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ates\_Alectra\Rate Applications\EDR Rate Applications\2020 EDR Application\0. Application and Adjudication Process\A. Complete Application and Evidence\FFF Attachments\"/>
    </mc:Choice>
  </mc:AlternateContent>
  <bookViews>
    <workbookView xWindow="0" yWindow="0" windowWidth="15360" windowHeight="8724" tabRatio="945"/>
  </bookViews>
  <sheets>
    <sheet name="Contents Navigator" sheetId="62" r:id="rId1"/>
    <sheet name="LRAMVA Schematic" sheetId="63" r:id="rId2"/>
    <sheet name="DropDownList" sheetId="80" state="hidden" r:id="rId3"/>
    <sheet name="1.  LRAMVA Summary" sheetId="43" r:id="rId4"/>
    <sheet name="Dec JE" sheetId="91" state="hidden" r:id="rId5"/>
    <sheet name="GL Download" sheetId="90" state="hidden" r:id="rId6"/>
    <sheet name="Group" sheetId="92" state="hidden" r:id="rId7"/>
    <sheet name="2018 Q3 GL" sheetId="88" state="hidden" r:id="rId8"/>
    <sheet name="1-a.  Summary of Changes" sheetId="83" r:id="rId9"/>
    <sheet name="2. LRAMVA Threshold" sheetId="44" r:id="rId10"/>
    <sheet name="3.  Distribution Rates" sheetId="45" r:id="rId11"/>
    <sheet name="4.  2011-2014 LRAM" sheetId="46" r:id="rId12"/>
    <sheet name="5.  2015-2020 LRAM" sheetId="79" r:id="rId13"/>
    <sheet name="6.  Carrying Charges" sheetId="47" r:id="rId14"/>
    <sheet name="7. Persistence Data" sheetId="82" r:id="rId15"/>
    <sheet name="7-a.  2011" sheetId="68" r:id="rId16"/>
    <sheet name="7-b.  2012" sheetId="81" r:id="rId17"/>
    <sheet name="7-c.  2013" sheetId="71" r:id="rId18"/>
    <sheet name="7-d.  2014" sheetId="72" r:id="rId19"/>
    <sheet name="7-e.  2015" sheetId="73" r:id="rId20"/>
    <sheet name="7-f.  2016" sheetId="74" r:id="rId21"/>
    <sheet name="LDC Savings Persistence" sheetId="85" state="hidden" r:id="rId22"/>
    <sheet name="9.HRZ 2017 Forecasting" sheetId="87" state="hidden" r:id="rId23"/>
    <sheet name="10. Street lighting" sheetId="84" state="hidden" r:id="rId24"/>
    <sheet name="7-g.  2017" sheetId="75" state="hidden" r:id="rId25"/>
    <sheet name="7-h.  2018" sheetId="76" state="hidden" r:id="rId26"/>
    <sheet name="7-i.  2019" sheetId="77" state="hidden" r:id="rId27"/>
    <sheet name="7-j.  2020" sheetId="78" state="hidden" r:id="rId28"/>
    <sheet name="Updated" sheetId="94" state="hidden" r:id="rId29"/>
  </sheets>
  <externalReferences>
    <externalReference r:id="rId30"/>
    <externalReference r:id="rId31"/>
    <externalReference r:id="rId32"/>
    <externalReference r:id="rId33"/>
    <externalReference r:id="rId34"/>
    <externalReference r:id="rId35"/>
  </externalReferences>
  <definedNames>
    <definedName name="_xlnm._FilterDatabase" localSheetId="2" hidden="1">DropDownList!$A$1:$A$40</definedName>
    <definedName name="_xlnm._FilterDatabase" localSheetId="5" hidden="1">'GL Download'!$B$1:$K$145</definedName>
    <definedName name="CarryingChargeyear" localSheetId="23">[1]CarryingCharges!$Q$153:$Q$160</definedName>
    <definedName name="DateCell">#REF!</definedName>
    <definedName name="Datecell2">#REF!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anation2">#REF!</definedName>
    <definedName name="Explanation">#REF!</definedName>
    <definedName name="InputCells">#REF!,#REF!</definedName>
    <definedName name="MEWarning" hidden="1">0</definedName>
    <definedName name="Month">#REF!</definedName>
    <definedName name="other">#REF!</definedName>
    <definedName name="Other2">#REF!</definedName>
    <definedName name="Prepareby2">#REF!</definedName>
    <definedName name="PreparedBy">#REF!</definedName>
    <definedName name="_xlnm.Print_Area" localSheetId="3">'1.  LRAMVA Summary'!$A$1:$R$107</definedName>
    <definedName name="_xlnm.Print_Area" localSheetId="9">'2. LRAMVA Threshold'!$A$1:$R$47</definedName>
    <definedName name="_xlnm.Print_Area" localSheetId="10">'3.  Distribution Rates'!$A$1:$P$134</definedName>
    <definedName name="_xlnm.Print_Area" localSheetId="11">'4.  2011-2014 LRAM'!$A$1:$AM$533</definedName>
    <definedName name="_xlnm.Print_Area" localSheetId="12">'5.  2015-2020 LRAM'!$A:$AN</definedName>
    <definedName name="_xlnm.Print_Area" localSheetId="13">'6.  Carrying Charges'!$A$1:$X$164</definedName>
    <definedName name="_xlnm.Print_Area" localSheetId="15">'7-a.  2011'!$A$1:$BZ$43</definedName>
    <definedName name="_xlnm.Print_Area" localSheetId="22">'9.HRZ 2017 Forecasting'!$A:$AN</definedName>
    <definedName name="_xlnm.Print_Area" localSheetId="0">'Contents Navigator'!$A$1:$D$25</definedName>
    <definedName name="_xlnm.Print_Area" localSheetId="21">'LDC Savings Persistence'!$B$1:$DT$232</definedName>
    <definedName name="_xlnm.Print_Area" localSheetId="1">'LRAMVA Schematic'!$A$1:$H$32</definedName>
    <definedName name="_xlnm.Print_Titles" localSheetId="11">'4.  2011-2014 LRAM'!$B:$B</definedName>
    <definedName name="_xlnm.Print_Titles" localSheetId="13">'6.  Carrying Charges'!$12:$14</definedName>
    <definedName name="_xlnm.Print_Titles" localSheetId="15">'7-a.  2011'!$A:$E</definedName>
    <definedName name="Resultsyears" localSheetId="23">'[1]LRAMVA Register'!$O$118:$O$122</definedName>
    <definedName name="Reversing">[2]Reversing!$B$4:$B$5</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 localSheetId="22">'9.HRZ 2017 Forecasting'!#REF!</definedName>
    <definedName name="Table_5_a.__2015_Lost_Revenues_Work_Form">'5.  2015-2020 LRAM'!$B$33</definedName>
    <definedName name="Table_5_b.__2016_Lost_Revenues_Work_Form" localSheetId="22">'9.HRZ 2017 Forecasting'!#REF!</definedName>
    <definedName name="Table_5_b.__2016_Lost_Revenues_Work_Form">'5.  2015-2020 LRAM'!$B$216</definedName>
    <definedName name="Table_5_c.__2017_Lost_Revenues_Work_Form" localSheetId="22">'9.HRZ 2017 Forecasting'!#REF!</definedName>
    <definedName name="Table_5_c.__2017_Lost_Revenues_Work_Form">'5.  2015-2020 LRAM'!$B$405</definedName>
    <definedName name="Table_5_d.__2018_Lost_Revenues_Work_Form" localSheetId="22">'9.HRZ 2017 Forecasting'!#REF!</definedName>
    <definedName name="Table_5_d.__2018_Lost_Revenues_Work_Form">'5.  2015-2020 LRAM'!$B$588</definedName>
    <definedName name="Table_5_e.__2019_Lost_Revenues_Work_Form" localSheetId="22">'9.HRZ 2017 Forecasting'!#REF!</definedName>
    <definedName name="Table_5_e.__2019_Lost_Revenues_Work_Form">'5.  2015-2020 LRAM'!$B$771</definedName>
    <definedName name="Table_5_f.__2020_Lost_Revenues_Work_Form" localSheetId="22">'9.HRZ 2017 Forecasting'!#REF!</definedName>
    <definedName name="Table_5_f.__2020_Lost_Revenues_Work_Form">'5.  2015-2020 LRAM'!$B$954</definedName>
    <definedName name="Targets" localSheetId="23">'[3]LDC Targets'!$A$3:$D$83</definedName>
    <definedName name="Targets" localSheetId="22">'[3]LDC Targets'!$A$3:$D$83</definedName>
    <definedName name="Targets" localSheetId="21">'[4]LDC Targets'!$A$3:$D$83</definedName>
    <definedName name="Targets">'[5]LDC Targets'!$A$3:$D$83</definedName>
    <definedName name="Test">#REF!</definedName>
    <definedName name="x">#REF!</definedName>
    <definedName name="Z_A186AAF5_0EF4_9B40_A3C4_A7A0F5600750_.wvu.Cols" localSheetId="23" hidden="1">'10. Street lighting'!#REF!</definedName>
    <definedName name="Z_A186AAF5_0EF4_9B40_A3C4_A7A0F5600750_.wvu.Rows" localSheetId="23" hidden="1">'10. Street lighting'!#REF!,'10. Street lighting'!$22:$22</definedName>
  </definedNames>
  <calcPr calcId="152511"/>
  <pivotCaches>
    <pivotCache cacheId="0" r:id="rId36"/>
  </pivotCaches>
</workbook>
</file>

<file path=xl/calcChain.xml><?xml version="1.0" encoding="utf-8"?>
<calcChain xmlns="http://schemas.openxmlformats.org/spreadsheetml/2006/main">
  <c r="K23" i="45" l="1"/>
  <c r="AD567" i="79" l="1"/>
  <c r="I74" i="43" l="1"/>
  <c r="J74" i="43"/>
  <c r="I68" i="43"/>
  <c r="Y131" i="47" l="1"/>
  <c r="Y120" i="47"/>
  <c r="Y122" i="47"/>
  <c r="Y123" i="47"/>
  <c r="Y124" i="47"/>
  <c r="Y125" i="47"/>
  <c r="Y126" i="47"/>
  <c r="Y127" i="47"/>
  <c r="Y128" i="47"/>
  <c r="Y129" i="47"/>
  <c r="Y130" i="47"/>
  <c r="Y121" i="47"/>
  <c r="F88" i="43"/>
  <c r="I20" i="91" l="1"/>
  <c r="B12" i="91"/>
  <c r="C12" i="91"/>
  <c r="D12" i="91"/>
  <c r="E12" i="91"/>
  <c r="F12" i="91"/>
  <c r="G12" i="91"/>
  <c r="H12" i="91"/>
  <c r="A192" i="90"/>
  <c r="A191" i="90"/>
  <c r="A179" i="90"/>
  <c r="A178" i="90"/>
  <c r="A177" i="90"/>
  <c r="A176" i="90"/>
  <c r="A169" i="90"/>
  <c r="A168" i="90"/>
  <c r="A167" i="90"/>
  <c r="A166" i="90"/>
  <c r="A145" i="90"/>
  <c r="A144" i="90"/>
  <c r="A143" i="90"/>
  <c r="A142" i="90"/>
  <c r="A132" i="90"/>
  <c r="A131" i="90"/>
  <c r="A130" i="90"/>
  <c r="A129" i="90"/>
  <c r="A115" i="90"/>
  <c r="A114" i="90"/>
  <c r="A113" i="90"/>
  <c r="A112" i="90"/>
  <c r="A98" i="90"/>
  <c r="A97" i="90"/>
  <c r="A96" i="90"/>
  <c r="A95" i="90"/>
  <c r="A85" i="90"/>
  <c r="A84" i="90"/>
  <c r="A83" i="90"/>
  <c r="A82" i="90"/>
  <c r="A72" i="90"/>
  <c r="A71" i="90"/>
  <c r="A70" i="90"/>
  <c r="A69" i="90"/>
  <c r="A55" i="90"/>
  <c r="A54" i="90"/>
  <c r="A53" i="90"/>
  <c r="A52" i="90"/>
  <c r="A38" i="90"/>
  <c r="A37" i="90"/>
  <c r="A36" i="90"/>
  <c r="A35" i="90"/>
  <c r="A25" i="90"/>
  <c r="A24" i="90"/>
  <c r="A13" i="90"/>
  <c r="A12" i="90"/>
  <c r="K197" i="90"/>
  <c r="F22" i="91"/>
  <c r="E14" i="91"/>
  <c r="C22" i="91"/>
  <c r="B14" i="91"/>
  <c r="H22" i="91"/>
  <c r="G22" i="91"/>
  <c r="F14" i="91"/>
  <c r="G14" i="91"/>
  <c r="B22" i="91"/>
  <c r="H14" i="91"/>
  <c r="D14" i="91"/>
  <c r="E22" i="91"/>
  <c r="D22" i="91"/>
  <c r="C14" i="91"/>
  <c r="I22" i="91" l="1"/>
  <c r="F16" i="44"/>
  <c r="F35" i="44" s="1"/>
  <c r="F15" i="44"/>
  <c r="E15" i="44"/>
  <c r="E35" i="44" s="1"/>
  <c r="D15" i="44"/>
  <c r="D35" i="44" s="1"/>
  <c r="C54" i="94" l="1"/>
  <c r="B54" i="94"/>
  <c r="E53" i="94"/>
  <c r="E52" i="94"/>
  <c r="E51" i="94"/>
  <c r="E50" i="94"/>
  <c r="E49" i="94"/>
  <c r="E48" i="94"/>
  <c r="E47" i="94"/>
  <c r="E46" i="94"/>
  <c r="E45" i="94"/>
  <c r="E44" i="94"/>
  <c r="E43" i="94"/>
  <c r="E42" i="94"/>
  <c r="C41" i="94"/>
  <c r="E41" i="94" s="1"/>
  <c r="B41" i="94"/>
  <c r="E40" i="94"/>
  <c r="E39" i="94"/>
  <c r="E38" i="94"/>
  <c r="E37" i="94"/>
  <c r="E36" i="94"/>
  <c r="E35" i="94"/>
  <c r="E34" i="94"/>
  <c r="E33" i="94"/>
  <c r="E32" i="94"/>
  <c r="E31" i="94"/>
  <c r="E30" i="94"/>
  <c r="E29" i="94"/>
  <c r="C28" i="94"/>
  <c r="B28" i="94"/>
  <c r="E27" i="94"/>
  <c r="E26" i="94"/>
  <c r="E25" i="94"/>
  <c r="E24" i="94"/>
  <c r="E23" i="94"/>
  <c r="E22" i="94"/>
  <c r="E21" i="94"/>
  <c r="E20" i="94"/>
  <c r="E19" i="94"/>
  <c r="E18" i="94"/>
  <c r="E17" i="94"/>
  <c r="E16" i="94"/>
  <c r="C15" i="94"/>
  <c r="E15" i="94" s="1"/>
  <c r="B15" i="94"/>
  <c r="E14" i="94"/>
  <c r="E13" i="94"/>
  <c r="E12" i="94"/>
  <c r="E11" i="94"/>
  <c r="E10" i="94"/>
  <c r="E9" i="94"/>
  <c r="E8" i="94"/>
  <c r="E7" i="94"/>
  <c r="E6" i="94"/>
  <c r="E5" i="94"/>
  <c r="E4" i="94"/>
  <c r="E3" i="94"/>
  <c r="E54" i="94" l="1"/>
  <c r="E28" i="94"/>
  <c r="R58" i="79" l="1"/>
  <c r="Q58" i="79"/>
  <c r="H57" i="79"/>
  <c r="G57" i="79"/>
  <c r="A26" i="90" l="1"/>
  <c r="A14" i="90"/>
  <c r="A73" i="90"/>
  <c r="A86" i="90"/>
  <c r="A170" i="90"/>
  <c r="A146" i="90"/>
  <c r="A39" i="90"/>
  <c r="A56" i="90"/>
  <c r="A99" i="90"/>
  <c r="A116" i="90"/>
  <c r="A180" i="90"/>
  <c r="A2" i="90"/>
  <c r="A147" i="90"/>
  <c r="A15" i="90"/>
  <c r="A148" i="90"/>
  <c r="A40" i="90"/>
  <c r="A57" i="90"/>
  <c r="A100" i="90"/>
  <c r="A117" i="90"/>
  <c r="A181" i="90"/>
  <c r="A3" i="90"/>
  <c r="A149" i="90"/>
  <c r="A16" i="90"/>
  <c r="A150" i="90"/>
  <c r="A41" i="90"/>
  <c r="A58" i="90"/>
  <c r="A101" i="90"/>
  <c r="A118" i="90"/>
  <c r="A182" i="90"/>
  <c r="A4" i="90"/>
  <c r="A151" i="90"/>
  <c r="A134" i="90"/>
  <c r="A27" i="90"/>
  <c r="A17" i="90"/>
  <c r="A74" i="90"/>
  <c r="A87" i="90"/>
  <c r="A171" i="90"/>
  <c r="A152" i="90"/>
  <c r="A42" i="90"/>
  <c r="A59" i="90"/>
  <c r="A102" i="90"/>
  <c r="A119" i="90"/>
  <c r="A183" i="90"/>
  <c r="A5" i="90"/>
  <c r="A153" i="90"/>
  <c r="A18" i="90"/>
  <c r="A154" i="90"/>
  <c r="A43" i="90"/>
  <c r="A60" i="90"/>
  <c r="A103" i="90"/>
  <c r="A120" i="90"/>
  <c r="A184" i="90"/>
  <c r="A6" i="90"/>
  <c r="A155" i="90"/>
  <c r="A19" i="90"/>
  <c r="A156" i="90"/>
  <c r="A44" i="90"/>
  <c r="A61" i="90"/>
  <c r="A104" i="90"/>
  <c r="A121" i="90"/>
  <c r="A185" i="90"/>
  <c r="A7" i="90"/>
  <c r="A157" i="90"/>
  <c r="A135" i="90"/>
  <c r="A28" i="90"/>
  <c r="A20" i="90"/>
  <c r="A75" i="90"/>
  <c r="A88" i="90"/>
  <c r="A172" i="90"/>
  <c r="A158" i="90"/>
  <c r="A45" i="90"/>
  <c r="A62" i="90"/>
  <c r="A105" i="90"/>
  <c r="A122" i="90"/>
  <c r="A186" i="90"/>
  <c r="A8" i="90"/>
  <c r="A159" i="90"/>
  <c r="A136" i="90"/>
  <c r="A29" i="90"/>
  <c r="A21" i="90"/>
  <c r="A76" i="90"/>
  <c r="A89" i="90"/>
  <c r="A160" i="90"/>
  <c r="A46" i="90"/>
  <c r="A63" i="90"/>
  <c r="A106" i="90"/>
  <c r="A123" i="90"/>
  <c r="A187" i="90"/>
  <c r="A137" i="90"/>
  <c r="A30" i="90"/>
  <c r="A9" i="90"/>
  <c r="A77" i="90"/>
  <c r="A90" i="90"/>
  <c r="A173" i="90"/>
  <c r="A161" i="90"/>
  <c r="A47" i="90"/>
  <c r="A64" i="90"/>
  <c r="A107" i="90"/>
  <c r="A124" i="90"/>
  <c r="A188" i="90"/>
  <c r="A138" i="90"/>
  <c r="A31" i="90"/>
  <c r="A22" i="90"/>
  <c r="A78" i="90"/>
  <c r="A91" i="90"/>
  <c r="A162" i="90"/>
  <c r="A48" i="90"/>
  <c r="A65" i="90"/>
  <c r="A108" i="90"/>
  <c r="A125" i="90"/>
  <c r="A189" i="90"/>
  <c r="A139" i="90"/>
  <c r="A32" i="90"/>
  <c r="A10" i="90"/>
  <c r="A79" i="90"/>
  <c r="A92" i="90"/>
  <c r="A163" i="90"/>
  <c r="A49" i="90"/>
  <c r="A66" i="90"/>
  <c r="A109" i="90"/>
  <c r="A126" i="90"/>
  <c r="A140" i="90"/>
  <c r="A33" i="90"/>
  <c r="A23" i="90"/>
  <c r="A80" i="90"/>
  <c r="A93" i="90"/>
  <c r="A174" i="90"/>
  <c r="A164" i="90"/>
  <c r="A50" i="90"/>
  <c r="A67" i="90"/>
  <c r="A110" i="90"/>
  <c r="A127" i="90"/>
  <c r="A190" i="90"/>
  <c r="A141" i="90"/>
  <c r="A34" i="90"/>
  <c r="A11" i="90"/>
  <c r="A81" i="90"/>
  <c r="A94" i="90"/>
  <c r="A175" i="90"/>
  <c r="A165" i="90"/>
  <c r="A51" i="90"/>
  <c r="A68" i="90"/>
  <c r="A111" i="90"/>
  <c r="A128" i="90"/>
  <c r="A133" i="90"/>
  <c r="D57" i="79"/>
  <c r="G58" i="79"/>
  <c r="F58" i="79"/>
  <c r="I28" i="91"/>
  <c r="F57" i="79" l="1"/>
  <c r="G122" i="79" l="1"/>
  <c r="R122" i="79"/>
  <c r="X57" i="79"/>
  <c r="W57" i="79"/>
  <c r="V57" i="79"/>
  <c r="U57" i="79"/>
  <c r="T57" i="79"/>
  <c r="S57" i="79"/>
  <c r="R57" i="79"/>
  <c r="Q57" i="79"/>
  <c r="P57" i="79"/>
  <c r="O57" i="79"/>
  <c r="Q122" i="79"/>
  <c r="F122" i="79"/>
  <c r="M57" i="79"/>
  <c r="L57" i="79"/>
  <c r="K57" i="79"/>
  <c r="J57" i="79"/>
  <c r="I57" i="79"/>
  <c r="E57" i="79"/>
  <c r="H24" i="91" l="1"/>
  <c r="I4" i="91"/>
  <c r="I6" i="91"/>
  <c r="I7" i="91"/>
  <c r="I9" i="91"/>
  <c r="I10" i="91"/>
  <c r="I3" i="91"/>
  <c r="H16" i="91"/>
  <c r="I12" i="91"/>
  <c r="I30" i="91" l="1"/>
  <c r="C16" i="91"/>
  <c r="E24" i="91"/>
  <c r="G16" i="91"/>
  <c r="C24" i="91"/>
  <c r="I14" i="91"/>
  <c r="I27" i="91" s="1"/>
  <c r="B16" i="91"/>
  <c r="D16" i="91"/>
  <c r="E16" i="91"/>
  <c r="G24" i="91"/>
  <c r="I24" i="91"/>
  <c r="B24" i="91"/>
  <c r="D24" i="91"/>
  <c r="F24" i="91"/>
  <c r="F16" i="91"/>
  <c r="N3" i="88"/>
  <c r="I29" i="91" l="1"/>
  <c r="I16" i="91"/>
  <c r="I34" i="91" s="1"/>
  <c r="AC493" i="79"/>
  <c r="AB493" i="79"/>
  <c r="AA493" i="79"/>
  <c r="Z493" i="79"/>
  <c r="O384" i="79"/>
  <c r="O127" i="46"/>
  <c r="O195" i="79"/>
  <c r="E292" i="79" l="1"/>
  <c r="F292" i="79" s="1"/>
  <c r="G292" i="79" s="1"/>
  <c r="E295" i="79"/>
  <c r="F295" i="79" s="1"/>
  <c r="G295" i="79" s="1"/>
  <c r="E298" i="79"/>
  <c r="F298" i="79" s="1"/>
  <c r="G298" i="79" s="1"/>
  <c r="P292" i="79"/>
  <c r="Q292" i="79" s="1"/>
  <c r="R292" i="79" s="1"/>
  <c r="P298" i="79"/>
  <c r="Q298" i="79" s="1"/>
  <c r="R308" i="79"/>
  <c r="R298" i="79" l="1"/>
  <c r="Q384" i="79"/>
  <c r="P384" i="79"/>
  <c r="N249" i="79"/>
  <c r="N250" i="79" s="1"/>
  <c r="Z515" i="79"/>
  <c r="AA515" i="79"/>
  <c r="J60" i="84" l="1"/>
  <c r="I60" i="84"/>
  <c r="B60" i="84"/>
  <c r="D60" i="84" s="1"/>
  <c r="J47" i="84"/>
  <c r="I47" i="84"/>
  <c r="B47" i="84"/>
  <c r="D47" i="84" s="1"/>
  <c r="G121" i="79"/>
  <c r="G66" i="79"/>
  <c r="P567" i="79" l="1"/>
  <c r="K47" i="84"/>
  <c r="K60" i="84"/>
  <c r="E567" i="79"/>
  <c r="L17" i="45" l="1"/>
  <c r="L57" i="45"/>
  <c r="L50" i="45"/>
  <c r="L43" i="45"/>
  <c r="L36" i="45"/>
  <c r="L29" i="45"/>
  <c r="L22" i="45"/>
  <c r="K57" i="45"/>
  <c r="K50" i="45"/>
  <c r="K43" i="45"/>
  <c r="K36" i="45"/>
  <c r="K29" i="45"/>
  <c r="K22" i="45"/>
  <c r="L23" i="45" s="1"/>
  <c r="L58" i="45" l="1"/>
  <c r="L51" i="45"/>
  <c r="L44" i="45"/>
  <c r="L30" i="45"/>
  <c r="L37" i="45"/>
  <c r="O521" i="79" l="1"/>
  <c r="O515" i="79"/>
  <c r="O511" i="79"/>
  <c r="O508" i="79"/>
  <c r="O505" i="79"/>
  <c r="O499" i="79"/>
  <c r="O496" i="79"/>
  <c r="O493" i="79"/>
  <c r="O490" i="79"/>
  <c r="O486" i="79"/>
  <c r="O480" i="79"/>
  <c r="O477" i="79"/>
  <c r="D521" i="79"/>
  <c r="D518" i="79"/>
  <c r="D515" i="79"/>
  <c r="D511" i="79"/>
  <c r="D508" i="79"/>
  <c r="D505" i="79"/>
  <c r="D502" i="79"/>
  <c r="D499" i="79"/>
  <c r="D496" i="79"/>
  <c r="D493" i="79"/>
  <c r="D490" i="79"/>
  <c r="D486" i="79"/>
  <c r="D480" i="79"/>
  <c r="D477" i="79"/>
  <c r="O750" i="79" l="1"/>
  <c r="O567" i="79"/>
  <c r="D307" i="79" l="1"/>
  <c r="P122" i="79" l="1"/>
  <c r="E122" i="79"/>
  <c r="P58" i="79"/>
  <c r="E58" i="79"/>
  <c r="M307" i="79" l="1"/>
  <c r="J34" i="84"/>
  <c r="I34" i="84"/>
  <c r="J21" i="84"/>
  <c r="I21" i="84"/>
  <c r="J3" i="84"/>
  <c r="L21" i="84" s="1"/>
  <c r="K21" i="84" l="1"/>
  <c r="M21" i="84" s="1"/>
  <c r="K34" i="84"/>
  <c r="L34" i="84"/>
  <c r="L47" i="84" s="1"/>
  <c r="L60" i="84" l="1"/>
  <c r="M60" i="84" s="1"/>
  <c r="M47" i="84"/>
  <c r="M34" i="84"/>
  <c r="L307" i="79" l="1"/>
  <c r="K307" i="79"/>
  <c r="J307" i="79"/>
  <c r="I307" i="79"/>
  <c r="H307" i="79"/>
  <c r="G307" i="79"/>
  <c r="F307" i="79"/>
  <c r="E307" i="79"/>
  <c r="AL311" i="79"/>
  <c r="AK311" i="79"/>
  <c r="AJ311" i="79"/>
  <c r="AI311" i="79"/>
  <c r="AH311" i="79"/>
  <c r="AG311" i="79"/>
  <c r="AF311" i="79"/>
  <c r="AE311" i="79"/>
  <c r="AD311" i="79"/>
  <c r="AC311" i="79"/>
  <c r="AB311" i="79"/>
  <c r="AA311" i="79"/>
  <c r="Z311" i="79"/>
  <c r="Y311" i="79"/>
  <c r="N311" i="79"/>
  <c r="AM310" i="79"/>
  <c r="C13" i="44"/>
  <c r="C16" i="44"/>
  <c r="G308" i="79" l="1"/>
  <c r="C15" i="44"/>
  <c r="B34" i="84" l="1"/>
  <c r="D34" i="84" s="1"/>
  <c r="X384" i="79" l="1"/>
  <c r="W384" i="79"/>
  <c r="V384" i="79"/>
  <c r="U384" i="79"/>
  <c r="T384" i="79"/>
  <c r="S384" i="79"/>
  <c r="R384" i="79"/>
  <c r="E384" i="79"/>
  <c r="F384" i="79"/>
  <c r="G384" i="79"/>
  <c r="H384" i="79"/>
  <c r="I384" i="79"/>
  <c r="J384" i="79"/>
  <c r="K384" i="79"/>
  <c r="L384" i="79"/>
  <c r="M384" i="79"/>
  <c r="AI278" i="79"/>
  <c r="AH278" i="79"/>
  <c r="AG278" i="79"/>
  <c r="AF278" i="79"/>
  <c r="AE278" i="79"/>
  <c r="AD278" i="79"/>
  <c r="AC278" i="79"/>
  <c r="AB278" i="79"/>
  <c r="AA278" i="79"/>
  <c r="Z278" i="79"/>
  <c r="Y278" i="79"/>
  <c r="N278" i="79"/>
  <c r="AJ277" i="79"/>
  <c r="AL205" i="87" l="1"/>
  <c r="AK205" i="87"/>
  <c r="AJ205" i="87"/>
  <c r="AI205" i="87"/>
  <c r="AH205" i="87"/>
  <c r="AG205" i="87"/>
  <c r="AF205" i="87"/>
  <c r="AE205" i="87"/>
  <c r="AD205" i="87"/>
  <c r="AC205" i="87"/>
  <c r="AB205" i="87"/>
  <c r="AA205" i="87"/>
  <c r="Z205" i="87"/>
  <c r="Y205" i="87"/>
  <c r="AM204" i="87"/>
  <c r="AL204" i="87"/>
  <c r="AK204" i="87"/>
  <c r="AJ204" i="87"/>
  <c r="AI204" i="87"/>
  <c r="AH204" i="87"/>
  <c r="AG204" i="87"/>
  <c r="AF204" i="87"/>
  <c r="AE204" i="87"/>
  <c r="AD204" i="87"/>
  <c r="AC204" i="87"/>
  <c r="AB204" i="87"/>
  <c r="AA204" i="87"/>
  <c r="Z204" i="87"/>
  <c r="Y204" i="87"/>
  <c r="AL191" i="87"/>
  <c r="AK191" i="87"/>
  <c r="AJ191" i="87"/>
  <c r="AI191" i="87"/>
  <c r="AH191" i="87"/>
  <c r="AG191" i="87"/>
  <c r="AF191" i="87"/>
  <c r="AE191" i="87"/>
  <c r="AD191" i="87"/>
  <c r="AC191" i="87"/>
  <c r="AB191" i="87"/>
  <c r="AA191" i="87"/>
  <c r="Z191" i="87"/>
  <c r="Y191" i="87"/>
  <c r="N191" i="87"/>
  <c r="AM190" i="87"/>
  <c r="AL188" i="87"/>
  <c r="AK188" i="87"/>
  <c r="AJ188" i="87"/>
  <c r="AI188" i="87"/>
  <c r="AH188" i="87"/>
  <c r="AG188" i="87"/>
  <c r="AF188" i="87"/>
  <c r="AE188" i="87"/>
  <c r="AD188" i="87"/>
  <c r="AC188" i="87"/>
  <c r="AB188" i="87"/>
  <c r="AA188" i="87"/>
  <c r="Z188" i="87"/>
  <c r="Y188" i="87"/>
  <c r="N188" i="87"/>
  <c r="AM187" i="87"/>
  <c r="AL185" i="87"/>
  <c r="AK185" i="87"/>
  <c r="AJ185" i="87"/>
  <c r="AI185" i="87"/>
  <c r="AH185" i="87"/>
  <c r="AG185" i="87"/>
  <c r="AF185" i="87"/>
  <c r="AE185" i="87"/>
  <c r="AD185" i="87"/>
  <c r="AC185" i="87"/>
  <c r="AB185" i="87"/>
  <c r="AA185" i="87"/>
  <c r="Z185" i="87"/>
  <c r="Y185" i="87"/>
  <c r="N185" i="87"/>
  <c r="AM184" i="87"/>
  <c r="AL182" i="87"/>
  <c r="AK182" i="87"/>
  <c r="AJ182" i="87"/>
  <c r="AI182" i="87"/>
  <c r="AH182" i="87"/>
  <c r="AG182" i="87"/>
  <c r="AF182" i="87"/>
  <c r="AE182" i="87"/>
  <c r="AD182" i="87"/>
  <c r="AC182" i="87"/>
  <c r="AB182" i="87"/>
  <c r="AA182" i="87"/>
  <c r="Z182" i="87"/>
  <c r="Y182" i="87"/>
  <c r="N182" i="87"/>
  <c r="AM181" i="87"/>
  <c r="AL179" i="87"/>
  <c r="AK179" i="87"/>
  <c r="AJ179" i="87"/>
  <c r="AI179" i="87"/>
  <c r="AH179" i="87"/>
  <c r="AG179" i="87"/>
  <c r="AF179" i="87"/>
  <c r="AE179" i="87"/>
  <c r="AD179" i="87"/>
  <c r="AC179" i="87"/>
  <c r="AB179" i="87"/>
  <c r="AA179" i="87"/>
  <c r="Z179" i="87"/>
  <c r="Y179" i="87"/>
  <c r="N179" i="87"/>
  <c r="AM178" i="87"/>
  <c r="AL176" i="87"/>
  <c r="AK176" i="87"/>
  <c r="AJ176" i="87"/>
  <c r="AI176" i="87"/>
  <c r="AH176" i="87"/>
  <c r="AG176" i="87"/>
  <c r="AF176" i="87"/>
  <c r="AE176" i="87"/>
  <c r="AD176" i="87"/>
  <c r="AC176" i="87"/>
  <c r="AB176" i="87"/>
  <c r="AA176" i="87"/>
  <c r="Z176" i="87"/>
  <c r="Y176" i="87"/>
  <c r="N176" i="87"/>
  <c r="AM175" i="87"/>
  <c r="AL173" i="87"/>
  <c r="AK173" i="87"/>
  <c r="AJ173" i="87"/>
  <c r="AI173" i="87"/>
  <c r="AH173" i="87"/>
  <c r="AG173" i="87"/>
  <c r="AF173" i="87"/>
  <c r="AE173" i="87"/>
  <c r="AD173" i="87"/>
  <c r="AC173" i="87"/>
  <c r="AB173" i="87"/>
  <c r="AA173" i="87"/>
  <c r="Z173" i="87"/>
  <c r="Y173" i="87"/>
  <c r="N173" i="87"/>
  <c r="AM172" i="87"/>
  <c r="AL170" i="87"/>
  <c r="AK170" i="87"/>
  <c r="AJ170" i="87"/>
  <c r="AI170" i="87"/>
  <c r="AH170" i="87"/>
  <c r="AG170" i="87"/>
  <c r="AF170" i="87"/>
  <c r="AE170" i="87"/>
  <c r="AD170" i="87"/>
  <c r="AC170" i="87"/>
  <c r="AB170" i="87"/>
  <c r="AA170" i="87"/>
  <c r="Z170" i="87"/>
  <c r="Y170" i="87"/>
  <c r="AM169" i="87"/>
  <c r="AL167" i="87"/>
  <c r="AK167" i="87"/>
  <c r="AJ167" i="87"/>
  <c r="AI167" i="87"/>
  <c r="AH167" i="87"/>
  <c r="AG167" i="87"/>
  <c r="AF167" i="87"/>
  <c r="AE167" i="87"/>
  <c r="AD167" i="87"/>
  <c r="AC167" i="87"/>
  <c r="AB167" i="87"/>
  <c r="AA167" i="87"/>
  <c r="Z167" i="87"/>
  <c r="Y167" i="87"/>
  <c r="N167" i="87"/>
  <c r="AM166" i="87"/>
  <c r="AL164" i="87"/>
  <c r="AK164" i="87"/>
  <c r="AJ164" i="87"/>
  <c r="AI164" i="87"/>
  <c r="AH164" i="87"/>
  <c r="AG164" i="87"/>
  <c r="AF164" i="87"/>
  <c r="AE164" i="87"/>
  <c r="AD164" i="87"/>
  <c r="AC164" i="87"/>
  <c r="AB164" i="87"/>
  <c r="AA164" i="87"/>
  <c r="Z164" i="87"/>
  <c r="Y164" i="87"/>
  <c r="N164" i="87"/>
  <c r="AM163" i="87"/>
  <c r="AL161" i="87"/>
  <c r="AK161" i="87"/>
  <c r="AJ161" i="87"/>
  <c r="AI161" i="87"/>
  <c r="AH161" i="87"/>
  <c r="AG161" i="87"/>
  <c r="AF161" i="87"/>
  <c r="AE161" i="87"/>
  <c r="AD161" i="87"/>
  <c r="AC161" i="87"/>
  <c r="AB161" i="87"/>
  <c r="AA161" i="87"/>
  <c r="Z161" i="87"/>
  <c r="Y161" i="87"/>
  <c r="N161" i="87"/>
  <c r="AM160" i="87"/>
  <c r="AL158" i="87"/>
  <c r="AK158" i="87"/>
  <c r="AJ158" i="87"/>
  <c r="AI158" i="87"/>
  <c r="AH158" i="87"/>
  <c r="AG158" i="87"/>
  <c r="AF158" i="87"/>
  <c r="AE158" i="87"/>
  <c r="AD158" i="87"/>
  <c r="AC158" i="87"/>
  <c r="AB158" i="87"/>
  <c r="AA158" i="87"/>
  <c r="Z158" i="87"/>
  <c r="Y158" i="87"/>
  <c r="N158" i="87"/>
  <c r="AM157" i="87"/>
  <c r="AL155" i="87"/>
  <c r="AK155" i="87"/>
  <c r="AJ155" i="87"/>
  <c r="AI155" i="87"/>
  <c r="AH155" i="87"/>
  <c r="AG155" i="87"/>
  <c r="AF155" i="87"/>
  <c r="AE155" i="87"/>
  <c r="AD155" i="87"/>
  <c r="AC155" i="87"/>
  <c r="AB155" i="87"/>
  <c r="AA155" i="87"/>
  <c r="Z155" i="87"/>
  <c r="Y155" i="87"/>
  <c r="N155" i="87"/>
  <c r="AM154" i="87"/>
  <c r="AL152" i="87"/>
  <c r="AK152" i="87"/>
  <c r="AJ152" i="87"/>
  <c r="AI152" i="87"/>
  <c r="AH152" i="87"/>
  <c r="AG152" i="87"/>
  <c r="AF152" i="87"/>
  <c r="AE152" i="87"/>
  <c r="AD152" i="87"/>
  <c r="AC152" i="87"/>
  <c r="AB152" i="87"/>
  <c r="AA152" i="87"/>
  <c r="Z152" i="87"/>
  <c r="Y152" i="87"/>
  <c r="N152" i="87"/>
  <c r="AM151" i="87"/>
  <c r="AL148" i="87"/>
  <c r="AK148" i="87"/>
  <c r="AJ148" i="87"/>
  <c r="AI148" i="87"/>
  <c r="AH148" i="87"/>
  <c r="AG148" i="87"/>
  <c r="AF148" i="87"/>
  <c r="AE148" i="87"/>
  <c r="AD148" i="87"/>
  <c r="AC148" i="87"/>
  <c r="AB148" i="87"/>
  <c r="AA148" i="87"/>
  <c r="Z148" i="87"/>
  <c r="Y148" i="87"/>
  <c r="N148" i="87"/>
  <c r="AM147" i="87"/>
  <c r="AL145" i="87"/>
  <c r="AK145" i="87"/>
  <c r="AJ145" i="87"/>
  <c r="AI145" i="87"/>
  <c r="AH145" i="87"/>
  <c r="AG145" i="87"/>
  <c r="AF145" i="87"/>
  <c r="AE145" i="87"/>
  <c r="AD145" i="87"/>
  <c r="AC145" i="87"/>
  <c r="AB145" i="87"/>
  <c r="AA145" i="87"/>
  <c r="Z145" i="87"/>
  <c r="Y145" i="87"/>
  <c r="N145" i="87"/>
  <c r="AM144" i="87"/>
  <c r="AL142" i="87"/>
  <c r="AK142" i="87"/>
  <c r="AJ142" i="87"/>
  <c r="AI142" i="87"/>
  <c r="AH142" i="87"/>
  <c r="AG142" i="87"/>
  <c r="AF142" i="87"/>
  <c r="AE142" i="87"/>
  <c r="AD142" i="87"/>
  <c r="AC142" i="87"/>
  <c r="AB142" i="87"/>
  <c r="AA142" i="87"/>
  <c r="Z142" i="87"/>
  <c r="Y142" i="87"/>
  <c r="N142" i="87"/>
  <c r="AM141" i="87"/>
  <c r="AL138" i="87"/>
  <c r="AK138" i="87"/>
  <c r="AJ138" i="87"/>
  <c r="AI138" i="87"/>
  <c r="AH138" i="87"/>
  <c r="AG138" i="87"/>
  <c r="AF138" i="87"/>
  <c r="AE138" i="87"/>
  <c r="AD138" i="87"/>
  <c r="AC138" i="87"/>
  <c r="AB138" i="87"/>
  <c r="AA138" i="87"/>
  <c r="Z138" i="87"/>
  <c r="Y138" i="87"/>
  <c r="N138" i="87"/>
  <c r="AM137" i="87"/>
  <c r="AL135" i="87"/>
  <c r="AK135" i="87"/>
  <c r="AJ135" i="87"/>
  <c r="AI135" i="87"/>
  <c r="AH135" i="87"/>
  <c r="AG135" i="87"/>
  <c r="AF135" i="87"/>
  <c r="AE135" i="87"/>
  <c r="AD135" i="87"/>
  <c r="AC135" i="87"/>
  <c r="AB135" i="87"/>
  <c r="AA135" i="87"/>
  <c r="Z135" i="87"/>
  <c r="Y135" i="87"/>
  <c r="N135" i="87"/>
  <c r="AM134" i="87"/>
  <c r="AL132" i="87"/>
  <c r="AK132" i="87"/>
  <c r="AJ132" i="87"/>
  <c r="AI132" i="87"/>
  <c r="AH132" i="87"/>
  <c r="AG132" i="87"/>
  <c r="AF132" i="87"/>
  <c r="AE132" i="87"/>
  <c r="AD132" i="87"/>
  <c r="AC132" i="87"/>
  <c r="AB132" i="87"/>
  <c r="AA132" i="87"/>
  <c r="Z132" i="87"/>
  <c r="Y132" i="87"/>
  <c r="N132" i="87"/>
  <c r="AM131" i="87"/>
  <c r="AL129" i="87"/>
  <c r="AK129" i="87"/>
  <c r="AJ129" i="87"/>
  <c r="AI129" i="87"/>
  <c r="AH129" i="87"/>
  <c r="AG129" i="87"/>
  <c r="AF129" i="87"/>
  <c r="AE129" i="87"/>
  <c r="AD129" i="87"/>
  <c r="AC129" i="87"/>
  <c r="AB129" i="87"/>
  <c r="AA129" i="87"/>
  <c r="Z129" i="87"/>
  <c r="Y129" i="87"/>
  <c r="N129" i="87"/>
  <c r="AM128" i="87"/>
  <c r="AL126" i="87"/>
  <c r="AK126" i="87"/>
  <c r="AJ126" i="87"/>
  <c r="AI126" i="87"/>
  <c r="AH126" i="87"/>
  <c r="AG126" i="87"/>
  <c r="AF126" i="87"/>
  <c r="AE126" i="87"/>
  <c r="AD126" i="87"/>
  <c r="AC126" i="87"/>
  <c r="AB126" i="87"/>
  <c r="AA126" i="87"/>
  <c r="Z126" i="87"/>
  <c r="Y126" i="87"/>
  <c r="N126" i="87"/>
  <c r="AM125" i="87"/>
  <c r="AL123" i="87"/>
  <c r="AK123" i="87"/>
  <c r="AJ123" i="87"/>
  <c r="AI123" i="87"/>
  <c r="AH123" i="87"/>
  <c r="AG123" i="87"/>
  <c r="AF123" i="87"/>
  <c r="AE123" i="87"/>
  <c r="AD123" i="87"/>
  <c r="AC123" i="87"/>
  <c r="AB123" i="87"/>
  <c r="AA123" i="87"/>
  <c r="Z123" i="87"/>
  <c r="Y123" i="87"/>
  <c r="N123" i="87"/>
  <c r="AM122" i="87"/>
  <c r="AL120" i="87"/>
  <c r="AK120" i="87"/>
  <c r="AJ120" i="87"/>
  <c r="AI120" i="87"/>
  <c r="AH120" i="87"/>
  <c r="AG120" i="87"/>
  <c r="AF120" i="87"/>
  <c r="AE120" i="87"/>
  <c r="AD120" i="87"/>
  <c r="AC120" i="87"/>
  <c r="AB120" i="87"/>
  <c r="AA120" i="87"/>
  <c r="Z120" i="87"/>
  <c r="Y120" i="87"/>
  <c r="N120" i="87"/>
  <c r="AM119" i="87"/>
  <c r="AL117" i="87"/>
  <c r="AK117" i="87"/>
  <c r="AJ117" i="87"/>
  <c r="AI117" i="87"/>
  <c r="AH117" i="87"/>
  <c r="AG117" i="87"/>
  <c r="AF117" i="87"/>
  <c r="AE117" i="87"/>
  <c r="AD117" i="87"/>
  <c r="AC117" i="87"/>
  <c r="AB117" i="87"/>
  <c r="AA117" i="87"/>
  <c r="Z117" i="87"/>
  <c r="Y117" i="87"/>
  <c r="N117" i="87"/>
  <c r="AM116" i="87"/>
  <c r="AL113" i="87"/>
  <c r="AK113" i="87"/>
  <c r="AJ113" i="87"/>
  <c r="AI113" i="87"/>
  <c r="AH113" i="87"/>
  <c r="AG113" i="87"/>
  <c r="AF113" i="87"/>
  <c r="AE113" i="87"/>
  <c r="AD113" i="87"/>
  <c r="AC113" i="87"/>
  <c r="AB113" i="87"/>
  <c r="AA113" i="87"/>
  <c r="Z113" i="87"/>
  <c r="Y113" i="87"/>
  <c r="AM112" i="87"/>
  <c r="AL110" i="87"/>
  <c r="AK110" i="87"/>
  <c r="AJ110" i="87"/>
  <c r="AI110" i="87"/>
  <c r="AH110" i="87"/>
  <c r="AG110" i="87"/>
  <c r="AF110" i="87"/>
  <c r="AE110" i="87"/>
  <c r="AD110" i="87"/>
  <c r="AC110" i="87"/>
  <c r="AB110" i="87"/>
  <c r="AA110" i="87"/>
  <c r="Z110" i="87"/>
  <c r="Y110" i="87"/>
  <c r="AM109" i="87"/>
  <c r="AL107" i="87"/>
  <c r="AK107" i="87"/>
  <c r="AJ107" i="87"/>
  <c r="AI107" i="87"/>
  <c r="AH107" i="87"/>
  <c r="AG107" i="87"/>
  <c r="AF107" i="87"/>
  <c r="AE107" i="87"/>
  <c r="AD107" i="87"/>
  <c r="AC107" i="87"/>
  <c r="AB107" i="87"/>
  <c r="AA107" i="87"/>
  <c r="Z107" i="87"/>
  <c r="Y107" i="87"/>
  <c r="AM106" i="87"/>
  <c r="AL104" i="87"/>
  <c r="AK104" i="87"/>
  <c r="AJ104" i="87"/>
  <c r="AI104" i="87"/>
  <c r="AH104" i="87"/>
  <c r="AG104" i="87"/>
  <c r="AF104" i="87"/>
  <c r="AE104" i="87"/>
  <c r="AD104" i="87"/>
  <c r="AC104" i="87"/>
  <c r="AB104" i="87"/>
  <c r="AA104" i="87"/>
  <c r="Z104" i="87"/>
  <c r="Y104" i="87"/>
  <c r="AM103" i="87"/>
  <c r="AL99" i="87"/>
  <c r="AK99" i="87"/>
  <c r="AJ99" i="87"/>
  <c r="AI99" i="87"/>
  <c r="AH99" i="87"/>
  <c r="AG99" i="87"/>
  <c r="AF99" i="87"/>
  <c r="AE99" i="87"/>
  <c r="AD99" i="87"/>
  <c r="AC99" i="87"/>
  <c r="AB99" i="87"/>
  <c r="AA99" i="87"/>
  <c r="Z99" i="87"/>
  <c r="Y99" i="87"/>
  <c r="N99" i="87"/>
  <c r="AM98" i="87"/>
  <c r="AL96" i="87"/>
  <c r="AK96" i="87"/>
  <c r="AJ96" i="87"/>
  <c r="AI96" i="87"/>
  <c r="AH96" i="87"/>
  <c r="AG96" i="87"/>
  <c r="AF96" i="87"/>
  <c r="AE96" i="87"/>
  <c r="AD96" i="87"/>
  <c r="AC96" i="87"/>
  <c r="AB96" i="87"/>
  <c r="AA96" i="87"/>
  <c r="Z96" i="87"/>
  <c r="Y96" i="87"/>
  <c r="N96" i="87"/>
  <c r="AM95" i="87"/>
  <c r="AL93" i="87"/>
  <c r="AK93" i="87"/>
  <c r="AJ93" i="87"/>
  <c r="AI93" i="87"/>
  <c r="AH93" i="87"/>
  <c r="AG93" i="87"/>
  <c r="AF93" i="87"/>
  <c r="AE93" i="87"/>
  <c r="AD93" i="87"/>
  <c r="AC93" i="87"/>
  <c r="AB93" i="87"/>
  <c r="AA93" i="87"/>
  <c r="Z93" i="87"/>
  <c r="Y93" i="87"/>
  <c r="N93" i="87"/>
  <c r="AM92" i="87"/>
  <c r="AL90" i="87"/>
  <c r="AK90" i="87"/>
  <c r="AJ90" i="87"/>
  <c r="AI90" i="87"/>
  <c r="AH90" i="87"/>
  <c r="AG90" i="87"/>
  <c r="AF90" i="87"/>
  <c r="AE90" i="87"/>
  <c r="AD90" i="87"/>
  <c r="AC90" i="87"/>
  <c r="AB90" i="87"/>
  <c r="AA90" i="87"/>
  <c r="Z90" i="87"/>
  <c r="Y90" i="87"/>
  <c r="N90" i="87"/>
  <c r="AM89" i="87"/>
  <c r="AL86" i="87"/>
  <c r="AK86" i="87"/>
  <c r="AJ86" i="87"/>
  <c r="AI86" i="87"/>
  <c r="AH86" i="87"/>
  <c r="AG86" i="87"/>
  <c r="AF86" i="87"/>
  <c r="AE86" i="87"/>
  <c r="AD86" i="87"/>
  <c r="AC86" i="87"/>
  <c r="AB86" i="87"/>
  <c r="AA86" i="87"/>
  <c r="Z86" i="87"/>
  <c r="Y86" i="87"/>
  <c r="N86" i="87"/>
  <c r="AM85" i="87"/>
  <c r="AL83" i="87"/>
  <c r="AK83" i="87"/>
  <c r="AJ83" i="87"/>
  <c r="AI83" i="87"/>
  <c r="AH83" i="87"/>
  <c r="AG83" i="87"/>
  <c r="AF83" i="87"/>
  <c r="AE83" i="87"/>
  <c r="AD83" i="87"/>
  <c r="AC83" i="87"/>
  <c r="AB83" i="87"/>
  <c r="AA83" i="87"/>
  <c r="Z83" i="87"/>
  <c r="Y83" i="87"/>
  <c r="N83" i="87"/>
  <c r="AM82" i="87"/>
  <c r="AL79" i="87"/>
  <c r="AK79" i="87"/>
  <c r="AJ79" i="87"/>
  <c r="AI79" i="87"/>
  <c r="AH79" i="87"/>
  <c r="AG79" i="87"/>
  <c r="AF79" i="87"/>
  <c r="AE79" i="87"/>
  <c r="AD79" i="87"/>
  <c r="AC79" i="87"/>
  <c r="AB79" i="87"/>
  <c r="AA79" i="87"/>
  <c r="Z79" i="87"/>
  <c r="Y79" i="87"/>
  <c r="N79" i="87"/>
  <c r="AM78" i="87"/>
  <c r="AL75" i="87"/>
  <c r="AK75" i="87"/>
  <c r="AJ75" i="87"/>
  <c r="AI75" i="87"/>
  <c r="AH75" i="87"/>
  <c r="AG75" i="87"/>
  <c r="AF75" i="87"/>
  <c r="AE75" i="87"/>
  <c r="AD75" i="87"/>
  <c r="AC75" i="87"/>
  <c r="AB75" i="87"/>
  <c r="AA75" i="87"/>
  <c r="Z75" i="87"/>
  <c r="Y75" i="87"/>
  <c r="N75" i="87"/>
  <c r="AM74" i="87"/>
  <c r="AL72" i="87"/>
  <c r="AK72" i="87"/>
  <c r="AJ72" i="87"/>
  <c r="AI72" i="87"/>
  <c r="AH72" i="87"/>
  <c r="AG72" i="87"/>
  <c r="AF72" i="87"/>
  <c r="AE72" i="87"/>
  <c r="AD72" i="87"/>
  <c r="AC72" i="87"/>
  <c r="AB72" i="87"/>
  <c r="AA72" i="87"/>
  <c r="Z72" i="87"/>
  <c r="Y72" i="87"/>
  <c r="N72" i="87"/>
  <c r="AM71" i="87"/>
  <c r="AL69" i="87"/>
  <c r="AK69" i="87"/>
  <c r="AJ69" i="87"/>
  <c r="AI69" i="87"/>
  <c r="AH69" i="87"/>
  <c r="AG69" i="87"/>
  <c r="AF69" i="87"/>
  <c r="AE69" i="87"/>
  <c r="AD69" i="87"/>
  <c r="AC69" i="87"/>
  <c r="AB69" i="87"/>
  <c r="AA69" i="87"/>
  <c r="Z69" i="87"/>
  <c r="Y69" i="87"/>
  <c r="N69" i="87"/>
  <c r="AM68" i="87"/>
  <c r="AL65" i="87"/>
  <c r="AK65" i="87"/>
  <c r="AJ65" i="87"/>
  <c r="AI65" i="87"/>
  <c r="AH65" i="87"/>
  <c r="AG65" i="87"/>
  <c r="AF65" i="87"/>
  <c r="AE65" i="87"/>
  <c r="AD65" i="87"/>
  <c r="AC65" i="87"/>
  <c r="AB65" i="87"/>
  <c r="AA65" i="87"/>
  <c r="Z65" i="87"/>
  <c r="Y65" i="87"/>
  <c r="N65" i="87"/>
  <c r="AM64" i="87"/>
  <c r="AL62" i="87"/>
  <c r="AK62" i="87"/>
  <c r="AJ62" i="87"/>
  <c r="AI62" i="87"/>
  <c r="AH62" i="87"/>
  <c r="AG62" i="87"/>
  <c r="AF62" i="87"/>
  <c r="AE62" i="87"/>
  <c r="AD62" i="87"/>
  <c r="AC62" i="87"/>
  <c r="AB62" i="87"/>
  <c r="AA62" i="87"/>
  <c r="Z62" i="87"/>
  <c r="Y62" i="87"/>
  <c r="N62" i="87"/>
  <c r="AM61" i="87"/>
  <c r="AL59" i="87"/>
  <c r="AK59" i="87"/>
  <c r="AJ59" i="87"/>
  <c r="AI59" i="87"/>
  <c r="AH59" i="87"/>
  <c r="AG59" i="87"/>
  <c r="AF59" i="87"/>
  <c r="AE59" i="87"/>
  <c r="AD59" i="87"/>
  <c r="AC59" i="87"/>
  <c r="AB59" i="87"/>
  <c r="AA59" i="87"/>
  <c r="Z59" i="87"/>
  <c r="Y59" i="87"/>
  <c r="N59" i="87"/>
  <c r="AM58" i="87"/>
  <c r="AL56" i="87"/>
  <c r="AK56" i="87"/>
  <c r="AJ56" i="87"/>
  <c r="AI56" i="87"/>
  <c r="AH56" i="87"/>
  <c r="AG56" i="87"/>
  <c r="AF56" i="87"/>
  <c r="AE56" i="87"/>
  <c r="AD56" i="87"/>
  <c r="AC56" i="87"/>
  <c r="AB56" i="87"/>
  <c r="AA56" i="87"/>
  <c r="Z56" i="87"/>
  <c r="Y56" i="87"/>
  <c r="N56" i="87"/>
  <c r="AM55" i="87"/>
  <c r="AL53" i="87"/>
  <c r="AK53" i="87"/>
  <c r="AJ53" i="87"/>
  <c r="AI53" i="87"/>
  <c r="AH53" i="87"/>
  <c r="AG53" i="87"/>
  <c r="AF53" i="87"/>
  <c r="AE53" i="87"/>
  <c r="AD53" i="87"/>
  <c r="AC53" i="87"/>
  <c r="AB53" i="87"/>
  <c r="AA53" i="87"/>
  <c r="Z53" i="87"/>
  <c r="Y53" i="87"/>
  <c r="N53" i="87"/>
  <c r="AM52" i="87"/>
  <c r="AL49" i="87"/>
  <c r="AK49" i="87"/>
  <c r="AJ49" i="87"/>
  <c r="AI49" i="87"/>
  <c r="AH49" i="87"/>
  <c r="AG49" i="87"/>
  <c r="AF49" i="87"/>
  <c r="AE49" i="87"/>
  <c r="AD49" i="87"/>
  <c r="AC49" i="87"/>
  <c r="AB49" i="87"/>
  <c r="AA49" i="87"/>
  <c r="Z49" i="87"/>
  <c r="Y49" i="87"/>
  <c r="AM48" i="87"/>
  <c r="AL46" i="87"/>
  <c r="AK46" i="87"/>
  <c r="AJ46" i="87"/>
  <c r="AI46" i="87"/>
  <c r="AH46" i="87"/>
  <c r="AG46" i="87"/>
  <c r="AF46" i="87"/>
  <c r="AE46" i="87"/>
  <c r="AD46" i="87"/>
  <c r="AC46" i="87"/>
  <c r="AB46" i="87"/>
  <c r="AA46" i="87"/>
  <c r="Z46" i="87"/>
  <c r="Y46" i="87"/>
  <c r="AM45" i="87"/>
  <c r="AL43" i="87"/>
  <c r="AK43" i="87"/>
  <c r="AJ43" i="87"/>
  <c r="AI43" i="87"/>
  <c r="AH43" i="87"/>
  <c r="AG43" i="87"/>
  <c r="AF43" i="87"/>
  <c r="AE43" i="87"/>
  <c r="AD43" i="87"/>
  <c r="AC43" i="87"/>
  <c r="AB43" i="87"/>
  <c r="AA43" i="87"/>
  <c r="Z43" i="87"/>
  <c r="Y43" i="87"/>
  <c r="AM42" i="87"/>
  <c r="AL40" i="87"/>
  <c r="AK40" i="87"/>
  <c r="AJ40" i="87"/>
  <c r="AI40" i="87"/>
  <c r="AH40" i="87"/>
  <c r="AG40" i="87"/>
  <c r="AF40" i="87"/>
  <c r="AE40" i="87"/>
  <c r="AD40" i="87"/>
  <c r="AC40" i="87"/>
  <c r="AB40" i="87"/>
  <c r="AA40" i="87"/>
  <c r="Z40" i="87"/>
  <c r="Y40" i="87"/>
  <c r="AM39" i="87"/>
  <c r="AL37" i="87"/>
  <c r="AK37" i="87"/>
  <c r="AJ37" i="87"/>
  <c r="AI37" i="87"/>
  <c r="AH37" i="87"/>
  <c r="AG37" i="87"/>
  <c r="AF37" i="87"/>
  <c r="AE37" i="87"/>
  <c r="AD37" i="87"/>
  <c r="AC37" i="87"/>
  <c r="AB37" i="87"/>
  <c r="AA37" i="87"/>
  <c r="Z37" i="87"/>
  <c r="Y37" i="87"/>
  <c r="AM36" i="87"/>
  <c r="AC209" i="87" l="1"/>
  <c r="AJ208" i="87"/>
  <c r="AE209" i="87"/>
  <c r="Y208" i="87"/>
  <c r="AG208" i="87"/>
  <c r="AA208" i="87"/>
  <c r="AH208" i="87"/>
  <c r="AL209" i="87"/>
  <c r="AB208" i="87"/>
  <c r="Y210" i="87"/>
  <c r="AD209" i="87"/>
  <c r="Z208" i="87"/>
  <c r="AE210" i="87"/>
  <c r="AF210" i="87"/>
  <c r="AI208" i="87"/>
  <c r="AG210" i="87"/>
  <c r="AM205" i="87"/>
  <c r="AM206" i="87" s="1"/>
  <c r="AK209" i="87"/>
  <c r="Y193" i="87"/>
  <c r="AC208" i="87"/>
  <c r="AK208" i="87"/>
  <c r="AH193" i="87"/>
  <c r="AG193" i="87"/>
  <c r="O193" i="87"/>
  <c r="AA193" i="87"/>
  <c r="AI193" i="87"/>
  <c r="AD208" i="87"/>
  <c r="AL208" i="87"/>
  <c r="AF209" i="87"/>
  <c r="Z210" i="87"/>
  <c r="AH210" i="87"/>
  <c r="AB193" i="87"/>
  <c r="AJ193" i="87"/>
  <c r="AE208" i="87"/>
  <c r="Y209" i="87"/>
  <c r="AG209" i="87"/>
  <c r="AA210" i="87"/>
  <c r="AI210" i="87"/>
  <c r="AC193" i="87"/>
  <c r="AK193" i="87"/>
  <c r="AF208" i="87"/>
  <c r="Z209" i="87"/>
  <c r="AH209" i="87"/>
  <c r="AB210" i="87"/>
  <c r="AJ210" i="87"/>
  <c r="AD193" i="87"/>
  <c r="AL193" i="87"/>
  <c r="AA209" i="87"/>
  <c r="AI209" i="87"/>
  <c r="AC210" i="87"/>
  <c r="AK210" i="87"/>
  <c r="D193" i="87"/>
  <c r="AE193" i="87"/>
  <c r="AB209" i="87"/>
  <c r="AJ209" i="87"/>
  <c r="AD210" i="87"/>
  <c r="AL210" i="87"/>
  <c r="Z193" i="87"/>
  <c r="AF193" i="87"/>
  <c r="C3" i="84" l="1"/>
  <c r="E60" i="84" l="1"/>
  <c r="F60" i="84" s="1"/>
  <c r="E47" i="84"/>
  <c r="F47" i="84" s="1"/>
  <c r="E34" i="84"/>
  <c r="F34" i="84" s="1"/>
  <c r="E21" i="84"/>
  <c r="Z118" i="79" l="1"/>
  <c r="AA118" i="79"/>
  <c r="AB118" i="79"/>
  <c r="AC118" i="79"/>
  <c r="Y118" i="79"/>
  <c r="S122" i="79"/>
  <c r="T122" i="79"/>
  <c r="U122" i="79"/>
  <c r="V122" i="79"/>
  <c r="W122" i="79"/>
  <c r="X122" i="79"/>
  <c r="Q119" i="79"/>
  <c r="R119" i="79"/>
  <c r="S119" i="79"/>
  <c r="T119" i="79"/>
  <c r="U119" i="79"/>
  <c r="V119" i="79"/>
  <c r="W119" i="79"/>
  <c r="X119" i="79"/>
  <c r="P119" i="79"/>
  <c r="Q109" i="79"/>
  <c r="R109" i="79"/>
  <c r="S109" i="79"/>
  <c r="T109" i="79"/>
  <c r="U109" i="79"/>
  <c r="V109" i="79"/>
  <c r="W109" i="79"/>
  <c r="X109" i="79"/>
  <c r="P109" i="79"/>
  <c r="Q106" i="79"/>
  <c r="R106" i="79"/>
  <c r="S106" i="79"/>
  <c r="T106" i="79"/>
  <c r="U106" i="79"/>
  <c r="V106" i="79"/>
  <c r="W106" i="79"/>
  <c r="X106" i="79"/>
  <c r="P106" i="79"/>
  <c r="Q81" i="79"/>
  <c r="R81" i="79"/>
  <c r="S81" i="79"/>
  <c r="T81" i="79"/>
  <c r="U81" i="79"/>
  <c r="V81" i="79"/>
  <c r="W81" i="79"/>
  <c r="X81" i="79"/>
  <c r="P81" i="79"/>
  <c r="Q64" i="79"/>
  <c r="R64" i="79"/>
  <c r="S64" i="79"/>
  <c r="T64" i="79"/>
  <c r="U64" i="79"/>
  <c r="V64" i="79"/>
  <c r="W64" i="79"/>
  <c r="X64" i="79"/>
  <c r="P64" i="79"/>
  <c r="S58" i="79"/>
  <c r="T58" i="79"/>
  <c r="U58" i="79"/>
  <c r="V58" i="79"/>
  <c r="W58" i="79"/>
  <c r="X58" i="79"/>
  <c r="Q55" i="79"/>
  <c r="R55" i="79"/>
  <c r="S55" i="79"/>
  <c r="T55" i="79"/>
  <c r="U55" i="79"/>
  <c r="V55" i="79"/>
  <c r="W55" i="79"/>
  <c r="X55" i="79"/>
  <c r="P55" i="79"/>
  <c r="Q51" i="79"/>
  <c r="R51" i="79"/>
  <c r="S51" i="79"/>
  <c r="T51" i="79"/>
  <c r="U51" i="79"/>
  <c r="V51" i="79"/>
  <c r="W51" i="79"/>
  <c r="X51" i="79"/>
  <c r="P51" i="79"/>
  <c r="Q48" i="79"/>
  <c r="R48" i="79"/>
  <c r="S48" i="79"/>
  <c r="T48" i="79"/>
  <c r="U48" i="79"/>
  <c r="V48" i="79"/>
  <c r="W48" i="79"/>
  <c r="X48" i="79"/>
  <c r="P48" i="79"/>
  <c r="H122" i="79"/>
  <c r="I122" i="79"/>
  <c r="J122" i="79"/>
  <c r="K122" i="79"/>
  <c r="L122" i="79"/>
  <c r="M122" i="79"/>
  <c r="F119" i="79"/>
  <c r="G119" i="79"/>
  <c r="H119" i="79"/>
  <c r="I119" i="79"/>
  <c r="J119" i="79"/>
  <c r="K119" i="79"/>
  <c r="L119" i="79"/>
  <c r="M119" i="79"/>
  <c r="E119" i="79"/>
  <c r="F109" i="79"/>
  <c r="G109" i="79"/>
  <c r="H109" i="79"/>
  <c r="I109" i="79"/>
  <c r="J109" i="79"/>
  <c r="K109" i="79"/>
  <c r="L109" i="79"/>
  <c r="M109" i="79"/>
  <c r="E109" i="79"/>
  <c r="F106" i="79"/>
  <c r="G106" i="79"/>
  <c r="H106" i="79"/>
  <c r="I106" i="79"/>
  <c r="J106" i="79"/>
  <c r="K106" i="79"/>
  <c r="L106" i="79"/>
  <c r="M106" i="79"/>
  <c r="E106" i="79"/>
  <c r="F81" i="79"/>
  <c r="G81" i="79"/>
  <c r="H81" i="79"/>
  <c r="I81" i="79"/>
  <c r="J81" i="79"/>
  <c r="K81" i="79"/>
  <c r="L81" i="79"/>
  <c r="M81" i="79"/>
  <c r="E81" i="79"/>
  <c r="F64" i="79"/>
  <c r="G64" i="79"/>
  <c r="H64" i="79"/>
  <c r="I64" i="79"/>
  <c r="J64" i="79"/>
  <c r="K64" i="79"/>
  <c r="L64" i="79"/>
  <c r="M64" i="79"/>
  <c r="E64" i="79"/>
  <c r="H58" i="79"/>
  <c r="I58" i="79"/>
  <c r="J58" i="79"/>
  <c r="K58" i="79"/>
  <c r="L58" i="79"/>
  <c r="M58" i="79"/>
  <c r="F55" i="79"/>
  <c r="G55" i="79"/>
  <c r="H55" i="79"/>
  <c r="I55" i="79"/>
  <c r="J55" i="79"/>
  <c r="K55" i="79"/>
  <c r="L55" i="79"/>
  <c r="M55" i="79"/>
  <c r="E55" i="79"/>
  <c r="F51" i="79"/>
  <c r="G51" i="79"/>
  <c r="H51" i="79"/>
  <c r="I51" i="79"/>
  <c r="J51" i="79"/>
  <c r="K51" i="79"/>
  <c r="L51" i="79"/>
  <c r="M51" i="79"/>
  <c r="E51" i="79"/>
  <c r="F48" i="79"/>
  <c r="G48" i="79"/>
  <c r="H48" i="79"/>
  <c r="I48" i="79"/>
  <c r="J48" i="79"/>
  <c r="K48" i="79"/>
  <c r="L48" i="79"/>
  <c r="M48" i="79"/>
  <c r="E48" i="79"/>
  <c r="F39" i="79"/>
  <c r="G39" i="79"/>
  <c r="H39" i="79"/>
  <c r="I39" i="79"/>
  <c r="J39" i="79"/>
  <c r="K39" i="79"/>
  <c r="L39" i="79"/>
  <c r="M39" i="79"/>
  <c r="E39" i="79"/>
  <c r="Q38" i="79" l="1"/>
  <c r="R38" i="79"/>
  <c r="S38" i="79"/>
  <c r="T38" i="79"/>
  <c r="U38" i="79"/>
  <c r="V38" i="79"/>
  <c r="W38" i="79"/>
  <c r="X38" i="79"/>
  <c r="Q41" i="79"/>
  <c r="R41" i="79"/>
  <c r="S41" i="79"/>
  <c r="T41" i="79"/>
  <c r="U41" i="79"/>
  <c r="V41" i="79"/>
  <c r="W41" i="79"/>
  <c r="X41" i="79"/>
  <c r="Q44" i="79"/>
  <c r="R44" i="79"/>
  <c r="S44" i="79"/>
  <c r="T44" i="79"/>
  <c r="U44" i="79"/>
  <c r="V44" i="79"/>
  <c r="W44" i="79"/>
  <c r="X44" i="79"/>
  <c r="Q47" i="79"/>
  <c r="R47" i="79"/>
  <c r="S47" i="79"/>
  <c r="T47" i="79"/>
  <c r="U47" i="79"/>
  <c r="V47" i="79"/>
  <c r="W47" i="79"/>
  <c r="X47" i="79"/>
  <c r="Q50" i="79"/>
  <c r="R50" i="79"/>
  <c r="S50" i="79"/>
  <c r="T50" i="79"/>
  <c r="U50" i="79"/>
  <c r="V50" i="79"/>
  <c r="W50" i="79"/>
  <c r="X50" i="79"/>
  <c r="Q54" i="79"/>
  <c r="R54" i="79"/>
  <c r="S54" i="79"/>
  <c r="T54" i="79"/>
  <c r="U54" i="79"/>
  <c r="V54" i="79"/>
  <c r="W54" i="79"/>
  <c r="X54" i="79"/>
  <c r="Q60" i="79"/>
  <c r="R60" i="79"/>
  <c r="S60" i="79"/>
  <c r="T60" i="79"/>
  <c r="U60" i="79"/>
  <c r="V60" i="79"/>
  <c r="W60" i="79"/>
  <c r="X60" i="79"/>
  <c r="Q63" i="79"/>
  <c r="R63" i="79"/>
  <c r="S63" i="79"/>
  <c r="T63" i="79"/>
  <c r="U63" i="79"/>
  <c r="V63" i="79"/>
  <c r="W63" i="79"/>
  <c r="X63" i="79"/>
  <c r="Q66" i="79"/>
  <c r="R66" i="79"/>
  <c r="S66" i="79"/>
  <c r="T66" i="79"/>
  <c r="U66" i="79"/>
  <c r="V66" i="79"/>
  <c r="W66" i="79"/>
  <c r="X66" i="79"/>
  <c r="Q70" i="79"/>
  <c r="R70" i="79"/>
  <c r="S70" i="79"/>
  <c r="T70" i="79"/>
  <c r="U70" i="79"/>
  <c r="V70" i="79"/>
  <c r="W70" i="79"/>
  <c r="X70" i="79"/>
  <c r="Q73" i="79"/>
  <c r="R73" i="79"/>
  <c r="S73" i="79"/>
  <c r="T73" i="79"/>
  <c r="U73" i="79"/>
  <c r="V73" i="79"/>
  <c r="W73" i="79"/>
  <c r="X73" i="79"/>
  <c r="Q76" i="79"/>
  <c r="R76" i="79"/>
  <c r="S76" i="79"/>
  <c r="T76" i="79"/>
  <c r="U76" i="79"/>
  <c r="V76" i="79"/>
  <c r="W76" i="79"/>
  <c r="X76" i="79"/>
  <c r="Q80" i="79"/>
  <c r="R80" i="79"/>
  <c r="S80" i="79"/>
  <c r="T80" i="79"/>
  <c r="U80" i="79"/>
  <c r="V80" i="79"/>
  <c r="W80" i="79"/>
  <c r="X80" i="79"/>
  <c r="Q105" i="79"/>
  <c r="R105" i="79"/>
  <c r="S105" i="79"/>
  <c r="T105" i="79"/>
  <c r="U105" i="79"/>
  <c r="V105" i="79"/>
  <c r="W105" i="79"/>
  <c r="X105" i="79"/>
  <c r="Q108" i="79"/>
  <c r="R108" i="79"/>
  <c r="S108" i="79"/>
  <c r="T108" i="79"/>
  <c r="U108" i="79"/>
  <c r="V108" i="79"/>
  <c r="W108" i="79"/>
  <c r="X108" i="79"/>
  <c r="Q121" i="79"/>
  <c r="R121" i="79"/>
  <c r="S121" i="79"/>
  <c r="T121" i="79"/>
  <c r="U121" i="79"/>
  <c r="V121" i="79"/>
  <c r="W121" i="79"/>
  <c r="X121" i="79"/>
  <c r="P121" i="79"/>
  <c r="P108" i="79"/>
  <c r="P105" i="79"/>
  <c r="P80" i="79"/>
  <c r="P76" i="79"/>
  <c r="P73" i="79"/>
  <c r="P70" i="79"/>
  <c r="P66" i="79"/>
  <c r="P63" i="79"/>
  <c r="P60" i="79"/>
  <c r="P54" i="79"/>
  <c r="P50" i="79"/>
  <c r="P47" i="79"/>
  <c r="P44" i="79"/>
  <c r="P41" i="79"/>
  <c r="P38" i="79"/>
  <c r="F38" i="79"/>
  <c r="G38" i="79"/>
  <c r="H38" i="79"/>
  <c r="I38" i="79"/>
  <c r="J38" i="79"/>
  <c r="K38" i="79"/>
  <c r="L38" i="79"/>
  <c r="M38" i="79"/>
  <c r="F41" i="79"/>
  <c r="G41" i="79"/>
  <c r="H41" i="79"/>
  <c r="I41" i="79"/>
  <c r="J41" i="79"/>
  <c r="K41" i="79"/>
  <c r="L41" i="79"/>
  <c r="M41" i="79"/>
  <c r="F44" i="79"/>
  <c r="G44" i="79"/>
  <c r="H44" i="79"/>
  <c r="I44" i="79"/>
  <c r="J44" i="79"/>
  <c r="K44" i="79"/>
  <c r="L44" i="79"/>
  <c r="M44" i="79"/>
  <c r="F47" i="79"/>
  <c r="G47" i="79"/>
  <c r="H47" i="79"/>
  <c r="I47" i="79"/>
  <c r="J47" i="79"/>
  <c r="K47" i="79"/>
  <c r="L47" i="79"/>
  <c r="M47" i="79"/>
  <c r="F50" i="79"/>
  <c r="G50" i="79"/>
  <c r="H50" i="79"/>
  <c r="I50" i="79"/>
  <c r="J50" i="79"/>
  <c r="K50" i="79"/>
  <c r="L50" i="79"/>
  <c r="M50" i="79"/>
  <c r="F54" i="79"/>
  <c r="G54" i="79"/>
  <c r="H54" i="79"/>
  <c r="I54" i="79"/>
  <c r="J54" i="79"/>
  <c r="K54" i="79"/>
  <c r="L54" i="79"/>
  <c r="M54" i="79"/>
  <c r="F60" i="79"/>
  <c r="G60" i="79"/>
  <c r="H60" i="79"/>
  <c r="I60" i="79"/>
  <c r="J60" i="79"/>
  <c r="K60" i="79"/>
  <c r="L60" i="79"/>
  <c r="M60" i="79"/>
  <c r="F63" i="79"/>
  <c r="G63" i="79"/>
  <c r="H63" i="79"/>
  <c r="I63" i="79"/>
  <c r="J63" i="79"/>
  <c r="K63" i="79"/>
  <c r="L63" i="79"/>
  <c r="M63" i="79"/>
  <c r="F66" i="79"/>
  <c r="H66" i="79"/>
  <c r="I66" i="79"/>
  <c r="J66" i="79"/>
  <c r="K66" i="79"/>
  <c r="L66" i="79"/>
  <c r="M66" i="79"/>
  <c r="F70" i="79"/>
  <c r="G70" i="79"/>
  <c r="H70" i="79"/>
  <c r="I70" i="79"/>
  <c r="J70" i="79"/>
  <c r="K70" i="79"/>
  <c r="L70" i="79"/>
  <c r="M70" i="79"/>
  <c r="F76" i="79"/>
  <c r="G76" i="79"/>
  <c r="H76" i="79"/>
  <c r="I76" i="79"/>
  <c r="J76" i="79"/>
  <c r="K76" i="79"/>
  <c r="L76" i="79"/>
  <c r="M76" i="79"/>
  <c r="F80" i="79"/>
  <c r="G80" i="79"/>
  <c r="H80" i="79"/>
  <c r="I80" i="79"/>
  <c r="J80" i="79"/>
  <c r="K80" i="79"/>
  <c r="L80" i="79"/>
  <c r="M80" i="79"/>
  <c r="F87" i="79"/>
  <c r="G87" i="79"/>
  <c r="H87" i="79"/>
  <c r="I87" i="79"/>
  <c r="J87" i="79"/>
  <c r="K87" i="79"/>
  <c r="L87" i="79"/>
  <c r="M87" i="79"/>
  <c r="F105" i="79"/>
  <c r="G105" i="79"/>
  <c r="H105" i="79"/>
  <c r="I105" i="79"/>
  <c r="J105" i="79"/>
  <c r="K105" i="79"/>
  <c r="L105" i="79"/>
  <c r="M105" i="79"/>
  <c r="F108" i="79"/>
  <c r="G108" i="79"/>
  <c r="H108" i="79"/>
  <c r="I108" i="79"/>
  <c r="J108" i="79"/>
  <c r="K108" i="79"/>
  <c r="L108" i="79"/>
  <c r="M108" i="79"/>
  <c r="F121" i="79"/>
  <c r="H121" i="79"/>
  <c r="I121" i="79"/>
  <c r="J121" i="79"/>
  <c r="K121" i="79"/>
  <c r="L121" i="79"/>
  <c r="M121" i="79"/>
  <c r="E121" i="79"/>
  <c r="E108" i="79"/>
  <c r="E105" i="79"/>
  <c r="E87" i="79"/>
  <c r="E80" i="79"/>
  <c r="E76" i="79"/>
  <c r="E70" i="79"/>
  <c r="E66" i="79"/>
  <c r="E63" i="79"/>
  <c r="E60" i="79"/>
  <c r="E54" i="79"/>
  <c r="E50" i="79"/>
  <c r="E47" i="79"/>
  <c r="E44" i="79"/>
  <c r="E41" i="79"/>
  <c r="E38" i="79"/>
  <c r="Q411" i="46"/>
  <c r="R411" i="46"/>
  <c r="S411" i="46"/>
  <c r="T411" i="46"/>
  <c r="U411" i="46"/>
  <c r="V411" i="46"/>
  <c r="W411" i="46"/>
  <c r="X411" i="46"/>
  <c r="Q414" i="46"/>
  <c r="R414" i="46"/>
  <c r="S414" i="46"/>
  <c r="T414" i="46"/>
  <c r="U414" i="46"/>
  <c r="V414" i="46"/>
  <c r="W414" i="46"/>
  <c r="X414" i="46"/>
  <c r="Q417" i="46"/>
  <c r="R417" i="46"/>
  <c r="S417" i="46"/>
  <c r="T417" i="46"/>
  <c r="U417" i="46"/>
  <c r="V417" i="46"/>
  <c r="W417" i="46"/>
  <c r="X417" i="46"/>
  <c r="Q420" i="46"/>
  <c r="R420" i="46"/>
  <c r="S420" i="46"/>
  <c r="T420" i="46"/>
  <c r="U420" i="46"/>
  <c r="V420" i="46"/>
  <c r="W420" i="46"/>
  <c r="X420" i="46"/>
  <c r="Q436" i="46"/>
  <c r="R436" i="46"/>
  <c r="S436" i="46"/>
  <c r="T436" i="46"/>
  <c r="U436" i="46"/>
  <c r="V436" i="46"/>
  <c r="W436" i="46"/>
  <c r="X436" i="46"/>
  <c r="Q439" i="46"/>
  <c r="R439" i="46"/>
  <c r="S439" i="46"/>
  <c r="T439" i="46"/>
  <c r="U439" i="46"/>
  <c r="V439" i="46"/>
  <c r="W439" i="46"/>
  <c r="X439" i="46"/>
  <c r="Q442" i="46"/>
  <c r="R442" i="46"/>
  <c r="S442" i="46"/>
  <c r="T442" i="46"/>
  <c r="U442" i="46"/>
  <c r="V442" i="46"/>
  <c r="W442" i="46"/>
  <c r="X442" i="46"/>
  <c r="Q445" i="46"/>
  <c r="R445" i="46"/>
  <c r="S445" i="46"/>
  <c r="T445" i="46"/>
  <c r="U445" i="46"/>
  <c r="V445" i="46"/>
  <c r="W445" i="46"/>
  <c r="X445" i="46"/>
  <c r="Q448" i="46"/>
  <c r="R448" i="46"/>
  <c r="S448" i="46"/>
  <c r="T448" i="46"/>
  <c r="U448" i="46"/>
  <c r="V448" i="46"/>
  <c r="W448" i="46"/>
  <c r="X448" i="46"/>
  <c r="Q467" i="46"/>
  <c r="R467" i="46"/>
  <c r="S467" i="46"/>
  <c r="T467" i="46"/>
  <c r="U467" i="46"/>
  <c r="V467" i="46"/>
  <c r="W467" i="46"/>
  <c r="X467" i="46"/>
  <c r="Q477" i="46"/>
  <c r="R477" i="46"/>
  <c r="S477" i="46"/>
  <c r="T477" i="46"/>
  <c r="U477" i="46"/>
  <c r="V477" i="46"/>
  <c r="W477" i="46"/>
  <c r="X477" i="46"/>
  <c r="Q507" i="46"/>
  <c r="R507" i="46"/>
  <c r="S507" i="46"/>
  <c r="T507" i="46"/>
  <c r="U507" i="46"/>
  <c r="V507" i="46"/>
  <c r="W507" i="46"/>
  <c r="X507" i="46"/>
  <c r="Q408" i="46"/>
  <c r="R408" i="46"/>
  <c r="S408" i="46"/>
  <c r="T408" i="46"/>
  <c r="U408" i="46"/>
  <c r="V408" i="46"/>
  <c r="W408" i="46"/>
  <c r="X408" i="46"/>
  <c r="P507" i="46"/>
  <c r="P477" i="46"/>
  <c r="P467" i="46"/>
  <c r="P448" i="46"/>
  <c r="P445" i="46"/>
  <c r="P442" i="46"/>
  <c r="P439" i="46"/>
  <c r="P436" i="46"/>
  <c r="P420" i="46"/>
  <c r="P417" i="46"/>
  <c r="P414" i="46"/>
  <c r="P411" i="46"/>
  <c r="P408" i="46"/>
  <c r="F408" i="46"/>
  <c r="G408" i="46"/>
  <c r="H408" i="46"/>
  <c r="I408" i="46"/>
  <c r="J408" i="46"/>
  <c r="K408" i="46"/>
  <c r="L408" i="46"/>
  <c r="M408" i="46"/>
  <c r="F411" i="46"/>
  <c r="G411" i="46"/>
  <c r="H411" i="46"/>
  <c r="I411" i="46"/>
  <c r="J411" i="46"/>
  <c r="K411" i="46"/>
  <c r="L411" i="46"/>
  <c r="M411" i="46"/>
  <c r="F414" i="46"/>
  <c r="G414" i="46"/>
  <c r="H414" i="46"/>
  <c r="I414" i="46"/>
  <c r="J414" i="46"/>
  <c r="K414" i="46"/>
  <c r="L414" i="46"/>
  <c r="M414" i="46"/>
  <c r="F417" i="46"/>
  <c r="G417" i="46"/>
  <c r="H417" i="46"/>
  <c r="I417" i="46"/>
  <c r="J417" i="46"/>
  <c r="K417" i="46"/>
  <c r="L417" i="46"/>
  <c r="M417" i="46"/>
  <c r="F420" i="46"/>
  <c r="G420" i="46"/>
  <c r="H420" i="46"/>
  <c r="I420" i="46"/>
  <c r="J420" i="46"/>
  <c r="K420" i="46"/>
  <c r="L420" i="46"/>
  <c r="M420" i="46"/>
  <c r="F436" i="46"/>
  <c r="G436" i="46"/>
  <c r="H436" i="46"/>
  <c r="I436" i="46"/>
  <c r="J436" i="46"/>
  <c r="K436" i="46"/>
  <c r="L436" i="46"/>
  <c r="M436" i="46"/>
  <c r="F439" i="46"/>
  <c r="G439" i="46"/>
  <c r="H439" i="46"/>
  <c r="I439" i="46"/>
  <c r="J439" i="46"/>
  <c r="K439" i="46"/>
  <c r="L439" i="46"/>
  <c r="M439" i="46"/>
  <c r="F442" i="46"/>
  <c r="G442" i="46"/>
  <c r="H442" i="46"/>
  <c r="I442" i="46"/>
  <c r="J442" i="46"/>
  <c r="K442" i="46"/>
  <c r="L442" i="46"/>
  <c r="M442" i="46"/>
  <c r="F445" i="46"/>
  <c r="G445" i="46"/>
  <c r="H445" i="46"/>
  <c r="I445" i="46"/>
  <c r="J445" i="46"/>
  <c r="K445" i="46"/>
  <c r="L445" i="46"/>
  <c r="M445" i="46"/>
  <c r="F448" i="46"/>
  <c r="G448" i="46"/>
  <c r="H448" i="46"/>
  <c r="I448" i="46"/>
  <c r="J448" i="46"/>
  <c r="K448" i="46"/>
  <c r="L448" i="46"/>
  <c r="M448" i="46"/>
  <c r="F467" i="46"/>
  <c r="G467" i="46"/>
  <c r="H467" i="46"/>
  <c r="I467" i="46"/>
  <c r="J467" i="46"/>
  <c r="K467" i="46"/>
  <c r="L467" i="46"/>
  <c r="M467" i="46"/>
  <c r="F477" i="46"/>
  <c r="G477" i="46"/>
  <c r="H477" i="46"/>
  <c r="I477" i="46"/>
  <c r="J477" i="46"/>
  <c r="K477" i="46"/>
  <c r="L477" i="46"/>
  <c r="M477" i="46"/>
  <c r="E477" i="46"/>
  <c r="E467" i="46"/>
  <c r="E448" i="46"/>
  <c r="E445" i="46"/>
  <c r="E442" i="46"/>
  <c r="E439" i="46"/>
  <c r="E436" i="46"/>
  <c r="E420" i="46"/>
  <c r="E417" i="46"/>
  <c r="E414" i="46"/>
  <c r="E411" i="46"/>
  <c r="E408" i="46"/>
  <c r="Q279" i="46" l="1"/>
  <c r="R279" i="46"/>
  <c r="S279" i="46"/>
  <c r="T279" i="46"/>
  <c r="U279" i="46"/>
  <c r="V279" i="46"/>
  <c r="W279" i="46"/>
  <c r="X279" i="46"/>
  <c r="Q282" i="46"/>
  <c r="R282" i="46"/>
  <c r="S282" i="46"/>
  <c r="T282" i="46"/>
  <c r="U282" i="46"/>
  <c r="V282" i="46"/>
  <c r="W282" i="46"/>
  <c r="X282" i="46"/>
  <c r="Q285" i="46"/>
  <c r="R285" i="46"/>
  <c r="S285" i="46"/>
  <c r="T285" i="46"/>
  <c r="U285" i="46"/>
  <c r="V285" i="46"/>
  <c r="W285" i="46"/>
  <c r="X285" i="46"/>
  <c r="Q286" i="46"/>
  <c r="R286" i="46"/>
  <c r="S286" i="46"/>
  <c r="T286" i="46"/>
  <c r="U286" i="46"/>
  <c r="V286" i="46"/>
  <c r="W286" i="46"/>
  <c r="X286" i="46"/>
  <c r="Q288" i="46"/>
  <c r="R288" i="46"/>
  <c r="S288" i="46"/>
  <c r="T288" i="46"/>
  <c r="U288" i="46"/>
  <c r="V288" i="46"/>
  <c r="W288" i="46"/>
  <c r="X288" i="46"/>
  <c r="Q289" i="46"/>
  <c r="R289" i="46"/>
  <c r="S289" i="46"/>
  <c r="T289" i="46"/>
  <c r="U289" i="46"/>
  <c r="V289" i="46"/>
  <c r="W289" i="46"/>
  <c r="X289" i="46"/>
  <c r="Q291" i="46"/>
  <c r="R291" i="46"/>
  <c r="S291" i="46"/>
  <c r="T291" i="46"/>
  <c r="U291" i="46"/>
  <c r="V291" i="46"/>
  <c r="W291" i="46"/>
  <c r="X291" i="46"/>
  <c r="Q307" i="46"/>
  <c r="R307" i="46"/>
  <c r="S307" i="46"/>
  <c r="T307" i="46"/>
  <c r="U307" i="46"/>
  <c r="V307" i="46"/>
  <c r="W307" i="46"/>
  <c r="X307" i="46"/>
  <c r="Q308" i="46"/>
  <c r="R308" i="46"/>
  <c r="S308" i="46"/>
  <c r="T308" i="46"/>
  <c r="U308" i="46"/>
  <c r="V308" i="46"/>
  <c r="W308" i="46"/>
  <c r="X308" i="46"/>
  <c r="Q310" i="46"/>
  <c r="R310" i="46"/>
  <c r="S310" i="46"/>
  <c r="T310" i="46"/>
  <c r="U310" i="46"/>
  <c r="V310" i="46"/>
  <c r="W310" i="46"/>
  <c r="X310" i="46"/>
  <c r="Q316" i="46"/>
  <c r="R316" i="46"/>
  <c r="S316" i="46"/>
  <c r="T316" i="46"/>
  <c r="U316" i="46"/>
  <c r="V316" i="46"/>
  <c r="W316" i="46"/>
  <c r="X316" i="46"/>
  <c r="Q317" i="46"/>
  <c r="R317" i="46"/>
  <c r="S317" i="46"/>
  <c r="T317" i="46"/>
  <c r="U317" i="46"/>
  <c r="V317" i="46"/>
  <c r="W317" i="46"/>
  <c r="X317" i="46"/>
  <c r="Q319" i="46"/>
  <c r="R319" i="46"/>
  <c r="S319" i="46"/>
  <c r="T319" i="46"/>
  <c r="U319" i="46"/>
  <c r="V319" i="46"/>
  <c r="W319" i="46"/>
  <c r="X319" i="46"/>
  <c r="Q320" i="46"/>
  <c r="R320" i="46"/>
  <c r="S320" i="46"/>
  <c r="T320" i="46"/>
  <c r="U320" i="46"/>
  <c r="V320" i="46"/>
  <c r="W320" i="46"/>
  <c r="X320" i="46"/>
  <c r="Q338" i="46"/>
  <c r="R338" i="46"/>
  <c r="S338" i="46"/>
  <c r="T338" i="46"/>
  <c r="U338" i="46"/>
  <c r="V338" i="46"/>
  <c r="W338" i="46"/>
  <c r="X338" i="46"/>
  <c r="Q339" i="46"/>
  <c r="R339" i="46"/>
  <c r="S339" i="46"/>
  <c r="T339" i="46"/>
  <c r="U339" i="46"/>
  <c r="V339" i="46"/>
  <c r="W339" i="46"/>
  <c r="X339" i="46"/>
  <c r="Q348" i="46"/>
  <c r="R348" i="46"/>
  <c r="S348" i="46"/>
  <c r="T348" i="46"/>
  <c r="U348" i="46"/>
  <c r="V348" i="46"/>
  <c r="W348" i="46"/>
  <c r="X348" i="46"/>
  <c r="Q349" i="46"/>
  <c r="R349" i="46"/>
  <c r="S349" i="46"/>
  <c r="T349" i="46"/>
  <c r="U349" i="46"/>
  <c r="V349" i="46"/>
  <c r="W349" i="46"/>
  <c r="X349" i="46"/>
  <c r="F285" i="46"/>
  <c r="G285" i="46"/>
  <c r="H285" i="46"/>
  <c r="I285" i="46"/>
  <c r="J285" i="46"/>
  <c r="K285" i="46"/>
  <c r="L285" i="46"/>
  <c r="M285" i="46"/>
  <c r="F286" i="46"/>
  <c r="G286" i="46"/>
  <c r="H286" i="46"/>
  <c r="I286" i="46"/>
  <c r="J286" i="46"/>
  <c r="K286" i="46"/>
  <c r="L286" i="46"/>
  <c r="M286" i="46"/>
  <c r="F288" i="46"/>
  <c r="G288" i="46"/>
  <c r="H288" i="46"/>
  <c r="I288" i="46"/>
  <c r="J288" i="46"/>
  <c r="K288" i="46"/>
  <c r="L288" i="46"/>
  <c r="M288" i="46"/>
  <c r="F289" i="46"/>
  <c r="G289" i="46"/>
  <c r="H289" i="46"/>
  <c r="I289" i="46"/>
  <c r="J289" i="46"/>
  <c r="K289" i="46"/>
  <c r="L289" i="46"/>
  <c r="M289" i="46"/>
  <c r="F291" i="46"/>
  <c r="G291" i="46"/>
  <c r="H291" i="46"/>
  <c r="I291" i="46"/>
  <c r="J291" i="46"/>
  <c r="K291" i="46"/>
  <c r="L291" i="46"/>
  <c r="M291" i="46"/>
  <c r="F307" i="46"/>
  <c r="G307" i="46"/>
  <c r="H307" i="46"/>
  <c r="I307" i="46"/>
  <c r="J307" i="46"/>
  <c r="K307" i="46"/>
  <c r="L307" i="46"/>
  <c r="M307" i="46"/>
  <c r="F308" i="46"/>
  <c r="G308" i="46"/>
  <c r="H308" i="46"/>
  <c r="I308" i="46"/>
  <c r="J308" i="46"/>
  <c r="K308" i="46"/>
  <c r="L308" i="46"/>
  <c r="M308" i="46"/>
  <c r="F310" i="46"/>
  <c r="G310" i="46"/>
  <c r="H310" i="46"/>
  <c r="I310" i="46"/>
  <c r="J310" i="46"/>
  <c r="K310" i="46"/>
  <c r="L310" i="46"/>
  <c r="M310" i="46"/>
  <c r="F316" i="46"/>
  <c r="G316" i="46"/>
  <c r="H316" i="46"/>
  <c r="I316" i="46"/>
  <c r="J316" i="46"/>
  <c r="K316" i="46"/>
  <c r="L316" i="46"/>
  <c r="M316" i="46"/>
  <c r="F317" i="46"/>
  <c r="G317" i="46"/>
  <c r="H317" i="46"/>
  <c r="I317" i="46"/>
  <c r="J317" i="46"/>
  <c r="K317" i="46"/>
  <c r="L317" i="46"/>
  <c r="M317" i="46"/>
  <c r="F319" i="46"/>
  <c r="G319" i="46"/>
  <c r="H319" i="46"/>
  <c r="I319" i="46"/>
  <c r="J319" i="46"/>
  <c r="K319" i="46"/>
  <c r="L319" i="46"/>
  <c r="M319" i="46"/>
  <c r="F320" i="46"/>
  <c r="G320" i="46"/>
  <c r="H320" i="46"/>
  <c r="I320" i="46"/>
  <c r="J320" i="46"/>
  <c r="K320" i="46"/>
  <c r="L320" i="46"/>
  <c r="M320" i="46"/>
  <c r="F338" i="46"/>
  <c r="G338" i="46"/>
  <c r="H338" i="46"/>
  <c r="I338" i="46"/>
  <c r="J338" i="46"/>
  <c r="K338" i="46"/>
  <c r="L338" i="46"/>
  <c r="M338" i="46"/>
  <c r="F339" i="46"/>
  <c r="G339" i="46"/>
  <c r="H339" i="46"/>
  <c r="I339" i="46"/>
  <c r="J339" i="46"/>
  <c r="K339" i="46"/>
  <c r="L339" i="46"/>
  <c r="M339" i="46"/>
  <c r="F348" i="46"/>
  <c r="G348" i="46"/>
  <c r="H348" i="46"/>
  <c r="I348" i="46"/>
  <c r="J348" i="46"/>
  <c r="K348" i="46"/>
  <c r="L348" i="46"/>
  <c r="M348" i="46"/>
  <c r="F349" i="46"/>
  <c r="G349" i="46"/>
  <c r="H349" i="46"/>
  <c r="I349" i="46"/>
  <c r="J349" i="46"/>
  <c r="K349" i="46"/>
  <c r="L349" i="46"/>
  <c r="M349" i="46"/>
  <c r="F282" i="46"/>
  <c r="G282" i="46"/>
  <c r="H282" i="46"/>
  <c r="I282" i="46"/>
  <c r="J282" i="46"/>
  <c r="K282" i="46"/>
  <c r="L282" i="46"/>
  <c r="M282" i="46"/>
  <c r="J279" i="46"/>
  <c r="K279" i="46"/>
  <c r="L279" i="46"/>
  <c r="M279" i="46"/>
  <c r="I279" i="46"/>
  <c r="F279" i="46"/>
  <c r="G279" i="46"/>
  <c r="H279" i="46"/>
  <c r="R150" i="46"/>
  <c r="S150" i="46"/>
  <c r="T150" i="46"/>
  <c r="U150" i="46"/>
  <c r="V150" i="46"/>
  <c r="W150" i="46"/>
  <c r="X150" i="46"/>
  <c r="R153" i="46"/>
  <c r="S153" i="46"/>
  <c r="T153" i="46"/>
  <c r="U153" i="46"/>
  <c r="V153" i="46"/>
  <c r="W153" i="46"/>
  <c r="X153" i="46"/>
  <c r="R156" i="46"/>
  <c r="S156" i="46"/>
  <c r="T156" i="46"/>
  <c r="U156" i="46"/>
  <c r="V156" i="46"/>
  <c r="W156" i="46"/>
  <c r="X156" i="46"/>
  <c r="R157" i="46"/>
  <c r="S157" i="46"/>
  <c r="T157" i="46"/>
  <c r="U157" i="46"/>
  <c r="V157" i="46"/>
  <c r="W157" i="46"/>
  <c r="X157" i="46"/>
  <c r="R159" i="46"/>
  <c r="S159" i="46"/>
  <c r="T159" i="46"/>
  <c r="U159" i="46"/>
  <c r="V159" i="46"/>
  <c r="W159" i="46"/>
  <c r="X159" i="46"/>
  <c r="R162" i="46"/>
  <c r="S162" i="46"/>
  <c r="T162" i="46"/>
  <c r="U162" i="46"/>
  <c r="V162" i="46"/>
  <c r="W162" i="46"/>
  <c r="X162" i="46"/>
  <c r="R168" i="46"/>
  <c r="S168" i="46"/>
  <c r="T168" i="46"/>
  <c r="U168" i="46"/>
  <c r="V168" i="46"/>
  <c r="W168" i="46"/>
  <c r="X168" i="46"/>
  <c r="R178" i="46"/>
  <c r="S178" i="46"/>
  <c r="T178" i="46"/>
  <c r="U178" i="46"/>
  <c r="V178" i="46"/>
  <c r="W178" i="46"/>
  <c r="X178" i="46"/>
  <c r="R179" i="46"/>
  <c r="S179" i="46"/>
  <c r="T179" i="46"/>
  <c r="U179" i="46"/>
  <c r="V179" i="46"/>
  <c r="W179" i="46"/>
  <c r="X179" i="46"/>
  <c r="R181" i="46"/>
  <c r="S181" i="46"/>
  <c r="T181" i="46"/>
  <c r="U181" i="46"/>
  <c r="V181" i="46"/>
  <c r="W181" i="46"/>
  <c r="X181" i="46"/>
  <c r="R187" i="46"/>
  <c r="S187" i="46"/>
  <c r="T187" i="46"/>
  <c r="U187" i="46"/>
  <c r="V187" i="46"/>
  <c r="W187" i="46"/>
  <c r="X187" i="46"/>
  <c r="R188" i="46"/>
  <c r="S188" i="46"/>
  <c r="T188" i="46"/>
  <c r="U188" i="46"/>
  <c r="V188" i="46"/>
  <c r="W188" i="46"/>
  <c r="X188" i="46"/>
  <c r="R190" i="46"/>
  <c r="S190" i="46"/>
  <c r="T190" i="46"/>
  <c r="U190" i="46"/>
  <c r="V190" i="46"/>
  <c r="W190" i="46"/>
  <c r="X190" i="46"/>
  <c r="R191" i="46"/>
  <c r="S191" i="46"/>
  <c r="T191" i="46"/>
  <c r="U191" i="46"/>
  <c r="V191" i="46"/>
  <c r="W191" i="46"/>
  <c r="X191" i="46"/>
  <c r="R193" i="46"/>
  <c r="S193" i="46"/>
  <c r="T193" i="46"/>
  <c r="U193" i="46"/>
  <c r="V193" i="46"/>
  <c r="W193" i="46"/>
  <c r="X193" i="46"/>
  <c r="R199" i="46"/>
  <c r="S199" i="46"/>
  <c r="T199" i="46"/>
  <c r="U199" i="46"/>
  <c r="V199" i="46"/>
  <c r="W199" i="46"/>
  <c r="X199" i="46"/>
  <c r="R209" i="46"/>
  <c r="S209" i="46"/>
  <c r="T209" i="46"/>
  <c r="U209" i="46"/>
  <c r="V209" i="46"/>
  <c r="W209" i="46"/>
  <c r="X209" i="46"/>
  <c r="R210" i="46"/>
  <c r="S210" i="46"/>
  <c r="T210" i="46"/>
  <c r="U210" i="46"/>
  <c r="V210" i="46"/>
  <c r="W210" i="46"/>
  <c r="X210" i="46"/>
  <c r="R215" i="46"/>
  <c r="S215" i="46"/>
  <c r="T215" i="46"/>
  <c r="U215" i="46"/>
  <c r="V215" i="46"/>
  <c r="W215" i="46"/>
  <c r="X215" i="46"/>
  <c r="R219" i="46"/>
  <c r="S219" i="46"/>
  <c r="T219" i="46"/>
  <c r="U219" i="46"/>
  <c r="V219" i="46"/>
  <c r="W219" i="46"/>
  <c r="X219" i="46"/>
  <c r="R220" i="46"/>
  <c r="S220" i="46"/>
  <c r="T220" i="46"/>
  <c r="U220" i="46"/>
  <c r="V220" i="46"/>
  <c r="W220" i="46"/>
  <c r="X220" i="46"/>
  <c r="R233" i="46"/>
  <c r="S233" i="46"/>
  <c r="T233" i="46"/>
  <c r="U233" i="46"/>
  <c r="V233" i="46"/>
  <c r="W233" i="46"/>
  <c r="X233" i="46"/>
  <c r="R234" i="46"/>
  <c r="S234" i="46"/>
  <c r="T234" i="46"/>
  <c r="U234" i="46"/>
  <c r="V234" i="46"/>
  <c r="W234" i="46"/>
  <c r="X234" i="46"/>
  <c r="G234" i="46"/>
  <c r="H234" i="46"/>
  <c r="I234" i="46"/>
  <c r="J234" i="46"/>
  <c r="K234" i="46"/>
  <c r="L234" i="46"/>
  <c r="M234" i="46"/>
  <c r="G150" i="46"/>
  <c r="H150" i="46"/>
  <c r="I150" i="46"/>
  <c r="J150" i="46"/>
  <c r="K150" i="46"/>
  <c r="L150" i="46"/>
  <c r="M150" i="46"/>
  <c r="G153" i="46"/>
  <c r="H153" i="46"/>
  <c r="I153" i="46"/>
  <c r="J153" i="46"/>
  <c r="K153" i="46"/>
  <c r="L153" i="46"/>
  <c r="M153" i="46"/>
  <c r="G156" i="46"/>
  <c r="H156" i="46"/>
  <c r="I156" i="46"/>
  <c r="J156" i="46"/>
  <c r="K156" i="46"/>
  <c r="L156" i="46"/>
  <c r="M156" i="46"/>
  <c r="G157" i="46"/>
  <c r="H157" i="46"/>
  <c r="I157" i="46"/>
  <c r="J157" i="46"/>
  <c r="K157" i="46"/>
  <c r="L157" i="46"/>
  <c r="M157" i="46"/>
  <c r="G159" i="46"/>
  <c r="H159" i="46"/>
  <c r="I159" i="46"/>
  <c r="J159" i="46"/>
  <c r="K159" i="46"/>
  <c r="L159" i="46"/>
  <c r="M159" i="46"/>
  <c r="G162" i="46"/>
  <c r="H162" i="46"/>
  <c r="I162" i="46"/>
  <c r="J162" i="46"/>
  <c r="K162" i="46"/>
  <c r="L162" i="46"/>
  <c r="M162" i="46"/>
  <c r="G168" i="46"/>
  <c r="H168" i="46"/>
  <c r="I168" i="46"/>
  <c r="J168" i="46"/>
  <c r="K168" i="46"/>
  <c r="L168" i="46"/>
  <c r="M168" i="46"/>
  <c r="G178" i="46"/>
  <c r="H178" i="46"/>
  <c r="I178" i="46"/>
  <c r="J178" i="46"/>
  <c r="K178" i="46"/>
  <c r="L178" i="46"/>
  <c r="M178" i="46"/>
  <c r="G179" i="46"/>
  <c r="H179" i="46"/>
  <c r="I179" i="46"/>
  <c r="J179" i="46"/>
  <c r="K179" i="46"/>
  <c r="L179" i="46"/>
  <c r="M179" i="46"/>
  <c r="G181" i="46"/>
  <c r="H181" i="46"/>
  <c r="I181" i="46"/>
  <c r="J181" i="46"/>
  <c r="K181" i="46"/>
  <c r="L181" i="46"/>
  <c r="M181" i="46"/>
  <c r="G187" i="46"/>
  <c r="H187" i="46"/>
  <c r="I187" i="46"/>
  <c r="J187" i="46"/>
  <c r="K187" i="46"/>
  <c r="L187" i="46"/>
  <c r="M187" i="46"/>
  <c r="G188" i="46"/>
  <c r="H188" i="46"/>
  <c r="I188" i="46"/>
  <c r="J188" i="46"/>
  <c r="K188" i="46"/>
  <c r="L188" i="46"/>
  <c r="M188" i="46"/>
  <c r="G190" i="46"/>
  <c r="H190" i="46"/>
  <c r="I190" i="46"/>
  <c r="J190" i="46"/>
  <c r="K190" i="46"/>
  <c r="L190" i="46"/>
  <c r="M190" i="46"/>
  <c r="G191" i="46"/>
  <c r="H191" i="46"/>
  <c r="I191" i="46"/>
  <c r="J191" i="46"/>
  <c r="K191" i="46"/>
  <c r="L191" i="46"/>
  <c r="M191" i="46"/>
  <c r="G193" i="46"/>
  <c r="H193" i="46"/>
  <c r="I193" i="46"/>
  <c r="J193" i="46"/>
  <c r="K193" i="46"/>
  <c r="L193" i="46"/>
  <c r="M193" i="46"/>
  <c r="G199" i="46"/>
  <c r="H199" i="46"/>
  <c r="I199" i="46"/>
  <c r="J199" i="46"/>
  <c r="K199" i="46"/>
  <c r="L199" i="46"/>
  <c r="M199" i="46"/>
  <c r="G209" i="46"/>
  <c r="H209" i="46"/>
  <c r="I209" i="46"/>
  <c r="J209" i="46"/>
  <c r="K209" i="46"/>
  <c r="L209" i="46"/>
  <c r="M209" i="46"/>
  <c r="G210" i="46"/>
  <c r="H210" i="46"/>
  <c r="I210" i="46"/>
  <c r="J210" i="46"/>
  <c r="K210" i="46"/>
  <c r="L210" i="46"/>
  <c r="M210" i="46"/>
  <c r="G215" i="46"/>
  <c r="H215" i="46"/>
  <c r="I215" i="46"/>
  <c r="J215" i="46"/>
  <c r="K215" i="46"/>
  <c r="L215" i="46"/>
  <c r="M215" i="46"/>
  <c r="G219" i="46"/>
  <c r="H219" i="46"/>
  <c r="I219" i="46"/>
  <c r="J219" i="46"/>
  <c r="K219" i="46"/>
  <c r="L219" i="46"/>
  <c r="M219" i="46"/>
  <c r="G220" i="46"/>
  <c r="H220" i="46"/>
  <c r="I220" i="46"/>
  <c r="J220" i="46"/>
  <c r="K220" i="46"/>
  <c r="L220" i="46"/>
  <c r="M220" i="46"/>
  <c r="G233" i="46"/>
  <c r="H233" i="46"/>
  <c r="I233" i="46"/>
  <c r="J233" i="46"/>
  <c r="K233" i="46"/>
  <c r="L233" i="46"/>
  <c r="M233" i="46"/>
  <c r="S102" i="46"/>
  <c r="T102" i="46"/>
  <c r="U102" i="46"/>
  <c r="V102" i="46"/>
  <c r="W102" i="46"/>
  <c r="X102" i="46"/>
  <c r="S105" i="46"/>
  <c r="T105" i="46"/>
  <c r="U105" i="46"/>
  <c r="V105" i="46"/>
  <c r="W105" i="46"/>
  <c r="X105" i="46"/>
  <c r="S106" i="46"/>
  <c r="T106" i="46"/>
  <c r="U106" i="46"/>
  <c r="V106" i="46"/>
  <c r="W106" i="46"/>
  <c r="X106" i="46"/>
  <c r="S87" i="46"/>
  <c r="T87" i="46"/>
  <c r="U87" i="46"/>
  <c r="V87" i="46"/>
  <c r="W87" i="46"/>
  <c r="X87" i="46"/>
  <c r="S84" i="46"/>
  <c r="T84" i="46"/>
  <c r="U84" i="46"/>
  <c r="V84" i="46"/>
  <c r="W84" i="46"/>
  <c r="X84" i="46"/>
  <c r="S71" i="46"/>
  <c r="T71" i="46"/>
  <c r="U71" i="46"/>
  <c r="V71" i="46"/>
  <c r="W71" i="46"/>
  <c r="X71" i="46"/>
  <c r="S62" i="46"/>
  <c r="T62" i="46"/>
  <c r="U62" i="46"/>
  <c r="V62" i="46"/>
  <c r="W62" i="46"/>
  <c r="X62" i="46"/>
  <c r="S63" i="46"/>
  <c r="T63" i="46"/>
  <c r="U63" i="46"/>
  <c r="V63" i="46"/>
  <c r="W63" i="46"/>
  <c r="X63" i="46"/>
  <c r="S50" i="46"/>
  <c r="T50" i="46"/>
  <c r="U50" i="46"/>
  <c r="V50" i="46"/>
  <c r="W50" i="46"/>
  <c r="X50" i="46"/>
  <c r="S51" i="46"/>
  <c r="T51" i="46"/>
  <c r="U51" i="46"/>
  <c r="V51" i="46"/>
  <c r="W51" i="46"/>
  <c r="X51" i="46"/>
  <c r="S53" i="46"/>
  <c r="T53" i="46"/>
  <c r="U53" i="46"/>
  <c r="V53" i="46"/>
  <c r="W53" i="46"/>
  <c r="X53" i="46"/>
  <c r="S54" i="46"/>
  <c r="T54" i="46"/>
  <c r="U54" i="46"/>
  <c r="V54" i="46"/>
  <c r="W54" i="46"/>
  <c r="X54" i="46"/>
  <c r="S40" i="46"/>
  <c r="T40" i="46"/>
  <c r="U40" i="46"/>
  <c r="V40" i="46"/>
  <c r="W40" i="46"/>
  <c r="X40" i="46"/>
  <c r="S31" i="46"/>
  <c r="T31" i="46"/>
  <c r="U31" i="46"/>
  <c r="V31" i="46"/>
  <c r="W31" i="46"/>
  <c r="X31" i="46"/>
  <c r="S32" i="46"/>
  <c r="T32" i="46"/>
  <c r="U32" i="46"/>
  <c r="V32" i="46"/>
  <c r="W32" i="46"/>
  <c r="X32" i="46"/>
  <c r="S34" i="46"/>
  <c r="T34" i="46"/>
  <c r="U34" i="46"/>
  <c r="V34" i="46"/>
  <c r="W34" i="46"/>
  <c r="X34" i="46"/>
  <c r="S35" i="46"/>
  <c r="T35" i="46"/>
  <c r="U35" i="46"/>
  <c r="V35" i="46"/>
  <c r="W35" i="46"/>
  <c r="X35" i="46"/>
  <c r="S28" i="46"/>
  <c r="T28" i="46"/>
  <c r="U28" i="46"/>
  <c r="V28" i="46"/>
  <c r="W28" i="46"/>
  <c r="X28" i="46"/>
  <c r="S29" i="46"/>
  <c r="T29" i="46"/>
  <c r="U29" i="46"/>
  <c r="V29" i="46"/>
  <c r="W29" i="46"/>
  <c r="X29" i="46"/>
  <c r="S25" i="46"/>
  <c r="T25" i="46"/>
  <c r="U25" i="46"/>
  <c r="V25" i="46"/>
  <c r="W25" i="46"/>
  <c r="X25" i="46"/>
  <c r="S22" i="46"/>
  <c r="T22" i="46"/>
  <c r="U22" i="46"/>
  <c r="V22" i="46"/>
  <c r="W22" i="46"/>
  <c r="X22" i="46"/>
  <c r="H105" i="46"/>
  <c r="I105" i="46"/>
  <c r="J105" i="46"/>
  <c r="K105" i="46"/>
  <c r="L105" i="46"/>
  <c r="M105" i="46"/>
  <c r="H106" i="46"/>
  <c r="I106" i="46"/>
  <c r="J106" i="46"/>
  <c r="K106" i="46"/>
  <c r="L106" i="46"/>
  <c r="M106" i="46"/>
  <c r="H102" i="46"/>
  <c r="I102" i="46"/>
  <c r="J102" i="46"/>
  <c r="K102" i="46"/>
  <c r="L102" i="46"/>
  <c r="M102" i="46"/>
  <c r="H87" i="46"/>
  <c r="I87" i="46"/>
  <c r="J87" i="46"/>
  <c r="K87" i="46"/>
  <c r="L87" i="46"/>
  <c r="M87" i="46"/>
  <c r="H84" i="46"/>
  <c r="I84" i="46"/>
  <c r="J84" i="46"/>
  <c r="K84" i="46"/>
  <c r="L84" i="46"/>
  <c r="M84" i="46"/>
  <c r="H71" i="46"/>
  <c r="I71" i="46"/>
  <c r="J71" i="46"/>
  <c r="K71" i="46"/>
  <c r="L71" i="46"/>
  <c r="M71" i="46"/>
  <c r="H62" i="46"/>
  <c r="I62" i="46"/>
  <c r="J62" i="46"/>
  <c r="K62" i="46"/>
  <c r="L62" i="46"/>
  <c r="M62" i="46"/>
  <c r="H63" i="46"/>
  <c r="I63" i="46"/>
  <c r="J63" i="46"/>
  <c r="K63" i="46"/>
  <c r="L63" i="46"/>
  <c r="M63" i="46"/>
  <c r="H53" i="46"/>
  <c r="I53" i="46"/>
  <c r="J53" i="46"/>
  <c r="K53" i="46"/>
  <c r="L53" i="46"/>
  <c r="M53" i="46"/>
  <c r="H54" i="46"/>
  <c r="I54" i="46"/>
  <c r="J54" i="46"/>
  <c r="K54" i="46"/>
  <c r="L54" i="46"/>
  <c r="M54" i="46"/>
  <c r="H50" i="46"/>
  <c r="I50" i="46"/>
  <c r="J50" i="46"/>
  <c r="K50" i="46"/>
  <c r="L50" i="46"/>
  <c r="M50" i="46"/>
  <c r="H51" i="46"/>
  <c r="I51" i="46"/>
  <c r="J51" i="46"/>
  <c r="K51" i="46"/>
  <c r="L51" i="46"/>
  <c r="M51" i="46"/>
  <c r="H40" i="46"/>
  <c r="I40" i="46"/>
  <c r="J40" i="46"/>
  <c r="K40" i="46"/>
  <c r="L40" i="46"/>
  <c r="M40" i="46"/>
  <c r="H34" i="46"/>
  <c r="I34" i="46"/>
  <c r="J34" i="46"/>
  <c r="K34" i="46"/>
  <c r="L34" i="46"/>
  <c r="M34" i="46"/>
  <c r="H35" i="46"/>
  <c r="I35" i="46"/>
  <c r="J35" i="46"/>
  <c r="K35" i="46"/>
  <c r="L35" i="46"/>
  <c r="M35" i="46"/>
  <c r="H31" i="46"/>
  <c r="I31" i="46"/>
  <c r="J31" i="46"/>
  <c r="K31" i="46"/>
  <c r="L31" i="46"/>
  <c r="M31" i="46"/>
  <c r="H32" i="46"/>
  <c r="I32" i="46"/>
  <c r="J32" i="46"/>
  <c r="K32" i="46"/>
  <c r="L32" i="46"/>
  <c r="M32" i="46"/>
  <c r="H28" i="46"/>
  <c r="I28" i="46"/>
  <c r="J28" i="46"/>
  <c r="K28" i="46"/>
  <c r="L28" i="46"/>
  <c r="M28" i="46"/>
  <c r="H29" i="46"/>
  <c r="I29" i="46"/>
  <c r="J29" i="46"/>
  <c r="K29" i="46"/>
  <c r="L29" i="46"/>
  <c r="M29" i="46"/>
  <c r="H25" i="46"/>
  <c r="I25" i="46"/>
  <c r="J25" i="46"/>
  <c r="K25" i="46"/>
  <c r="L25" i="46"/>
  <c r="M25" i="46"/>
  <c r="H22" i="46"/>
  <c r="I22" i="46"/>
  <c r="J22" i="46"/>
  <c r="K22" i="46"/>
  <c r="L22" i="46"/>
  <c r="M22" i="46"/>
  <c r="X384" i="46" l="1"/>
  <c r="W384" i="46"/>
  <c r="V384" i="46"/>
  <c r="U384" i="46"/>
  <c r="T384" i="46"/>
  <c r="S384" i="46"/>
  <c r="R384" i="46"/>
  <c r="Q384" i="46"/>
  <c r="D18" i="43"/>
  <c r="E17" i="45" l="1"/>
  <c r="B46" i="45" l="1"/>
  <c r="E195" i="79" l="1"/>
  <c r="D195" i="79"/>
  <c r="P195" i="79"/>
  <c r="Q195" i="79"/>
  <c r="R195" i="79"/>
  <c r="S195" i="79"/>
  <c r="T195" i="79"/>
  <c r="U195" i="79"/>
  <c r="V195" i="79"/>
  <c r="W195" i="79"/>
  <c r="X195" i="79"/>
  <c r="F195" i="79"/>
  <c r="G195" i="79"/>
  <c r="H195" i="79"/>
  <c r="I195" i="79"/>
  <c r="J195" i="79"/>
  <c r="K195" i="79"/>
  <c r="L195" i="79"/>
  <c r="M195" i="79"/>
  <c r="P339" i="46" l="1"/>
  <c r="Q210" i="46"/>
  <c r="P210" i="46"/>
  <c r="Q234" i="46"/>
  <c r="P234" i="46"/>
  <c r="Q157" i="46" l="1"/>
  <c r="P157" i="46"/>
  <c r="P286" i="46"/>
  <c r="P349" i="46"/>
  <c r="Q220" i="46"/>
  <c r="P220" i="46"/>
  <c r="P289" i="46"/>
  <c r="P308" i="46"/>
  <c r="Q179" i="46"/>
  <c r="P179" i="46"/>
  <c r="P317" i="46"/>
  <c r="Q188" i="46"/>
  <c r="P188" i="46"/>
  <c r="P320" i="46"/>
  <c r="P63" i="46"/>
  <c r="Q191" i="46"/>
  <c r="P191" i="46"/>
  <c r="R63" i="46"/>
  <c r="Q63" i="46"/>
  <c r="E339" i="46"/>
  <c r="F210" i="46"/>
  <c r="E210" i="46"/>
  <c r="F234" i="46"/>
  <c r="E234" i="46"/>
  <c r="F157" i="46"/>
  <c r="E157" i="46"/>
  <c r="E286" i="46"/>
  <c r="E349" i="46"/>
  <c r="F220" i="46"/>
  <c r="E220" i="46"/>
  <c r="E289" i="46"/>
  <c r="E308" i="46"/>
  <c r="F179" i="46"/>
  <c r="E179" i="46"/>
  <c r="E317" i="46"/>
  <c r="F188" i="46"/>
  <c r="E188" i="46"/>
  <c r="E320" i="46"/>
  <c r="F191" i="46"/>
  <c r="E191" i="46"/>
  <c r="G63" i="46"/>
  <c r="F63" i="46"/>
  <c r="E63" i="46"/>
  <c r="P348" i="46"/>
  <c r="P338" i="46"/>
  <c r="P319" i="46"/>
  <c r="P316" i="46"/>
  <c r="P310" i="46"/>
  <c r="P307" i="46"/>
  <c r="P291" i="46"/>
  <c r="P288" i="46"/>
  <c r="P285" i="46"/>
  <c r="P282" i="46"/>
  <c r="P279" i="46"/>
  <c r="E279" i="46"/>
  <c r="E348" i="46" l="1"/>
  <c r="E338" i="46"/>
  <c r="E319" i="46"/>
  <c r="E316" i="46"/>
  <c r="E310" i="46"/>
  <c r="E307" i="46"/>
  <c r="E291" i="46"/>
  <c r="E288" i="46"/>
  <c r="E285" i="46"/>
  <c r="E282" i="46"/>
  <c r="Q106" i="46"/>
  <c r="R106" i="46"/>
  <c r="P106" i="46"/>
  <c r="Q54" i="46"/>
  <c r="R54" i="46"/>
  <c r="P54" i="46"/>
  <c r="Q51" i="46"/>
  <c r="R51" i="46"/>
  <c r="P51" i="46"/>
  <c r="Q35" i="46"/>
  <c r="R35" i="46"/>
  <c r="P35" i="46"/>
  <c r="Q32" i="46"/>
  <c r="R32" i="46"/>
  <c r="P32" i="46"/>
  <c r="Q29" i="46"/>
  <c r="R29" i="46"/>
  <c r="P29" i="46"/>
  <c r="Q233" i="46"/>
  <c r="P233" i="46"/>
  <c r="Q219" i="46"/>
  <c r="P219" i="46"/>
  <c r="Q215" i="46"/>
  <c r="P215" i="46"/>
  <c r="Q209" i="46"/>
  <c r="P209" i="46"/>
  <c r="Q199" i="46"/>
  <c r="P199" i="46"/>
  <c r="Q193" i="46"/>
  <c r="P193" i="46"/>
  <c r="Q190" i="46"/>
  <c r="P190" i="46"/>
  <c r="Q187" i="46"/>
  <c r="P187" i="46"/>
  <c r="Q181" i="46"/>
  <c r="P181" i="46"/>
  <c r="Q178" i="46"/>
  <c r="P178" i="46"/>
  <c r="Q168" i="46"/>
  <c r="P168" i="46"/>
  <c r="Q162" i="46"/>
  <c r="P162" i="46"/>
  <c r="Q159" i="46"/>
  <c r="P159" i="46"/>
  <c r="Q156" i="46"/>
  <c r="P156" i="46"/>
  <c r="Q153" i="46"/>
  <c r="P153" i="46"/>
  <c r="Q150" i="46"/>
  <c r="P150" i="46"/>
  <c r="F106" i="46"/>
  <c r="G106" i="46"/>
  <c r="E106" i="46"/>
  <c r="F54" i="46"/>
  <c r="G54" i="46"/>
  <c r="E54" i="46"/>
  <c r="F51" i="46"/>
  <c r="G51" i="46"/>
  <c r="E51" i="46"/>
  <c r="F35" i="46"/>
  <c r="G35" i="46"/>
  <c r="E35" i="46"/>
  <c r="F32" i="46"/>
  <c r="G32" i="46"/>
  <c r="E32" i="46"/>
  <c r="F29" i="46"/>
  <c r="G29" i="46"/>
  <c r="E29" i="46"/>
  <c r="F233" i="46"/>
  <c r="E233" i="46"/>
  <c r="F219" i="46"/>
  <c r="E219" i="46"/>
  <c r="F215" i="46"/>
  <c r="E215" i="46"/>
  <c r="F209" i="46"/>
  <c r="E209" i="46"/>
  <c r="F199" i="46"/>
  <c r="E199" i="46"/>
  <c r="F193" i="46"/>
  <c r="E193" i="46"/>
  <c r="F190" i="46"/>
  <c r="E190" i="46"/>
  <c r="F187" i="46"/>
  <c r="E187" i="46"/>
  <c r="F181" i="46"/>
  <c r="E181" i="46"/>
  <c r="F178" i="46"/>
  <c r="E178" i="46"/>
  <c r="F168" i="46"/>
  <c r="E168" i="46"/>
  <c r="F162" i="46"/>
  <c r="E162" i="46"/>
  <c r="F159" i="46"/>
  <c r="E159" i="46"/>
  <c r="F156" i="46"/>
  <c r="E156" i="46"/>
  <c r="F153" i="46"/>
  <c r="E153" i="46"/>
  <c r="F150" i="46"/>
  <c r="E150" i="46"/>
  <c r="Q105" i="46"/>
  <c r="R105" i="46"/>
  <c r="P105" i="46"/>
  <c r="Q102" i="46"/>
  <c r="R102" i="46"/>
  <c r="P102" i="46"/>
  <c r="Q87" i="46"/>
  <c r="R87" i="46"/>
  <c r="P87" i="46"/>
  <c r="Q84" i="46"/>
  <c r="R84" i="46"/>
  <c r="P84" i="46"/>
  <c r="Q71" i="46"/>
  <c r="R71" i="46"/>
  <c r="P71" i="46"/>
  <c r="Q62" i="46"/>
  <c r="R62" i="46"/>
  <c r="P62" i="46"/>
  <c r="Q53" i="46"/>
  <c r="R53" i="46"/>
  <c r="P53" i="46"/>
  <c r="Q50" i="46"/>
  <c r="R50" i="46"/>
  <c r="P50" i="46"/>
  <c r="Q40" i="46"/>
  <c r="R40" i="46"/>
  <c r="P40" i="46"/>
  <c r="Q34" i="46"/>
  <c r="R34" i="46"/>
  <c r="P34" i="46"/>
  <c r="Q31" i="46"/>
  <c r="R31" i="46"/>
  <c r="P31" i="46"/>
  <c r="Q28" i="46"/>
  <c r="R28" i="46"/>
  <c r="P28" i="46"/>
  <c r="Q25" i="46"/>
  <c r="R25" i="46"/>
  <c r="P25" i="46"/>
  <c r="Q22" i="46"/>
  <c r="R22" i="46"/>
  <c r="P22" i="46"/>
  <c r="F105" i="46"/>
  <c r="G105" i="46"/>
  <c r="E105" i="46"/>
  <c r="F102" i="46"/>
  <c r="G102" i="46"/>
  <c r="E102" i="46"/>
  <c r="F87" i="46"/>
  <c r="G87" i="46"/>
  <c r="E87" i="46"/>
  <c r="F84" i="46"/>
  <c r="G84" i="46"/>
  <c r="E84" i="46"/>
  <c r="F71" i="46"/>
  <c r="G71" i="46"/>
  <c r="E71" i="46"/>
  <c r="F62" i="46"/>
  <c r="G62" i="46"/>
  <c r="E62" i="46"/>
  <c r="F53" i="46"/>
  <c r="G53" i="46"/>
  <c r="E53" i="46"/>
  <c r="F50" i="46"/>
  <c r="G50" i="46"/>
  <c r="E50" i="46"/>
  <c r="F40" i="46"/>
  <c r="G40" i="46"/>
  <c r="E40" i="46"/>
  <c r="F34" i="46"/>
  <c r="G34" i="46"/>
  <c r="E34" i="46"/>
  <c r="F31" i="46"/>
  <c r="G31" i="46"/>
  <c r="E31" i="46"/>
  <c r="F28" i="46"/>
  <c r="G28" i="46"/>
  <c r="E28" i="46"/>
  <c r="F25" i="46"/>
  <c r="G25" i="46"/>
  <c r="E25" i="46"/>
  <c r="F22" i="46"/>
  <c r="G22" i="46"/>
  <c r="E22" i="46"/>
  <c r="O513" i="46" l="1"/>
  <c r="B21" i="84" l="1"/>
  <c r="D21" i="84" s="1"/>
  <c r="F21" i="84" s="1"/>
  <c r="AA489" i="46" l="1"/>
  <c r="P127" i="46"/>
  <c r="Q127" i="46"/>
  <c r="R127" i="46"/>
  <c r="S127" i="46"/>
  <c r="T127" i="46"/>
  <c r="U127" i="46"/>
  <c r="V127" i="46"/>
  <c r="W127" i="46"/>
  <c r="X127" i="46"/>
  <c r="E127" i="46"/>
  <c r="F127" i="46"/>
  <c r="G127" i="46"/>
  <c r="H127" i="46"/>
  <c r="I127" i="46"/>
  <c r="J127" i="46"/>
  <c r="K127" i="46"/>
  <c r="L127" i="46"/>
  <c r="M127" i="46"/>
  <c r="P255" i="46"/>
  <c r="Q255" i="46"/>
  <c r="R255" i="46"/>
  <c r="S255" i="46"/>
  <c r="T255" i="46"/>
  <c r="U255" i="46"/>
  <c r="V255" i="46"/>
  <c r="W255" i="46"/>
  <c r="X255" i="46"/>
  <c r="E255" i="46"/>
  <c r="F255" i="46"/>
  <c r="G255" i="46"/>
  <c r="H255" i="46"/>
  <c r="I255" i="46"/>
  <c r="J255" i="46"/>
  <c r="K255" i="46"/>
  <c r="L255" i="46"/>
  <c r="M255" i="46"/>
  <c r="P384" i="46"/>
  <c r="E384" i="46"/>
  <c r="F384" i="46"/>
  <c r="G384" i="46"/>
  <c r="H384" i="46"/>
  <c r="I384" i="46"/>
  <c r="J384" i="46"/>
  <c r="K384" i="46"/>
  <c r="L384" i="46"/>
  <c r="M384" i="46"/>
  <c r="P513" i="46"/>
  <c r="Q513" i="46"/>
  <c r="R513" i="46"/>
  <c r="S513" i="46"/>
  <c r="T513" i="46"/>
  <c r="U513" i="46"/>
  <c r="V513" i="46"/>
  <c r="W513" i="46"/>
  <c r="X513" i="46"/>
  <c r="E513" i="46"/>
  <c r="F513" i="46"/>
  <c r="G513" i="46"/>
  <c r="H513" i="46"/>
  <c r="I513" i="46"/>
  <c r="J513" i="46"/>
  <c r="K513" i="46"/>
  <c r="L513" i="46"/>
  <c r="M513" i="46"/>
  <c r="N626" i="79" l="1"/>
  <c r="N443" i="79"/>
  <c r="N254" i="79"/>
  <c r="N71" i="79"/>
  <c r="Q51" i="43" l="1"/>
  <c r="Q13" i="44" l="1"/>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4" i="79"/>
  <c r="N1111" i="79"/>
  <c r="N1108" i="79"/>
  <c r="N1105" i="79"/>
  <c r="N1102" i="79"/>
  <c r="N1099" i="79"/>
  <c r="N1096" i="79"/>
  <c r="N1090" i="79"/>
  <c r="N1087" i="79"/>
  <c r="N1084" i="79"/>
  <c r="N1081" i="79"/>
  <c r="N1078" i="79"/>
  <c r="N1075" i="79"/>
  <c r="N1071" i="79"/>
  <c r="N1068" i="79"/>
  <c r="N1065" i="79"/>
  <c r="N1061" i="79"/>
  <c r="N1058" i="79"/>
  <c r="N1055" i="79"/>
  <c r="N1052" i="79"/>
  <c r="N1049" i="79"/>
  <c r="N1046" i="79"/>
  <c r="N1043" i="79"/>
  <c r="N1040" i="79"/>
  <c r="N1022" i="79"/>
  <c r="N1019" i="79"/>
  <c r="N1016" i="79"/>
  <c r="N1013" i="79"/>
  <c r="N1009" i="79"/>
  <c r="N1006" i="79"/>
  <c r="N1002" i="79"/>
  <c r="N998" i="79"/>
  <c r="N995" i="79"/>
  <c r="N992" i="79"/>
  <c r="N988" i="79"/>
  <c r="N985" i="79"/>
  <c r="N982" i="79"/>
  <c r="N979" i="79"/>
  <c r="N976" i="79"/>
  <c r="N931" i="79"/>
  <c r="N928" i="79"/>
  <c r="N925" i="79"/>
  <c r="N922" i="79"/>
  <c r="N919" i="79"/>
  <c r="N916" i="79"/>
  <c r="N913" i="79"/>
  <c r="N907" i="79"/>
  <c r="N904" i="79"/>
  <c r="N901" i="79"/>
  <c r="N898" i="79"/>
  <c r="N895" i="79"/>
  <c r="N892" i="79"/>
  <c r="N888" i="79"/>
  <c r="N885" i="79"/>
  <c r="N882" i="79"/>
  <c r="N878" i="79"/>
  <c r="N875" i="79"/>
  <c r="N872" i="79"/>
  <c r="N869" i="79"/>
  <c r="N866" i="79"/>
  <c r="N863" i="79"/>
  <c r="N860" i="79"/>
  <c r="N857" i="79"/>
  <c r="N839" i="79"/>
  <c r="N836" i="79"/>
  <c r="N833" i="79"/>
  <c r="N830" i="79"/>
  <c r="N826" i="79"/>
  <c r="N823" i="79"/>
  <c r="N819" i="79"/>
  <c r="N815" i="79"/>
  <c r="N812" i="79"/>
  <c r="N809" i="79"/>
  <c r="N805" i="79"/>
  <c r="N802" i="79"/>
  <c r="N799" i="79"/>
  <c r="N796" i="79"/>
  <c r="N793" i="79"/>
  <c r="N748" i="79"/>
  <c r="N745" i="79"/>
  <c r="N742" i="79"/>
  <c r="N739" i="79"/>
  <c r="N736" i="79"/>
  <c r="N733" i="79"/>
  <c r="N730" i="79"/>
  <c r="N724" i="79"/>
  <c r="N721" i="79"/>
  <c r="N718" i="79"/>
  <c r="N715" i="79"/>
  <c r="N712" i="79"/>
  <c r="N709" i="79"/>
  <c r="N705" i="79"/>
  <c r="N702" i="79"/>
  <c r="N699" i="79"/>
  <c r="N695" i="79"/>
  <c r="N692" i="79"/>
  <c r="N689" i="79"/>
  <c r="N686" i="79"/>
  <c r="N683" i="79"/>
  <c r="N680" i="79"/>
  <c r="N677" i="79"/>
  <c r="N674" i="79"/>
  <c r="N656" i="79"/>
  <c r="N653" i="79"/>
  <c r="N650" i="79"/>
  <c r="N647" i="79"/>
  <c r="N643" i="79"/>
  <c r="N640" i="79"/>
  <c r="N636" i="79"/>
  <c r="N632" i="79"/>
  <c r="N629" i="79"/>
  <c r="N622" i="79"/>
  <c r="N619" i="79"/>
  <c r="N616" i="79"/>
  <c r="N613" i="79"/>
  <c r="N610" i="79"/>
  <c r="N565" i="79"/>
  <c r="N562" i="79"/>
  <c r="N559" i="79"/>
  <c r="N556" i="79"/>
  <c r="N553" i="79"/>
  <c r="N550" i="79"/>
  <c r="N547" i="79"/>
  <c r="N541" i="79"/>
  <c r="N538" i="79"/>
  <c r="N535" i="79"/>
  <c r="N532" i="79"/>
  <c r="N529" i="79"/>
  <c r="N526" i="79"/>
  <c r="N522" i="79"/>
  <c r="N519" i="79"/>
  <c r="N516" i="79"/>
  <c r="N512" i="79"/>
  <c r="N509" i="79"/>
  <c r="N506" i="79"/>
  <c r="N503" i="79"/>
  <c r="N500" i="79"/>
  <c r="N497" i="79"/>
  <c r="N494" i="79"/>
  <c r="N491" i="79"/>
  <c r="N473" i="79"/>
  <c r="N470" i="79"/>
  <c r="N467" i="79"/>
  <c r="N464" i="79"/>
  <c r="N460" i="79"/>
  <c r="N457" i="79"/>
  <c r="N453" i="79"/>
  <c r="N449" i="79"/>
  <c r="N446" i="79"/>
  <c r="N439" i="79"/>
  <c r="N436" i="79"/>
  <c r="N433" i="79"/>
  <c r="N430" i="79"/>
  <c r="N427" i="79"/>
  <c r="N382" i="79"/>
  <c r="N379" i="79"/>
  <c r="N376" i="79"/>
  <c r="N373" i="79"/>
  <c r="N370" i="79"/>
  <c r="N367" i="79"/>
  <c r="N364" i="79"/>
  <c r="N358" i="79"/>
  <c r="N355" i="79"/>
  <c r="N352" i="79"/>
  <c r="N349" i="79"/>
  <c r="N346" i="79"/>
  <c r="N343" i="79"/>
  <c r="N336" i="79"/>
  <c r="N333" i="79"/>
  <c r="N329" i="79"/>
  <c r="N326" i="79"/>
  <c r="N323" i="79"/>
  <c r="N320" i="79"/>
  <c r="N317" i="79"/>
  <c r="N314" i="79"/>
  <c r="N308" i="79"/>
  <c r="N305" i="79"/>
  <c r="N287" i="79"/>
  <c r="N284" i="79"/>
  <c r="N281" i="79"/>
  <c r="N275" i="79"/>
  <c r="N271" i="79"/>
  <c r="N268" i="79"/>
  <c r="N264" i="79"/>
  <c r="N260" i="79"/>
  <c r="N257"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10" i="79" l="1"/>
  <c r="AM1113" i="79"/>
  <c r="AE1049" i="79"/>
  <c r="Z1049" i="79"/>
  <c r="Y1036" i="79"/>
  <c r="Y1033" i="79"/>
  <c r="AD1006" i="79"/>
  <c r="Z1006" i="79"/>
  <c r="Y1006" i="79"/>
  <c r="AM1012" i="79"/>
  <c r="Y1013" i="79"/>
  <c r="AL1009" i="79"/>
  <c r="AM1008" i="79"/>
  <c r="AK1009" i="79"/>
  <c r="AJ1009" i="79"/>
  <c r="AI1009" i="79"/>
  <c r="AH1009" i="79"/>
  <c r="AG1009" i="79"/>
  <c r="AF1009" i="79"/>
  <c r="AE1009" i="79"/>
  <c r="AD1009" i="79"/>
  <c r="AC1009" i="79"/>
  <c r="AB1009" i="79"/>
  <c r="AA1009" i="79"/>
  <c r="Z1009" i="79"/>
  <c r="Y1009" i="79"/>
  <c r="AL1006" i="79"/>
  <c r="AK1006" i="79"/>
  <c r="AJ1006" i="79"/>
  <c r="AI1006" i="79"/>
  <c r="AH1006" i="79"/>
  <c r="AG1006" i="79"/>
  <c r="AF1006" i="79"/>
  <c r="AE1006" i="79"/>
  <c r="AC1006" i="79"/>
  <c r="AB1006" i="79"/>
  <c r="AA1006" i="79"/>
  <c r="AM1005" i="79"/>
  <c r="Y1002" i="79"/>
  <c r="Y995" i="79"/>
  <c r="Y992" i="79"/>
  <c r="Y988" i="79"/>
  <c r="Y979" i="79"/>
  <c r="Y976" i="79"/>
  <c r="Y972" i="79"/>
  <c r="Y882" i="79"/>
  <c r="AL878" i="79"/>
  <c r="Y857" i="79"/>
  <c r="Y839" i="79"/>
  <c r="Y826" i="79"/>
  <c r="AL826" i="79"/>
  <c r="AK826" i="79"/>
  <c r="AJ826" i="79"/>
  <c r="AI826" i="79"/>
  <c r="AH826" i="79"/>
  <c r="AG826" i="79"/>
  <c r="AF826" i="79"/>
  <c r="AE826" i="79"/>
  <c r="AD826" i="79"/>
  <c r="AC826" i="79"/>
  <c r="AB826" i="79"/>
  <c r="AA826" i="79"/>
  <c r="Z826" i="79"/>
  <c r="AM825" i="79"/>
  <c r="AL823" i="79"/>
  <c r="AK823" i="79"/>
  <c r="AJ823" i="79"/>
  <c r="AI823" i="79"/>
  <c r="AH823" i="79"/>
  <c r="AG823" i="79"/>
  <c r="AF823" i="79"/>
  <c r="AE823" i="79"/>
  <c r="AD823" i="79"/>
  <c r="AC823" i="79"/>
  <c r="AB823" i="79"/>
  <c r="AA823" i="79"/>
  <c r="Z823" i="79"/>
  <c r="Y823" i="79"/>
  <c r="AM822" i="79"/>
  <c r="Y819" i="79"/>
  <c r="Y705" i="79"/>
  <c r="Y699" i="79"/>
  <c r="Y683" i="79"/>
  <c r="AM666" i="79"/>
  <c r="AM663" i="79"/>
  <c r="AM660" i="79"/>
  <c r="Y656" i="79"/>
  <c r="Y653" i="79"/>
  <c r="Y643" i="79"/>
  <c r="Y640" i="79"/>
  <c r="Y636" i="79"/>
  <c r="AL643" i="79"/>
  <c r="AK643" i="79"/>
  <c r="AJ643" i="79"/>
  <c r="AI643" i="79"/>
  <c r="AH643" i="79"/>
  <c r="AG643" i="79"/>
  <c r="AF643" i="79"/>
  <c r="AE643" i="79"/>
  <c r="AD643" i="79"/>
  <c r="AC643" i="79"/>
  <c r="AB643" i="79"/>
  <c r="AA643" i="79"/>
  <c r="Z643" i="79"/>
  <c r="AM642" i="79"/>
  <c r="AL640" i="79"/>
  <c r="AK640" i="79"/>
  <c r="AJ640" i="79"/>
  <c r="AI640" i="79"/>
  <c r="AH640" i="79"/>
  <c r="AG640" i="79"/>
  <c r="AF640" i="79"/>
  <c r="AE640" i="79"/>
  <c r="AD640" i="79"/>
  <c r="AC640" i="79"/>
  <c r="AB640" i="79"/>
  <c r="AA640" i="79"/>
  <c r="Z640" i="79"/>
  <c r="AM639" i="79"/>
  <c r="Y622" i="79"/>
  <c r="Y613" i="79"/>
  <c r="AM525" i="79"/>
  <c r="AM521" i="79"/>
  <c r="Y526" i="79"/>
  <c r="Y457" i="79"/>
  <c r="Y460" i="79"/>
  <c r="AL460" i="79"/>
  <c r="AK460" i="79"/>
  <c r="AJ460" i="79"/>
  <c r="AI460" i="79"/>
  <c r="AH460" i="79"/>
  <c r="AG460" i="79"/>
  <c r="AF460" i="79"/>
  <c r="AE460" i="79"/>
  <c r="AD460" i="79"/>
  <c r="AC460" i="79"/>
  <c r="AB460" i="79"/>
  <c r="AA460" i="79"/>
  <c r="Z460" i="79"/>
  <c r="AM459" i="79"/>
  <c r="AL457" i="79"/>
  <c r="AK457" i="79"/>
  <c r="AJ457" i="79"/>
  <c r="AI457" i="79"/>
  <c r="AH457" i="79"/>
  <c r="AG457" i="79"/>
  <c r="AF457" i="79"/>
  <c r="AE457" i="79"/>
  <c r="AD457" i="79"/>
  <c r="AC457" i="79"/>
  <c r="AB457" i="79"/>
  <c r="AA457" i="79"/>
  <c r="Z457" i="79"/>
  <c r="AM456" i="79"/>
  <c r="Y453" i="79"/>
  <c r="Y376" i="79"/>
  <c r="Y382"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4" i="79"/>
  <c r="AM1107" i="79"/>
  <c r="AM1101" i="79"/>
  <c r="AM1098" i="79"/>
  <c r="AM1095" i="79"/>
  <c r="AM1092" i="79"/>
  <c r="AM1089" i="79"/>
  <c r="AM1086" i="79"/>
  <c r="AM1083" i="79"/>
  <c r="AM1080" i="79"/>
  <c r="AM1077" i="79"/>
  <c r="AM1074" i="79"/>
  <c r="AM1070" i="79"/>
  <c r="AM1067" i="79"/>
  <c r="AM1064" i="79"/>
  <c r="AM1060" i="79"/>
  <c r="AM1057" i="79"/>
  <c r="AM1054" i="79"/>
  <c r="AM1051" i="79"/>
  <c r="AM1048" i="79"/>
  <c r="AM1045" i="79"/>
  <c r="AM1042" i="79"/>
  <c r="AM1039" i="79"/>
  <c r="AM1035" i="79"/>
  <c r="AM1032" i="79"/>
  <c r="AM1029" i="79"/>
  <c r="AM1026" i="79"/>
  <c r="AM1021" i="79"/>
  <c r="AM1018" i="79"/>
  <c r="AM1015" i="79"/>
  <c r="AM1001" i="79"/>
  <c r="AM997" i="79"/>
  <c r="AM994" i="79"/>
  <c r="AM991" i="79"/>
  <c r="AM987" i="79"/>
  <c r="AM984" i="79"/>
  <c r="AM981" i="79"/>
  <c r="AM978" i="79"/>
  <c r="AM975" i="79"/>
  <c r="AM971" i="79"/>
  <c r="AM968" i="79"/>
  <c r="AM965" i="79"/>
  <c r="AM962" i="79"/>
  <c r="AM959" i="79"/>
  <c r="AM930" i="79"/>
  <c r="AM927" i="79"/>
  <c r="AM924" i="79"/>
  <c r="AM921" i="79"/>
  <c r="AM918" i="79"/>
  <c r="AM915" i="79"/>
  <c r="AM912" i="79"/>
  <c r="AM909" i="79"/>
  <c r="AM906" i="79"/>
  <c r="AM903" i="79"/>
  <c r="AM900" i="79"/>
  <c r="AM897" i="79"/>
  <c r="AM894" i="79"/>
  <c r="AM891" i="79"/>
  <c r="AM887" i="79"/>
  <c r="AM884" i="79"/>
  <c r="AM881" i="79"/>
  <c r="AM877" i="79"/>
  <c r="AM874" i="79"/>
  <c r="AM871" i="79"/>
  <c r="AM868" i="79"/>
  <c r="AM865" i="79"/>
  <c r="AM862" i="79"/>
  <c r="AM859" i="79"/>
  <c r="AM856" i="79"/>
  <c r="AM852" i="79"/>
  <c r="AM849" i="79"/>
  <c r="AM846" i="79"/>
  <c r="AM843" i="79"/>
  <c r="AM838" i="79"/>
  <c r="AM835" i="79"/>
  <c r="AM832" i="79"/>
  <c r="AM829" i="79"/>
  <c r="AM818" i="79"/>
  <c r="AM814" i="79"/>
  <c r="AM811" i="79"/>
  <c r="AM808" i="79"/>
  <c r="AM804" i="79"/>
  <c r="AM801" i="79"/>
  <c r="AM798" i="79"/>
  <c r="AM795" i="79"/>
  <c r="AM792" i="79"/>
  <c r="AM788" i="79"/>
  <c r="AM785" i="79"/>
  <c r="AM782" i="79"/>
  <c r="AM779" i="79"/>
  <c r="AM776" i="79"/>
  <c r="AM747" i="79"/>
  <c r="AM744" i="79"/>
  <c r="AM741" i="79"/>
  <c r="AM738" i="79"/>
  <c r="AM735" i="79"/>
  <c r="AM732" i="79"/>
  <c r="AM729" i="79"/>
  <c r="AM726" i="79"/>
  <c r="AM723" i="79"/>
  <c r="AM720" i="79"/>
  <c r="AM717" i="79"/>
  <c r="AM714" i="79"/>
  <c r="AM711" i="79"/>
  <c r="AM708" i="79"/>
  <c r="AM704" i="79"/>
  <c r="AM701" i="79"/>
  <c r="AM698" i="79"/>
  <c r="AM694" i="79"/>
  <c r="AM691" i="79"/>
  <c r="AM688" i="79"/>
  <c r="AM685" i="79"/>
  <c r="AM682" i="79"/>
  <c r="AM679" i="79"/>
  <c r="AM676" i="79"/>
  <c r="AM673" i="79"/>
  <c r="AM669" i="79"/>
  <c r="AM655" i="79"/>
  <c r="AM652" i="79"/>
  <c r="AM649" i="79"/>
  <c r="AM646" i="79"/>
  <c r="AM635" i="79"/>
  <c r="AM631" i="79"/>
  <c r="AM628" i="79"/>
  <c r="AM625" i="79"/>
  <c r="AM621" i="79"/>
  <c r="AM618" i="79"/>
  <c r="AM615" i="79"/>
  <c r="AM612" i="79"/>
  <c r="AM609" i="79"/>
  <c r="AM605" i="79"/>
  <c r="AM602" i="79"/>
  <c r="AM599" i="79"/>
  <c r="AM596" i="79"/>
  <c r="AM593" i="79"/>
  <c r="AM564" i="79"/>
  <c r="AM561" i="79"/>
  <c r="AM558" i="79"/>
  <c r="AM555" i="79"/>
  <c r="AM552" i="79"/>
  <c r="AM549" i="79"/>
  <c r="AM546" i="79"/>
  <c r="AM543" i="79"/>
  <c r="AM540" i="79"/>
  <c r="AM537" i="79"/>
  <c r="AM534" i="79"/>
  <c r="AM531" i="79"/>
  <c r="AM528" i="79"/>
  <c r="AM518" i="79"/>
  <c r="AM515" i="79"/>
  <c r="AM511" i="79"/>
  <c r="AM508" i="79"/>
  <c r="AM505" i="79"/>
  <c r="AM502" i="79"/>
  <c r="AM499" i="79"/>
  <c r="AM496" i="79"/>
  <c r="AM493" i="79"/>
  <c r="AM490" i="79"/>
  <c r="AM486" i="79"/>
  <c r="AM483" i="79"/>
  <c r="AM480" i="79"/>
  <c r="AM477" i="79"/>
  <c r="AM472" i="79"/>
  <c r="AM469" i="79"/>
  <c r="AM466" i="79"/>
  <c r="AM463" i="79"/>
  <c r="AM452" i="79"/>
  <c r="AM448" i="79"/>
  <c r="AM445" i="79"/>
  <c r="AM442" i="79"/>
  <c r="AM438" i="79"/>
  <c r="AM435" i="79"/>
  <c r="AM432" i="79"/>
  <c r="AM429" i="79"/>
  <c r="AM426" i="79"/>
  <c r="AM422" i="79"/>
  <c r="AM419" i="79"/>
  <c r="AM416" i="79"/>
  <c r="AM413" i="79"/>
  <c r="AM410"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7" i="79"/>
  <c r="AM304" i="79"/>
  <c r="AM300" i="79"/>
  <c r="AM297" i="79"/>
  <c r="AM294" i="79"/>
  <c r="AM291" i="79"/>
  <c r="AM286" i="79"/>
  <c r="AM283" i="79"/>
  <c r="AM280"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AL839" i="79"/>
  <c r="AK839" i="79"/>
  <c r="AJ839" i="79"/>
  <c r="AI839" i="79"/>
  <c r="AH839" i="79"/>
  <c r="AG839" i="79"/>
  <c r="AF839" i="79"/>
  <c r="AE839" i="79"/>
  <c r="AD839" i="79"/>
  <c r="AC839" i="79"/>
  <c r="AB839" i="79"/>
  <c r="AA839" i="79"/>
  <c r="Z839" i="79"/>
  <c r="AL836" i="79"/>
  <c r="AK836" i="79"/>
  <c r="AJ836" i="79"/>
  <c r="AI836" i="79"/>
  <c r="AH836" i="79"/>
  <c r="AG836" i="79"/>
  <c r="AF836" i="79"/>
  <c r="AE836" i="79"/>
  <c r="AD836" i="79"/>
  <c r="AC836" i="79"/>
  <c r="AB836" i="79"/>
  <c r="AA836" i="79"/>
  <c r="Z836" i="79"/>
  <c r="Y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N109" i="46" l="1"/>
  <c r="N103" i="46"/>
  <c r="N99" i="46"/>
  <c r="N82" i="46"/>
  <c r="N79" i="46"/>
  <c r="N76" i="46"/>
  <c r="N85" i="79"/>
  <c r="AL656" i="79"/>
  <c r="AK656" i="79"/>
  <c r="AJ656" i="79"/>
  <c r="AI656" i="79"/>
  <c r="AH656" i="79"/>
  <c r="AG656" i="79"/>
  <c r="AF656" i="79"/>
  <c r="AE656" i="79"/>
  <c r="AD656" i="79"/>
  <c r="AC656" i="79"/>
  <c r="AB656" i="79"/>
  <c r="AA656" i="79"/>
  <c r="Z656" i="79"/>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Y650" i="79"/>
  <c r="AL647" i="79"/>
  <c r="AK647" i="79"/>
  <c r="AJ647" i="79"/>
  <c r="AI647" i="79"/>
  <c r="AH647" i="79"/>
  <c r="AG647" i="79"/>
  <c r="AF647" i="79"/>
  <c r="AE647" i="79"/>
  <c r="AD647" i="79"/>
  <c r="AC647" i="79"/>
  <c r="AB647" i="79"/>
  <c r="AA647" i="79"/>
  <c r="Z647" i="79"/>
  <c r="Y647" i="79"/>
  <c r="AL473" i="79"/>
  <c r="AK473" i="79"/>
  <c r="AJ473" i="79"/>
  <c r="AI473" i="79"/>
  <c r="AH473" i="79"/>
  <c r="AG473" i="79"/>
  <c r="AF473" i="79"/>
  <c r="AE473" i="79"/>
  <c r="AD473" i="79"/>
  <c r="AC473" i="79"/>
  <c r="AB473" i="79"/>
  <c r="AA473" i="79"/>
  <c r="Z473" i="79"/>
  <c r="Y473"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14" i="79" l="1"/>
  <c r="AK1114" i="79"/>
  <c r="AJ1114" i="79"/>
  <c r="AI1114" i="79"/>
  <c r="AH1114" i="79"/>
  <c r="AG1114" i="79"/>
  <c r="AF1114" i="79"/>
  <c r="AE1114" i="79"/>
  <c r="AD1114" i="79"/>
  <c r="AC1114" i="79"/>
  <c r="AB1114" i="79"/>
  <c r="AA1114" i="79"/>
  <c r="Z1114" i="79"/>
  <c r="Y1114" i="79"/>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1" i="79"/>
  <c r="AK1071" i="79"/>
  <c r="AJ1071" i="79"/>
  <c r="AI1071" i="79"/>
  <c r="AH1071" i="79"/>
  <c r="AG1071" i="79"/>
  <c r="AF1071" i="79"/>
  <c r="AE1071" i="79"/>
  <c r="AD1071" i="79"/>
  <c r="AC1071" i="79"/>
  <c r="AB1071" i="79"/>
  <c r="AA1071" i="79"/>
  <c r="Z1071" i="79"/>
  <c r="Y1071" i="79"/>
  <c r="AL1068" i="79"/>
  <c r="AK1068" i="79"/>
  <c r="AJ1068" i="79"/>
  <c r="AI1068" i="79"/>
  <c r="AH1068" i="79"/>
  <c r="AG1068" i="79"/>
  <c r="AF1068" i="79"/>
  <c r="AE1068" i="79"/>
  <c r="AD1068" i="79"/>
  <c r="AC1068" i="79"/>
  <c r="AB1068" i="79"/>
  <c r="AA1068" i="79"/>
  <c r="Z1068" i="79"/>
  <c r="Y1068" i="79"/>
  <c r="AL1065" i="79"/>
  <c r="AK1065" i="79"/>
  <c r="AJ1065" i="79"/>
  <c r="AI1065" i="79"/>
  <c r="AH1065" i="79"/>
  <c r="AG1065" i="79"/>
  <c r="AF1065" i="79"/>
  <c r="AE1065" i="79"/>
  <c r="AD1065" i="79"/>
  <c r="AC1065" i="79"/>
  <c r="AB1065" i="79"/>
  <c r="AA1065" i="79"/>
  <c r="Z1065" i="79"/>
  <c r="Y1065" i="79"/>
  <c r="AL1061" i="79"/>
  <c r="AK1061" i="79"/>
  <c r="AJ1061" i="79"/>
  <c r="AI1061" i="79"/>
  <c r="AH1061" i="79"/>
  <c r="AG1061" i="79"/>
  <c r="AF1061" i="79"/>
  <c r="AE1061" i="79"/>
  <c r="AD1061" i="79"/>
  <c r="AC1061" i="79"/>
  <c r="AB1061" i="79"/>
  <c r="AA1061" i="79"/>
  <c r="Z1061" i="79"/>
  <c r="Y1061" i="79"/>
  <c r="AL1058" i="79"/>
  <c r="AK1058" i="79"/>
  <c r="AJ1058" i="79"/>
  <c r="AI1058" i="79"/>
  <c r="AH1058" i="79"/>
  <c r="AG1058" i="79"/>
  <c r="AF1058" i="79"/>
  <c r="AE1058" i="79"/>
  <c r="AD1058" i="79"/>
  <c r="AC1058" i="79"/>
  <c r="AB1058" i="79"/>
  <c r="AA1058" i="79"/>
  <c r="Z1058" i="79"/>
  <c r="Y1058"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D1049" i="79"/>
  <c r="AC1049" i="79"/>
  <c r="AB1049" i="79"/>
  <c r="AA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36" i="79"/>
  <c r="AK1036" i="79"/>
  <c r="AJ1036" i="79"/>
  <c r="AI1036" i="79"/>
  <c r="AH1036" i="79"/>
  <c r="AG1036" i="79"/>
  <c r="AF1036" i="79"/>
  <c r="AE1036" i="79"/>
  <c r="AD1036" i="79"/>
  <c r="AC1036" i="79"/>
  <c r="AB1036" i="79"/>
  <c r="AA1036" i="79"/>
  <c r="Z1036" i="79"/>
  <c r="AL1033" i="79"/>
  <c r="AK1033" i="79"/>
  <c r="AJ1033" i="79"/>
  <c r="AI1033" i="79"/>
  <c r="AH1033" i="79"/>
  <c r="AG1033" i="79"/>
  <c r="AF1033" i="79"/>
  <c r="AE1033" i="79"/>
  <c r="AD1033" i="79"/>
  <c r="AC1033" i="79"/>
  <c r="AB1033" i="79"/>
  <c r="AA1033" i="79"/>
  <c r="Z1033" i="79"/>
  <c r="AL1030" i="79"/>
  <c r="AK1030" i="79"/>
  <c r="AJ1030" i="79"/>
  <c r="AI1030" i="79"/>
  <c r="AH1030" i="79"/>
  <c r="AG1030" i="79"/>
  <c r="AF1030" i="79"/>
  <c r="AE1030" i="79"/>
  <c r="AD1030" i="79"/>
  <c r="AC1030" i="79"/>
  <c r="AB1030" i="79"/>
  <c r="AA1030" i="79"/>
  <c r="Z1030" i="79"/>
  <c r="Y1030" i="79"/>
  <c r="AL1027" i="79"/>
  <c r="AK1027" i="79"/>
  <c r="AJ1027" i="79"/>
  <c r="AI1027" i="79"/>
  <c r="AH1027" i="79"/>
  <c r="AG1027" i="79"/>
  <c r="AF1027" i="79"/>
  <c r="AE1027" i="79"/>
  <c r="AD1027" i="79"/>
  <c r="AC1027" i="79"/>
  <c r="AB1027" i="79"/>
  <c r="AA1027" i="79"/>
  <c r="Z1027" i="79"/>
  <c r="Y1027" i="79"/>
  <c r="AL1002" i="79"/>
  <c r="AK1002" i="79"/>
  <c r="AJ1002" i="79"/>
  <c r="AI1002" i="79"/>
  <c r="AH1002" i="79"/>
  <c r="AG1002" i="79"/>
  <c r="AF1002" i="79"/>
  <c r="AE1002" i="79"/>
  <c r="AD1002" i="79"/>
  <c r="AC1002" i="79"/>
  <c r="AB1002" i="79"/>
  <c r="AA1002" i="79"/>
  <c r="Z1002" i="79"/>
  <c r="AL998" i="79"/>
  <c r="AK998" i="79"/>
  <c r="AJ998" i="79"/>
  <c r="AI998" i="79"/>
  <c r="AH998" i="79"/>
  <c r="AG998" i="79"/>
  <c r="AF998" i="79"/>
  <c r="AE998" i="79"/>
  <c r="AD998" i="79"/>
  <c r="AC998" i="79"/>
  <c r="AB998" i="79"/>
  <c r="AA998" i="79"/>
  <c r="Z998" i="79"/>
  <c r="Y998" i="79"/>
  <c r="AL995" i="79"/>
  <c r="AK995" i="79"/>
  <c r="AJ995" i="79"/>
  <c r="AI995" i="79"/>
  <c r="AH995" i="79"/>
  <c r="AG995" i="79"/>
  <c r="AF995" i="79"/>
  <c r="AE995" i="79"/>
  <c r="AD995" i="79"/>
  <c r="AC995" i="79"/>
  <c r="AB995" i="79"/>
  <c r="AA995" i="79"/>
  <c r="Z995" i="79"/>
  <c r="AL992" i="79"/>
  <c r="AK992" i="79"/>
  <c r="AJ992" i="79"/>
  <c r="AI992" i="79"/>
  <c r="AH992" i="79"/>
  <c r="AG992" i="79"/>
  <c r="AF992" i="79"/>
  <c r="AE992" i="79"/>
  <c r="AD992" i="79"/>
  <c r="AC992" i="79"/>
  <c r="AB992" i="79"/>
  <c r="AA992" i="79"/>
  <c r="Z992" i="79"/>
  <c r="AL988" i="79"/>
  <c r="AK988" i="79"/>
  <c r="AJ988" i="79"/>
  <c r="AI988" i="79"/>
  <c r="AH988" i="79"/>
  <c r="AG988" i="79"/>
  <c r="AF988" i="79"/>
  <c r="AE988" i="79"/>
  <c r="AD988" i="79"/>
  <c r="AC988" i="79"/>
  <c r="AB988" i="79"/>
  <c r="AA988" i="79"/>
  <c r="Z988" i="79"/>
  <c r="AL985" i="79"/>
  <c r="AK985" i="79"/>
  <c r="AJ985" i="79"/>
  <c r="AI985" i="79"/>
  <c r="AH985" i="79"/>
  <c r="AG985" i="79"/>
  <c r="AF985" i="79"/>
  <c r="AE985" i="79"/>
  <c r="AD985" i="79"/>
  <c r="AC985" i="79"/>
  <c r="AB985" i="79"/>
  <c r="AA985" i="79"/>
  <c r="Z985" i="79"/>
  <c r="Y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AL976" i="79"/>
  <c r="AK976" i="79"/>
  <c r="AJ976" i="79"/>
  <c r="AI976" i="79"/>
  <c r="AH976" i="79"/>
  <c r="AG976" i="79"/>
  <c r="AF976" i="79"/>
  <c r="AE976" i="79"/>
  <c r="AD976" i="79"/>
  <c r="AC976" i="79"/>
  <c r="AB976" i="79"/>
  <c r="AA976" i="79"/>
  <c r="Z976" i="79"/>
  <c r="AL972" i="79"/>
  <c r="AK972" i="79"/>
  <c r="AJ972" i="79"/>
  <c r="AI972" i="79"/>
  <c r="AH972" i="79"/>
  <c r="AG972" i="79"/>
  <c r="AF972" i="79"/>
  <c r="AE972" i="79"/>
  <c r="AD972" i="79"/>
  <c r="AC972" i="79"/>
  <c r="AB972" i="79"/>
  <c r="AA972" i="79"/>
  <c r="Z972" i="79"/>
  <c r="AL969" i="79"/>
  <c r="AK969" i="79"/>
  <c r="AJ969" i="79"/>
  <c r="AI969" i="79"/>
  <c r="AH969" i="79"/>
  <c r="AG969" i="79"/>
  <c r="AF969" i="79"/>
  <c r="AE969" i="79"/>
  <c r="AD969" i="79"/>
  <c r="AC969" i="79"/>
  <c r="AB969" i="79"/>
  <c r="AA969" i="79"/>
  <c r="Z969" i="79"/>
  <c r="Y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31" i="79"/>
  <c r="AK931" i="79"/>
  <c r="AJ931" i="79"/>
  <c r="AI931" i="79"/>
  <c r="AH931" i="79"/>
  <c r="AG931" i="79"/>
  <c r="AF931" i="79"/>
  <c r="AE931" i="79"/>
  <c r="AD931" i="79"/>
  <c r="AC931" i="79"/>
  <c r="AB931" i="79"/>
  <c r="AA931" i="79"/>
  <c r="Z931" i="79"/>
  <c r="Y931"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8" i="79"/>
  <c r="AK888" i="79"/>
  <c r="AJ888" i="79"/>
  <c r="AI888" i="79"/>
  <c r="AH888" i="79"/>
  <c r="AG888" i="79"/>
  <c r="AF888" i="79"/>
  <c r="AE888" i="79"/>
  <c r="AD888" i="79"/>
  <c r="AC888" i="79"/>
  <c r="AB888" i="79"/>
  <c r="AA888" i="79"/>
  <c r="Z888" i="79"/>
  <c r="Y888" i="79"/>
  <c r="AL885" i="79"/>
  <c r="AK885" i="79"/>
  <c r="AJ885" i="79"/>
  <c r="AI885" i="79"/>
  <c r="AH885" i="79"/>
  <c r="AG885" i="79"/>
  <c r="AF885" i="79"/>
  <c r="AE885" i="79"/>
  <c r="AD885" i="79"/>
  <c r="AC885" i="79"/>
  <c r="AB885" i="79"/>
  <c r="AA885" i="79"/>
  <c r="Z885" i="79"/>
  <c r="Y885" i="79"/>
  <c r="AL882" i="79"/>
  <c r="AK882" i="79"/>
  <c r="AJ882" i="79"/>
  <c r="AI882" i="79"/>
  <c r="AH882" i="79"/>
  <c r="AG882" i="79"/>
  <c r="AF882" i="79"/>
  <c r="AE882" i="79"/>
  <c r="AD882" i="79"/>
  <c r="AC882" i="79"/>
  <c r="AB882" i="79"/>
  <c r="AA882" i="79"/>
  <c r="Z882" i="79"/>
  <c r="AK878" i="79"/>
  <c r="AJ878" i="79"/>
  <c r="AI878" i="79"/>
  <c r="AH878" i="79"/>
  <c r="AG878" i="79"/>
  <c r="AF878" i="79"/>
  <c r="AE878" i="79"/>
  <c r="AD878" i="79"/>
  <c r="AC878" i="79"/>
  <c r="AB878" i="79"/>
  <c r="AA878" i="79"/>
  <c r="Z878" i="79"/>
  <c r="Y878" i="79"/>
  <c r="AL875"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AL853" i="79"/>
  <c r="AK853" i="79"/>
  <c r="AJ853" i="79"/>
  <c r="AI853" i="79"/>
  <c r="AH853" i="79"/>
  <c r="AG853" i="79"/>
  <c r="AF853" i="79"/>
  <c r="AE853" i="79"/>
  <c r="AD853" i="79"/>
  <c r="AC853" i="79"/>
  <c r="AB853" i="79"/>
  <c r="AA853" i="79"/>
  <c r="Z853" i="79"/>
  <c r="Y853"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19" i="79"/>
  <c r="AK819" i="79"/>
  <c r="AJ819" i="79"/>
  <c r="AI819" i="79"/>
  <c r="AH819" i="79"/>
  <c r="AG819" i="79"/>
  <c r="AF819" i="79"/>
  <c r="AE819" i="79"/>
  <c r="AD819" i="79"/>
  <c r="AC819" i="79"/>
  <c r="AB819" i="79"/>
  <c r="AA819" i="79"/>
  <c r="Z819" i="79"/>
  <c r="AL815" i="79"/>
  <c r="AK815" i="79"/>
  <c r="AJ815" i="79"/>
  <c r="AI815" i="79"/>
  <c r="AH815" i="79"/>
  <c r="AG815" i="79"/>
  <c r="AF815" i="79"/>
  <c r="AE815" i="79"/>
  <c r="AD815" i="79"/>
  <c r="AC815" i="79"/>
  <c r="AB815" i="79"/>
  <c r="AA815" i="79"/>
  <c r="Z815" i="79"/>
  <c r="Y815"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5" i="79"/>
  <c r="AK805" i="79"/>
  <c r="AJ805" i="79"/>
  <c r="AI805" i="79"/>
  <c r="AH805" i="79"/>
  <c r="AG805" i="79"/>
  <c r="AF805" i="79"/>
  <c r="AE805" i="79"/>
  <c r="AD805" i="79"/>
  <c r="AC805" i="79"/>
  <c r="AB805" i="79"/>
  <c r="AA805" i="79"/>
  <c r="Z805" i="79"/>
  <c r="Y805"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89" i="79"/>
  <c r="AK789" i="79"/>
  <c r="AJ789" i="79"/>
  <c r="AI789" i="79"/>
  <c r="AH789" i="79"/>
  <c r="AG789" i="79"/>
  <c r="AF789" i="79"/>
  <c r="AE789" i="79"/>
  <c r="AD789" i="79"/>
  <c r="AC789" i="79"/>
  <c r="AB789" i="79"/>
  <c r="AA789" i="79"/>
  <c r="Z789" i="79"/>
  <c r="Y789"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48" i="79"/>
  <c r="AK748" i="79"/>
  <c r="AJ748" i="79"/>
  <c r="AI748" i="79"/>
  <c r="AH748" i="79"/>
  <c r="AG748" i="79"/>
  <c r="AF748" i="79"/>
  <c r="AE748" i="79"/>
  <c r="AD748" i="79"/>
  <c r="AC748" i="79"/>
  <c r="AB748" i="79"/>
  <c r="AA748" i="79"/>
  <c r="Z748" i="79"/>
  <c r="Y748"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5" i="79"/>
  <c r="AK705" i="79"/>
  <c r="AJ705" i="79"/>
  <c r="AI705" i="79"/>
  <c r="AH705" i="79"/>
  <c r="AG705" i="79"/>
  <c r="AF705" i="79"/>
  <c r="AE705" i="79"/>
  <c r="AD705" i="79"/>
  <c r="AC705" i="79"/>
  <c r="AB705" i="79"/>
  <c r="AA705" i="79"/>
  <c r="Z705" i="79"/>
  <c r="AL702" i="79"/>
  <c r="AK702" i="79"/>
  <c r="AJ702" i="79"/>
  <c r="AI702" i="79"/>
  <c r="AH702" i="79"/>
  <c r="AG702" i="79"/>
  <c r="AF702" i="79"/>
  <c r="AE702" i="79"/>
  <c r="AD702" i="79"/>
  <c r="AC702" i="79"/>
  <c r="AB702" i="79"/>
  <c r="AA702" i="79"/>
  <c r="Z702" i="79"/>
  <c r="Y702" i="79"/>
  <c r="AL699" i="79"/>
  <c r="AK699" i="79"/>
  <c r="AJ699" i="79"/>
  <c r="AI699" i="79"/>
  <c r="AH699" i="79"/>
  <c r="AG699" i="79"/>
  <c r="AF699" i="79"/>
  <c r="AE699" i="79"/>
  <c r="AD699" i="79"/>
  <c r="AC699" i="79"/>
  <c r="AB699" i="79"/>
  <c r="AA699" i="79"/>
  <c r="Z699" i="79"/>
  <c r="AL695" i="79"/>
  <c r="AK695" i="79"/>
  <c r="AJ695" i="79"/>
  <c r="AI695" i="79"/>
  <c r="AH695" i="79"/>
  <c r="AG695" i="79"/>
  <c r="AF695" i="79"/>
  <c r="AE695" i="79"/>
  <c r="AD695" i="79"/>
  <c r="AC695" i="79"/>
  <c r="AB695" i="79"/>
  <c r="AA695" i="79"/>
  <c r="Z695" i="79"/>
  <c r="Y695" i="79"/>
  <c r="AL692" i="79"/>
  <c r="AK692" i="79"/>
  <c r="AJ692" i="79"/>
  <c r="AI692" i="79"/>
  <c r="AH692" i="79"/>
  <c r="AG692" i="79"/>
  <c r="AF692" i="79"/>
  <c r="AE692" i="79"/>
  <c r="AD692" i="79"/>
  <c r="AC692" i="79"/>
  <c r="AB692" i="79"/>
  <c r="AA692" i="79"/>
  <c r="Z692" i="79"/>
  <c r="Y692"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Y677" i="79"/>
  <c r="AL674" i="79"/>
  <c r="AK674" i="79"/>
  <c r="AJ674" i="79"/>
  <c r="AI674" i="79"/>
  <c r="AH674" i="79"/>
  <c r="AG674" i="79"/>
  <c r="AF674" i="79"/>
  <c r="AE674" i="79"/>
  <c r="AD674" i="79"/>
  <c r="AC674" i="79"/>
  <c r="AB674" i="79"/>
  <c r="AA674" i="79"/>
  <c r="Z674" i="79"/>
  <c r="Y674" i="79"/>
  <c r="AL670" i="79"/>
  <c r="AK670" i="79"/>
  <c r="AJ670" i="79"/>
  <c r="AI670" i="79"/>
  <c r="AH670" i="79"/>
  <c r="AG670" i="79"/>
  <c r="AF670" i="79"/>
  <c r="AE670" i="79"/>
  <c r="AD670" i="79"/>
  <c r="AC670" i="79"/>
  <c r="AB670" i="79"/>
  <c r="AA670" i="79"/>
  <c r="Z670" i="79"/>
  <c r="Y670" i="79"/>
  <c r="AL667" i="79"/>
  <c r="AK667" i="79"/>
  <c r="AJ667" i="79"/>
  <c r="AI667" i="79"/>
  <c r="AH667" i="79"/>
  <c r="AG667" i="79"/>
  <c r="AF667" i="79"/>
  <c r="AE667" i="79"/>
  <c r="AD667" i="79"/>
  <c r="AC667" i="79"/>
  <c r="AB667" i="79"/>
  <c r="AA667" i="79"/>
  <c r="Z667" i="79"/>
  <c r="Y667"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36" i="79"/>
  <c r="AK636" i="79"/>
  <c r="AJ636" i="79"/>
  <c r="AI636" i="79"/>
  <c r="AH636" i="79"/>
  <c r="AG636" i="79"/>
  <c r="AF636" i="79"/>
  <c r="AE636" i="79"/>
  <c r="AD636" i="79"/>
  <c r="AC636" i="79"/>
  <c r="AB636" i="79"/>
  <c r="AA636" i="79"/>
  <c r="Z636" i="79"/>
  <c r="AL632" i="79"/>
  <c r="AK632" i="79"/>
  <c r="AJ632" i="79"/>
  <c r="AI632" i="79"/>
  <c r="AH632" i="79"/>
  <c r="AG632" i="79"/>
  <c r="AF632" i="79"/>
  <c r="AE632" i="79"/>
  <c r="AD632" i="79"/>
  <c r="AC632" i="79"/>
  <c r="AB632" i="79"/>
  <c r="AA632" i="79"/>
  <c r="Z632" i="79"/>
  <c r="Y632"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2" i="79"/>
  <c r="AK622" i="79"/>
  <c r="AJ622" i="79"/>
  <c r="AI622" i="79"/>
  <c r="AH622" i="79"/>
  <c r="AG622" i="79"/>
  <c r="AF622" i="79"/>
  <c r="AE622" i="79"/>
  <c r="AD622" i="79"/>
  <c r="AC622" i="79"/>
  <c r="AB622" i="79"/>
  <c r="AA622" i="79"/>
  <c r="Z622" i="79"/>
  <c r="AL619" i="79"/>
  <c r="AK619" i="79"/>
  <c r="AJ619" i="79"/>
  <c r="AI619" i="79"/>
  <c r="AH619" i="79"/>
  <c r="AG619" i="79"/>
  <c r="AF619" i="79"/>
  <c r="AE619" i="79"/>
  <c r="AD619" i="79"/>
  <c r="AC619" i="79"/>
  <c r="AB619" i="79"/>
  <c r="AA619" i="79"/>
  <c r="Z619" i="79"/>
  <c r="Y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AL610" i="79"/>
  <c r="AK610" i="79"/>
  <c r="AJ610" i="79"/>
  <c r="AI610" i="79"/>
  <c r="AH610" i="79"/>
  <c r="AG610" i="79"/>
  <c r="AF610" i="79"/>
  <c r="AE610" i="79"/>
  <c r="AD610" i="79"/>
  <c r="AC610" i="79"/>
  <c r="AB610" i="79"/>
  <c r="AA610" i="79"/>
  <c r="Z610" i="79"/>
  <c r="Y610" i="79"/>
  <c r="AL606" i="79"/>
  <c r="AK606" i="79"/>
  <c r="AJ606" i="79"/>
  <c r="AI606" i="79"/>
  <c r="AH606" i="79"/>
  <c r="AG606" i="79"/>
  <c r="AF606" i="79"/>
  <c r="AE606" i="79"/>
  <c r="AD606" i="79"/>
  <c r="AC606" i="79"/>
  <c r="AB606" i="79"/>
  <c r="AA606" i="79"/>
  <c r="Z606" i="79"/>
  <c r="Y606"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65" i="79"/>
  <c r="AK565" i="79"/>
  <c r="AJ565" i="79"/>
  <c r="AI565" i="79"/>
  <c r="AH565" i="79"/>
  <c r="AG565" i="79"/>
  <c r="AF565" i="79"/>
  <c r="AE565" i="79"/>
  <c r="AD565" i="79"/>
  <c r="AC565" i="79"/>
  <c r="AB565" i="79"/>
  <c r="AA565" i="79"/>
  <c r="Z565" i="79"/>
  <c r="Y565" i="79"/>
  <c r="AL562" i="79"/>
  <c r="AK562" i="79"/>
  <c r="AJ562" i="79"/>
  <c r="AI562" i="79"/>
  <c r="AH562" i="79"/>
  <c r="AG562" i="79"/>
  <c r="AF562" i="79"/>
  <c r="AE562" i="79"/>
  <c r="AD562" i="79"/>
  <c r="AC562" i="79"/>
  <c r="AB562" i="79"/>
  <c r="AA562" i="79"/>
  <c r="Z562" i="79"/>
  <c r="Y562"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AL522" i="79"/>
  <c r="AK522" i="79"/>
  <c r="AJ522" i="79"/>
  <c r="AI522" i="79"/>
  <c r="AH522" i="79"/>
  <c r="AG522" i="79"/>
  <c r="AF522" i="79"/>
  <c r="AE522" i="79"/>
  <c r="AD522" i="79"/>
  <c r="AC522" i="79"/>
  <c r="AB522" i="79"/>
  <c r="AA522" i="79"/>
  <c r="Z522" i="79"/>
  <c r="Y522" i="79"/>
  <c r="AL519" i="79"/>
  <c r="AK519" i="79"/>
  <c r="AJ519" i="79"/>
  <c r="AI519" i="79"/>
  <c r="AH519" i="79"/>
  <c r="AG519" i="79"/>
  <c r="AF519" i="79"/>
  <c r="AE519" i="79"/>
  <c r="AD519" i="79"/>
  <c r="AC519" i="79"/>
  <c r="AB519" i="79"/>
  <c r="AA519" i="79"/>
  <c r="Z519" i="79"/>
  <c r="Y519" i="79"/>
  <c r="AL516" i="79"/>
  <c r="AK516" i="79"/>
  <c r="AJ516" i="79"/>
  <c r="AI516" i="79"/>
  <c r="AH516" i="79"/>
  <c r="AG516" i="79"/>
  <c r="AF516" i="79"/>
  <c r="AE516" i="79"/>
  <c r="AD516" i="79"/>
  <c r="AC516" i="79"/>
  <c r="AB516" i="79"/>
  <c r="AA516" i="79"/>
  <c r="Z516" i="79"/>
  <c r="Y516" i="79"/>
  <c r="AL512" i="79"/>
  <c r="AK512" i="79"/>
  <c r="AJ512" i="79"/>
  <c r="AI512" i="79"/>
  <c r="AH512" i="79"/>
  <c r="AG512" i="79"/>
  <c r="AF512" i="79"/>
  <c r="AE512" i="79"/>
  <c r="AD512" i="79"/>
  <c r="AC512" i="79"/>
  <c r="AB512" i="79"/>
  <c r="AA512" i="79"/>
  <c r="Z512" i="79"/>
  <c r="Y512" i="79"/>
  <c r="AL509" i="79"/>
  <c r="AK509" i="79"/>
  <c r="AJ509" i="79"/>
  <c r="AI509" i="79"/>
  <c r="AH509" i="79"/>
  <c r="AG509" i="79"/>
  <c r="AF509" i="79"/>
  <c r="AE509" i="79"/>
  <c r="AD509" i="79"/>
  <c r="AC509" i="79"/>
  <c r="AB509" i="79"/>
  <c r="AA509" i="79"/>
  <c r="Z509" i="79"/>
  <c r="Y509"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7" i="79"/>
  <c r="AK487" i="79"/>
  <c r="AJ487" i="79"/>
  <c r="AI487" i="79"/>
  <c r="AH487" i="79"/>
  <c r="AG487" i="79"/>
  <c r="AF487" i="79"/>
  <c r="AE487" i="79"/>
  <c r="AD487" i="79"/>
  <c r="AC487" i="79"/>
  <c r="AB487" i="79"/>
  <c r="AA487" i="79"/>
  <c r="Z487" i="79"/>
  <c r="Y487" i="79"/>
  <c r="AL484" i="79"/>
  <c r="AK484" i="79"/>
  <c r="AJ484" i="79"/>
  <c r="AI484" i="79"/>
  <c r="AH484" i="79"/>
  <c r="AG484" i="79"/>
  <c r="AF484" i="79"/>
  <c r="AE484" i="79"/>
  <c r="AD484" i="79"/>
  <c r="AC484" i="79"/>
  <c r="AB484" i="79"/>
  <c r="AA484" i="79"/>
  <c r="Z484" i="79"/>
  <c r="Y484"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53" i="79"/>
  <c r="AK453" i="79"/>
  <c r="AJ453" i="79"/>
  <c r="AI453" i="79"/>
  <c r="AH453" i="79"/>
  <c r="AG453" i="79"/>
  <c r="AF453" i="79"/>
  <c r="AE453" i="79"/>
  <c r="AD453" i="79"/>
  <c r="AC453" i="79"/>
  <c r="AB453" i="79"/>
  <c r="AA453" i="79"/>
  <c r="Z453" i="79"/>
  <c r="AL449" i="79"/>
  <c r="AK449" i="79"/>
  <c r="AJ449" i="79"/>
  <c r="AI449" i="79"/>
  <c r="AH449" i="79"/>
  <c r="AG449" i="79"/>
  <c r="AF449" i="79"/>
  <c r="AE449" i="79"/>
  <c r="AD449" i="79"/>
  <c r="AC449" i="79"/>
  <c r="AB449" i="79"/>
  <c r="AA449" i="79"/>
  <c r="Z449" i="79"/>
  <c r="Y449"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39" i="79"/>
  <c r="AK439" i="79"/>
  <c r="AJ439" i="79"/>
  <c r="AI439" i="79"/>
  <c r="AH439" i="79"/>
  <c r="AG439" i="79"/>
  <c r="AF439" i="79"/>
  <c r="AE439" i="79"/>
  <c r="AD439" i="79"/>
  <c r="AC439" i="79"/>
  <c r="AB439" i="79"/>
  <c r="AA439" i="79"/>
  <c r="Z439" i="79"/>
  <c r="Y439"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3" i="79"/>
  <c r="AK423" i="79"/>
  <c r="AJ423" i="79"/>
  <c r="AI423" i="79"/>
  <c r="AH423" i="79"/>
  <c r="AG423" i="79"/>
  <c r="AF423" i="79"/>
  <c r="AE423" i="79"/>
  <c r="AD423" i="79"/>
  <c r="AC423" i="79"/>
  <c r="AB423" i="79"/>
  <c r="AA423" i="79"/>
  <c r="Z423" i="79"/>
  <c r="Y423"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39" i="79"/>
  <c r="AK339" i="79"/>
  <c r="AJ339" i="79"/>
  <c r="AI339" i="79"/>
  <c r="AH339" i="79"/>
  <c r="AG339" i="79"/>
  <c r="AF339" i="79"/>
  <c r="AE339" i="79"/>
  <c r="AD339" i="79"/>
  <c r="AC339" i="79"/>
  <c r="AB339" i="79"/>
  <c r="AA339" i="79"/>
  <c r="Z339"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29" i="79"/>
  <c r="AK329" i="79"/>
  <c r="AJ329" i="79"/>
  <c r="AI329" i="79"/>
  <c r="AH329" i="79"/>
  <c r="AG329" i="79"/>
  <c r="AF329" i="79"/>
  <c r="AE329" i="79"/>
  <c r="AD329" i="79"/>
  <c r="AC329" i="79"/>
  <c r="AB329" i="79"/>
  <c r="Z329" i="79"/>
  <c r="Y329"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582" i="79" l="1"/>
  <c r="Y766" i="79"/>
  <c r="Y950" i="79"/>
  <c r="Y268" i="46"/>
  <c r="Y265" i="46"/>
  <c r="Y526" i="46"/>
  <c r="Y395" i="46"/>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I13" i="44" l="1"/>
  <c r="J13" i="44"/>
  <c r="K13" i="44"/>
  <c r="L13" i="44"/>
  <c r="E13" i="44"/>
  <c r="M13" i="44"/>
  <c r="D13" i="44"/>
  <c r="F13" i="44"/>
  <c r="N13" i="44"/>
  <c r="G13" i="44"/>
  <c r="O13" i="44"/>
  <c r="H13" i="44"/>
  <c r="P13" i="44"/>
  <c r="Z23" i="46"/>
  <c r="AA23" i="46"/>
  <c r="AB23" i="46"/>
  <c r="AC23" i="46"/>
  <c r="AD23" i="46"/>
  <c r="AE23" i="46"/>
  <c r="AF23" i="46"/>
  <c r="AG23" i="46"/>
  <c r="AH23" i="46"/>
  <c r="AI23" i="46"/>
  <c r="AJ23" i="46"/>
  <c r="AK23" i="46"/>
  <c r="AL23" i="46"/>
  <c r="N51" i="46"/>
  <c r="Z138" i="46" l="1"/>
  <c r="Z140" i="46"/>
  <c r="Z142" i="46"/>
  <c r="Z139" i="46"/>
  <c r="Z141" i="46"/>
  <c r="Z143" i="46"/>
  <c r="Y767" i="79"/>
  <c r="Y584" i="79"/>
  <c r="Y583" i="79"/>
  <c r="Y398" i="79"/>
  <c r="Y401" i="79"/>
  <c r="Y400" i="79"/>
  <c r="Y399" i="79"/>
  <c r="Z400" i="79"/>
  <c r="Z398" i="79"/>
  <c r="Z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7" i="46"/>
  <c r="Z136" i="46"/>
  <c r="AM956" i="79" l="1"/>
  <c r="AM773" i="79"/>
  <c r="AM590" i="79"/>
  <c r="AM407"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Q52" i="43"/>
  <c r="P52" i="43"/>
  <c r="O52" i="43"/>
  <c r="N52" i="43"/>
  <c r="M52" i="43"/>
  <c r="L52" i="43"/>
  <c r="K52" i="43"/>
  <c r="P27" i="44"/>
  <c r="O27" i="44"/>
  <c r="N27" i="44"/>
  <c r="L122" i="45"/>
  <c r="K27" i="44"/>
  <c r="N28" i="44" l="1"/>
  <c r="C88" i="45" s="1"/>
  <c r="N14" i="44"/>
  <c r="N123" i="45"/>
  <c r="O14" i="44"/>
  <c r="O123" i="45"/>
  <c r="P14" i="44"/>
  <c r="P123" i="45"/>
  <c r="Q14" i="44"/>
  <c r="K14" i="44"/>
  <c r="L14" i="44"/>
  <c r="M14" i="44"/>
  <c r="AI21" i="46"/>
  <c r="M123" i="45"/>
  <c r="AG21" i="46"/>
  <c r="Q28" i="44"/>
  <c r="C109" i="45" s="1"/>
  <c r="AJ21" i="46"/>
  <c r="AJ149" i="46"/>
  <c r="AF149" i="46"/>
  <c r="AJ278" i="46"/>
  <c r="AF278" i="46"/>
  <c r="AJ407" i="46"/>
  <c r="AF407" i="46"/>
  <c r="AJ36" i="79"/>
  <c r="AF36" i="79"/>
  <c r="AJ219" i="79"/>
  <c r="AJ384" i="79" s="1"/>
  <c r="AF219" i="79"/>
  <c r="AJ408" i="79"/>
  <c r="AF408" i="79"/>
  <c r="AF567" i="79" s="1"/>
  <c r="AJ591" i="79"/>
  <c r="AF591" i="79"/>
  <c r="AJ774" i="79"/>
  <c r="AF774" i="79"/>
  <c r="AJ957" i="79"/>
  <c r="AF957" i="79"/>
  <c r="O28" i="44"/>
  <c r="C95" i="45" s="1"/>
  <c r="AF21" i="46"/>
  <c r="AI149" i="46"/>
  <c r="AI278" i="46"/>
  <c r="AI407" i="46"/>
  <c r="AI36" i="79"/>
  <c r="AI219" i="79"/>
  <c r="AI408" i="79"/>
  <c r="AI591" i="79"/>
  <c r="AI774" i="79"/>
  <c r="AI957" i="79"/>
  <c r="M28" i="44"/>
  <c r="AL21" i="46"/>
  <c r="AL149" i="46"/>
  <c r="AH149" i="46"/>
  <c r="AL278" i="46"/>
  <c r="AH278" i="46"/>
  <c r="AL407" i="46"/>
  <c r="AH407" i="46"/>
  <c r="AL36" i="79"/>
  <c r="AH36" i="79"/>
  <c r="AL219" i="79"/>
  <c r="AH219" i="79"/>
  <c r="AL408" i="79"/>
  <c r="AH408" i="79"/>
  <c r="AL591" i="79"/>
  <c r="AH591" i="79"/>
  <c r="AL774" i="79"/>
  <c r="AH774" i="79"/>
  <c r="AL957" i="79"/>
  <c r="AH957" i="79"/>
  <c r="K28" i="44"/>
  <c r="AH21" i="46"/>
  <c r="AK21" i="46"/>
  <c r="AK149" i="46"/>
  <c r="AG149" i="46"/>
  <c r="AK278" i="46"/>
  <c r="AG278" i="46"/>
  <c r="AK407" i="46"/>
  <c r="AG407" i="46"/>
  <c r="AK36" i="79"/>
  <c r="AG36" i="79"/>
  <c r="AK219" i="79"/>
  <c r="AG219" i="79"/>
  <c r="AK408" i="79"/>
  <c r="AG408" i="79"/>
  <c r="AK591" i="79"/>
  <c r="AG591" i="79"/>
  <c r="AK774" i="79"/>
  <c r="AG774" i="79"/>
  <c r="AK957" i="79"/>
  <c r="AK1116" i="79" s="1"/>
  <c r="AG957" i="79"/>
  <c r="K122" i="45"/>
  <c r="AK407" i="79"/>
  <c r="AJ20" i="46"/>
  <c r="AG590" i="79"/>
  <c r="AG148" i="46"/>
  <c r="AK406" i="46"/>
  <c r="AF773" i="79"/>
  <c r="AG35" i="79"/>
  <c r="S14" i="47"/>
  <c r="AF148" i="46"/>
  <c r="AK277" i="46"/>
  <c r="AG406" i="46"/>
  <c r="AF35" i="79"/>
  <c r="AI407" i="79"/>
  <c r="AK773" i="79"/>
  <c r="AJ956" i="79"/>
  <c r="Q14" i="47"/>
  <c r="AI20" i="46"/>
  <c r="AK148" i="46"/>
  <c r="AI277" i="46"/>
  <c r="AK35" i="79"/>
  <c r="AJ218" i="79"/>
  <c r="AG407" i="79"/>
  <c r="AJ773" i="79"/>
  <c r="AF956" i="79"/>
  <c r="O122" i="45"/>
  <c r="U14" i="47"/>
  <c r="AG20" i="46"/>
  <c r="AK20" i="46"/>
  <c r="AJ148" i="46"/>
  <c r="AG277" i="46"/>
  <c r="AJ35" i="79"/>
  <c r="AF218" i="79"/>
  <c r="AK590" i="79"/>
  <c r="AG773" i="79"/>
  <c r="V14" i="47"/>
  <c r="AL406" i="46"/>
  <c r="AH406" i="46"/>
  <c r="AL590" i="79"/>
  <c r="AH590" i="79"/>
  <c r="M122" i="45"/>
  <c r="Q27" i="44"/>
  <c r="R14" i="47"/>
  <c r="AH20" i="46"/>
  <c r="AL277" i="46"/>
  <c r="AH277" i="46"/>
  <c r="AI218" i="79"/>
  <c r="AL407" i="79"/>
  <c r="AH407" i="79"/>
  <c r="AI956" i="79"/>
  <c r="M27" i="44"/>
  <c r="AI148" i="46"/>
  <c r="AJ406" i="46"/>
  <c r="AF406" i="46"/>
  <c r="AI35" i="79"/>
  <c r="AL218" i="79"/>
  <c r="AH218" i="79"/>
  <c r="AJ590" i="79"/>
  <c r="AF590" i="79"/>
  <c r="AI773" i="79"/>
  <c r="AL956" i="79"/>
  <c r="AH956" i="79"/>
  <c r="T14" i="47"/>
  <c r="P14" i="47"/>
  <c r="AF20" i="46"/>
  <c r="AL20" i="46"/>
  <c r="AL148" i="46"/>
  <c r="AH148" i="46"/>
  <c r="AJ277" i="46"/>
  <c r="AF277" i="46"/>
  <c r="AI406" i="46"/>
  <c r="AL35" i="79"/>
  <c r="AH35" i="79"/>
  <c r="AK218" i="79"/>
  <c r="AG218" i="79"/>
  <c r="AJ407" i="79"/>
  <c r="AF407" i="79"/>
  <c r="AI590" i="79"/>
  <c r="AL773" i="79"/>
  <c r="AH773" i="79"/>
  <c r="AK956" i="79"/>
  <c r="AG956" i="79"/>
  <c r="L123" i="45"/>
  <c r="N122" i="45"/>
  <c r="J122" i="45"/>
  <c r="J123" i="45"/>
  <c r="P122" i="45"/>
  <c r="P28" i="44"/>
  <c r="C102" i="45" s="1"/>
  <c r="L28" i="44"/>
  <c r="L27" i="44"/>
  <c r="K123" i="45"/>
  <c r="H130" i="47"/>
  <c r="H131" i="47"/>
  <c r="H129" i="47"/>
  <c r="AK138" i="46" l="1"/>
  <c r="AK141" i="46"/>
  <c r="AK140" i="46"/>
  <c r="AK143" i="46"/>
  <c r="AK142" i="46"/>
  <c r="AK139" i="46"/>
  <c r="C67" i="45"/>
  <c r="C74" i="45"/>
  <c r="C81" i="45"/>
  <c r="AK950" i="79"/>
  <c r="AK933" i="79"/>
  <c r="AK584" i="79"/>
  <c r="AK583" i="79"/>
  <c r="AK567" i="79"/>
  <c r="AK582" i="79"/>
  <c r="AK212" i="79"/>
  <c r="AK211" i="79"/>
  <c r="AK195" i="79"/>
  <c r="AK210" i="79"/>
  <c r="AK209" i="79"/>
  <c r="AK208" i="79"/>
  <c r="AK767" i="79"/>
  <c r="AK750" i="79"/>
  <c r="AK766" i="79"/>
  <c r="AK399" i="79"/>
  <c r="AK401"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J57" i="45"/>
  <c r="K58" i="45" s="1"/>
  <c r="M57" i="45"/>
  <c r="N57" i="45"/>
  <c r="J50" i="45"/>
  <c r="K51" i="45" s="1"/>
  <c r="M50" i="45"/>
  <c r="N50" i="45"/>
  <c r="J43" i="45"/>
  <c r="K44" i="45" s="1"/>
  <c r="M43" i="45"/>
  <c r="N43" i="45"/>
  <c r="N36" i="45"/>
  <c r="J36" i="45"/>
  <c r="K37" i="45" s="1"/>
  <c r="M36" i="45"/>
  <c r="J29" i="45"/>
  <c r="K30" i="45" s="1"/>
  <c r="M29" i="45"/>
  <c r="N29" i="45"/>
  <c r="J22" i="45"/>
  <c r="M22" i="45"/>
  <c r="N22" i="45"/>
  <c r="D64" i="45"/>
  <c r="O1116" i="79"/>
  <c r="D1116" i="79"/>
  <c r="O933" i="79"/>
  <c r="D933" i="79"/>
  <c r="D750" i="79"/>
  <c r="D567" i="79"/>
  <c r="D384" i="79"/>
  <c r="AL384" i="79" l="1"/>
  <c r="AL399" i="79"/>
  <c r="AL398" i="79"/>
  <c r="AL400" i="79"/>
  <c r="AL401" i="79"/>
  <c r="AL583" i="79"/>
  <c r="AL582" i="79"/>
  <c r="AL584" i="79"/>
  <c r="AL567" i="79"/>
  <c r="AL750" i="79"/>
  <c r="AL766" i="79"/>
  <c r="AL767" i="79"/>
  <c r="AL950" i="79"/>
  <c r="AL933" i="79"/>
  <c r="AL1116" i="79"/>
  <c r="AH950" i="79"/>
  <c r="AI950" i="79"/>
  <c r="AF950" i="79"/>
  <c r="AJ950" i="79"/>
  <c r="AG950" i="79"/>
  <c r="AF766" i="79"/>
  <c r="AJ766" i="79"/>
  <c r="AG767" i="79"/>
  <c r="AG766" i="79"/>
  <c r="AI767" i="79"/>
  <c r="AI766" i="79"/>
  <c r="AF767" i="79"/>
  <c r="AJ767" i="79"/>
  <c r="AH767" i="79"/>
  <c r="AH766" i="79"/>
  <c r="AH933" i="79"/>
  <c r="AJ933" i="79"/>
  <c r="AG933" i="79"/>
  <c r="AF933" i="79"/>
  <c r="AI933" i="79"/>
  <c r="AJ1116" i="79"/>
  <c r="AF1116" i="79"/>
  <c r="AG1116" i="79"/>
  <c r="AI1116" i="79"/>
  <c r="AH1116" i="79"/>
  <c r="AJ750" i="79"/>
  <c r="AF750" i="79"/>
  <c r="AG750" i="79"/>
  <c r="AI750" i="79"/>
  <c r="AH750" i="79"/>
  <c r="AH582" i="79"/>
  <c r="AI583" i="79"/>
  <c r="AF584" i="79"/>
  <c r="AJ584" i="79"/>
  <c r="AJ567" i="79"/>
  <c r="AJ583" i="79"/>
  <c r="AG584" i="79"/>
  <c r="AJ582" i="79"/>
  <c r="AG583" i="79"/>
  <c r="AH567" i="79"/>
  <c r="AG582" i="79"/>
  <c r="AH583" i="79"/>
  <c r="AI584" i="79"/>
  <c r="AG567" i="79"/>
  <c r="AI582" i="79"/>
  <c r="AF583" i="79"/>
  <c r="AI567" i="79"/>
  <c r="AF582" i="79"/>
  <c r="AH584" i="79"/>
  <c r="AI401" i="79"/>
  <c r="AH400" i="79"/>
  <c r="AG399" i="79"/>
  <c r="AI398" i="79"/>
  <c r="AJ400" i="79"/>
  <c r="AI399" i="79"/>
  <c r="AG398" i="79"/>
  <c r="AH401" i="79"/>
  <c r="AG400" i="79"/>
  <c r="AJ399" i="79"/>
  <c r="AH398" i="79"/>
  <c r="AF401" i="79"/>
  <c r="AJ401" i="79"/>
  <c r="AI400" i="79"/>
  <c r="AH399" i="79"/>
  <c r="AF398" i="79"/>
  <c r="AJ398" i="79"/>
  <c r="AG401" i="79"/>
  <c r="AF400" i="79"/>
  <c r="AF399" i="79"/>
  <c r="AI384" i="79"/>
  <c r="AH384" i="79"/>
  <c r="AF384" i="79"/>
  <c r="AG384" i="79"/>
  <c r="Z950" i="79"/>
  <c r="Z767" i="79"/>
  <c r="Z766" i="79"/>
  <c r="Z401" i="79"/>
  <c r="Z583" i="79"/>
  <c r="Z584" i="79"/>
  <c r="Z582" i="79"/>
  <c r="Y39" i="79" l="1"/>
  <c r="Y208" i="79" s="1"/>
  <c r="B60" i="45"/>
  <c r="B53"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2" i="43"/>
  <c r="I52" i="43"/>
  <c r="H52" i="43"/>
  <c r="G52" i="43"/>
  <c r="F52" i="43"/>
  <c r="E52" i="43"/>
  <c r="D52" i="43"/>
  <c r="O255" i="46"/>
  <c r="D255" i="46"/>
  <c r="E14" i="44" l="1"/>
  <c r="F14" i="44"/>
  <c r="H14" i="44"/>
  <c r="J14" i="44"/>
  <c r="G14" i="44"/>
  <c r="I14" i="44"/>
  <c r="Y21" i="46"/>
  <c r="D14" i="44"/>
  <c r="AL268" i="46"/>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AA21" i="46"/>
  <c r="AA407" i="46"/>
  <c r="AB278" i="46"/>
  <c r="Z277" i="46"/>
  <c r="Z407" i="79"/>
  <c r="Z773" i="79"/>
  <c r="Z218" i="79"/>
  <c r="Z956" i="79"/>
  <c r="Z590" i="79"/>
  <c r="Z35" i="79"/>
  <c r="D123" i="45"/>
  <c r="Z591" i="79"/>
  <c r="Z750" i="79" s="1"/>
  <c r="Z219" i="79"/>
  <c r="Z384" i="79" s="1"/>
  <c r="Z408" i="79"/>
  <c r="Z567" i="79" s="1"/>
  <c r="Z774" i="79"/>
  <c r="Z933" i="79" s="1"/>
  <c r="Z957" i="79"/>
  <c r="Z1116" i="79" s="1"/>
  <c r="Z36" i="79"/>
  <c r="Z195" i="79" s="1"/>
  <c r="AE406" i="46"/>
  <c r="AE956" i="79"/>
  <c r="AE407" i="79"/>
  <c r="AE773" i="79"/>
  <c r="AE590" i="79"/>
  <c r="AE218" i="79"/>
  <c r="AE35" i="79"/>
  <c r="J28" i="44"/>
  <c r="AE408" i="79"/>
  <c r="AE591" i="79"/>
  <c r="AE957" i="79"/>
  <c r="AE1116" i="79" s="1"/>
  <c r="AE774" i="79"/>
  <c r="AE219" i="79"/>
  <c r="AE36" i="79"/>
  <c r="Y277" i="46"/>
  <c r="Y773" i="79"/>
  <c r="Y590" i="79"/>
  <c r="Y218" i="79"/>
  <c r="Y956" i="79"/>
  <c r="Y407" i="79"/>
  <c r="Y35" i="79"/>
  <c r="AC148" i="46"/>
  <c r="AC773" i="79"/>
  <c r="AC956" i="79"/>
  <c r="AC407" i="79"/>
  <c r="AC590" i="79"/>
  <c r="AC218" i="79"/>
  <c r="AC35" i="79"/>
  <c r="Y407" i="46"/>
  <c r="Y513" i="46" s="1"/>
  <c r="Y957" i="79"/>
  <c r="Y1116" i="79" s="1"/>
  <c r="Y408" i="79"/>
  <c r="Y567" i="79" s="1"/>
  <c r="Y774" i="79"/>
  <c r="Y933" i="79" s="1"/>
  <c r="Y591" i="79"/>
  <c r="Y750" i="79" s="1"/>
  <c r="Y219" i="79"/>
  <c r="Y384" i="79" s="1"/>
  <c r="Y36" i="79"/>
  <c r="Y195" i="79" s="1"/>
  <c r="AC278" i="46"/>
  <c r="AC395" i="46" s="1"/>
  <c r="AC774" i="79"/>
  <c r="AC950" i="79" s="1"/>
  <c r="AC591" i="79"/>
  <c r="AC750" i="79" s="1"/>
  <c r="AC219" i="79"/>
  <c r="AC957" i="79"/>
  <c r="AC1116" i="79" s="1"/>
  <c r="AC408" i="79"/>
  <c r="AC36" i="79"/>
  <c r="AD148" i="46"/>
  <c r="AD407" i="79"/>
  <c r="AD590" i="79"/>
  <c r="AD956" i="79"/>
  <c r="AD773" i="79"/>
  <c r="AD218" i="79"/>
  <c r="AD35" i="79"/>
  <c r="H123" i="45"/>
  <c r="AD774" i="79"/>
  <c r="AD950" i="79" s="1"/>
  <c r="AD957" i="79"/>
  <c r="AD1116" i="79" s="1"/>
  <c r="AD408" i="79"/>
  <c r="AD582" i="79" s="1"/>
  <c r="AD591" i="79"/>
  <c r="AD750" i="79" s="1"/>
  <c r="AD219" i="79"/>
  <c r="AD398" i="79" s="1"/>
  <c r="AD36" i="79"/>
  <c r="AA406" i="46"/>
  <c r="AA956" i="79"/>
  <c r="AA773" i="79"/>
  <c r="AA590" i="79"/>
  <c r="AA218" i="79"/>
  <c r="AA407" i="79"/>
  <c r="AA35" i="79"/>
  <c r="F28" i="44"/>
  <c r="AA408" i="79"/>
  <c r="AA774" i="79"/>
  <c r="AA219" i="79"/>
  <c r="AA957" i="79"/>
  <c r="AA1116" i="79" s="1"/>
  <c r="AA591" i="79"/>
  <c r="AA750" i="79" s="1"/>
  <c r="AA36" i="79"/>
  <c r="AA208" i="79" s="1"/>
  <c r="AB406" i="46"/>
  <c r="AB773" i="79"/>
  <c r="AB590" i="79"/>
  <c r="AB218" i="79"/>
  <c r="AB956" i="79"/>
  <c r="AB407" i="79"/>
  <c r="AB35" i="79"/>
  <c r="AB407" i="46"/>
  <c r="AB957" i="79"/>
  <c r="AB1116" i="79" s="1"/>
  <c r="AB774" i="79"/>
  <c r="AB591" i="79"/>
  <c r="AB750" i="79" s="1"/>
  <c r="AB219" i="79"/>
  <c r="AB408" i="79"/>
  <c r="AB567" i="79" s="1"/>
  <c r="AB36" i="79"/>
  <c r="AB21" i="46"/>
  <c r="Y278" i="46"/>
  <c r="Y384" i="46" s="1"/>
  <c r="AE149" i="46"/>
  <c r="AE255" i="46" s="1"/>
  <c r="AB148" i="46"/>
  <c r="G123" i="45"/>
  <c r="AA149" i="46"/>
  <c r="AA255" i="46" s="1"/>
  <c r="AE407" i="46"/>
  <c r="I28" i="44"/>
  <c r="E28" i="44"/>
  <c r="Z406" i="46"/>
  <c r="AE148" i="46"/>
  <c r="AA148" i="46"/>
  <c r="H28" i="44"/>
  <c r="C123" i="45"/>
  <c r="F123" i="45"/>
  <c r="AE21" i="46"/>
  <c r="AD149" i="46"/>
  <c r="Z149" i="46"/>
  <c r="Z255" i="46" s="1"/>
  <c r="AE278" i="46"/>
  <c r="AA278" i="46"/>
  <c r="AC277" i="46"/>
  <c r="AD407" i="46"/>
  <c r="Z407" i="46"/>
  <c r="Z513" i="46" s="1"/>
  <c r="AC406" i="46"/>
  <c r="AD277" i="46"/>
  <c r="AD406" i="46"/>
  <c r="Z148" i="46"/>
  <c r="D28" i="44"/>
  <c r="G28"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D212" i="79" l="1"/>
  <c r="AD208" i="79"/>
  <c r="AD211" i="79"/>
  <c r="AD210" i="79"/>
  <c r="AD209" i="79"/>
  <c r="AB398" i="79"/>
  <c r="AB400" i="79"/>
  <c r="AB384" i="79"/>
  <c r="AB399" i="79"/>
  <c r="AB401" i="79"/>
  <c r="AB766" i="79"/>
  <c r="AB767" i="79"/>
  <c r="AD583" i="79"/>
  <c r="AD584" i="79"/>
  <c r="AC398" i="79"/>
  <c r="AC400" i="79"/>
  <c r="AC384" i="79"/>
  <c r="AC399" i="79"/>
  <c r="AC401" i="79"/>
  <c r="AB583" i="79"/>
  <c r="AB584" i="79"/>
  <c r="AB582" i="79"/>
  <c r="AA766" i="79"/>
  <c r="AA767" i="79"/>
  <c r="AA584" i="79"/>
  <c r="AA583" i="79"/>
  <c r="AA582" i="79"/>
  <c r="AA567" i="79"/>
  <c r="AD399" i="79"/>
  <c r="AD401" i="79"/>
  <c r="AD400" i="79"/>
  <c r="AD384" i="79"/>
  <c r="AD933" i="79"/>
  <c r="AC584" i="79"/>
  <c r="AC583" i="79"/>
  <c r="AC582" i="79"/>
  <c r="AC567" i="79"/>
  <c r="AC933" i="79"/>
  <c r="AE398" i="79"/>
  <c r="AE384" i="79"/>
  <c r="AE400" i="79"/>
  <c r="AE399" i="79"/>
  <c r="AE401" i="79"/>
  <c r="AE567" i="79"/>
  <c r="AE584" i="79"/>
  <c r="AE583" i="79"/>
  <c r="AE582" i="79"/>
  <c r="AD767" i="79"/>
  <c r="AD766" i="79"/>
  <c r="AE950" i="79"/>
  <c r="AE933" i="79"/>
  <c r="AA401" i="79"/>
  <c r="AA384" i="79"/>
  <c r="AA400" i="79"/>
  <c r="AA398" i="79"/>
  <c r="AA399" i="79"/>
  <c r="AB211" i="79"/>
  <c r="AB195" i="79"/>
  <c r="AB212" i="79"/>
  <c r="AB208" i="79"/>
  <c r="AB210" i="79"/>
  <c r="AB209" i="79"/>
  <c r="AB933" i="79"/>
  <c r="AB950" i="79"/>
  <c r="AA210" i="79"/>
  <c r="AA195" i="79"/>
  <c r="AA209" i="79"/>
  <c r="AA211" i="79"/>
  <c r="AA212" i="79"/>
  <c r="AA933" i="79"/>
  <c r="AA950" i="79"/>
  <c r="AD195" i="79"/>
  <c r="AC209" i="79"/>
  <c r="AC212" i="79"/>
  <c r="AC208" i="79"/>
  <c r="AC210" i="79"/>
  <c r="AC195" i="79"/>
  <c r="AC211" i="79"/>
  <c r="AC767" i="79"/>
  <c r="AC766" i="79"/>
  <c r="AE211" i="79"/>
  <c r="AE195" i="79"/>
  <c r="AE208" i="79"/>
  <c r="AE209" i="79"/>
  <c r="AE210" i="79"/>
  <c r="AE212" i="79"/>
  <c r="AE766" i="79"/>
  <c r="AE767" i="79"/>
  <c r="AE750"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N60" i="46"/>
  <c r="N57" i="46"/>
  <c r="AA127" i="46" l="1"/>
  <c r="AD138" i="46"/>
  <c r="AD141" i="46"/>
  <c r="AD135" i="46"/>
  <c r="AD140" i="46"/>
  <c r="AD143" i="46"/>
  <c r="AD136" i="46"/>
  <c r="AD142" i="46"/>
  <c r="AD139" i="46"/>
  <c r="AD137" i="46"/>
  <c r="AD127"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C130" i="45" l="1"/>
  <c r="J17" i="45"/>
  <c r="I17" i="45"/>
  <c r="I65" i="45" s="1"/>
  <c r="H17" i="45"/>
  <c r="C127" i="45" s="1"/>
  <c r="G17" i="45"/>
  <c r="F17" i="45"/>
  <c r="J30" i="45" l="1"/>
  <c r="J23" i="45"/>
  <c r="C124" i="45"/>
  <c r="D124" i="45"/>
  <c r="I128"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K65" i="45"/>
  <c r="H124" i="45"/>
  <c r="F65" i="45"/>
  <c r="I125" i="45" s="1"/>
  <c r="C125" i="45"/>
  <c r="E127" i="45"/>
  <c r="H65" i="45"/>
  <c r="I127" i="45" s="1"/>
  <c r="D127" i="45"/>
  <c r="C128" i="45"/>
  <c r="H126" i="45"/>
  <c r="G126" i="45"/>
  <c r="F126" i="45"/>
  <c r="E126" i="45"/>
  <c r="H127" i="45"/>
  <c r="F127" i="45"/>
  <c r="G127" i="45"/>
  <c r="G124" i="45"/>
  <c r="E124" i="45"/>
  <c r="F124" i="45"/>
  <c r="G128" i="45"/>
  <c r="G125" i="45"/>
  <c r="F125" i="45"/>
  <c r="E125" i="45"/>
  <c r="J58" i="45"/>
  <c r="J44" i="45"/>
  <c r="J37" i="45"/>
  <c r="J51"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27" i="44"/>
  <c r="F27" i="44"/>
  <c r="G27" i="44"/>
  <c r="H27" i="44"/>
  <c r="I27" i="44"/>
  <c r="J27" i="44"/>
  <c r="D27" i="44"/>
  <c r="Y256" i="46" l="1"/>
  <c r="AA751" i="79"/>
  <c r="Z751" i="79"/>
  <c r="Y751" i="79"/>
  <c r="AC198" i="79"/>
  <c r="AC203" i="79" s="1"/>
  <c r="G130" i="45"/>
  <c r="C131" i="45"/>
  <c r="Y753" i="79" s="1"/>
  <c r="L129" i="45"/>
  <c r="J127" i="45"/>
  <c r="AF516" i="46" s="1"/>
  <c r="H130" i="45"/>
  <c r="C133" i="45"/>
  <c r="Y1119" i="79" s="1"/>
  <c r="Y1123" i="79" s="1"/>
  <c r="N130" i="45"/>
  <c r="K125" i="45"/>
  <c r="K128" i="45"/>
  <c r="N127" i="45"/>
  <c r="K126" i="45"/>
  <c r="G129" i="45"/>
  <c r="E129" i="45"/>
  <c r="J125" i="45"/>
  <c r="AF258" i="46" s="1"/>
  <c r="Y258" i="46"/>
  <c r="F128" i="45"/>
  <c r="E130" i="45"/>
  <c r="L130" i="45"/>
  <c r="J128" i="45"/>
  <c r="K127" i="45"/>
  <c r="AG516" i="46" s="1"/>
  <c r="AG520" i="46" s="1"/>
  <c r="J124" i="45"/>
  <c r="AF130" i="46" s="1"/>
  <c r="AF131" i="46" s="1"/>
  <c r="K53" i="43" s="1"/>
  <c r="I129" i="45"/>
  <c r="K124" i="45"/>
  <c r="E128" i="45"/>
  <c r="D129" i="45"/>
  <c r="H128" i="45"/>
  <c r="F130" i="45"/>
  <c r="C132" i="45"/>
  <c r="M130" i="45"/>
  <c r="L125" i="45"/>
  <c r="AH258" i="46" s="1"/>
  <c r="L128" i="45"/>
  <c r="M127" i="45"/>
  <c r="K129" i="45"/>
  <c r="K130" i="45"/>
  <c r="J129" i="45"/>
  <c r="AH516" i="46"/>
  <c r="L127" i="45"/>
  <c r="L126" i="45"/>
  <c r="F129" i="45"/>
  <c r="H129" i="45"/>
  <c r="D130" i="45"/>
  <c r="I130" i="45"/>
  <c r="J130" i="45"/>
  <c r="J126" i="45"/>
  <c r="AF387" i="46" s="1"/>
  <c r="L124" i="45"/>
  <c r="D128" i="45"/>
  <c r="Y198" i="79"/>
  <c r="Y203" i="79" s="1"/>
  <c r="Y128" i="46"/>
  <c r="AJ751" i="79"/>
  <c r="AG751" i="79"/>
  <c r="AG385" i="79"/>
  <c r="AK934" i="79"/>
  <c r="AF751" i="79"/>
  <c r="AH568" i="79"/>
  <c r="AL196" i="79"/>
  <c r="AG514" i="46"/>
  <c r="AI934" i="79"/>
  <c r="AJ934" i="79"/>
  <c r="AF385" i="79"/>
  <c r="AL568" i="79"/>
  <c r="AF934" i="79"/>
  <c r="AJ385" i="79"/>
  <c r="AH1117" i="79"/>
  <c r="AI1117" i="79"/>
  <c r="AK514" i="46"/>
  <c r="AI196" i="79"/>
  <c r="AK385" i="79"/>
  <c r="AF514" i="46"/>
  <c r="AF568" i="79"/>
  <c r="AL385" i="79"/>
  <c r="AL751" i="79"/>
  <c r="AJ568" i="79"/>
  <c r="AJ514" i="46"/>
  <c r="AK196" i="79"/>
  <c r="AG196" i="79"/>
  <c r="AG1117" i="79"/>
  <c r="AG568" i="79"/>
  <c r="AH514" i="46"/>
  <c r="AK1117" i="79"/>
  <c r="AH196" i="79"/>
  <c r="AH934" i="79"/>
  <c r="AJ1117" i="79"/>
  <c r="AF196" i="79"/>
  <c r="AF1117" i="79"/>
  <c r="AL934" i="79"/>
  <c r="AI385" i="79"/>
  <c r="AL514" i="46"/>
  <c r="AK751" i="79"/>
  <c r="AH385" i="79"/>
  <c r="AJ196" i="79"/>
  <c r="AL1117" i="79"/>
  <c r="AH751" i="79"/>
  <c r="AI514" i="46"/>
  <c r="AK568" i="79"/>
  <c r="AI568" i="79"/>
  <c r="AI751" i="79"/>
  <c r="AG934" i="79"/>
  <c r="Y514" i="46"/>
  <c r="AB514" i="46"/>
  <c r="AE1117" i="79"/>
  <c r="AD385" i="79"/>
  <c r="AC568" i="79"/>
  <c r="Y1117" i="79"/>
  <c r="Y568" i="79"/>
  <c r="AC514" i="46"/>
  <c r="AB934" i="79"/>
  <c r="AA1117" i="79"/>
  <c r="AD196" i="79"/>
  <c r="Y196" i="79"/>
  <c r="AE751" i="79"/>
  <c r="AA514" i="46"/>
  <c r="AE514" i="46"/>
  <c r="AC385" i="79"/>
  <c r="AB751" i="79"/>
  <c r="AC1117" i="79"/>
  <c r="AE385" i="79"/>
  <c r="Z934" i="79"/>
  <c r="AD514" i="46"/>
  <c r="AA568" i="79"/>
  <c r="AD1117" i="79"/>
  <c r="AE934" i="79"/>
  <c r="AB385" i="79"/>
  <c r="AB1117" i="79"/>
  <c r="AD568" i="79"/>
  <c r="AE568" i="79"/>
  <c r="Z514" i="46"/>
  <c r="AC934" i="79"/>
  <c r="AB568" i="79"/>
  <c r="Y385" i="79"/>
  <c r="Z385" i="79"/>
  <c r="AA196" i="79"/>
  <c r="AD934" i="79"/>
  <c r="AC196" i="79"/>
  <c r="Y934" i="79"/>
  <c r="AE196" i="79"/>
  <c r="AD751" i="79"/>
  <c r="AA385" i="79"/>
  <c r="AA934" i="79"/>
  <c r="AB196" i="79"/>
  <c r="AC751" i="79"/>
  <c r="Z568" i="79"/>
  <c r="Z196" i="79"/>
  <c r="Z1117"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Y390" i="46" s="1"/>
  <c r="Z516" i="46"/>
  <c r="Z520" i="46" s="1"/>
  <c r="Z130" i="46"/>
  <c r="Z131" i="46" s="1"/>
  <c r="Z387" i="46"/>
  <c r="Z389" i="46" s="1"/>
  <c r="Z258" i="46"/>
  <c r="Z260" i="46" s="1"/>
  <c r="AA387" i="46"/>
  <c r="AA258" i="46"/>
  <c r="AA516" i="46"/>
  <c r="AA520" i="46" s="1"/>
  <c r="AA130" i="46"/>
  <c r="AA131" i="46" s="1"/>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A392" i="46" l="1"/>
  <c r="AL516" i="46"/>
  <c r="AL520" i="46" s="1"/>
  <c r="AK516" i="46"/>
  <c r="AK520" i="46" s="1"/>
  <c r="AL258" i="46"/>
  <c r="AL260" i="46" s="1"/>
  <c r="AJ258" i="46"/>
  <c r="AJ260" i="46" s="1"/>
  <c r="AJ516" i="46"/>
  <c r="AJ520" i="46" s="1"/>
  <c r="AI516" i="46"/>
  <c r="AI518" i="46" s="1"/>
  <c r="AJ387" i="46"/>
  <c r="AJ389" i="46" s="1"/>
  <c r="AL130" i="46"/>
  <c r="AL131" i="46" s="1"/>
  <c r="Q53" i="43" s="1"/>
  <c r="AJ130" i="46"/>
  <c r="AJ131" i="46" s="1"/>
  <c r="O53" i="43" s="1"/>
  <c r="AG387" i="46"/>
  <c r="AG390" i="46" s="1"/>
  <c r="AI130" i="46"/>
  <c r="AI131" i="46" s="1"/>
  <c r="N53" i="43" s="1"/>
  <c r="AL387" i="46"/>
  <c r="AL389" i="46" s="1"/>
  <c r="AI387" i="46"/>
  <c r="AI389" i="46" s="1"/>
  <c r="AG130" i="46"/>
  <c r="AG131" i="46" s="1"/>
  <c r="L53" i="43" s="1"/>
  <c r="AK130" i="46"/>
  <c r="AK131" i="46" s="1"/>
  <c r="P53" i="43" s="1"/>
  <c r="AH130" i="46"/>
  <c r="AH131" i="46" s="1"/>
  <c r="M53" i="43" s="1"/>
  <c r="AK258" i="46"/>
  <c r="AK262" i="46" s="1"/>
  <c r="P57" i="43" s="1"/>
  <c r="AG258" i="46"/>
  <c r="AG259" i="46" s="1"/>
  <c r="AI258" i="46"/>
  <c r="AI260" i="46" s="1"/>
  <c r="AC570" i="79"/>
  <c r="AC576" i="79" s="1"/>
  <c r="AA387" i="79"/>
  <c r="AC387" i="79"/>
  <c r="I65" i="43"/>
  <c r="AE198" i="79"/>
  <c r="AE202" i="79" s="1"/>
  <c r="AB198" i="79"/>
  <c r="AB201" i="79" s="1"/>
  <c r="AA262" i="46"/>
  <c r="F57" i="43" s="1"/>
  <c r="AA522" i="46"/>
  <c r="F63" i="43" s="1"/>
  <c r="Y200" i="79"/>
  <c r="Y202" i="79"/>
  <c r="Y201" i="79"/>
  <c r="Y199" i="79"/>
  <c r="Y259" i="46"/>
  <c r="Y260" i="46"/>
  <c r="AA259" i="46"/>
  <c r="AA260" i="46"/>
  <c r="Y262" i="46"/>
  <c r="AK570" i="79"/>
  <c r="AK576" i="79" s="1"/>
  <c r="AI517" i="46"/>
  <c r="AF518" i="46"/>
  <c r="AF520" i="46"/>
  <c r="AH518" i="46"/>
  <c r="AH520" i="46"/>
  <c r="Y522" i="46"/>
  <c r="D63" i="43" s="1"/>
  <c r="AJ570" i="79"/>
  <c r="AJ576" i="79" s="1"/>
  <c r="AA198" i="79"/>
  <c r="AA205" i="79" s="1"/>
  <c r="AJ387" i="79"/>
  <c r="AJ390" i="79" s="1"/>
  <c r="AH570" i="79"/>
  <c r="AH574" i="79" s="1"/>
  <c r="AL387" i="79"/>
  <c r="AL393" i="79" s="1"/>
  <c r="AC201" i="79"/>
  <c r="AK387" i="79"/>
  <c r="AK391" i="79" s="1"/>
  <c r="AF387" i="79"/>
  <c r="AF390" i="79" s="1"/>
  <c r="AI570" i="79"/>
  <c r="AI579" i="79" s="1"/>
  <c r="N72" i="43" s="1"/>
  <c r="AL570" i="79"/>
  <c r="AL574" i="79" s="1"/>
  <c r="AE570" i="79"/>
  <c r="AE573" i="79" s="1"/>
  <c r="AG570" i="79"/>
  <c r="AG573" i="79" s="1"/>
  <c r="AG387" i="79"/>
  <c r="AG395" i="79" s="1"/>
  <c r="L69" i="43" s="1"/>
  <c r="AD387" i="79"/>
  <c r="AB570" i="79"/>
  <c r="AB579" i="79" s="1"/>
  <c r="Z198" i="79"/>
  <c r="AB387" i="79"/>
  <c r="Z387" i="79"/>
  <c r="AD936" i="79"/>
  <c r="AH936" i="79"/>
  <c r="AH947" i="79" s="1"/>
  <c r="M78" i="43" s="1"/>
  <c r="AJ936" i="79"/>
  <c r="AJ947" i="79" s="1"/>
  <c r="O78" i="43" s="1"/>
  <c r="AI936" i="79"/>
  <c r="AI947" i="79" s="1"/>
  <c r="N78" i="43" s="1"/>
  <c r="Z936" i="79"/>
  <c r="Z947" i="79" s="1"/>
  <c r="E78" i="43" s="1"/>
  <c r="AK936" i="79"/>
  <c r="AK947" i="79" s="1"/>
  <c r="P78" i="43" s="1"/>
  <c r="AL936" i="79"/>
  <c r="AE936" i="79"/>
  <c r="AE947" i="79" s="1"/>
  <c r="J78" i="43" s="1"/>
  <c r="AF936" i="79"/>
  <c r="AC936" i="79"/>
  <c r="AC947" i="79" s="1"/>
  <c r="H78" i="43" s="1"/>
  <c r="AA936" i="79"/>
  <c r="AA947" i="79" s="1"/>
  <c r="F78" i="43" s="1"/>
  <c r="AB936" i="79"/>
  <c r="AB947" i="79" s="1"/>
  <c r="G78" i="43" s="1"/>
  <c r="AG936" i="79"/>
  <c r="AG947" i="79" s="1"/>
  <c r="L78" i="43" s="1"/>
  <c r="Y1126" i="79"/>
  <c r="Z570" i="79"/>
  <c r="Z579" i="79" s="1"/>
  <c r="Y936" i="79"/>
  <c r="Y938" i="79" s="1"/>
  <c r="AA570" i="79"/>
  <c r="AA579" i="79" s="1"/>
  <c r="Y570" i="79"/>
  <c r="Y579" i="79" s="1"/>
  <c r="AJ1119" i="79"/>
  <c r="AJ1131" i="79" s="1"/>
  <c r="O81" i="43" s="1"/>
  <c r="AI1119" i="79"/>
  <c r="AL1119" i="79"/>
  <c r="AL1131" i="79" s="1"/>
  <c r="Q81" i="43" s="1"/>
  <c r="AG1119" i="79"/>
  <c r="AK1119" i="79"/>
  <c r="AK1131" i="79" s="1"/>
  <c r="P81" i="43" s="1"/>
  <c r="AH1119" i="79"/>
  <c r="AH1131" i="79" s="1"/>
  <c r="M81" i="43" s="1"/>
  <c r="AF1119" i="79"/>
  <c r="AC1119" i="79"/>
  <c r="AC1131" i="79" s="1"/>
  <c r="H81" i="43" s="1"/>
  <c r="AE1119" i="79"/>
  <c r="AE1131" i="79" s="1"/>
  <c r="J81" i="43" s="1"/>
  <c r="AB1119" i="79"/>
  <c r="AB1131" i="79" s="1"/>
  <c r="G81" i="43" s="1"/>
  <c r="AD1119" i="79"/>
  <c r="AD1131" i="79" s="1"/>
  <c r="I81" i="43" s="1"/>
  <c r="Z1119" i="79"/>
  <c r="Z1131" i="79" s="1"/>
  <c r="E81" i="43" s="1"/>
  <c r="AA1119" i="79"/>
  <c r="AD198" i="79"/>
  <c r="AD201" i="79" s="1"/>
  <c r="AE387" i="79"/>
  <c r="AE390" i="79" s="1"/>
  <c r="AD570" i="79"/>
  <c r="AD575" i="79" s="1"/>
  <c r="AL753" i="79"/>
  <c r="AL763" i="79" s="1"/>
  <c r="Q75" i="43" s="1"/>
  <c r="AE753" i="79"/>
  <c r="AI753" i="79"/>
  <c r="AG753" i="79"/>
  <c r="AF753" i="79"/>
  <c r="AF763" i="79" s="1"/>
  <c r="K75" i="43" s="1"/>
  <c r="Z753" i="79"/>
  <c r="AD753" i="79"/>
  <c r="AC753" i="79"/>
  <c r="AJ753" i="79"/>
  <c r="AJ763" i="79" s="1"/>
  <c r="O75" i="43" s="1"/>
  <c r="AH753" i="79"/>
  <c r="AH763" i="79" s="1"/>
  <c r="M75" i="43" s="1"/>
  <c r="AA753" i="79"/>
  <c r="AB753" i="79"/>
  <c r="AK753" i="79"/>
  <c r="AG198" i="79"/>
  <c r="AG202" i="79" s="1"/>
  <c r="AF570" i="79"/>
  <c r="AF574" i="79" s="1"/>
  <c r="Y387" i="79"/>
  <c r="AF198" i="79"/>
  <c r="AF201" i="79" s="1"/>
  <c r="AH387" i="79"/>
  <c r="AH395" i="79" s="1"/>
  <c r="M69" i="43" s="1"/>
  <c r="AH519" i="46"/>
  <c r="AH517" i="46"/>
  <c r="AH522" i="46"/>
  <c r="M63" i="43" s="1"/>
  <c r="Y1124" i="79"/>
  <c r="Y1121" i="79"/>
  <c r="AI198" i="79"/>
  <c r="AI199" i="79" s="1"/>
  <c r="AJ198" i="79"/>
  <c r="AJ203" i="79" s="1"/>
  <c r="AK198" i="79"/>
  <c r="AK201" i="79" s="1"/>
  <c r="AL198" i="79"/>
  <c r="AL203" i="79" s="1"/>
  <c r="AH198" i="79"/>
  <c r="AH205" i="79" s="1"/>
  <c r="M66" i="43" s="1"/>
  <c r="AF132" i="46"/>
  <c r="K54" i="43" s="1"/>
  <c r="P20" i="47" s="1"/>
  <c r="AF260" i="46"/>
  <c r="AF259" i="46"/>
  <c r="Y1127" i="79"/>
  <c r="Y1125" i="79"/>
  <c r="Y1120" i="79"/>
  <c r="Y1122" i="79"/>
  <c r="Y1128" i="79"/>
  <c r="Y1129" i="79"/>
  <c r="AF389" i="46"/>
  <c r="AF390" i="46"/>
  <c r="AF388" i="46"/>
  <c r="AH260" i="46"/>
  <c r="AH259" i="46"/>
  <c r="AG519" i="46"/>
  <c r="AG517" i="46"/>
  <c r="AG518" i="46"/>
  <c r="AF262" i="46"/>
  <c r="K57" i="43" s="1"/>
  <c r="Y1131" i="79"/>
  <c r="AF517" i="46"/>
  <c r="AK387" i="46"/>
  <c r="AK389" i="46" s="1"/>
  <c r="AH262" i="46"/>
  <c r="M57" i="43" s="1"/>
  <c r="AH387" i="46"/>
  <c r="AH392" i="46" s="1"/>
  <c r="M60" i="43" s="1"/>
  <c r="AF522" i="46"/>
  <c r="K63" i="43" s="1"/>
  <c r="AF519" i="46"/>
  <c r="AI387" i="79"/>
  <c r="AI389" i="79" s="1"/>
  <c r="AG522" i="46"/>
  <c r="L63" i="43" s="1"/>
  <c r="D75" i="43"/>
  <c r="Y205" i="79"/>
  <c r="D66" i="43" s="1"/>
  <c r="AA388" i="46"/>
  <c r="AA389" i="46"/>
  <c r="AC519" i="46"/>
  <c r="AC518" i="46"/>
  <c r="Y518" i="46"/>
  <c r="Y519" i="46"/>
  <c r="AE519" i="46"/>
  <c r="AE518" i="46"/>
  <c r="Z518" i="46"/>
  <c r="Z519" i="46"/>
  <c r="AB518" i="46"/>
  <c r="AB519" i="46"/>
  <c r="AA518" i="46"/>
  <c r="AA519" i="46"/>
  <c r="Y388" i="46"/>
  <c r="Y389" i="46"/>
  <c r="AD388" i="46"/>
  <c r="AD389" i="46"/>
  <c r="AD519" i="46"/>
  <c r="AD518" i="46"/>
  <c r="AC262" i="46"/>
  <c r="H57" i="43" s="1"/>
  <c r="AC390" i="46"/>
  <c r="Y517" i="46"/>
  <c r="AD390" i="46"/>
  <c r="Z517" i="46"/>
  <c r="Z522" i="46"/>
  <c r="E63" i="43" s="1"/>
  <c r="AD522" i="46"/>
  <c r="I63" i="43" s="1"/>
  <c r="AD517" i="46"/>
  <c r="AB522" i="46"/>
  <c r="G63" i="43" s="1"/>
  <c r="AB517" i="46"/>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F60" i="43"/>
  <c r="AB392" i="46"/>
  <c r="G60" i="43" s="1"/>
  <c r="AB262" i="46"/>
  <c r="G57" i="43" s="1"/>
  <c r="AF392" i="46"/>
  <c r="K60" i="43" s="1"/>
  <c r="AD132" i="46"/>
  <c r="I54" i="43" s="1"/>
  <c r="AA132" i="46"/>
  <c r="F54" i="43" s="1"/>
  <c r="AB132" i="46"/>
  <c r="G54" i="43" s="1"/>
  <c r="AC132" i="46"/>
  <c r="H54" i="43" s="1"/>
  <c r="AE132" i="46"/>
  <c r="J54" i="43" s="1"/>
  <c r="AE392" i="46"/>
  <c r="J60" i="43" s="1"/>
  <c r="AE390" i="46"/>
  <c r="AE388" i="46"/>
  <c r="Y132" i="46"/>
  <c r="Y392" i="46"/>
  <c r="Z262" i="46"/>
  <c r="E57" i="43" s="1"/>
  <c r="Z259" i="46"/>
  <c r="Z392" i="46"/>
  <c r="E60" i="43" s="1"/>
  <c r="Z390" i="46"/>
  <c r="Z388" i="46"/>
  <c r="AC131" i="46"/>
  <c r="H53" i="43" s="1"/>
  <c r="F53" i="43"/>
  <c r="G53" i="43"/>
  <c r="Z132" i="46"/>
  <c r="E54" i="43" s="1"/>
  <c r="I53" i="43"/>
  <c r="AL262" i="46" l="1"/>
  <c r="Q57" i="43" s="1"/>
  <c r="AK132" i="46"/>
  <c r="P54" i="43" s="1"/>
  <c r="U17" i="47" s="1"/>
  <c r="AK518" i="46"/>
  <c r="AK519" i="46"/>
  <c r="AI522" i="46"/>
  <c r="N63" i="43" s="1"/>
  <c r="AI520" i="46"/>
  <c r="AK522" i="46"/>
  <c r="P63" i="43" s="1"/>
  <c r="AI519" i="46"/>
  <c r="AK517" i="46"/>
  <c r="AJ392" i="46"/>
  <c r="O60" i="43" s="1"/>
  <c r="AL259" i="46"/>
  <c r="AL261" i="46" s="1"/>
  <c r="Q56" i="43" s="1"/>
  <c r="AL518" i="46"/>
  <c r="AL517" i="46"/>
  <c r="AL522" i="46"/>
  <c r="Q63" i="43" s="1"/>
  <c r="AL519" i="46"/>
  <c r="AI388" i="46"/>
  <c r="AG389" i="46"/>
  <c r="AL132" i="46"/>
  <c r="Q54" i="43" s="1"/>
  <c r="V21" i="47" s="1"/>
  <c r="AJ388" i="46"/>
  <c r="AJ390" i="46"/>
  <c r="AH132" i="46"/>
  <c r="M54" i="43" s="1"/>
  <c r="R26" i="47" s="1"/>
  <c r="J75" i="43"/>
  <c r="AJ518" i="46"/>
  <c r="H75" i="43"/>
  <c r="Y575" i="79"/>
  <c r="AJ522" i="46"/>
  <c r="O63" i="43" s="1"/>
  <c r="AJ259" i="46"/>
  <c r="AJ261" i="46" s="1"/>
  <c r="O56" i="43" s="1"/>
  <c r="AJ519" i="46"/>
  <c r="G75" i="43"/>
  <c r="F75" i="43"/>
  <c r="AK260" i="46"/>
  <c r="AJ262" i="46"/>
  <c r="O57" i="43" s="1"/>
  <c r="AJ517" i="46"/>
  <c r="E75" i="43"/>
  <c r="D74" i="43"/>
  <c r="AI259" i="46"/>
  <c r="AI261" i="46" s="1"/>
  <c r="N56" i="43" s="1"/>
  <c r="AL392" i="46"/>
  <c r="Q60" i="43" s="1"/>
  <c r="AG392" i="46"/>
  <c r="L60" i="43" s="1"/>
  <c r="AL388" i="46"/>
  <c r="AL390" i="46"/>
  <c r="AJ132" i="46"/>
  <c r="O54" i="43" s="1"/>
  <c r="T18" i="47" s="1"/>
  <c r="AK259" i="46"/>
  <c r="AI132" i="46"/>
  <c r="N54" i="43" s="1"/>
  <c r="S23" i="47" s="1"/>
  <c r="AG262" i="46"/>
  <c r="L57" i="43" s="1"/>
  <c r="AG132" i="46"/>
  <c r="L54" i="43" s="1"/>
  <c r="Q15" i="47" s="1"/>
  <c r="AG260" i="46"/>
  <c r="AG261" i="46" s="1"/>
  <c r="L56" i="43" s="1"/>
  <c r="AI392" i="46"/>
  <c r="N60" i="43" s="1"/>
  <c r="AI390" i="46"/>
  <c r="AG388" i="46"/>
  <c r="AE203" i="79"/>
  <c r="AI262" i="46"/>
  <c r="N57" i="43" s="1"/>
  <c r="AC579" i="79"/>
  <c r="H72" i="43" s="1"/>
  <c r="AD579" i="79"/>
  <c r="I72" i="43" s="1"/>
  <c r="F68" i="43"/>
  <c r="AE199" i="79"/>
  <c r="D69" i="43"/>
  <c r="AB199" i="79"/>
  <c r="AE205" i="79"/>
  <c r="J66" i="43" s="1"/>
  <c r="AE200" i="79"/>
  <c r="F69" i="43"/>
  <c r="AE201" i="79"/>
  <c r="AB200" i="79"/>
  <c r="AB202" i="79"/>
  <c r="AB577" i="79"/>
  <c r="AB576" i="79"/>
  <c r="AA577" i="79"/>
  <c r="AA575" i="79"/>
  <c r="M18" i="44"/>
  <c r="D18" i="44"/>
  <c r="J18" i="44"/>
  <c r="Y204" i="79"/>
  <c r="AK579" i="79"/>
  <c r="P72" i="43" s="1"/>
  <c r="AA261" i="46"/>
  <c r="F56" i="43" s="1"/>
  <c r="K39" i="47" s="1"/>
  <c r="AK572" i="79"/>
  <c r="AK573" i="79"/>
  <c r="AK571" i="79"/>
  <c r="AK577" i="79"/>
  <c r="AK575" i="79"/>
  <c r="AK574" i="79"/>
  <c r="AA202" i="79"/>
  <c r="AA200" i="79"/>
  <c r="AA199" i="79"/>
  <c r="AA201" i="79"/>
  <c r="Z202" i="79"/>
  <c r="Z200" i="79"/>
  <c r="Z201" i="79"/>
  <c r="Z199" i="79"/>
  <c r="AB203" i="79"/>
  <c r="Y521" i="46"/>
  <c r="AH575" i="79"/>
  <c r="AL575" i="79"/>
  <c r="AI575" i="79"/>
  <c r="AE395" i="79"/>
  <c r="J69" i="43" s="1"/>
  <c r="AC202" i="79"/>
  <c r="AG576" i="79"/>
  <c r="AG575" i="79"/>
  <c r="AH571" i="79"/>
  <c r="AL572" i="79"/>
  <c r="AC205" i="79"/>
  <c r="H66" i="43" s="1"/>
  <c r="AC200" i="79"/>
  <c r="AL579" i="79"/>
  <c r="Q72" i="43" s="1"/>
  <c r="AL571" i="79"/>
  <c r="AB205" i="79"/>
  <c r="G66" i="43" s="1"/>
  <c r="I69" i="43"/>
  <c r="AL573" i="79"/>
  <c r="AK203" i="79"/>
  <c r="F66" i="43"/>
  <c r="AE391" i="79"/>
  <c r="AA203" i="79"/>
  <c r="G69" i="43"/>
  <c r="AI573" i="79"/>
  <c r="AI576" i="79"/>
  <c r="AK202" i="79"/>
  <c r="AI572" i="79"/>
  <c r="AG579" i="79"/>
  <c r="L72" i="43" s="1"/>
  <c r="AG577" i="79"/>
  <c r="AI571" i="79"/>
  <c r="AH572" i="79"/>
  <c r="AG572" i="79"/>
  <c r="AH579" i="79"/>
  <c r="M72" i="43" s="1"/>
  <c r="F72" i="43"/>
  <c r="AA576" i="79"/>
  <c r="AG571" i="79"/>
  <c r="AG574" i="79"/>
  <c r="AG200" i="79"/>
  <c r="AK390" i="46"/>
  <c r="AJ388" i="79"/>
  <c r="AL201" i="79"/>
  <c r="AK395" i="79"/>
  <c r="P69" i="43" s="1"/>
  <c r="AG389" i="79"/>
  <c r="AL202" i="79"/>
  <c r="AK389" i="79"/>
  <c r="AL392" i="79"/>
  <c r="AG390" i="79"/>
  <c r="AE572" i="79"/>
  <c r="AK388" i="79"/>
  <c r="Y941" i="79"/>
  <c r="AL390" i="79"/>
  <c r="AH392" i="79"/>
  <c r="AI388" i="79"/>
  <c r="AH393" i="79"/>
  <c r="AG205" i="79"/>
  <c r="L66" i="43" s="1"/>
  <c r="AD200" i="79"/>
  <c r="AH388" i="79"/>
  <c r="AG393" i="79"/>
  <c r="AK393" i="79"/>
  <c r="AL395" i="79"/>
  <c r="Q69" i="43" s="1"/>
  <c r="AJ393" i="79"/>
  <c r="AF579" i="79"/>
  <c r="K72" i="43" s="1"/>
  <c r="AG392" i="79"/>
  <c r="AL391" i="79"/>
  <c r="AJ389" i="79"/>
  <c r="G72" i="43"/>
  <c r="AG199" i="79"/>
  <c r="AB575" i="79"/>
  <c r="AF392" i="79"/>
  <c r="Y947" i="79"/>
  <c r="D78" i="43" s="1"/>
  <c r="AD205" i="79"/>
  <c r="I66" i="43" s="1"/>
  <c r="AD203" i="79"/>
  <c r="AG203" i="79"/>
  <c r="Y943" i="79"/>
  <c r="AG201" i="79"/>
  <c r="AH521" i="46"/>
  <c r="M62" i="43" s="1"/>
  <c r="AK205" i="79"/>
  <c r="P66" i="43" s="1"/>
  <c r="AF200" i="79"/>
  <c r="Y939" i="79"/>
  <c r="AJ577" i="79"/>
  <c r="AF389" i="79"/>
  <c r="AK390" i="79"/>
  <c r="AL389" i="79"/>
  <c r="AG391" i="79"/>
  <c r="AJ572" i="79"/>
  <c r="AF393" i="79"/>
  <c r="AH391" i="79"/>
  <c r="AF575" i="79"/>
  <c r="AJ573" i="79"/>
  <c r="AJ574" i="79"/>
  <c r="AF577" i="79"/>
  <c r="AK392" i="79"/>
  <c r="AJ392" i="79"/>
  <c r="AG388" i="79"/>
  <c r="AH390" i="79"/>
  <c r="AH389" i="79"/>
  <c r="AF576" i="79"/>
  <c r="AF572" i="79"/>
  <c r="AL388" i="79"/>
  <c r="AJ395" i="79"/>
  <c r="O69" i="43" s="1"/>
  <c r="AJ579" i="79"/>
  <c r="O72" i="43" s="1"/>
  <c r="AJ571" i="79"/>
  <c r="AF571" i="79"/>
  <c r="Y937" i="79"/>
  <c r="AJ391" i="79"/>
  <c r="AJ575" i="79"/>
  <c r="AF573" i="79"/>
  <c r="AD576" i="79"/>
  <c r="Y944" i="79"/>
  <c r="AE571" i="79"/>
  <c r="AF202" i="79"/>
  <c r="AE579" i="79"/>
  <c r="J72" i="43" s="1"/>
  <c r="AK200" i="79"/>
  <c r="AL577" i="79"/>
  <c r="Z203" i="79"/>
  <c r="E69" i="43"/>
  <c r="AC199" i="79"/>
  <c r="AF388" i="79"/>
  <c r="AE576" i="79"/>
  <c r="H69" i="43"/>
  <c r="AI577" i="79"/>
  <c r="AI574" i="79"/>
  <c r="Z205" i="79"/>
  <c r="E66" i="43" s="1"/>
  <c r="AL576" i="79"/>
  <c r="AF391" i="79"/>
  <c r="Y945" i="79"/>
  <c r="AK199" i="79"/>
  <c r="AF395" i="79"/>
  <c r="K69" i="43" s="1"/>
  <c r="AG521" i="46"/>
  <c r="L62" i="43" s="1"/>
  <c r="AF261" i="46"/>
  <c r="K56" i="43" s="1"/>
  <c r="P39" i="47" s="1"/>
  <c r="AC575" i="79"/>
  <c r="AE577" i="79"/>
  <c r="AE574" i="79"/>
  <c r="AC577" i="79"/>
  <c r="AE575" i="79"/>
  <c r="AD577" i="79"/>
  <c r="D72" i="43"/>
  <c r="AH577" i="79"/>
  <c r="AH576" i="79"/>
  <c r="AH573" i="79"/>
  <c r="AA1126" i="79"/>
  <c r="AA1125" i="79"/>
  <c r="AA1123" i="79"/>
  <c r="AA1121" i="79"/>
  <c r="AA1128" i="79"/>
  <c r="AA1120" i="79"/>
  <c r="AA1127" i="79"/>
  <c r="AA1129" i="79"/>
  <c r="AA1124" i="79"/>
  <c r="AA1122" i="79"/>
  <c r="AI393" i="79"/>
  <c r="Z576" i="79"/>
  <c r="E72" i="43"/>
  <c r="Z1126" i="79"/>
  <c r="Z1121" i="79"/>
  <c r="Z1122" i="79"/>
  <c r="Z1125" i="79"/>
  <c r="Z1120" i="79"/>
  <c r="Z1124" i="79"/>
  <c r="Z1123" i="79"/>
  <c r="Z1127" i="79"/>
  <c r="Z1128" i="79"/>
  <c r="Z1129" i="79"/>
  <c r="AG1129" i="79"/>
  <c r="AG1120" i="79"/>
  <c r="AG1122" i="79"/>
  <c r="AG1128" i="79"/>
  <c r="AG1125" i="79"/>
  <c r="AG1126" i="79"/>
  <c r="AG1127" i="79"/>
  <c r="AG1121" i="79"/>
  <c r="AG1124" i="79"/>
  <c r="AG1123" i="79"/>
  <c r="AF940" i="79"/>
  <c r="AF937" i="79"/>
  <c r="AF941" i="79"/>
  <c r="AF942" i="79"/>
  <c r="AF944" i="79"/>
  <c r="AF939" i="79"/>
  <c r="AF945" i="79"/>
  <c r="AF943" i="79"/>
  <c r="AF938" i="79"/>
  <c r="AD939" i="79"/>
  <c r="AD944" i="79"/>
  <c r="AD941" i="79"/>
  <c r="AD938" i="79"/>
  <c r="AD943" i="79"/>
  <c r="AD937" i="79"/>
  <c r="AD942" i="79"/>
  <c r="AD945" i="79"/>
  <c r="AD940" i="79"/>
  <c r="AK392" i="46"/>
  <c r="P60" i="43" s="1"/>
  <c r="AK388" i="46"/>
  <c r="AL205" i="79"/>
  <c r="Q66" i="43" s="1"/>
  <c r="AE392" i="79"/>
  <c r="AK759" i="79"/>
  <c r="AK760" i="79"/>
  <c r="AK758" i="79"/>
  <c r="AK761" i="79"/>
  <c r="AF758" i="79"/>
  <c r="AF761" i="79"/>
  <c r="AF759" i="79"/>
  <c r="AF760" i="79"/>
  <c r="AD1126" i="79"/>
  <c r="AD1124" i="79"/>
  <c r="AD1128" i="79"/>
  <c r="AD1120" i="79"/>
  <c r="AD1127" i="79"/>
  <c r="AD1123" i="79"/>
  <c r="AD1125" i="79"/>
  <c r="AD1129" i="79"/>
  <c r="AD1122" i="79"/>
  <c r="AD1121" i="79"/>
  <c r="AL1120" i="79"/>
  <c r="AL1128" i="79"/>
  <c r="AL1123" i="79"/>
  <c r="AL1129" i="79"/>
  <c r="AL1127" i="79"/>
  <c r="AL1121" i="79"/>
  <c r="AL1126" i="79"/>
  <c r="AL1122" i="79"/>
  <c r="AL1124" i="79"/>
  <c r="AL1125" i="79"/>
  <c r="AE943" i="79"/>
  <c r="AE945" i="79"/>
  <c r="AE939" i="79"/>
  <c r="AE941" i="79"/>
  <c r="AE940" i="79"/>
  <c r="AE944" i="79"/>
  <c r="AE937" i="79"/>
  <c r="AE942" i="79"/>
  <c r="AE938" i="79"/>
  <c r="AC941" i="79"/>
  <c r="AC938" i="79"/>
  <c r="AC940" i="79"/>
  <c r="AC937" i="79"/>
  <c r="AC943" i="79"/>
  <c r="AC939" i="79"/>
  <c r="AC944" i="79"/>
  <c r="AC942" i="79"/>
  <c r="AC945" i="79"/>
  <c r="Z575" i="79"/>
  <c r="AG761" i="79"/>
  <c r="AG759" i="79"/>
  <c r="AG758" i="79"/>
  <c r="AG760" i="79"/>
  <c r="AE389" i="79"/>
  <c r="AE393" i="79"/>
  <c r="AB1127" i="79"/>
  <c r="AB1121" i="79"/>
  <c r="AB1122" i="79"/>
  <c r="AB1128" i="79"/>
  <c r="AB1123" i="79"/>
  <c r="AB1129" i="79"/>
  <c r="AB1126" i="79"/>
  <c r="AB1124" i="79"/>
  <c r="AB1125" i="79"/>
  <c r="AB1120" i="79"/>
  <c r="AI1129" i="79"/>
  <c r="AI1125" i="79"/>
  <c r="AI1124" i="79"/>
  <c r="AI1123" i="79"/>
  <c r="AI1122" i="79"/>
  <c r="AI1126" i="79"/>
  <c r="AI1127" i="79"/>
  <c r="AI1120" i="79"/>
  <c r="AI1121" i="79"/>
  <c r="AI1128" i="79"/>
  <c r="AL937" i="79"/>
  <c r="AL938" i="79"/>
  <c r="AL945" i="79"/>
  <c r="AL939" i="79"/>
  <c r="AL942" i="79"/>
  <c r="AL943" i="79"/>
  <c r="AL944" i="79"/>
  <c r="AL940" i="79"/>
  <c r="AL941" i="79"/>
  <c r="AI390" i="79"/>
  <c r="AF205" i="79"/>
  <c r="K66" i="43" s="1"/>
  <c r="AI760" i="79"/>
  <c r="AI758" i="79"/>
  <c r="AI761" i="79"/>
  <c r="AI759" i="79"/>
  <c r="AD202" i="79"/>
  <c r="AD199" i="79"/>
  <c r="AF947" i="79"/>
  <c r="K78" i="43" s="1"/>
  <c r="AE1121" i="79"/>
  <c r="AE1123" i="79"/>
  <c r="AE1128" i="79"/>
  <c r="AE1127" i="79"/>
  <c r="AE1126" i="79"/>
  <c r="AE1122" i="79"/>
  <c r="AE1120" i="79"/>
  <c r="AE1125" i="79"/>
  <c r="AE1129" i="79"/>
  <c r="AE1124" i="79"/>
  <c r="AJ1127" i="79"/>
  <c r="AJ1128" i="79"/>
  <c r="AJ1122" i="79"/>
  <c r="AJ1124" i="79"/>
  <c r="AJ1121" i="79"/>
  <c r="AJ1126" i="79"/>
  <c r="AJ1120" i="79"/>
  <c r="AJ1129" i="79"/>
  <c r="AJ1123" i="79"/>
  <c r="AJ1125" i="79"/>
  <c r="AK944" i="79"/>
  <c r="AK937" i="79"/>
  <c r="AK939" i="79"/>
  <c r="AK943" i="79"/>
  <c r="AK945" i="79"/>
  <c r="AK942" i="79"/>
  <c r="AK940" i="79"/>
  <c r="AK941" i="79"/>
  <c r="AK938" i="79"/>
  <c r="AK1125" i="79"/>
  <c r="AK1129" i="79"/>
  <c r="AK1124" i="79"/>
  <c r="AK1120" i="79"/>
  <c r="AK1126" i="79"/>
  <c r="AK1122" i="79"/>
  <c r="AK1128" i="79"/>
  <c r="AK1123" i="79"/>
  <c r="AK1127" i="79"/>
  <c r="AK1121" i="79"/>
  <c r="AI392" i="79"/>
  <c r="AH761" i="79"/>
  <c r="AH760" i="79"/>
  <c r="AH759" i="79"/>
  <c r="AH758" i="79"/>
  <c r="AL947" i="79"/>
  <c r="Q78" i="43" s="1"/>
  <c r="Y577" i="79"/>
  <c r="Z943" i="79"/>
  <c r="Z937" i="79"/>
  <c r="Z944" i="79"/>
  <c r="Z939" i="79"/>
  <c r="Z945" i="79"/>
  <c r="Z942" i="79"/>
  <c r="Z940" i="79"/>
  <c r="Z941" i="79"/>
  <c r="Z938" i="79"/>
  <c r="AI395" i="79"/>
  <c r="N69" i="43" s="1"/>
  <c r="AF203" i="79"/>
  <c r="Y576" i="79"/>
  <c r="AJ759" i="79"/>
  <c r="AJ760" i="79"/>
  <c r="AJ761" i="79"/>
  <c r="AJ758" i="79"/>
  <c r="AL760" i="79"/>
  <c r="AL761" i="79"/>
  <c r="AL758" i="79"/>
  <c r="AL759" i="79"/>
  <c r="AG1131" i="79"/>
  <c r="L81" i="43" s="1"/>
  <c r="AK763" i="79"/>
  <c r="P75" i="43" s="1"/>
  <c r="AF1122" i="79"/>
  <c r="AF1127" i="79"/>
  <c r="AF1126" i="79"/>
  <c r="AF1124" i="79"/>
  <c r="AF1129" i="79"/>
  <c r="AF1121" i="79"/>
  <c r="AF1125" i="79"/>
  <c r="AF1120" i="79"/>
  <c r="AF1123" i="79"/>
  <c r="AF1128" i="79"/>
  <c r="AB937" i="79"/>
  <c r="AB944" i="79"/>
  <c r="AB939" i="79"/>
  <c r="AB943" i="79"/>
  <c r="AB942" i="79"/>
  <c r="AB945" i="79"/>
  <c r="AB941" i="79"/>
  <c r="AB940" i="79"/>
  <c r="AB938" i="79"/>
  <c r="AI940" i="79"/>
  <c r="AI943" i="79"/>
  <c r="AI941" i="79"/>
  <c r="AI944" i="79"/>
  <c r="AI938" i="79"/>
  <c r="AI942" i="79"/>
  <c r="AI945" i="79"/>
  <c r="AI937" i="79"/>
  <c r="AI939" i="79"/>
  <c r="AG763" i="79"/>
  <c r="L75" i="43" s="1"/>
  <c r="AC1120" i="79"/>
  <c r="AC1124" i="79"/>
  <c r="AC1121" i="79"/>
  <c r="AC1128" i="79"/>
  <c r="AC1129" i="79"/>
  <c r="AC1126" i="79"/>
  <c r="AC1123" i="79"/>
  <c r="AC1122" i="79"/>
  <c r="AC1125" i="79"/>
  <c r="AC1127" i="79"/>
  <c r="AG939" i="79"/>
  <c r="AG942" i="79"/>
  <c r="AG940" i="79"/>
  <c r="AG944" i="79"/>
  <c r="AG941" i="79"/>
  <c r="AG937" i="79"/>
  <c r="AG945" i="79"/>
  <c r="AG938" i="79"/>
  <c r="AG943" i="79"/>
  <c r="AD947" i="79"/>
  <c r="I78" i="43" s="1"/>
  <c r="AI391" i="79"/>
  <c r="AF199" i="79"/>
  <c r="AE388" i="79"/>
  <c r="Z577" i="79"/>
  <c r="AA1131" i="79"/>
  <c r="F81" i="43" s="1"/>
  <c r="I75" i="43"/>
  <c r="AI1131" i="79"/>
  <c r="N81" i="43" s="1"/>
  <c r="AF1131" i="79"/>
  <c r="K81" i="43" s="1"/>
  <c r="AH1129" i="79"/>
  <c r="AH1127" i="79"/>
  <c r="AH1128" i="79"/>
  <c r="AH1120" i="79"/>
  <c r="AH1126" i="79"/>
  <c r="AH1124" i="79"/>
  <c r="AH1122" i="79"/>
  <c r="AH1123" i="79"/>
  <c r="AH1121" i="79"/>
  <c r="AH1125" i="79"/>
  <c r="Y942" i="79"/>
  <c r="Y940" i="79"/>
  <c r="AA941" i="79"/>
  <c r="AA945" i="79"/>
  <c r="AA940" i="79"/>
  <c r="AA939" i="79"/>
  <c r="AA943" i="79"/>
  <c r="AA937" i="79"/>
  <c r="AA942" i="79"/>
  <c r="AA938" i="79"/>
  <c r="AA944" i="79"/>
  <c r="AJ940" i="79"/>
  <c r="AJ941" i="79"/>
  <c r="AJ938" i="79"/>
  <c r="AJ943" i="79"/>
  <c r="AJ939" i="79"/>
  <c r="AJ937" i="79"/>
  <c r="AJ944" i="79"/>
  <c r="AJ942" i="79"/>
  <c r="AJ945" i="79"/>
  <c r="AI763" i="79"/>
  <c r="N75" i="43" s="1"/>
  <c r="AH941" i="79"/>
  <c r="AH939" i="79"/>
  <c r="AH938" i="79"/>
  <c r="AH942" i="79"/>
  <c r="AH943" i="79"/>
  <c r="AH937" i="79"/>
  <c r="AH944" i="79"/>
  <c r="AH945" i="79"/>
  <c r="AH940" i="79"/>
  <c r="P15" i="47"/>
  <c r="AI205" i="79"/>
  <c r="N66" i="43" s="1"/>
  <c r="AF391" i="46"/>
  <c r="K59" i="43" s="1"/>
  <c r="AF521" i="46"/>
  <c r="K62" i="43" s="1"/>
  <c r="AH261" i="46"/>
  <c r="M56" i="43" s="1"/>
  <c r="D81" i="43"/>
  <c r="Y1130" i="79"/>
  <c r="D80" i="43" s="1"/>
  <c r="P17" i="47"/>
  <c r="P18" i="47"/>
  <c r="AJ202" i="79"/>
  <c r="AI200" i="79"/>
  <c r="P21" i="47"/>
  <c r="P24" i="47"/>
  <c r="AL200" i="79"/>
  <c r="AI202" i="79"/>
  <c r="AH389" i="46"/>
  <c r="AH390" i="46"/>
  <c r="AH388" i="46"/>
  <c r="P19" i="47"/>
  <c r="AJ200" i="79"/>
  <c r="P22" i="47"/>
  <c r="AI203" i="79"/>
  <c r="P16" i="47"/>
  <c r="P25" i="47"/>
  <c r="P23" i="47"/>
  <c r="AL199" i="79"/>
  <c r="AJ199" i="79"/>
  <c r="AJ201" i="79"/>
  <c r="AI201" i="79"/>
  <c r="P26" i="47"/>
  <c r="AJ205" i="79"/>
  <c r="O66" i="43" s="1"/>
  <c r="AH203" i="79"/>
  <c r="AH201" i="79"/>
  <c r="AH199" i="79"/>
  <c r="AH200" i="79"/>
  <c r="AH202" i="79"/>
  <c r="AM131" i="46"/>
  <c r="C92" i="43" s="1"/>
  <c r="Y261" i="46"/>
  <c r="D56" i="43" s="1"/>
  <c r="D57" i="43"/>
  <c r="AA391" i="46"/>
  <c r="F59" i="43" s="1"/>
  <c r="AC391" i="46"/>
  <c r="H59" i="43" s="1"/>
  <c r="M45" i="47" s="1"/>
  <c r="AE521" i="46"/>
  <c r="J62" i="43" s="1"/>
  <c r="AD391" i="46"/>
  <c r="I59" i="43" s="1"/>
  <c r="N51" i="47" s="1"/>
  <c r="AB521" i="46"/>
  <c r="G62" i="43" s="1"/>
  <c r="AD521" i="46"/>
  <c r="I62" i="43" s="1"/>
  <c r="AA521" i="46"/>
  <c r="F62" i="43" s="1"/>
  <c r="AC521" i="46"/>
  <c r="H62" i="43" s="1"/>
  <c r="Z521" i="46"/>
  <c r="E62" i="43" s="1"/>
  <c r="AB391" i="46"/>
  <c r="G59" i="43" s="1"/>
  <c r="D60" i="43"/>
  <c r="N37" i="47"/>
  <c r="L15" i="47"/>
  <c r="L19" i="47"/>
  <c r="L26" i="47"/>
  <c r="L18" i="47"/>
  <c r="K18" i="47"/>
  <c r="M26" i="47"/>
  <c r="L41" i="47"/>
  <c r="M36" i="47"/>
  <c r="M15" i="47"/>
  <c r="L24" i="47"/>
  <c r="N24" i="47"/>
  <c r="M22" i="47"/>
  <c r="L33" i="47"/>
  <c r="M23" i="47"/>
  <c r="L25" i="47"/>
  <c r="L37" i="47"/>
  <c r="M24" i="47"/>
  <c r="L38" i="47"/>
  <c r="L36" i="47"/>
  <c r="M19" i="47"/>
  <c r="K24" i="47"/>
  <c r="M32" i="47"/>
  <c r="N19" i="47"/>
  <c r="N31" i="47"/>
  <c r="M35" i="47"/>
  <c r="M37" i="47"/>
  <c r="K17" i="47"/>
  <c r="K19" i="47"/>
  <c r="N16" i="47"/>
  <c r="N22" i="47"/>
  <c r="N34" i="47"/>
  <c r="N33" i="47"/>
  <c r="N35" i="47"/>
  <c r="N20" i="47"/>
  <c r="N26" i="47"/>
  <c r="N15" i="47"/>
  <c r="N38" i="47"/>
  <c r="N32" i="47"/>
  <c r="N41" i="47"/>
  <c r="N36" i="47"/>
  <c r="N39" i="47"/>
  <c r="N23" i="47"/>
  <c r="N25" i="47"/>
  <c r="N17" i="47"/>
  <c r="N30" i="47"/>
  <c r="N40" i="47"/>
  <c r="M34" i="47"/>
  <c r="K25" i="47"/>
  <c r="K26" i="47"/>
  <c r="K15" i="47"/>
  <c r="K21" i="47"/>
  <c r="K23" i="47"/>
  <c r="K16" i="47"/>
  <c r="K22" i="47"/>
  <c r="K20"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Z391" i="46"/>
  <c r="E59" i="43" s="1"/>
  <c r="Z261" i="46"/>
  <c r="Y391" i="46"/>
  <c r="J53" i="43"/>
  <c r="D53" i="43"/>
  <c r="D54" i="43"/>
  <c r="E53" i="43"/>
  <c r="Y578" i="79" l="1"/>
  <c r="D71" i="43" s="1"/>
  <c r="U23" i="47"/>
  <c r="U22" i="47"/>
  <c r="U26" i="47"/>
  <c r="U25" i="47"/>
  <c r="U24" i="47"/>
  <c r="U19" i="47"/>
  <c r="U15" i="47"/>
  <c r="AI521" i="46"/>
  <c r="N62" i="43" s="1"/>
  <c r="U21" i="47"/>
  <c r="U20" i="47"/>
  <c r="U18" i="47"/>
  <c r="U16" i="47"/>
  <c r="F92" i="43"/>
  <c r="AK521" i="46"/>
  <c r="P62" i="43" s="1"/>
  <c r="Q20" i="47"/>
  <c r="Q22" i="47"/>
  <c r="R63" i="43"/>
  <c r="AJ391" i="46"/>
  <c r="O59" i="43" s="1"/>
  <c r="T45" i="47" s="1"/>
  <c r="AL521" i="46"/>
  <c r="Q62" i="43" s="1"/>
  <c r="AI391" i="46"/>
  <c r="N59" i="43" s="1"/>
  <c r="S55" i="47" s="1"/>
  <c r="AL391" i="46"/>
  <c r="Q59" i="43" s="1"/>
  <c r="V46" i="47" s="1"/>
  <c r="S17" i="47"/>
  <c r="AM517" i="46"/>
  <c r="AG391" i="46"/>
  <c r="L59" i="43" s="1"/>
  <c r="Q71" i="47" s="1"/>
  <c r="V19" i="47"/>
  <c r="V17" i="47"/>
  <c r="V18" i="47"/>
  <c r="E93" i="43"/>
  <c r="V16" i="47"/>
  <c r="V26" i="47"/>
  <c r="R16" i="47"/>
  <c r="V15" i="47"/>
  <c r="Q34" i="47"/>
  <c r="V24" i="47"/>
  <c r="V25" i="47"/>
  <c r="V23" i="47"/>
  <c r="V39" i="47"/>
  <c r="V22" i="47"/>
  <c r="V20" i="47"/>
  <c r="S32" i="47"/>
  <c r="R22" i="47"/>
  <c r="R17" i="47"/>
  <c r="Q35" i="47"/>
  <c r="AM260" i="46"/>
  <c r="Q18" i="47"/>
  <c r="Q17" i="47"/>
  <c r="R15" i="47"/>
  <c r="R24" i="47"/>
  <c r="S30" i="47"/>
  <c r="D93" i="43"/>
  <c r="R30" i="47"/>
  <c r="AJ521" i="46"/>
  <c r="O62" i="43" s="1"/>
  <c r="R23" i="47"/>
  <c r="R21" i="47"/>
  <c r="AM522" i="46"/>
  <c r="F103" i="43" s="1"/>
  <c r="R25" i="47"/>
  <c r="R20" i="47"/>
  <c r="AM518" i="46"/>
  <c r="R19" i="47"/>
  <c r="R18" i="47"/>
  <c r="F93" i="43"/>
  <c r="AM259" i="46"/>
  <c r="Q39" i="47"/>
  <c r="T21" i="47"/>
  <c r="T25" i="47"/>
  <c r="Q16" i="47"/>
  <c r="Q30" i="47"/>
  <c r="Q36" i="47"/>
  <c r="T15" i="47"/>
  <c r="Q38" i="47"/>
  <c r="Q23" i="47"/>
  <c r="Q37" i="47"/>
  <c r="Q25" i="47"/>
  <c r="Q21" i="47"/>
  <c r="Q31" i="47"/>
  <c r="Q32" i="47"/>
  <c r="Q41" i="47"/>
  <c r="Q26" i="47"/>
  <c r="Q24" i="47"/>
  <c r="Q33" i="47"/>
  <c r="Q40" i="47"/>
  <c r="Q19" i="47"/>
  <c r="T38" i="47"/>
  <c r="T37" i="47"/>
  <c r="T41" i="47"/>
  <c r="T39" i="47"/>
  <c r="T33" i="47"/>
  <c r="S26" i="47"/>
  <c r="S38" i="47"/>
  <c r="S16" i="47"/>
  <c r="T23" i="47"/>
  <c r="T32" i="47"/>
  <c r="T31" i="47"/>
  <c r="D92" i="43"/>
  <c r="AM262" i="46"/>
  <c r="D103" i="43" s="1"/>
  <c r="S15" i="47"/>
  <c r="T20" i="47"/>
  <c r="T16" i="47"/>
  <c r="T35" i="47"/>
  <c r="S37" i="47"/>
  <c r="T22" i="47"/>
  <c r="R54" i="43"/>
  <c r="T34" i="47"/>
  <c r="AK261" i="46"/>
  <c r="P56" i="43" s="1"/>
  <c r="U31" i="47" s="1"/>
  <c r="T40" i="47"/>
  <c r="S18" i="47"/>
  <c r="T26" i="47"/>
  <c r="T19" i="47"/>
  <c r="S40" i="47"/>
  <c r="S22" i="47"/>
  <c r="S25" i="47"/>
  <c r="S34" i="47"/>
  <c r="S21" i="47"/>
  <c r="S24" i="47"/>
  <c r="T17" i="47"/>
  <c r="S20" i="47"/>
  <c r="AM132" i="46"/>
  <c r="C103" i="43" s="1"/>
  <c r="T30" i="47"/>
  <c r="T36" i="47"/>
  <c r="S36" i="47"/>
  <c r="S19" i="47"/>
  <c r="T24" i="47"/>
  <c r="S35" i="47"/>
  <c r="S31" i="47"/>
  <c r="S33" i="47"/>
  <c r="S39" i="47"/>
  <c r="R57" i="43"/>
  <c r="S41" i="47"/>
  <c r="K31" i="47"/>
  <c r="K40" i="47"/>
  <c r="K34" i="47"/>
  <c r="H96" i="43"/>
  <c r="AE204" i="79"/>
  <c r="J65" i="43" s="1"/>
  <c r="O86" i="47" s="1"/>
  <c r="D68" i="43"/>
  <c r="H97" i="43"/>
  <c r="K36" i="47"/>
  <c r="K37" i="47"/>
  <c r="K30" i="47"/>
  <c r="K41" i="47"/>
  <c r="K35" i="47"/>
  <c r="K38" i="47"/>
  <c r="K45" i="47"/>
  <c r="K32" i="47"/>
  <c r="K33" i="47"/>
  <c r="AA578" i="79"/>
  <c r="F71" i="43" s="1"/>
  <c r="E18" i="44"/>
  <c r="G18" i="44"/>
  <c r="P18" i="44"/>
  <c r="I18" i="44"/>
  <c r="F18" i="44"/>
  <c r="N18" i="44"/>
  <c r="K18" i="44"/>
  <c r="H18" i="44"/>
  <c r="O18" i="44"/>
  <c r="Q18" i="44"/>
  <c r="L18" i="44"/>
  <c r="AK578" i="79"/>
  <c r="P71" i="43" s="1"/>
  <c r="AK391" i="46"/>
  <c r="P59" i="43" s="1"/>
  <c r="AC204" i="79"/>
  <c r="H65" i="43" s="1"/>
  <c r="C102" i="43"/>
  <c r="AB204" i="79"/>
  <c r="G65" i="43" s="1"/>
  <c r="L81" i="47" s="1"/>
  <c r="AL578" i="79"/>
  <c r="Q71" i="43" s="1"/>
  <c r="E94" i="43"/>
  <c r="E68" i="43"/>
  <c r="AA204" i="79"/>
  <c r="F65" i="43" s="1"/>
  <c r="AG578" i="79"/>
  <c r="L71" i="43" s="1"/>
  <c r="G68" i="43"/>
  <c r="P30" i="47"/>
  <c r="P37" i="47"/>
  <c r="P33" i="47"/>
  <c r="P56" i="47"/>
  <c r="P32" i="47"/>
  <c r="AG394" i="79"/>
  <c r="L68" i="43" s="1"/>
  <c r="AH394" i="79"/>
  <c r="M68" i="43" s="1"/>
  <c r="AB578" i="79"/>
  <c r="G71" i="43" s="1"/>
  <c r="AI578" i="79"/>
  <c r="N71" i="43" s="1"/>
  <c r="AJ394" i="79"/>
  <c r="O68" i="43" s="1"/>
  <c r="AL394" i="79"/>
  <c r="Q68" i="43" s="1"/>
  <c r="P48" i="47"/>
  <c r="AD204" i="79"/>
  <c r="K94" i="43"/>
  <c r="R72" i="43"/>
  <c r="AM393" i="79"/>
  <c r="AF394" i="79"/>
  <c r="K68" i="43" s="1"/>
  <c r="AJ578" i="79"/>
  <c r="O71" i="43" s="1"/>
  <c r="P54" i="47"/>
  <c r="AF578" i="79"/>
  <c r="K71" i="43" s="1"/>
  <c r="AF204" i="79"/>
  <c r="K65" i="43" s="1"/>
  <c r="P83" i="47" s="1"/>
  <c r="AK394" i="79"/>
  <c r="P68" i="43" s="1"/>
  <c r="AG204" i="79"/>
  <c r="L65" i="43" s="1"/>
  <c r="AM392" i="46"/>
  <c r="E103" i="43" s="1"/>
  <c r="P34" i="47"/>
  <c r="P40" i="47"/>
  <c r="AK204" i="79"/>
  <c r="P65" i="43" s="1"/>
  <c r="Z204" i="79"/>
  <c r="E65" i="43" s="1"/>
  <c r="Y946" i="79"/>
  <c r="D77" i="43" s="1"/>
  <c r="H93" i="43"/>
  <c r="H95" i="43"/>
  <c r="AI204" i="79"/>
  <c r="N65" i="43" s="1"/>
  <c r="AE578" i="79"/>
  <c r="J71" i="43" s="1"/>
  <c r="AD578" i="79"/>
  <c r="P51" i="47"/>
  <c r="K93" i="43"/>
  <c r="AH578" i="79"/>
  <c r="M71" i="43" s="1"/>
  <c r="H68" i="43"/>
  <c r="I98" i="43"/>
  <c r="AM391" i="79"/>
  <c r="H92" i="43"/>
  <c r="P55" i="47"/>
  <c r="AM392" i="79"/>
  <c r="AI1130" i="79"/>
  <c r="N80" i="43" s="1"/>
  <c r="AB1130" i="79"/>
  <c r="G80" i="43" s="1"/>
  <c r="J98" i="43"/>
  <c r="I94" i="43"/>
  <c r="AM577" i="79"/>
  <c r="P50" i="47"/>
  <c r="K100" i="43"/>
  <c r="R75" i="43"/>
  <c r="J97" i="43"/>
  <c r="R69" i="43"/>
  <c r="AC578" i="79"/>
  <c r="H71" i="43" s="1"/>
  <c r="K96" i="43"/>
  <c r="L99" i="43"/>
  <c r="AM938" i="79"/>
  <c r="J96" i="43"/>
  <c r="AM947" i="79"/>
  <c r="K103" i="43" s="1"/>
  <c r="P47" i="47"/>
  <c r="P35" i="47"/>
  <c r="P38" i="47"/>
  <c r="AM941" i="79"/>
  <c r="AM389" i="79"/>
  <c r="AD1130" i="79"/>
  <c r="I80" i="43" s="1"/>
  <c r="AF946" i="79"/>
  <c r="K77" i="43" s="1"/>
  <c r="AM1124" i="79"/>
  <c r="I92" i="43"/>
  <c r="AM573" i="79"/>
  <c r="AM388" i="79"/>
  <c r="AM395" i="79"/>
  <c r="H103" i="43" s="1"/>
  <c r="P53" i="47"/>
  <c r="P36" i="47"/>
  <c r="P31" i="47"/>
  <c r="H94" i="43"/>
  <c r="AG946" i="79"/>
  <c r="L77" i="43" s="1"/>
  <c r="AM575" i="79"/>
  <c r="AI394" i="79"/>
  <c r="N68" i="43" s="1"/>
  <c r="I97" i="43"/>
  <c r="L93" i="43"/>
  <c r="AM757" i="79"/>
  <c r="AM579" i="79"/>
  <c r="I103" i="43" s="1"/>
  <c r="AM759" i="79"/>
  <c r="AM760" i="79"/>
  <c r="R60" i="43"/>
  <c r="P46" i="47"/>
  <c r="P52" i="47"/>
  <c r="P41" i="47"/>
  <c r="AM390" i="79"/>
  <c r="J95" i="43"/>
  <c r="AM945" i="79"/>
  <c r="L94" i="43"/>
  <c r="K92" i="43"/>
  <c r="AM943" i="79"/>
  <c r="AM574" i="79"/>
  <c r="P45" i="47"/>
  <c r="P49" i="47"/>
  <c r="L101" i="43"/>
  <c r="M101" i="43" s="1"/>
  <c r="I93" i="43"/>
  <c r="AM939" i="79"/>
  <c r="AE394" i="79"/>
  <c r="J68" i="43" s="1"/>
  <c r="AM571" i="79"/>
  <c r="Z578" i="79"/>
  <c r="E71" i="43" s="1"/>
  <c r="AH946" i="79"/>
  <c r="M77" i="43" s="1"/>
  <c r="K98" i="43"/>
  <c r="J92" i="43"/>
  <c r="AM758" i="79"/>
  <c r="AE946" i="79"/>
  <c r="J77" i="43" s="1"/>
  <c r="AL1130" i="79"/>
  <c r="Q80" i="43" s="1"/>
  <c r="AK762" i="79"/>
  <c r="P74" i="43" s="1"/>
  <c r="L92" i="43"/>
  <c r="Z1130" i="79"/>
  <c r="E80" i="43" s="1"/>
  <c r="AM576" i="79"/>
  <c r="G96" i="43"/>
  <c r="AM1121" i="79"/>
  <c r="AM1122" i="79"/>
  <c r="AH1130" i="79"/>
  <c r="M80" i="43" s="1"/>
  <c r="AF1130" i="79"/>
  <c r="K80" i="43" s="1"/>
  <c r="AC946" i="79"/>
  <c r="H77" i="43" s="1"/>
  <c r="AG1130" i="79"/>
  <c r="L80" i="43" s="1"/>
  <c r="L97" i="43"/>
  <c r="AM1125" i="79"/>
  <c r="E74" i="43"/>
  <c r="J93" i="43"/>
  <c r="L96" i="43"/>
  <c r="AL762" i="79"/>
  <c r="Q74" i="43" s="1"/>
  <c r="AM1129" i="79"/>
  <c r="AM1127" i="79"/>
  <c r="AF762" i="79"/>
  <c r="K74" i="43" s="1"/>
  <c r="AD946" i="79"/>
  <c r="I77" i="43" s="1"/>
  <c r="J94" i="43"/>
  <c r="AM756" i="79"/>
  <c r="I95" i="43"/>
  <c r="AM572" i="79"/>
  <c r="AM754" i="79"/>
  <c r="H74" i="43"/>
  <c r="AM1131" i="79"/>
  <c r="L103" i="43" s="1"/>
  <c r="K99" i="43"/>
  <c r="AM944" i="79"/>
  <c r="AK1130" i="79"/>
  <c r="P80" i="43" s="1"/>
  <c r="AJ1130" i="79"/>
  <c r="O80" i="43" s="1"/>
  <c r="AI762" i="79"/>
  <c r="N74" i="43" s="1"/>
  <c r="F74" i="43"/>
  <c r="AM937" i="79"/>
  <c r="I96" i="43"/>
  <c r="AM763" i="79"/>
  <c r="J103" i="43" s="1"/>
  <c r="K95" i="43"/>
  <c r="AM940" i="79"/>
  <c r="L98" i="43"/>
  <c r="AM1126" i="79"/>
  <c r="AM755" i="79"/>
  <c r="R81" i="43"/>
  <c r="AJ946" i="79"/>
  <c r="O77" i="43" s="1"/>
  <c r="AM942" i="79"/>
  <c r="K97" i="43"/>
  <c r="AE1130" i="79"/>
  <c r="J80" i="43" s="1"/>
  <c r="Z946" i="79"/>
  <c r="E77" i="43" s="1"/>
  <c r="AL946" i="79"/>
  <c r="Q77" i="43" s="1"/>
  <c r="AM1128" i="79"/>
  <c r="L100" i="43"/>
  <c r="R78" i="43"/>
  <c r="AA946" i="79"/>
  <c r="F77" i="43" s="1"/>
  <c r="AC1130" i="79"/>
  <c r="H80" i="43" s="1"/>
  <c r="AI946" i="79"/>
  <c r="N77" i="43" s="1"/>
  <c r="AB946" i="79"/>
  <c r="G77" i="43" s="1"/>
  <c r="AJ762" i="79"/>
  <c r="O74" i="43" s="1"/>
  <c r="AH762" i="79"/>
  <c r="M74" i="43" s="1"/>
  <c r="AK946" i="79"/>
  <c r="P77" i="43" s="1"/>
  <c r="AG762" i="79"/>
  <c r="L74" i="43" s="1"/>
  <c r="G74" i="43"/>
  <c r="AM1123" i="79"/>
  <c r="L95" i="43"/>
  <c r="AM761" i="79"/>
  <c r="J99" i="43"/>
  <c r="AA1130" i="79"/>
  <c r="F80" i="43" s="1"/>
  <c r="AM1120" i="79"/>
  <c r="AM205" i="79"/>
  <c r="G103" i="43" s="1"/>
  <c r="AM202" i="79"/>
  <c r="AM200" i="79"/>
  <c r="AH391" i="46"/>
  <c r="M59" i="43" s="1"/>
  <c r="R68" i="47" s="1"/>
  <c r="P62" i="47"/>
  <c r="P66" i="47"/>
  <c r="P69" i="47"/>
  <c r="P67" i="47"/>
  <c r="P61" i="47"/>
  <c r="R31" i="47"/>
  <c r="P71" i="47"/>
  <c r="P70" i="47"/>
  <c r="R34" i="47"/>
  <c r="P68" i="47"/>
  <c r="P64" i="47"/>
  <c r="R38" i="47"/>
  <c r="R37" i="47"/>
  <c r="P60" i="47"/>
  <c r="P63" i="47"/>
  <c r="R39" i="47"/>
  <c r="P65" i="47"/>
  <c r="AJ204" i="79"/>
  <c r="O65" i="43" s="1"/>
  <c r="P27" i="47"/>
  <c r="P29" i="47" s="1"/>
  <c r="AM388" i="46"/>
  <c r="R40" i="47"/>
  <c r="R41" i="47"/>
  <c r="R33" i="47"/>
  <c r="AL204" i="79"/>
  <c r="Q65" i="43" s="1"/>
  <c r="R35" i="47"/>
  <c r="R32" i="47"/>
  <c r="R36" i="47"/>
  <c r="E92" i="43"/>
  <c r="G93" i="43"/>
  <c r="AM199" i="79"/>
  <c r="G94" i="43"/>
  <c r="R66" i="43"/>
  <c r="G95" i="43"/>
  <c r="AM390" i="46"/>
  <c r="AH204" i="79"/>
  <c r="M65" i="43" s="1"/>
  <c r="AM201" i="79"/>
  <c r="AM389" i="46"/>
  <c r="G92" i="43"/>
  <c r="AM203" i="79"/>
  <c r="AM519" i="46"/>
  <c r="AM520" i="46"/>
  <c r="F95" i="43"/>
  <c r="F94" i="43"/>
  <c r="D62" i="43"/>
  <c r="V30" i="47"/>
  <c r="V31" i="47"/>
  <c r="V33" i="47"/>
  <c r="V37" i="47"/>
  <c r="V34" i="47"/>
  <c r="V38" i="47"/>
  <c r="V36" i="47"/>
  <c r="V35" i="47"/>
  <c r="V32" i="47"/>
  <c r="V40" i="47"/>
  <c r="V41" i="47"/>
  <c r="K56" i="47"/>
  <c r="K54" i="47"/>
  <c r="K50" i="47"/>
  <c r="K51" i="47"/>
  <c r="K48" i="47"/>
  <c r="K55" i="47"/>
  <c r="K52" i="47"/>
  <c r="K46" i="47"/>
  <c r="K47" i="47"/>
  <c r="K49" i="47"/>
  <c r="K53" i="47"/>
  <c r="R53" i="43"/>
  <c r="M47" i="47"/>
  <c r="M49" i="47"/>
  <c r="M54" i="47"/>
  <c r="M55" i="47"/>
  <c r="M5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I71" i="43" l="1"/>
  <c r="N105" i="47" s="1"/>
  <c r="V47" i="47"/>
  <c r="S51" i="47"/>
  <c r="S52" i="47"/>
  <c r="S71" i="47"/>
  <c r="S56" i="47"/>
  <c r="S49" i="47"/>
  <c r="S48" i="47"/>
  <c r="S69" i="47"/>
  <c r="S66" i="47"/>
  <c r="V51" i="47"/>
  <c r="S61" i="47"/>
  <c r="S68" i="47"/>
  <c r="V64" i="47"/>
  <c r="U27" i="47"/>
  <c r="U29" i="47" s="1"/>
  <c r="V67" i="47"/>
  <c r="V50" i="47"/>
  <c r="V61" i="47"/>
  <c r="S47" i="47"/>
  <c r="S70" i="47"/>
  <c r="S50" i="47"/>
  <c r="V68" i="47"/>
  <c r="V65" i="47"/>
  <c r="V45" i="47"/>
  <c r="V53" i="47"/>
  <c r="V71" i="47"/>
  <c r="V62" i="47"/>
  <c r="V63" i="47"/>
  <c r="V60" i="47"/>
  <c r="V49" i="47"/>
  <c r="V55" i="47"/>
  <c r="V52" i="47"/>
  <c r="V69" i="47"/>
  <c r="V70" i="47"/>
  <c r="V66" i="47"/>
  <c r="V56" i="47"/>
  <c r="V48" i="47"/>
  <c r="V54" i="47"/>
  <c r="J120" i="47"/>
  <c r="I121" i="47"/>
  <c r="I120" i="47"/>
  <c r="I131" i="47"/>
  <c r="T50" i="47"/>
  <c r="T56" i="47"/>
  <c r="S62" i="47"/>
  <c r="S67" i="47"/>
  <c r="T53" i="47"/>
  <c r="T48" i="47"/>
  <c r="T49" i="47"/>
  <c r="T52" i="47"/>
  <c r="S65" i="47"/>
  <c r="S46" i="47"/>
  <c r="S60" i="47"/>
  <c r="T51" i="47"/>
  <c r="T54" i="47"/>
  <c r="T63" i="47"/>
  <c r="T70" i="47"/>
  <c r="T46" i="47"/>
  <c r="S53" i="47"/>
  <c r="S64" i="47"/>
  <c r="S63" i="47"/>
  <c r="T55" i="47"/>
  <c r="T47" i="47"/>
  <c r="S54" i="47"/>
  <c r="S45" i="47"/>
  <c r="U41" i="47"/>
  <c r="Q46" i="47"/>
  <c r="T71" i="47"/>
  <c r="Q62" i="47"/>
  <c r="Q53" i="47"/>
  <c r="Q48" i="47"/>
  <c r="Q66" i="47"/>
  <c r="Q47" i="47"/>
  <c r="Q49" i="47"/>
  <c r="Q54" i="47"/>
  <c r="Q50" i="47"/>
  <c r="Q56" i="47"/>
  <c r="Q52" i="47"/>
  <c r="Q69" i="47"/>
  <c r="Q61" i="47"/>
  <c r="Q68" i="47"/>
  <c r="Q45" i="47"/>
  <c r="Q67" i="47"/>
  <c r="Q51" i="47"/>
  <c r="Q63" i="47"/>
  <c r="Q65" i="47"/>
  <c r="Q60" i="47"/>
  <c r="Q82" i="47"/>
  <c r="Q64" i="47"/>
  <c r="Q55" i="47"/>
  <c r="Q70" i="47"/>
  <c r="V27" i="47"/>
  <c r="V29" i="47" s="1"/>
  <c r="V42" i="47" s="1"/>
  <c r="V44" i="47" s="1"/>
  <c r="U35" i="47"/>
  <c r="D102" i="43"/>
  <c r="U30" i="47"/>
  <c r="U38" i="47"/>
  <c r="U40" i="47"/>
  <c r="U33" i="47"/>
  <c r="T68" i="47"/>
  <c r="T60" i="47"/>
  <c r="AM261" i="46"/>
  <c r="AM263" i="46" s="1"/>
  <c r="R27" i="47"/>
  <c r="R29" i="47" s="1"/>
  <c r="R42" i="47" s="1"/>
  <c r="R44" i="47" s="1"/>
  <c r="T69" i="47"/>
  <c r="T61" i="47"/>
  <c r="T67" i="47"/>
  <c r="T65" i="47"/>
  <c r="T62" i="47"/>
  <c r="T66" i="47"/>
  <c r="T64" i="47"/>
  <c r="T75" i="47"/>
  <c r="R62" i="43"/>
  <c r="U67" i="47"/>
  <c r="U37" i="47"/>
  <c r="U36" i="47"/>
  <c r="U54" i="47"/>
  <c r="U34" i="47"/>
  <c r="U39" i="47"/>
  <c r="U32" i="47"/>
  <c r="Q27" i="47"/>
  <c r="Q29" i="47" s="1"/>
  <c r="Q42" i="47" s="1"/>
  <c r="Q44" i="47" s="1"/>
  <c r="S27" i="47"/>
  <c r="S29" i="47" s="1"/>
  <c r="S42" i="47" s="1"/>
  <c r="S44" i="47" s="1"/>
  <c r="T27" i="47"/>
  <c r="T29" i="47" s="1"/>
  <c r="T42" i="47" s="1"/>
  <c r="T44" i="47" s="1"/>
  <c r="O75" i="47"/>
  <c r="O83" i="47"/>
  <c r="O79" i="47"/>
  <c r="AM133" i="46"/>
  <c r="U66" i="47"/>
  <c r="U51" i="47"/>
  <c r="U47" i="47"/>
  <c r="U53" i="47"/>
  <c r="U52" i="47"/>
  <c r="U46" i="47"/>
  <c r="U60" i="47"/>
  <c r="U61" i="47"/>
  <c r="U69" i="47"/>
  <c r="U71" i="47"/>
  <c r="O76" i="47"/>
  <c r="O82" i="47"/>
  <c r="O78" i="47"/>
  <c r="O85" i="47"/>
  <c r="O77" i="47"/>
  <c r="O81" i="47"/>
  <c r="O80" i="47"/>
  <c r="O84" i="47"/>
  <c r="O98" i="47"/>
  <c r="H102" i="43"/>
  <c r="U65" i="47"/>
  <c r="U63" i="47"/>
  <c r="U49" i="47"/>
  <c r="U56" i="47"/>
  <c r="U68" i="47"/>
  <c r="U50" i="47"/>
  <c r="U48" i="47"/>
  <c r="U55" i="47"/>
  <c r="U62" i="47"/>
  <c r="U70" i="47"/>
  <c r="U64" i="47"/>
  <c r="U45" i="47"/>
  <c r="U83" i="47"/>
  <c r="I116" i="47"/>
  <c r="E28" i="43"/>
  <c r="W15" i="47"/>
  <c r="M82" i="47"/>
  <c r="N84" i="47"/>
  <c r="M103" i="43"/>
  <c r="L102" i="43"/>
  <c r="F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U112" i="47"/>
  <c r="P90" i="47"/>
  <c r="P108" i="47"/>
  <c r="P110" i="47"/>
  <c r="P92" i="47"/>
  <c r="P113" i="47"/>
  <c r="P77" i="47"/>
  <c r="U101" i="47"/>
  <c r="U115" i="47"/>
  <c r="M98" i="47"/>
  <c r="U100" i="47"/>
  <c r="L156"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94" i="79"/>
  <c r="O100" i="47"/>
  <c r="O109" i="47"/>
  <c r="O112" i="47"/>
  <c r="O137" i="47"/>
  <c r="S122" i="47"/>
  <c r="S125" i="47"/>
  <c r="O135" i="47"/>
  <c r="O120" i="47"/>
  <c r="O96" i="47"/>
  <c r="O124" i="47"/>
  <c r="O126" i="47"/>
  <c r="U77" i="47"/>
  <c r="U81" i="47"/>
  <c r="U79" i="47"/>
  <c r="S109" i="47"/>
  <c r="S108" i="47"/>
  <c r="S116" i="47"/>
  <c r="S161" i="47"/>
  <c r="E34" i="43"/>
  <c r="P160" i="47"/>
  <c r="U125" i="47"/>
  <c r="S79" i="47"/>
  <c r="O105" i="47"/>
  <c r="O115" i="47"/>
  <c r="O106" i="47"/>
  <c r="S85" i="47"/>
  <c r="S86" i="47"/>
  <c r="Q126" i="47"/>
  <c r="O95" i="47"/>
  <c r="O90" i="47"/>
  <c r="O122" i="47"/>
  <c r="O127" i="47"/>
  <c r="U76" i="47"/>
  <c r="U116" i="47"/>
  <c r="S113" i="47"/>
  <c r="S80" i="47"/>
  <c r="S81" i="47"/>
  <c r="Q128" i="47"/>
  <c r="M86" i="47"/>
  <c r="M93" i="47"/>
  <c r="M112" i="47"/>
  <c r="M78" i="47"/>
  <c r="U146" i="47"/>
  <c r="Q152"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M108" i="47"/>
  <c r="U158" i="47"/>
  <c r="U122" i="47"/>
  <c r="Q161" i="47"/>
  <c r="S126" i="47"/>
  <c r="M105" i="47"/>
  <c r="M91" i="47"/>
  <c r="M109" i="47"/>
  <c r="M99" i="47"/>
  <c r="M81" i="47"/>
  <c r="Q150" i="47"/>
  <c r="M154" i="47"/>
  <c r="L136" i="47"/>
  <c r="M83" i="47"/>
  <c r="M115" i="47"/>
  <c r="M101" i="47"/>
  <c r="M77" i="47"/>
  <c r="M106" i="47"/>
  <c r="U156" i="47"/>
  <c r="Q151" i="47"/>
  <c r="M150" i="47"/>
  <c r="U121" i="47"/>
  <c r="U151" i="47"/>
  <c r="J107" i="47"/>
  <c r="L127" i="47"/>
  <c r="N122" i="47"/>
  <c r="N91" i="47"/>
  <c r="N99" i="47"/>
  <c r="U142" i="47"/>
  <c r="U144" i="47"/>
  <c r="U153" i="47"/>
  <c r="S111" i="47"/>
  <c r="S94" i="47"/>
  <c r="S135" i="47"/>
  <c r="S97" i="47"/>
  <c r="Q138" i="47"/>
  <c r="P125" i="47"/>
  <c r="Q146" i="47"/>
  <c r="U123" i="47"/>
  <c r="U150" i="47"/>
  <c r="U140" i="47"/>
  <c r="L123" i="47"/>
  <c r="N98" i="47"/>
  <c r="N100" i="47"/>
  <c r="M124" i="47"/>
  <c r="E40" i="43"/>
  <c r="U124" i="47"/>
  <c r="S91" i="47"/>
  <c r="S156" i="47"/>
  <c r="S120" i="47"/>
  <c r="S96" i="47"/>
  <c r="E38" i="43"/>
  <c r="V155" i="47"/>
  <c r="O160" i="47"/>
  <c r="U120" i="47"/>
  <c r="U131" i="47"/>
  <c r="O150" i="47"/>
  <c r="L128" i="47"/>
  <c r="M135" i="47"/>
  <c r="N94" i="47"/>
  <c r="N96" i="47"/>
  <c r="U138" i="47"/>
  <c r="U130" i="47"/>
  <c r="S110" i="47"/>
  <c r="S154" i="47"/>
  <c r="S106" i="47"/>
  <c r="S139" i="47"/>
  <c r="S99" i="47"/>
  <c r="S112" i="47"/>
  <c r="Q137" i="47"/>
  <c r="Q140" i="47"/>
  <c r="L142" i="47"/>
  <c r="R77" i="43"/>
  <c r="Q153" i="47"/>
  <c r="R80" i="43"/>
  <c r="O155" i="47"/>
  <c r="U154" i="47"/>
  <c r="U126" i="47"/>
  <c r="AM946" i="79"/>
  <c r="AM948" i="79" s="1"/>
  <c r="P155" i="47"/>
  <c r="AM578" i="79"/>
  <c r="AM580" i="79" s="1"/>
  <c r="O157" i="47"/>
  <c r="L121" i="47"/>
  <c r="L125" i="47"/>
  <c r="L151" i="47"/>
  <c r="U128" i="47"/>
  <c r="U127" i="47"/>
  <c r="U129" i="47"/>
  <c r="U159" i="47"/>
  <c r="S115" i="47"/>
  <c r="S90" i="47"/>
  <c r="S105" i="47"/>
  <c r="E35" i="43"/>
  <c r="P150" i="47"/>
  <c r="S155" i="47"/>
  <c r="S151" i="47"/>
  <c r="AM762" i="79"/>
  <c r="L161" i="47"/>
  <c r="R64" i="47"/>
  <c r="P144" i="47"/>
  <c r="P153" i="47"/>
  <c r="R53" i="47"/>
  <c r="O123" i="47"/>
  <c r="L140" i="47"/>
  <c r="M136" i="47"/>
  <c r="S142" i="47"/>
  <c r="R52" i="47"/>
  <c r="R51" i="47"/>
  <c r="P146" i="47"/>
  <c r="P129" i="47"/>
  <c r="P161" i="47"/>
  <c r="R62" i="47"/>
  <c r="O145" i="47"/>
  <c r="O131" i="47"/>
  <c r="O161" i="47"/>
  <c r="O151" i="47"/>
  <c r="O121" i="47"/>
  <c r="O139" i="47"/>
  <c r="L155" i="47"/>
  <c r="L160" i="47"/>
  <c r="L158" i="47"/>
  <c r="L135" i="47"/>
  <c r="N121" i="47"/>
  <c r="M126" i="47"/>
  <c r="M156" i="47"/>
  <c r="M155" i="47"/>
  <c r="M151" i="47"/>
  <c r="M127" i="47"/>
  <c r="U145" i="47"/>
  <c r="S128" i="47"/>
  <c r="S123" i="47"/>
  <c r="S141" i="47"/>
  <c r="R71" i="47"/>
  <c r="R67" i="47"/>
  <c r="R48" i="47"/>
  <c r="R61" i="47"/>
  <c r="P135" i="47"/>
  <c r="P142" i="47"/>
  <c r="E36" i="43"/>
  <c r="R60" i="47"/>
  <c r="P152" i="47"/>
  <c r="R45" i="47"/>
  <c r="L137" i="47"/>
  <c r="L154" i="47"/>
  <c r="M143" i="47"/>
  <c r="O140" i="47"/>
  <c r="L144" i="47"/>
  <c r="E31" i="43"/>
  <c r="L157" i="47"/>
  <c r="L145" i="47"/>
  <c r="N138" i="47"/>
  <c r="M130" i="47"/>
  <c r="M131" i="47"/>
  <c r="S144" i="47"/>
  <c r="R54" i="47"/>
  <c r="R46" i="47"/>
  <c r="P156" i="47"/>
  <c r="R66" i="47"/>
  <c r="P128" i="47"/>
  <c r="O159" i="47"/>
  <c r="O138" i="47"/>
  <c r="O143" i="47"/>
  <c r="O142" i="47"/>
  <c r="O146" i="47"/>
  <c r="L146" i="47"/>
  <c r="L159" i="47"/>
  <c r="N143" i="47"/>
  <c r="M120" i="47"/>
  <c r="M121" i="47"/>
  <c r="M123" i="47"/>
  <c r="M159" i="47"/>
  <c r="M146" i="47"/>
  <c r="M145" i="47"/>
  <c r="U136" i="47"/>
  <c r="U160" i="47"/>
  <c r="U141" i="47"/>
  <c r="S146" i="47"/>
  <c r="S145" i="47"/>
  <c r="S130" i="47"/>
  <c r="S138" i="47"/>
  <c r="S127" i="47"/>
  <c r="S121" i="47"/>
  <c r="R56" i="47"/>
  <c r="R47" i="47"/>
  <c r="R122" i="47"/>
  <c r="P137" i="47"/>
  <c r="P139" i="47"/>
  <c r="P154" i="47"/>
  <c r="Q154" i="47"/>
  <c r="Q158" i="47"/>
  <c r="R59" i="43"/>
  <c r="M139" i="47"/>
  <c r="O144" i="47"/>
  <c r="O152" i="47"/>
  <c r="L150" i="47"/>
  <c r="M144" i="47"/>
  <c r="M138" i="47"/>
  <c r="M141" i="47"/>
  <c r="M129" i="47"/>
  <c r="M160" i="47"/>
  <c r="S143" i="47"/>
  <c r="S136" i="47"/>
  <c r="R50" i="47"/>
  <c r="P143" i="47"/>
  <c r="P124" i="47"/>
  <c r="P151" i="47"/>
  <c r="R65" i="47"/>
  <c r="O154" i="47"/>
  <c r="O130" i="47"/>
  <c r="O153" i="47"/>
  <c r="O129" i="47"/>
  <c r="L141" i="47"/>
  <c r="L153" i="47"/>
  <c r="L138" i="47"/>
  <c r="L143" i="47"/>
  <c r="M142" i="47"/>
  <c r="M137" i="47"/>
  <c r="M158" i="47"/>
  <c r="M152" i="47"/>
  <c r="U143" i="47"/>
  <c r="U157" i="47"/>
  <c r="U155" i="47"/>
  <c r="U152" i="47"/>
  <c r="U135" i="47"/>
  <c r="U137" i="47"/>
  <c r="U139" i="47"/>
  <c r="S150" i="47"/>
  <c r="S140" i="47"/>
  <c r="S124" i="47"/>
  <c r="S157" i="47"/>
  <c r="S129" i="47"/>
  <c r="R63" i="47"/>
  <c r="Q155" i="47"/>
  <c r="P145" i="47"/>
  <c r="Q159" i="47"/>
  <c r="P136" i="47"/>
  <c r="P158" i="47"/>
  <c r="P157" i="47"/>
  <c r="Q156" i="47"/>
  <c r="L139" i="47"/>
  <c r="P159" i="47"/>
  <c r="P131" i="47"/>
  <c r="O125" i="47"/>
  <c r="O136" i="47"/>
  <c r="M161" i="47"/>
  <c r="M125" i="47"/>
  <c r="E32" i="43"/>
  <c r="M128" i="47"/>
  <c r="M157" i="47"/>
  <c r="P126" i="47"/>
  <c r="P121" i="47"/>
  <c r="O158" i="47"/>
  <c r="O156" i="47"/>
  <c r="L152" i="47"/>
  <c r="M153" i="47"/>
  <c r="M140" i="47"/>
  <c r="S159" i="47"/>
  <c r="S158" i="47"/>
  <c r="S137" i="47"/>
  <c r="R69" i="47"/>
  <c r="Q160" i="47"/>
  <c r="P123" i="47"/>
  <c r="P122" i="47"/>
  <c r="P141" i="47"/>
  <c r="P127" i="47"/>
  <c r="P138" i="47"/>
  <c r="AM1130" i="79"/>
  <c r="AM1132"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AM521" i="46"/>
  <c r="AM523" i="46" s="1"/>
  <c r="W20" i="47"/>
  <c r="W22" i="47"/>
  <c r="W24" i="47"/>
  <c r="R56"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0"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53" i="47"/>
  <c r="I114" i="47"/>
  <c r="I101" i="47"/>
  <c r="I111" i="47"/>
  <c r="I143" i="47"/>
  <c r="I100" i="47"/>
  <c r="I110" i="47"/>
  <c r="I142"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7" i="47"/>
  <c r="J128" i="47"/>
  <c r="J152" i="47"/>
  <c r="H19" i="43"/>
  <c r="J61" i="47"/>
  <c r="J40" i="47"/>
  <c r="J35" i="47"/>
  <c r="J51" i="47"/>
  <c r="J78" i="47"/>
  <c r="J55" i="47"/>
  <c r="J33" i="47"/>
  <c r="J41" i="47"/>
  <c r="J52" i="47"/>
  <c r="J66" i="47"/>
  <c r="J53" i="47"/>
  <c r="J49" i="47"/>
  <c r="J67" i="47"/>
  <c r="J37" i="47"/>
  <c r="J31" i="47"/>
  <c r="W31" i="47" s="1"/>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N160" i="47" l="1"/>
  <c r="N135" i="47"/>
  <c r="W135" i="47" s="1"/>
  <c r="N146" i="47"/>
  <c r="W146" i="47" s="1"/>
  <c r="N150" i="47"/>
  <c r="W150" i="47" s="1"/>
  <c r="N151" i="47"/>
  <c r="N157" i="47"/>
  <c r="W157" i="47" s="1"/>
  <c r="N144" i="47"/>
  <c r="W144" i="47" s="1"/>
  <c r="N136" i="47"/>
  <c r="W136" i="47" s="1"/>
  <c r="N109" i="47"/>
  <c r="W109" i="47" s="1"/>
  <c r="N107" i="47"/>
  <c r="W107" i="47" s="1"/>
  <c r="N152" i="47"/>
  <c r="W152" i="47" s="1"/>
  <c r="N161" i="47"/>
  <c r="W161" i="47" s="1"/>
  <c r="N159" i="47"/>
  <c r="W159" i="47" s="1"/>
  <c r="N116" i="47"/>
  <c r="W116" i="47" s="1"/>
  <c r="N141" i="47"/>
  <c r="W141" i="47" s="1"/>
  <c r="N124" i="47"/>
  <c r="W124" i="47" s="1"/>
  <c r="N142" i="47"/>
  <c r="N129" i="47"/>
  <c r="W129" i="47" s="1"/>
  <c r="N156" i="47"/>
  <c r="W156" i="47" s="1"/>
  <c r="R71" i="43"/>
  <c r="N126" i="47"/>
  <c r="W126" i="47" s="1"/>
  <c r="N145" i="47"/>
  <c r="W145" i="47" s="1"/>
  <c r="N123" i="47"/>
  <c r="W123" i="47" s="1"/>
  <c r="N120" i="47"/>
  <c r="W120" i="47" s="1"/>
  <c r="N130" i="47"/>
  <c r="W130" i="47" s="1"/>
  <c r="N158" i="47"/>
  <c r="W158" i="47" s="1"/>
  <c r="E33" i="43"/>
  <c r="E42" i="43" s="1"/>
  <c r="N108" i="47"/>
  <c r="W108" i="47" s="1"/>
  <c r="N106" i="47"/>
  <c r="W106" i="47" s="1"/>
  <c r="N114" i="47"/>
  <c r="W114" i="47" s="1"/>
  <c r="N111" i="47"/>
  <c r="W111" i="47" s="1"/>
  <c r="N113" i="47"/>
  <c r="W113" i="47" s="1"/>
  <c r="N154" i="47"/>
  <c r="W154" i="47" s="1"/>
  <c r="N125" i="47"/>
  <c r="W125" i="47" s="1"/>
  <c r="N127" i="47"/>
  <c r="W127" i="47" s="1"/>
  <c r="N128" i="47"/>
  <c r="W128" i="47" s="1"/>
  <c r="N139" i="47"/>
  <c r="W139" i="47" s="1"/>
  <c r="N131" i="47"/>
  <c r="W131" i="47" s="1"/>
  <c r="N140" i="47"/>
  <c r="W140" i="47" s="1"/>
  <c r="N137" i="47"/>
  <c r="W137" i="47" s="1"/>
  <c r="N115" i="47"/>
  <c r="W115" i="47" s="1"/>
  <c r="N112" i="47"/>
  <c r="W112" i="47" s="1"/>
  <c r="N110" i="47"/>
  <c r="W110" i="47" s="1"/>
  <c r="N155" i="47"/>
  <c r="W155" i="47" s="1"/>
  <c r="N153" i="47"/>
  <c r="W153" i="47" s="1"/>
  <c r="V57" i="47"/>
  <c r="V59" i="47" s="1"/>
  <c r="V72" i="47" s="1"/>
  <c r="V74" i="47" s="1"/>
  <c r="V87" i="47" s="1"/>
  <c r="V89" i="47" s="1"/>
  <c r="V102" i="47" s="1"/>
  <c r="W30" i="47"/>
  <c r="AM396" i="79"/>
  <c r="R68" i="43"/>
  <c r="AM764" i="79"/>
  <c r="R74" i="43"/>
  <c r="S57" i="47"/>
  <c r="S59" i="47" s="1"/>
  <c r="S72" i="47" s="1"/>
  <c r="S74" i="47" s="1"/>
  <c r="S87" i="47" s="1"/>
  <c r="S89" i="47" s="1"/>
  <c r="S102" i="47" s="1"/>
  <c r="T57" i="47"/>
  <c r="T59" i="47" s="1"/>
  <c r="T72" i="47" s="1"/>
  <c r="T74" i="47" s="1"/>
  <c r="T87" i="47" s="1"/>
  <c r="T89" i="47" s="1"/>
  <c r="T102" i="47" s="1"/>
  <c r="W41" i="47"/>
  <c r="Q57" i="47"/>
  <c r="Q59" i="47" s="1"/>
  <c r="Q72" i="47" s="1"/>
  <c r="Q74" i="47" s="1"/>
  <c r="Q87" i="47" s="1"/>
  <c r="Q89" i="47" s="1"/>
  <c r="Q102" i="47" s="1"/>
  <c r="W37" i="47"/>
  <c r="W38" i="47"/>
  <c r="W40" i="47"/>
  <c r="W33" i="47"/>
  <c r="W35" i="47"/>
  <c r="W34" i="47"/>
  <c r="W36" i="47"/>
  <c r="W39" i="47"/>
  <c r="U42" i="47"/>
  <c r="U44" i="47" s="1"/>
  <c r="U57" i="47" s="1"/>
  <c r="U59" i="47" s="1"/>
  <c r="U72" i="47" s="1"/>
  <c r="U74" i="47" s="1"/>
  <c r="U87" i="47" s="1"/>
  <c r="U89" i="47" s="1"/>
  <c r="U102" i="47" s="1"/>
  <c r="W32" i="47"/>
  <c r="M102" i="43"/>
  <c r="W27" i="47"/>
  <c r="C104" i="43" s="1"/>
  <c r="P87" i="47"/>
  <c r="P89" i="47" s="1"/>
  <c r="P102" i="47" s="1"/>
  <c r="R57" i="47"/>
  <c r="R59" i="47" s="1"/>
  <c r="R72" i="47" s="1"/>
  <c r="R74" i="47" s="1"/>
  <c r="R87" i="47" s="1"/>
  <c r="R89" i="47" s="1"/>
  <c r="R102" i="47" s="1"/>
  <c r="W64" i="47"/>
  <c r="W55" i="47"/>
  <c r="W46" i="47"/>
  <c r="W48" i="47"/>
  <c r="W66" i="47"/>
  <c r="W94" i="47"/>
  <c r="W138" i="47"/>
  <c r="W122" i="47"/>
  <c r="W91" i="47"/>
  <c r="W121" i="47"/>
  <c r="W82" i="47"/>
  <c r="W151" i="47"/>
  <c r="W92" i="47"/>
  <c r="W56" i="47"/>
  <c r="W61" i="47"/>
  <c r="W76" i="47"/>
  <c r="W85" i="47"/>
  <c r="W83" i="47"/>
  <c r="W142" i="47"/>
  <c r="W45" i="47"/>
  <c r="W50" i="47"/>
  <c r="W93" i="47"/>
  <c r="W98" i="47"/>
  <c r="W51" i="47"/>
  <c r="W69" i="47"/>
  <c r="W99" i="47"/>
  <c r="W79" i="47"/>
  <c r="W77" i="47"/>
  <c r="W47" i="47"/>
  <c r="W54" i="47"/>
  <c r="W68" i="47"/>
  <c r="W71" i="47"/>
  <c r="W101" i="47"/>
  <c r="W52" i="47"/>
  <c r="W67" i="47"/>
  <c r="W100" i="47"/>
  <c r="W49" i="47"/>
  <c r="W96" i="47"/>
  <c r="W80" i="47"/>
  <c r="W105" i="47"/>
  <c r="W95" i="47"/>
  <c r="W70" i="47"/>
  <c r="W143" i="47"/>
  <c r="W78" i="47"/>
  <c r="W81" i="47"/>
  <c r="W84" i="47"/>
  <c r="W86" i="47"/>
  <c r="W90" i="47"/>
  <c r="W53" i="47"/>
  <c r="W160" i="47"/>
  <c r="W97" i="47"/>
  <c r="W62" i="47"/>
  <c r="W65" i="47"/>
  <c r="W63" i="47"/>
  <c r="W75"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J12" i="91" l="1"/>
  <c r="K12" i="91" s="1"/>
  <c r="H18" i="43"/>
  <c r="V104" i="47"/>
  <c r="V117" i="47" s="1"/>
  <c r="V119" i="47" s="1"/>
  <c r="V132" i="47" s="1"/>
  <c r="V134" i="47" s="1"/>
  <c r="V147" i="47" s="1"/>
  <c r="P104" i="47"/>
  <c r="P117" i="47" s="1"/>
  <c r="P119" i="47" s="1"/>
  <c r="P132" i="47" s="1"/>
  <c r="P134" i="47" s="1"/>
  <c r="P147" i="47" s="1"/>
  <c r="R104" i="47"/>
  <c r="R117" i="47" s="1"/>
  <c r="R119" i="47" s="1"/>
  <c r="R132" i="47" s="1"/>
  <c r="R134" i="47" s="1"/>
  <c r="R147" i="47" s="1"/>
  <c r="Q104" i="47"/>
  <c r="Q117" i="47" s="1"/>
  <c r="Q119" i="47" s="1"/>
  <c r="Q132" i="47" s="1"/>
  <c r="Q134" i="47" s="1"/>
  <c r="Q147" i="47" s="1"/>
  <c r="S104" i="47"/>
  <c r="S117" i="47" s="1"/>
  <c r="S119" i="47" s="1"/>
  <c r="S132" i="47" s="1"/>
  <c r="S134" i="47" s="1"/>
  <c r="S147" i="47" s="1"/>
  <c r="T104" i="47"/>
  <c r="T117" i="47" s="1"/>
  <c r="T119" i="47" s="1"/>
  <c r="T132" i="47" s="1"/>
  <c r="T134" i="47" s="1"/>
  <c r="T147" i="47" s="1"/>
  <c r="U104" i="47"/>
  <c r="U117" i="47" s="1"/>
  <c r="U119" i="47" s="1"/>
  <c r="U132" i="47" s="1"/>
  <c r="U134" i="47" s="1"/>
  <c r="U147" i="47" s="1"/>
  <c r="W29" i="47"/>
  <c r="C105" i="43"/>
  <c r="M72" i="47"/>
  <c r="M74" i="47" s="1"/>
  <c r="M87" i="47" s="1"/>
  <c r="M89" i="47" s="1"/>
  <c r="M102" i="47" s="1"/>
  <c r="I72" i="47"/>
  <c r="J72" i="47"/>
  <c r="J74" i="47" s="1"/>
  <c r="J87" i="47" s="1"/>
  <c r="J89" i="47" s="1"/>
  <c r="J102" i="47" s="1"/>
  <c r="N72" i="47"/>
  <c r="N74" i="47" s="1"/>
  <c r="N87" i="47" s="1"/>
  <c r="N89" i="47" s="1"/>
  <c r="N102" i="47" s="1"/>
  <c r="O72" i="47"/>
  <c r="O74" i="47" s="1"/>
  <c r="O87" i="47" s="1"/>
  <c r="O89" i="47" s="1"/>
  <c r="O102" i="47" s="1"/>
  <c r="L44" i="47"/>
  <c r="L57" i="47" s="1"/>
  <c r="L59" i="47" s="1"/>
  <c r="U149" i="47" l="1"/>
  <c r="U162" i="47" s="1"/>
  <c r="P83" i="43"/>
  <c r="P84" i="43" s="1"/>
  <c r="S149" i="47"/>
  <c r="S162" i="47" s="1"/>
  <c r="N83" i="43"/>
  <c r="N84" i="43" s="1"/>
  <c r="R149" i="47"/>
  <c r="R162" i="47" s="1"/>
  <c r="M83" i="43"/>
  <c r="M84" i="43" s="1"/>
  <c r="T149" i="47"/>
  <c r="T162" i="47" s="1"/>
  <c r="O83" i="43"/>
  <c r="O84" i="43" s="1"/>
  <c r="Q149" i="47"/>
  <c r="Q162" i="47" s="1"/>
  <c r="L83" i="43"/>
  <c r="L84" i="43" s="1"/>
  <c r="P149" i="47"/>
  <c r="P162" i="47" s="1"/>
  <c r="K83" i="43"/>
  <c r="K84" i="43" s="1"/>
  <c r="V149" i="47"/>
  <c r="V162" i="47" s="1"/>
  <c r="Q83" i="43"/>
  <c r="Q84" i="43" s="1"/>
  <c r="I74" i="47"/>
  <c r="I87" i="47" s="1"/>
  <c r="I89" i="47" s="1"/>
  <c r="I102" i="47" s="1"/>
  <c r="I104" i="47" s="1"/>
  <c r="I117" i="47" s="1"/>
  <c r="O104" i="47"/>
  <c r="O117" i="47" s="1"/>
  <c r="O119" i="47" s="1"/>
  <c r="O132" i="47" s="1"/>
  <c r="J104" i="47"/>
  <c r="J117" i="47" s="1"/>
  <c r="M104" i="47"/>
  <c r="M117" i="47" s="1"/>
  <c r="N104" i="47"/>
  <c r="N117" i="47" s="1"/>
  <c r="L72" i="47"/>
  <c r="L74" i="47" s="1"/>
  <c r="L87" i="47" s="1"/>
  <c r="L89" i="47" s="1"/>
  <c r="L102" i="47" s="1"/>
  <c r="F36" i="43" l="1"/>
  <c r="G36" i="43" s="1"/>
  <c r="F37" i="43"/>
  <c r="G37" i="43" s="1"/>
  <c r="F40" i="43"/>
  <c r="G40" i="43" s="1"/>
  <c r="F38" i="43"/>
  <c r="G38" i="43" s="1"/>
  <c r="F41" i="43"/>
  <c r="G41" i="43" s="1"/>
  <c r="F39" i="43"/>
  <c r="G39" i="43" s="1"/>
  <c r="F35" i="43"/>
  <c r="G35" i="43" s="1"/>
  <c r="O134" i="47"/>
  <c r="O147" i="47" s="1"/>
  <c r="N119" i="47"/>
  <c r="J119" i="47"/>
  <c r="J132" i="47" s="1"/>
  <c r="M119" i="47"/>
  <c r="M132" i="47" s="1"/>
  <c r="L104" i="47"/>
  <c r="L117" i="47" s="1"/>
  <c r="I119" i="47"/>
  <c r="I132" i="47" s="1"/>
  <c r="O149" i="47" l="1"/>
  <c r="O162" i="47" s="1"/>
  <c r="J83" i="43"/>
  <c r="N132" i="47"/>
  <c r="N134" i="47" s="1"/>
  <c r="N147" i="47" s="1"/>
  <c r="J134" i="47"/>
  <c r="J147" i="47" s="1"/>
  <c r="I134" i="47"/>
  <c r="I147" i="47" s="1"/>
  <c r="M134" i="47"/>
  <c r="M147" i="47" s="1"/>
  <c r="L119" i="47"/>
  <c r="L132" i="47" s="1"/>
  <c r="W42" i="47"/>
  <c r="D104" i="43" s="1"/>
  <c r="K42" i="47"/>
  <c r="M149" i="47" l="1"/>
  <c r="M162" i="47" s="1"/>
  <c r="H83" i="43"/>
  <c r="H84" i="43" s="1"/>
  <c r="I149" i="47"/>
  <c r="I162" i="47" s="1"/>
  <c r="D83" i="43"/>
  <c r="F28" i="43" s="1"/>
  <c r="G28" i="43" s="1"/>
  <c r="J149" i="47"/>
  <c r="J162" i="47" s="1"/>
  <c r="E83" i="43"/>
  <c r="F29" i="43" s="1"/>
  <c r="G29" i="43" s="1"/>
  <c r="N149" i="47"/>
  <c r="N162" i="47" s="1"/>
  <c r="I83" i="43"/>
  <c r="F33" i="43" s="1"/>
  <c r="G33" i="43" s="1"/>
  <c r="F34" i="43"/>
  <c r="G34" i="43" s="1"/>
  <c r="J84" i="43"/>
  <c r="L134" i="47"/>
  <c r="L147" i="47" s="1"/>
  <c r="D105" i="43"/>
  <c r="K44" i="47"/>
  <c r="K57" i="47" s="1"/>
  <c r="K59" i="47" s="1"/>
  <c r="W44" i="47"/>
  <c r="W57" i="47" s="1"/>
  <c r="F32" i="43" l="1"/>
  <c r="G32" i="43" s="1"/>
  <c r="D84" i="43"/>
  <c r="E84" i="43"/>
  <c r="L149" i="47"/>
  <c r="L162" i="47" s="1"/>
  <c r="G83" i="43"/>
  <c r="F31" i="43" s="1"/>
  <c r="G31" i="43" s="1"/>
  <c r="I84" i="43"/>
  <c r="W59" i="47"/>
  <c r="W72" i="47" s="1"/>
  <c r="E104" i="43"/>
  <c r="K72" i="47"/>
  <c r="K74" i="47" s="1"/>
  <c r="K87" i="47" s="1"/>
  <c r="K89" i="47" s="1"/>
  <c r="K102" i="47" s="1"/>
  <c r="G84" i="43" l="1"/>
  <c r="K104" i="47"/>
  <c r="K117" i="47" s="1"/>
  <c r="W74" i="47"/>
  <c r="W87" i="47" s="1"/>
  <c r="F104" i="43"/>
  <c r="F105" i="43" s="1"/>
  <c r="E105" i="43"/>
  <c r="K119" i="47" l="1"/>
  <c r="K132" i="47" s="1"/>
  <c r="W89" i="47"/>
  <c r="W102" i="47" s="1"/>
  <c r="G104" i="43"/>
  <c r="K134" i="47" l="1"/>
  <c r="K147" i="47" s="1"/>
  <c r="G105" i="43"/>
  <c r="W104" i="47"/>
  <c r="W117" i="47" s="1"/>
  <c r="H104" i="43"/>
  <c r="H105" i="43" s="1"/>
  <c r="K149" i="47" l="1"/>
  <c r="K162" i="47" s="1"/>
  <c r="F83" i="43"/>
  <c r="F30" i="43" s="1"/>
  <c r="F42" i="43" s="1"/>
  <c r="W119" i="47"/>
  <c r="W132" i="47" s="1"/>
  <c r="I104" i="43"/>
  <c r="I105" i="43" s="1"/>
  <c r="F84" i="43" l="1"/>
  <c r="J104" i="43"/>
  <c r="G30" i="43"/>
  <c r="G42" i="43" s="1"/>
  <c r="W134" i="47"/>
  <c r="W147" i="47" s="1"/>
  <c r="R83" i="43" s="1"/>
  <c r="J20" i="91" l="1"/>
  <c r="K20" i="91" s="1"/>
  <c r="R84" i="43"/>
  <c r="I31" i="91" s="1"/>
  <c r="I32" i="91" s="1"/>
  <c r="H20" i="43"/>
  <c r="H21" i="43" s="1"/>
  <c r="J105" i="43"/>
  <c r="K104" i="43"/>
  <c r="K105" i="43" s="1"/>
  <c r="W149" i="47"/>
  <c r="W162" i="47" s="1"/>
  <c r="L104" i="43" s="1"/>
  <c r="L105" i="43" s="1"/>
  <c r="M104" i="43" l="1"/>
  <c r="M105" i="43" s="1"/>
</calcChain>
</file>

<file path=xl/comments1.xml><?xml version="1.0" encoding="utf-8"?>
<comments xmlns="http://schemas.openxmlformats.org/spreadsheetml/2006/main">
  <authors>
    <author>Sabrina Liu</author>
  </authors>
  <commentList>
    <comment ref="B37" authorId="0" shapeId="0">
      <text>
        <r>
          <rPr>
            <b/>
            <sz val="9"/>
            <color indexed="81"/>
            <rFont val="Tahoma"/>
            <family val="2"/>
          </rPr>
          <t>Sabrina Liu:</t>
        </r>
        <r>
          <rPr>
            <sz val="9"/>
            <color indexed="81"/>
            <rFont val="Tahoma"/>
            <family val="2"/>
          </rPr>
          <t xml:space="preserve">
should be 100% allocated to residential customers</t>
        </r>
      </text>
    </comment>
  </commentList>
</comments>
</file>

<file path=xl/comments2.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<sst xmlns="http://schemas.openxmlformats.org/spreadsheetml/2006/main" count="10482" uniqueCount="941">
  <si>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</si>
  <si>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</si>
  <si>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</si>
  <si>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</si>
  <si>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</si>
  <si>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</si>
  <si>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</si>
  <si>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</si>
  <si>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</si>
  <si>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</si>
  <si>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</si>
  <si>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</si>
  <si>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</si>
  <si>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</si>
  <si>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</si>
  <si>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</si>
  <si>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</si>
  <si>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</si>
  <si>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</si>
  <si>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</si>
  <si>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</si>
  <si>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</si>
  <si>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</si>
  <si>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</si>
  <si>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</si>
  <si>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</si>
  <si>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</si>
  <si>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</si>
  <si>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</si>
  <si>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</si>
  <si>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</si>
  <si>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</si>
  <si>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</si>
  <si>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</si>
  <si>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</si>
  <si>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</si>
  <si>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</si>
  <si>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</si>
  <si>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</si>
  <si>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</si>
  <si>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</si>
  <si>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</si>
  <si>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</si>
  <si>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</si>
  <si>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</si>
  <si>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</si>
  <si>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</si>
  <si>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</si>
  <si>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</si>
  <si>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</si>
  <si>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</si>
  <si>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</si>
  <si>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</si>
  <si>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</si>
  <si>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</si>
  <si>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</si>
  <si>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</si>
  <si>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</si>
  <si>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</si>
  <si>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</si>
  <si>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</si>
  <si>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</si>
  <si>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</si>
  <si>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</si>
  <si>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</si>
  <si>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</si>
  <si>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</si>
  <si>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</si>
  <si>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</si>
  <si>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</si>
  <si>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</si>
  <si>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</si>
  <si>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</si>
  <si>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</si>
  <si>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</si>
  <si>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</si>
  <si>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</si>
  <si>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</si>
  <si>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</si>
  <si>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</si>
  <si>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</si>
  <si>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</si>
  <si>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</si>
  <si>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</si>
  <si>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</si>
  <si>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</si>
  <si>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</si>
  <si>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</si>
  <si>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</si>
  <si>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</si>
  <si>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</si>
  <si>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</si>
  <si>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</si>
  <si>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</si>
  <si>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</si>
  <si>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</si>
  <si>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</si>
  <si>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</si>
  <si>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</si>
  <si>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</si>
  <si>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</si>
  <si>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</si>
  <si>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</si>
  <si>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</si>
  <si>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</si>
  <si>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</si>
  <si>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</si>
  <si>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</si>
  <si>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</si>
  <si>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</si>
  <si>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</si>
  <si>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</si>
  <si>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</si>
  <si>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</si>
  <si>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</si>
  <si>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</si>
  <si>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</si>
  <si>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</si>
  <si>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</si>
  <si>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</si>
  <si>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</si>
  <si>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</si>
  <si>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</si>
  <si>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</si>
  <si>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</si>
  <si>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</si>
  <si>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</si>
  <si>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</si>
  <si>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</si>
  <si>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</si>
  <si>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</si>
  <si>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</si>
  <si>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</si>
  <si>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</si>
  <si>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</si>
  <si>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</si>
  <si>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</si>
  <si>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</si>
  <si>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</si>
  <si>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</si>
  <si>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</si>
  <si>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</si>
  <si>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</si>
  <si>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</si>
  <si>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</si>
  <si>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</si>
  <si>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</si>
  <si>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</si>
  <si>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</si>
  <si>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</si>
  <si>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</si>
  <si>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</si>
  <si>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</si>
  <si>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</si>
  <si>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</si>
  <si>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</si>
  <si>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</si>
  <si>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</si>
  <si>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</si>
  <si>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</si>
  <si>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</si>
  <si>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</si>
  <si>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</si>
  <si>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</si>
  <si>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</si>
  <si>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</si>
  <si>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</si>
  <si>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</si>
  <si>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</si>
  <si>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</si>
  <si>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</si>
  <si>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</si>
  <si>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</si>
  <si>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</si>
  <si>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</si>
  <si>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</si>
  <si>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</si>
  <si>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</si>
  <si>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</si>
  <si>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</si>
  <si>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</si>
  <si>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</si>
  <si>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</si>
  <si>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</si>
  <si>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</si>
  <si>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</si>
  <si>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</si>
  <si>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</si>
  <si>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</si>
  <si>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</si>
  <si>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</si>
  <si>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</si>
  <si>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</si>
  <si>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</si>
  <si>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</si>
  <si>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</si>
  <si>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</si>
  <si>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</si>
  <si>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</si>
  <si>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</si>
  <si>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</si>
  <si>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</si>
  <si>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</si>
  <si>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</si>
  <si>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</si>
  <si>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</si>
  <si>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</si>
  <si>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</si>
  <si>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</si>
  <si>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</si>
  <si>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</si>
  <si>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</si>
  <si>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</si>
  <si>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</si>
  <si>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</si>
  <si>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</si>
  <si>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</si>
  <si>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</si>
  <si>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</si>
  <si>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</si>
  <si>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</si>
  <si>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</si>
  <si>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</si>
  <si>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</si>
  <si>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</si>
  <si>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</si>
  <si>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</si>
  <si>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</si>
  <si>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</si>
  <si>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</si>
  <si>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</si>
  <si>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</si>
  <si>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</si>
  <si>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</si>
  <si>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</si>
  <si>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</si>
  <si>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</si>
  <si>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</si>
  <si>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</si>
  <si>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</si>
  <si>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</si>
  <si>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</si>
  <si>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</si>
  <si>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</si>
  <si>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</si>
  <si>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</si>
  <si>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</si>
  <si>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</si>
  <si>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</si>
  <si>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</si>
  <si>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</si>
  <si>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</si>
  <si>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</si>
  <si>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</si>
  <si>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</si>
  <si>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</si>
  <si>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</si>
  <si>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</si>
  <si>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</si>
  <si>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</si>
  <si>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</si>
  <si>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</si>
  <si>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</si>
  <si>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</si>
  <si>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</si>
  <si>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</si>
  <si>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</si>
  <si>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</si>
  <si>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</si>
  <si>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</si>
  <si>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</si>
  <si>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</si>
  <si>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</si>
  <si>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</si>
  <si>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</si>
  <si>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</si>
  <si>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</si>
  <si>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</si>
  <si>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</si>
  <si>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</si>
  <si>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</si>
  <si>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</si>
  <si>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</si>
  <si>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</si>
  <si>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</si>
  <si>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</si>
  <si>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</si>
  <si>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</si>
  <si>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</si>
  <si>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</si>
  <si>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</si>
  <si>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</si>
  <si>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</si>
  <si>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</si>
  <si>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</si>
  <si>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</si>
  <si>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</si>
  <si>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</si>
  <si>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</si>
  <si>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</si>
  <si>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</si>
  <si>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</si>
  <si>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</si>
  <si>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</si>
  <si>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</si>
  <si>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</si>
  <si>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</si>
  <si>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</si>
  <si>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</si>
  <si>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</si>
  <si>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</si>
  <si>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</si>
  <si>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</si>
  <si>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</si>
  <si>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</si>
  <si>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</si>
  <si>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</si>
  <si>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</si>
  <si>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</si>
  <si>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</si>
  <si>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</si>
  <si>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</si>
  <si>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</si>
  <si>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</si>
  <si>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</si>
  <si>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</si>
  <si>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</si>
  <si>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</si>
  <si>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</si>
  <si>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</si>
  <si>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</si>
  <si>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</si>
  <si>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</si>
  <si>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</si>
  <si>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</si>
  <si>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</si>
  <si>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</si>
  <si>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</si>
  <si>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</si>
  <si>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</si>
  <si>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</si>
  <si>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</si>
  <si>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</si>
  <si>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</si>
  <si>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</si>
  <si>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</si>
  <si>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</si>
  <si>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</si>
  <si>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</si>
  <si>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</si>
  <si>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</si>
  <si>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</si>
  <si>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</si>
  <si>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</si>
  <si>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</si>
  <si>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</si>
  <si>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</si>
  <si>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</si>
  <si>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</si>
  <si>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</si>
  <si>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</si>
  <si>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</si>
  <si>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</si>
  <si>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</si>
  <si>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</si>
  <si>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</si>
  <si>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</si>
  <si>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</si>
  <si>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</si>
  <si>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</si>
  <si>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</si>
  <si>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</si>
  <si>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</si>
  <si>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</si>
  <si>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</si>
  <si>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</si>
  <si>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</si>
  <si>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</si>
  <si>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</si>
  <si>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</si>
  <si>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</si>
  <si>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</si>
  <si>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</si>
  <si>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</si>
  <si>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</si>
  <si>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</si>
  <si>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</si>
  <si>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</si>
  <si>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</si>
  <si>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</si>
  <si>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</si>
  <si>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</si>
  <si>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</si>
  <si>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</si>
  <si>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</si>
  <si>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</si>
  <si>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</si>
  <si>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</si>
  <si>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</si>
  <si>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</si>
  <si>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</si>
  <si>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</si>
  <si>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</si>
  <si>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</si>
  <si>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</si>
  <si>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</si>
  <si>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</si>
  <si>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</si>
  <si>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</si>
  <si>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</si>
  <si>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</si>
  <si>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</si>
  <si>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</si>
  <si>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</si>
  <si>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</si>
  <si>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</si>
  <si>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</si>
  <si>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</si>
  <si>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</si>
  <si>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</si>
  <si>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</si>
  <si>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</si>
  <si>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</si>
  <si>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</si>
  <si>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</si>
  <si>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</si>
  <si>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</si>
  <si>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</si>
  <si>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</si>
  <si>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</si>
  <si>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</si>
  <si>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</si>
  <si>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</si>
  <si>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</si>
  <si>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</si>
  <si>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</si>
  <si>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</si>
  <si>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</si>
  <si>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</si>
  <si>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</si>
  <si>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</si>
  <si>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</si>
  <si>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</si>
  <si>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</si>
  <si>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</si>
  <si>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</si>
  <si>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</si>
  <si>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</si>
  <si>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</si>
  <si>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</si>
  <si>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</si>
  <si>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</si>
  <si>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</si>
  <si>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</si>
  <si>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</si>
  <si>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</si>
  <si>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</si>
  <si>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</si>
  <si>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</si>
  <si>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</si>
  <si>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</si>
  <si>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</si>
  <si>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</si>
  <si>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</si>
  <si>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</si>
  <si>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</si>
  <si>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</si>
  <si>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</si>
  <si>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</si>
  <si>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</si>
  <si>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</si>
  <si>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</si>
  <si>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</si>
  <si>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</si>
  <si>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</si>
  <si>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</si>
  <si>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</si>
  <si>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</si>
  <si>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</si>
  <si>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</si>
  <si>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</si>
  <si>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</si>
  <si>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</si>
  <si>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</si>
  <si>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</si>
  <si>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</si>
  <si>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</si>
  <si>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</si>
  <si>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</si>
  <si>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</si>
  <si>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</si>
  <si>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</si>
  <si>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</si>
  <si>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</si>
  <si>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</si>
  <si>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</si>
  <si>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</si>
  <si>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</si>
  <si>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</si>
  <si>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</si>
  <si>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</si>
  <si>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</si>
  <si>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</si>
  <si>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</si>
  <si>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</si>
  <si>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</si>
  <si>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</si>
  <si>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</si>
  <si>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</si>
  <si>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</si>
  <si>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</si>
  <si>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</si>
  <si>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</si>
  <si>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</si>
  <si>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</si>
  <si>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</si>
  <si>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</si>
  <si>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</si>
  <si>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</si>
  <si>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</si>
  <si>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</si>
  <si>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</si>
  <si>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</si>
  <si>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</si>
  <si>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</si>
  <si>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</si>
  <si>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</si>
  <si>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</si>
  <si>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</si>
  <si>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</si>
  <si>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</si>
  <si>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</si>
  <si>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</si>
  <si>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</si>
  <si>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</si>
  <si>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</si>
  <si>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</si>
  <si>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</si>
  <si>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</si>
  <si>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</si>
  <si>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</si>
  <si>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</si>
  <si>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</si>
  <si>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</si>
  <si>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</si>
  <si>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</si>
  <si>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</si>
  <si>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</si>
  <si>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</si>
  <si>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</si>
  <si>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</si>
  <si>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</si>
  <si>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</si>
  <si>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</si>
  <si>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</si>
  <si>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</si>
  <si>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</si>
  <si>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</si>
  <si>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</si>
  <si>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</si>
  <si>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</si>
  <si>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</si>
  <si>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</si>
  <si>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</si>
  <si>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</si>
  <si>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</si>
  <si>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</si>
  <si>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</si>
  <si>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</si>
  <si>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</si>
  <si>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</si>
  <si>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</si>
  <si>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</si>
  <si>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</si>
  <si>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</si>
  <si>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</si>
  <si>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</si>
  <si>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</si>
  <si>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</si>
  <si>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</si>
  <si>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</si>
  <si>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</si>
  <si>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</si>
  <si>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</si>
  <si>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</si>
  <si>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</si>
  <si>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</si>
  <si>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</si>
  <si>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</si>
  <si>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</si>
  <si>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</si>
  <si>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</si>
  <si>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</si>
  <si>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</si>
  <si>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</si>
  <si>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</si>
  <si>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</si>
  <si>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</si>
  <si>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</si>
  <si>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</si>
  <si>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</si>
  <si>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</si>
  <si>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</si>
  <si>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</si>
  <si>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</si>
  <si>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</si>
  <si>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</si>
  <si>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</si>
  <si>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</si>
  <si>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</si>
  <si>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</si>
  <si>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</si>
  <si>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</si>
  <si>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</si>
  <si>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</si>
  <si>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</si>
  <si>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</si>
  <si>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</si>
  <si>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</si>
  <si>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</si>
  <si>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</si>
  <si>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</si>
  <si>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</si>
  <si>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</si>
  <si>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</si>
  <si>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</si>
  <si>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</si>
  <si>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</si>
  <si>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</si>
  <si>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</si>
  <si>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</si>
  <si>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</si>
  <si>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</si>
  <si>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</si>
  <si>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</si>
  <si>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</si>
  <si>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</si>
  <si>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</si>
  <si>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</si>
  <si>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</si>
  <si>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</si>
  <si>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</si>
  <si>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</si>
  <si>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</si>
  <si>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</si>
  <si>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</si>
  <si>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</si>
  <si>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</si>
  <si>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</si>
  <si>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</si>
  <si>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</si>
  <si>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</si>
  <si>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</si>
  <si>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</si>
  <si>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</si>
  <si>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</si>
  <si>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</si>
  <si>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</si>
  <si>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</si>
  <si>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</si>
  <si>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</si>
  <si>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</si>
  <si>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</si>
  <si>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</si>
  <si>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</si>
  <si>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Peak Demand Savings attributed to LED Street Lighting Project</t>
  </si>
  <si>
    <t>Billed kW</t>
  </si>
  <si>
    <t>2015 total</t>
  </si>
  <si>
    <t>EB-2014-0002</t>
  </si>
  <si>
    <t>HVAC Incentives Initiative</t>
  </si>
  <si>
    <t>Tier 1</t>
  </si>
  <si>
    <t>Consumer</t>
  </si>
  <si>
    <t>Horizon Utilities Corporation</t>
  </si>
  <si>
    <t>EE</t>
  </si>
  <si>
    <t>DR</t>
  </si>
  <si>
    <t>Business</t>
  </si>
  <si>
    <t>Commercial Demand Response (part of the Residential program schedule)</t>
  </si>
  <si>
    <t>Commercial &amp; Institutional</t>
  </si>
  <si>
    <t>Demand Response 3 (part of the Industrial program schedule)</t>
  </si>
  <si>
    <t>Industrial</t>
  </si>
  <si>
    <t>Pre-2011 Programs Completed in 2011</t>
  </si>
  <si>
    <t>Final; Released August 31, 2012</t>
  </si>
  <si>
    <t>Appliances</t>
  </si>
  <si>
    <t>Products</t>
  </si>
  <si>
    <t>Installations</t>
  </si>
  <si>
    <t>New participants during the peaksaver extension period + Continuing participants that have signed a peaksaver PLUS agreement</t>
  </si>
  <si>
    <t>Devices</t>
  </si>
  <si>
    <t>Custom retailer initiative; Not evaluated</t>
  </si>
  <si>
    <t>Gross reflects contracted MW and Net reflects Ex ante MW</t>
  </si>
  <si>
    <t>Facilities</t>
  </si>
  <si>
    <t>Projects</t>
  </si>
  <si>
    <t>Not evaluated</t>
  </si>
  <si>
    <t>Audits</t>
  </si>
  <si>
    <t>Not evaluated; 2010 Evaluation findings used</t>
  </si>
  <si>
    <t>C&amp;I</t>
  </si>
  <si>
    <t>Home Assistance</t>
  </si>
  <si>
    <t>Non-Tier 1</t>
  </si>
  <si>
    <t>Residential and Small Commercial Demand Response</t>
  </si>
  <si>
    <t>Tier 1 - 2011 Adjustment</t>
  </si>
  <si>
    <t>Final; Released August 31, 2013</t>
  </si>
  <si>
    <t>Buildings</t>
  </si>
  <si>
    <t>Energy Audit Funding</t>
  </si>
  <si>
    <t>DR-3</t>
  </si>
  <si>
    <t>peaksaverPLUS</t>
  </si>
  <si>
    <t>peaksaverPLUS (IHD)</t>
  </si>
  <si>
    <t>Small Business Lighting</t>
  </si>
  <si>
    <t>Annual Coupons</t>
  </si>
  <si>
    <t>Bi-Annual Retailer Events</t>
  </si>
  <si>
    <t>HVAC</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</si>
  <si>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</si>
  <si>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</si>
  <si>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</si>
  <si>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</si>
  <si>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</si>
  <si>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</si>
  <si>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</si>
  <si>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</si>
  <si>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</si>
  <si>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</si>
  <si>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 xml:space="preserve">                 -  </t>
  </si>
  <si>
    <t xml:space="preserve">                      -  </t>
  </si>
  <si>
    <t xml:space="preserve">     -  </t>
  </si>
  <si>
    <t xml:space="preserve">                    -  </t>
  </si>
  <si>
    <t xml:space="preserve">              -  </t>
  </si>
  <si>
    <t xml:space="preserve">                -  </t>
  </si>
  <si>
    <t>Time-of-Use Savings</t>
  </si>
  <si>
    <t>non-Tier 1</t>
  </si>
  <si>
    <t>Commercial Demand Response</t>
  </si>
  <si>
    <t xml:space="preserve">Demand Response 3 </t>
  </si>
  <si>
    <t>Energy Managers</t>
  </si>
  <si>
    <t>Commercial</t>
  </si>
  <si>
    <t>n/a</t>
  </si>
  <si>
    <t>Custom loadshapes for clotheslines, outdoor timers and power bars based on survey results.</t>
  </si>
  <si>
    <t>Homes</t>
  </si>
  <si>
    <t xml:space="preserve">                     -  </t>
  </si>
  <si>
    <t xml:space="preserve">                       -  </t>
  </si>
  <si>
    <t xml:space="preserve">            -  </t>
  </si>
  <si>
    <t xml:space="preserve">      -  </t>
  </si>
  <si>
    <t xml:space="preserve">                        -  </t>
  </si>
  <si>
    <t xml:space="preserve">                           -  </t>
  </si>
  <si>
    <t xml:space="preserve">          -  </t>
  </si>
  <si>
    <t>Alectra Utilities - Legacy Horizon Utilities Corporation</t>
  </si>
  <si>
    <t>2018 COS/IRM Application</t>
  </si>
  <si>
    <t>2013-2015</t>
  </si>
  <si>
    <t>2013 COS/IRM Application</t>
  </si>
  <si>
    <t>Savings Persistence Report</t>
  </si>
  <si>
    <t>Gross Verified Energy Savings  &gt;  .</t>
  </si>
  <si>
    <t>Gross Verified Peak Demand Savings  &gt;  .</t>
  </si>
  <si>
    <t>Gross Verified Savings  &gt;  .</t>
  </si>
  <si>
    <t>Net Verified Energy Savings  &gt;  .</t>
  </si>
  <si>
    <t>Net Verified Peak Demand Savings  &gt;  .</t>
  </si>
  <si>
    <t>Net Verified Savings  &gt;  .</t>
  </si>
  <si>
    <t>For:  Horizon Utilities Corporation</t>
  </si>
  <si>
    <t>Program / Initiative Name</t>
  </si>
  <si>
    <t>Implementation Year</t>
  </si>
  <si>
    <t>Gross Verified Annual Energy Savings (kWh)</t>
  </si>
  <si>
    <t>Gross Verified Annual Peak Demand Savings (kW)</t>
  </si>
  <si>
    <t>Net Verified Annual Energy Savings (kWh)</t>
  </si>
  <si>
    <t>Net Verified Annual Peak Demand Savings (kW)</t>
  </si>
  <si>
    <t>2015</t>
  </si>
  <si>
    <t>Save on Energy Heating &amp; Cooling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</si>
  <si>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</si>
  <si>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</si>
  <si>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</si>
  <si>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</si>
  <si>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</si>
  <si>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</si>
  <si>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</si>
  <si>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</si>
  <si>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</si>
  <si>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</si>
  <si>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</si>
  <si>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</si>
  <si>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</si>
  <si>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</si>
  <si>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</si>
  <si>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</si>
  <si>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</si>
  <si>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</si>
  <si>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</si>
  <si>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</si>
  <si>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</si>
  <si>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</si>
  <si>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</si>
  <si>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</si>
  <si>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</si>
  <si>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</si>
  <si>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</si>
  <si>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</si>
  <si>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</si>
  <si>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</si>
  <si>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</si>
  <si>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</si>
  <si>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</si>
  <si>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</si>
  <si>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</si>
  <si>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</si>
  <si>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</si>
  <si>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</si>
  <si>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</si>
  <si>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</si>
  <si>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</si>
  <si>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</si>
  <si>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</si>
  <si>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2015 Total</t>
  </si>
  <si>
    <t>2015 Adjustment</t>
  </si>
  <si>
    <t>2015 Adjustment Total</t>
  </si>
  <si>
    <t>2016</t>
  </si>
  <si>
    <t>2016 Total</t>
  </si>
  <si>
    <t>EB-2014-0002; January 1, 2015 - December 31, 2015</t>
  </si>
  <si>
    <t>EB-2009-0228; May 1, 2010 - April 30, 2011</t>
  </si>
  <si>
    <t>EB-2010-0131; May 1, 2011 - December 31, 2011</t>
  </si>
  <si>
    <t>EB-2011-0172; January 1, 2012 - December 31, 2012</t>
  </si>
  <si>
    <t>EB-2012-0132; January 1, 2013 - December 31, 2013</t>
  </si>
  <si>
    <t>EB-2013-0137; January 1, 2014 - December 31, 2014</t>
  </si>
  <si>
    <t>EB-2014-0002, Exhibit 3, Tab 1, Schedule 2, Page 10 of 33</t>
  </si>
  <si>
    <t xml:space="preserve">Efficiency:Equipment Replacement Incentive Initiative (Streetlight project) </t>
  </si>
  <si>
    <t>SL billed kW prior LED SL Project</t>
  </si>
  <si>
    <t>Energy savings attributed to street lighting project in IESO results</t>
  </si>
  <si>
    <t>Gross</t>
  </si>
  <si>
    <t>NTG</t>
  </si>
  <si>
    <t>Net</t>
  </si>
  <si>
    <t>NTG Ratio</t>
  </si>
  <si>
    <t>Net kW Reduction</t>
  </si>
  <si>
    <t>Gross kW Reduction</t>
  </si>
  <si>
    <t>EB-2015-0075
January 1, 2016-December 31, 2016</t>
  </si>
  <si>
    <t>EB-2016-0077
January 1, 2017 to December 31, 2017</t>
  </si>
  <si>
    <t>2017</t>
  </si>
  <si>
    <t>Hamilton</t>
  </si>
  <si>
    <t>Horizon Rate Zone</t>
  </si>
  <si>
    <t>Large Use (2)</t>
  </si>
  <si>
    <t>2016 total</t>
  </si>
  <si>
    <t>St. Catharine</t>
  </si>
  <si>
    <t xml:space="preserve">Smart Thermostat Program </t>
  </si>
  <si>
    <t>Save on Energy Instant Discount Program</t>
  </si>
  <si>
    <t>Whole Home Pilot Program</t>
  </si>
  <si>
    <t>Save on Energy Business Refrigeration Incentive Program</t>
  </si>
  <si>
    <t>Save on Energy Energy Performance Program for Multi-Site Customers</t>
  </si>
  <si>
    <t>Business Refrigeration Incentives Program</t>
  </si>
  <si>
    <t>2017 total</t>
  </si>
  <si>
    <t>2018 total</t>
  </si>
  <si>
    <t>Account</t>
  </si>
  <si>
    <t>Account Description</t>
  </si>
  <si>
    <t>OEB</t>
  </si>
  <si>
    <t>OEB Description</t>
  </si>
  <si>
    <t>Simulation Voucher</t>
  </si>
  <si>
    <t>Debit Balance</t>
  </si>
  <si>
    <t>Credit Balance</t>
  </si>
  <si>
    <t>Balance</t>
  </si>
  <si>
    <t>LRAM Variance account - Residential</t>
  </si>
  <si>
    <t>LRAM Variance Account</t>
  </si>
  <si>
    <t>LRAM Variance account - General Service less than 50</t>
  </si>
  <si>
    <t>LRAM Variance account - General Service greaterthan 50</t>
  </si>
  <si>
    <t>LRAM Variance account - Large User</t>
  </si>
  <si>
    <t>LRAM Variance Account - Large User (2)</t>
  </si>
  <si>
    <t>LRAM Variance Account - Street lighting</t>
  </si>
  <si>
    <t>LRAM Variance Account - Residential - Carrying Charges</t>
  </si>
  <si>
    <t>LRAM Variance Account - GS&lt;50 kW - Carrying Charges</t>
  </si>
  <si>
    <t>LRAM Variance Account - GS&gt;50 kW - Carrying Charges</t>
  </si>
  <si>
    <t>LRAM Variance Account - LU - Carrying Charges</t>
  </si>
  <si>
    <t>LRAM Variance Account - LU(2) - Carrying Charges</t>
  </si>
  <si>
    <t>LRAM Variance Account - Street lighting - Carrying Charges</t>
  </si>
  <si>
    <t>LRAM Variance Account - General Service Greater than 50</t>
  </si>
  <si>
    <t>LRAM Variance Account - Residential</t>
  </si>
  <si>
    <t>LRAM Variance Account - General Service Less than 50</t>
  </si>
  <si>
    <t>LRAM Variance Account - Large User</t>
  </si>
  <si>
    <t>Grand Total</t>
  </si>
  <si>
    <t>Sum of Balance</t>
  </si>
  <si>
    <t>approved dispostion</t>
  </si>
  <si>
    <t>170505 Total</t>
  </si>
  <si>
    <t>170506 Total</t>
  </si>
  <si>
    <t>170507 Total</t>
  </si>
  <si>
    <t>170508 Total</t>
  </si>
  <si>
    <t>170509 Total</t>
  </si>
  <si>
    <t>170511 Total</t>
  </si>
  <si>
    <t>170515 Total</t>
  </si>
  <si>
    <t>170516 Total</t>
  </si>
  <si>
    <t>170517 Total</t>
  </si>
  <si>
    <t>170518 Total</t>
  </si>
  <si>
    <t>170519 Total</t>
  </si>
  <si>
    <t>170521 Total</t>
  </si>
  <si>
    <t>270505 Total</t>
  </si>
  <si>
    <t>270506 Total</t>
  </si>
  <si>
    <t>270507 Total</t>
  </si>
  <si>
    <t>270508 Total</t>
  </si>
  <si>
    <t>270509 Total</t>
  </si>
  <si>
    <t>270511 Total</t>
  </si>
  <si>
    <t>270515 Total</t>
  </si>
  <si>
    <t>270516 Total</t>
  </si>
  <si>
    <t>270517 Total</t>
  </si>
  <si>
    <t>270518 Total</t>
  </si>
  <si>
    <t>270519 Total</t>
  </si>
  <si>
    <t>270521 Total</t>
  </si>
  <si>
    <t>Group</t>
  </si>
  <si>
    <t>1 Total</t>
  </si>
  <si>
    <t>2 Total</t>
  </si>
  <si>
    <t>3 Total</t>
  </si>
  <si>
    <t>4 Total</t>
  </si>
  <si>
    <t>5 Total</t>
  </si>
  <si>
    <t>6 Total</t>
  </si>
  <si>
    <t>7 Total</t>
  </si>
  <si>
    <t>8 Total</t>
  </si>
  <si>
    <t>9 Total</t>
  </si>
  <si>
    <t>10 Total</t>
  </si>
  <si>
    <t>11 Total</t>
  </si>
  <si>
    <t>12 Total</t>
  </si>
  <si>
    <t/>
  </si>
  <si>
    <t>LRAMVA Balance</t>
  </si>
  <si>
    <t>Principal:</t>
  </si>
  <si>
    <t>Interest:</t>
  </si>
  <si>
    <t>Carrying Charge</t>
  </si>
  <si>
    <t>Check:</t>
  </si>
  <si>
    <t>GL in JE</t>
  </si>
  <si>
    <t>GL in IFS</t>
  </si>
  <si>
    <t>LRAMVA in JE</t>
  </si>
  <si>
    <t>LRAMVA in WF</t>
  </si>
  <si>
    <t>Total Pickup:</t>
  </si>
  <si>
    <t>St Catharine</t>
  </si>
  <si>
    <t>Billed KW</t>
  </si>
  <si>
    <t>Emailed on November 7th, 2018</t>
  </si>
  <si>
    <t>IESO - Energy Performance Program</t>
  </si>
  <si>
    <t>LRAM Variance Account - USL</t>
  </si>
  <si>
    <t>LRAM Variance Account - USL - Carrying charges</t>
  </si>
  <si>
    <t>170522 Total</t>
  </si>
  <si>
    <t>13 Total</t>
  </si>
  <si>
    <t>170523 Total</t>
  </si>
  <si>
    <t>14 Total</t>
  </si>
  <si>
    <t>GL as of Dec 31, 2018</t>
  </si>
  <si>
    <t>Q4 True Up Interest (JE)</t>
  </si>
  <si>
    <t>Q4 True Up Principal (JE)</t>
  </si>
  <si>
    <t>1) Update Savings kWh and kW</t>
  </si>
  <si>
    <t>2) Update monthly multiplier</t>
  </si>
  <si>
    <t>3) Update program percentage allocation</t>
  </si>
  <si>
    <t>4) Update Qarterly percentage on savings including persisting savings</t>
  </si>
  <si>
    <t>5) Update threshold</t>
  </si>
  <si>
    <t>6) Update Qarterly percentage on threshold</t>
  </si>
  <si>
    <t>Check</t>
  </si>
  <si>
    <t>7) Update Distribution Rate</t>
  </si>
  <si>
    <t>8) Update Carrying charge interest rate</t>
  </si>
  <si>
    <t>9) Update Streetlight savings for HH and SC</t>
  </si>
  <si>
    <t>Quick Steps:</t>
  </si>
</sst>
</file>

<file path=xl/styles.xml><?xml version="1.0" encoding="utf-8"?>
<styleSheet xmlns="http://schemas.openxmlformats.org/spreadsheetml/2006/main" xmlns:mc="http://schemas.openxmlformats.org/markup-compatibility/2006" xmlns:x14ac="http://schemas.microsoft.com/office/spreadsheetml/2009/9/ac" mc:Ignorable="x14ac">
  <numFmts count="145">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quot;-&quot;_____;"/>
    <numFmt numFmtId="290" formatCode="#,##0.00;[Red]\(#,##0.00\)"/>
    <numFmt numFmtId="291" formatCode="#,##0_%_);\(#,##0\)_%;#,##0_%_);@_%_)"/>
    <numFmt numFmtId="292" formatCode="0.0000%"/>
    <numFmt numFmtId="293" formatCode="#,##0.0"/>
    <numFmt numFmtId="294" formatCode="mm/dd/yyyy"/>
    <numFmt numFmtId="295" formatCode="0\-0"/>
    <numFmt numFmtId="296" formatCode="_(* #,##0.0000_);_(* \(#,##0.0000\);_(* &quot;-&quot;??_);_(@_)"/>
    <numFmt numFmtId="297" formatCode="&quot;$&quot;#,##0\ ;\(&quot;$&quot;#,##0\)"/>
    <numFmt numFmtId="298" formatCode="yyyy/mm/dd"/>
    <numFmt numFmtId="299" formatCode="##\-#"/>
    <numFmt numFmtId="300" formatCode="&quot;£ &quot;#,##0.00;[Red]\-&quot;£ &quot;#,##0.00"/>
    <numFmt numFmtId="301" formatCode="_-&quot;$&quot;* #,##0.0_-;\-&quot;$&quot;* #,##0.0_-;_-&quot;$&quot;* &quot;-&quot;??_-;_-@_-"/>
  </numFmts>
  <fonts count="266">
    <font>
      <sz val="11"/>
      <color theme="1"/>
      <name val="Calibri"/>
      <family val="2"/>
      <scheme val="minor"/>
    </font>
    <font>
      <sz val="11"/>
      <color theme="1"/>
      <name val="Arial"/>
      <family val="2"/>
    </font>
    <font>
      <sz val="11"/>
      <color theme="1"/>
      <name val="Arial"/>
      <family val="2"/>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8"/>
      <name val="Calibri"/>
      <family val="2"/>
      <scheme val="minor"/>
    </font>
    <font>
      <sz val="8"/>
      <color theme="1"/>
      <name val="Calibri"/>
      <family val="2"/>
      <scheme val="minor"/>
    </font>
    <font>
      <b/>
      <sz val="10"/>
      <color theme="0"/>
      <name val="Calibri"/>
      <family val="2"/>
      <scheme val="minor"/>
    </font>
    <font>
      <b/>
      <sz val="10"/>
      <color theme="3"/>
      <name val="Calibri"/>
      <family val="2"/>
      <scheme val="minor"/>
    </font>
    <font>
      <b/>
      <sz val="8"/>
      <color theme="0"/>
      <name val="Calibri"/>
      <family val="2"/>
      <scheme val="minor"/>
    </font>
    <font>
      <sz val="8"/>
      <color theme="0"/>
      <name val="Calibri"/>
      <family val="2"/>
      <scheme val="minor"/>
    </font>
    <font>
      <sz val="10"/>
      <name val="Frutiger 45 Light"/>
      <family val="2"/>
    </font>
    <font>
      <sz val="11"/>
      <color indexed="8"/>
      <name val="宋体"/>
      <charset val="134"/>
    </font>
    <font>
      <sz val="12"/>
      <name val="Goudy Old Style"/>
      <family val="1"/>
    </font>
    <font>
      <sz val="10"/>
      <name val="Helv"/>
    </font>
    <font>
      <sz val="9"/>
      <name val="Frutiger 45 Light"/>
    </font>
    <font>
      <b/>
      <sz val="16"/>
      <color theme="1"/>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theme="1"/>
      <name val="Calibri"/>
      <family val="2"/>
    </font>
    <font>
      <b/>
      <sz val="18"/>
      <color theme="3"/>
      <name val="Cambria"/>
      <family val="2"/>
      <scheme val="major"/>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1"/>
      <name val="돋움"/>
      <family val="3"/>
      <charset val="129"/>
    </font>
  </fonts>
  <fills count="11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C0C0C0"/>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FFCCFF"/>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auto="1"/>
      </left>
      <right style="thin">
        <color auto="1"/>
      </right>
      <top/>
      <bottom style="hair">
        <color auto="1"/>
      </bottom>
      <diagonal/>
    </border>
    <border>
      <left style="thin">
        <color indexed="64"/>
      </left>
      <right style="hair">
        <color indexed="64"/>
      </right>
      <top/>
      <bottom/>
      <diagonal/>
    </border>
    <border>
      <left style="hair">
        <color auto="1"/>
      </left>
      <right style="thin">
        <color auto="1"/>
      </right>
      <top/>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top/>
      <bottom/>
      <diagonal/>
    </border>
    <border>
      <left style="thin">
        <color indexed="64"/>
      </left>
      <right/>
      <top style="thin">
        <color indexed="64"/>
      </top>
      <bottom/>
      <diagonal/>
    </border>
    <border>
      <left/>
      <right/>
      <top style="thin">
        <color auto="1"/>
      </top>
      <bottom/>
      <diagonal/>
    </border>
    <border>
      <left/>
      <right/>
      <top style="thin">
        <color indexed="8"/>
      </top>
      <bottom/>
      <diagonal/>
    </border>
    <border>
      <left/>
      <right style="thin">
        <color indexed="8"/>
      </right>
      <top style="thin">
        <color indexed="8"/>
      </top>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bottom style="thick">
        <color indexed="62"/>
      </bottom>
      <diagonal/>
    </border>
    <border>
      <left/>
      <right/>
      <top/>
      <bottom style="thick">
        <color indexed="22"/>
      </bottom>
      <diagonal/>
    </border>
    <border>
      <left/>
      <right/>
      <top/>
      <bottom style="thick">
        <color auto="1"/>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s>
  <cellStyleXfs count="64265">
    <xf numFmtId="0" fontId="0" fillId="0" borderId="0"/>
    <xf numFmtId="170" fontId="14" fillId="0" borderId="0" applyFont="0" applyFill="0" applyBorder="0" applyAlignment="0" applyProtection="0"/>
    <xf numFmtId="170" fontId="15"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0" fontId="14" fillId="0" borderId="0"/>
    <xf numFmtId="0" fontId="15" fillId="0" borderId="0"/>
    <xf numFmtId="0" fontId="14" fillId="0" borderId="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5" applyNumberFormat="0" applyAlignment="0" applyProtection="0"/>
    <xf numFmtId="0" fontId="20" fillId="22" borderId="1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17" applyNumberFormat="0" applyFill="0" applyAlignment="0" applyProtection="0"/>
    <xf numFmtId="0" fontId="25" fillId="0" borderId="18" applyNumberFormat="0" applyFill="0" applyAlignment="0" applyProtection="0"/>
    <xf numFmtId="0" fontId="26" fillId="0" borderId="19" applyNumberFormat="0" applyFill="0" applyAlignment="0" applyProtection="0"/>
    <xf numFmtId="0" fontId="26" fillId="0" borderId="0" applyNumberFormat="0" applyFill="0" applyBorder="0" applyAlignment="0" applyProtection="0"/>
    <xf numFmtId="0" fontId="27" fillId="8" borderId="15" applyNumberFormat="0" applyAlignment="0" applyProtection="0"/>
    <xf numFmtId="0" fontId="28" fillId="0" borderId="20" applyNumberFormat="0" applyFill="0" applyAlignment="0" applyProtection="0"/>
    <xf numFmtId="0" fontId="29" fillId="23" borderId="0" applyNumberFormat="0" applyBorder="0" applyAlignment="0" applyProtection="0"/>
    <xf numFmtId="0" fontId="21" fillId="0" borderId="0"/>
    <xf numFmtId="0" fontId="21" fillId="0" borderId="0"/>
    <xf numFmtId="0" fontId="8" fillId="0" borderId="0"/>
    <xf numFmtId="0" fontId="14" fillId="0" borderId="0"/>
    <xf numFmtId="0" fontId="8" fillId="0" borderId="0"/>
    <xf numFmtId="0" fontId="14" fillId="24" borderId="21" applyNumberFormat="0" applyFont="0" applyAlignment="0" applyProtection="0"/>
    <xf numFmtId="0" fontId="14" fillId="24" borderId="21" applyNumberFormat="0" applyFont="0" applyAlignment="0" applyProtection="0"/>
    <xf numFmtId="0" fontId="30" fillId="21" borderId="22" applyNumberFormat="0" applyAlignment="0" applyProtection="0"/>
    <xf numFmtId="9" fontId="8" fillId="0" borderId="0" applyFont="0" applyFill="0" applyBorder="0" applyAlignment="0" applyProtection="0"/>
    <xf numFmtId="0" fontId="14" fillId="25" borderId="1" applyNumberFormat="0" applyProtection="0">
      <alignment horizontal="left" vertical="center"/>
    </xf>
    <xf numFmtId="0" fontId="14" fillId="25" borderId="1" applyNumberFormat="0" applyProtection="0">
      <alignment horizontal="left" vertical="center"/>
    </xf>
    <xf numFmtId="0" fontId="31" fillId="0" borderId="0" applyNumberFormat="0" applyFill="0" applyBorder="0" applyAlignment="0" applyProtection="0"/>
    <xf numFmtId="0" fontId="32" fillId="0" borderId="23" applyNumberFormat="0" applyFill="0" applyAlignment="0" applyProtection="0"/>
    <xf numFmtId="0" fontId="33" fillId="0" borderId="0" applyNumberFormat="0" applyFill="0" applyBorder="0" applyAlignment="0" applyProtection="0"/>
    <xf numFmtId="0" fontId="19" fillId="21" borderId="24" applyNumberFormat="0" applyAlignment="0" applyProtection="0"/>
    <xf numFmtId="0" fontId="27" fillId="8" borderId="24" applyNumberFormat="0" applyAlignment="0" applyProtection="0"/>
    <xf numFmtId="0" fontId="14" fillId="24" borderId="25" applyNumberFormat="0" applyFont="0" applyAlignment="0" applyProtection="0"/>
    <xf numFmtId="0" fontId="14" fillId="24" borderId="25" applyNumberFormat="0" applyFont="0" applyAlignment="0" applyProtection="0"/>
    <xf numFmtId="0" fontId="30" fillId="21" borderId="26" applyNumberFormat="0" applyAlignment="0" applyProtection="0"/>
    <xf numFmtId="0" fontId="32" fillId="0" borderId="27" applyNumberFormat="0" applyFill="0" applyAlignment="0" applyProtection="0"/>
    <xf numFmtId="44"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8" fillId="0" borderId="0"/>
    <xf numFmtId="9" fontId="8" fillId="0" borderId="0" applyFon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170"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0"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0"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0" fontId="79" fillId="0" borderId="0" applyFon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 fillId="0" borderId="0"/>
    <xf numFmtId="0" fontId="14" fillId="0" borderId="0"/>
    <xf numFmtId="0" fontId="14" fillId="0" borderId="0" applyFont="0" applyFill="0" applyBorder="0" applyAlignment="0" applyProtection="0"/>
    <xf numFmtId="182" fontId="14" fillId="0" borderId="0" applyFont="0" applyFill="0" applyBorder="0" applyAlignment="0" applyProtection="0"/>
    <xf numFmtId="0" fontId="80" fillId="0" borderId="0"/>
    <xf numFmtId="0" fontId="81" fillId="0" borderId="0" applyFont="0" applyFill="0" applyBorder="0" applyAlignment="0" applyProtection="0"/>
    <xf numFmtId="183" fontId="14" fillId="0" borderId="0" applyFont="0" applyFill="0" applyBorder="0" applyAlignment="0" applyProtection="0"/>
    <xf numFmtId="179" fontId="14" fillId="0" borderId="0" applyFont="0" applyFill="0" applyBorder="0" applyAlignment="0" applyProtection="0"/>
    <xf numFmtId="184" fontId="82" fillId="0" borderId="0" applyFont="0" applyFill="0" applyBorder="0" applyAlignment="0" applyProtection="0"/>
    <xf numFmtId="185" fontId="82" fillId="0" borderId="0" applyFont="0" applyFill="0" applyBorder="0" applyAlignment="0" applyProtection="0"/>
    <xf numFmtId="39" fontId="14" fillId="0" borderId="0" applyFont="0" applyFill="0" applyBorder="0" applyAlignment="0" applyProtection="0"/>
    <xf numFmtId="0" fontId="80" fillId="0" borderId="0"/>
    <xf numFmtId="0" fontId="14" fillId="0" borderId="0">
      <alignment vertical="top"/>
    </xf>
    <xf numFmtId="0" fontId="81" fillId="0" borderId="0" applyNumberFormat="0" applyFill="0">
      <alignment horizontal="left" vertical="center" wrapText="1"/>
    </xf>
    <xf numFmtId="186" fontId="14" fillId="0" borderId="0" applyFont="0" applyFill="0" applyBorder="0" applyAlignment="0" applyProtection="0"/>
    <xf numFmtId="187" fontId="82" fillId="0" borderId="0" applyFont="0" applyFill="0" applyBorder="0" applyAlignment="0" applyProtection="0"/>
    <xf numFmtId="188" fontId="82" fillId="0" borderId="0" applyFont="0" applyFill="0" applyBorder="0" applyAlignment="0" applyProtection="0"/>
    <xf numFmtId="189" fontId="82" fillId="0" borderId="0" applyFont="0" applyFill="0" applyBorder="0" applyAlignment="0" applyProtection="0"/>
    <xf numFmtId="190" fontId="82"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193" fontId="14" fillId="0" borderId="0" applyFont="0" applyFill="0" applyBorder="0" applyProtection="0">
      <alignment horizontal="right"/>
    </xf>
    <xf numFmtId="194" fontId="82" fillId="0" borderId="0" applyFont="0" applyFill="0" applyBorder="0" applyAlignment="0" applyProtection="0"/>
    <xf numFmtId="41" fontId="82" fillId="0" borderId="0" applyFont="0" applyFill="0" applyBorder="0" applyAlignment="0" applyProtection="0"/>
    <xf numFmtId="195" fontId="14" fillId="0" borderId="0" applyFont="0" applyFill="0" applyBorder="0" applyAlignment="0" applyProtection="0"/>
    <xf numFmtId="176" fontId="14" fillId="0" borderId="0" applyFont="0" applyFill="0" applyBorder="0" applyAlignment="0" applyProtection="0"/>
    <xf numFmtId="196" fontId="82"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8" fontId="14" fillId="0" borderId="0" applyFont="0" applyFill="0" applyBorder="0" applyAlignment="0" applyProtection="0"/>
    <xf numFmtId="199" fontId="14" fillId="0" borderId="0" applyFont="0" applyFill="0" applyBorder="0" applyAlignment="0" applyProtection="0"/>
    <xf numFmtId="0" fontId="14" fillId="0" borderId="0"/>
    <xf numFmtId="0" fontId="14" fillId="0" borderId="0"/>
    <xf numFmtId="9" fontId="83" fillId="0" borderId="0">
      <alignment horizontal="right"/>
    </xf>
    <xf numFmtId="9" fontId="81" fillId="0" borderId="0">
      <alignment horizontal="right"/>
    </xf>
    <xf numFmtId="0" fontId="14" fillId="60" borderId="29" applyNumberFormat="0">
      <alignment horizontal="centerContinuous" vertical="center" wrapText="1"/>
    </xf>
    <xf numFmtId="0" fontId="14" fillId="61" borderId="29" applyNumberFormat="0">
      <alignment horizontal="left" vertical="center"/>
    </xf>
    <xf numFmtId="43" fontId="84" fillId="0" borderId="0" applyFont="0" applyFill="0" applyBorder="0" applyAlignment="0" applyProtection="0"/>
    <xf numFmtId="0" fontId="14" fillId="0" borderId="0"/>
    <xf numFmtId="9" fontId="85" fillId="0" borderId="0" applyFont="0" applyFill="0" applyBorder="0" applyAlignment="0" applyProtection="0"/>
    <xf numFmtId="10" fontId="85" fillId="0" borderId="0" applyFont="0" applyFill="0" applyBorder="0" applyAlignment="0" applyProtection="0"/>
    <xf numFmtId="0" fontId="82" fillId="0" borderId="0" applyNumberFormat="0" applyFill="0" applyBorder="0" applyAlignment="0" applyProtection="0"/>
    <xf numFmtId="0" fontId="21" fillId="0" borderId="0"/>
    <xf numFmtId="200" fontId="81" fillId="0" borderId="0" applyNumberFormat="0" applyFill="0">
      <alignment horizontal="left" vertical="center" wrapText="1"/>
    </xf>
    <xf numFmtId="5" fontId="85" fillId="0" borderId="0" applyFont="0" applyFill="0" applyBorder="0" applyAlignment="0" applyProtection="0"/>
    <xf numFmtId="8" fontId="85"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1" fillId="25" borderId="0" applyFont="0" applyFill="0" applyProtection="0"/>
    <xf numFmtId="182" fontId="14" fillId="0" borderId="0"/>
    <xf numFmtId="202" fontId="87" fillId="0" borderId="0" applyFill="0" applyBorder="0" applyAlignment="0" applyProtection="0">
      <alignment horizontal="right"/>
    </xf>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8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8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8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8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8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8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8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8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8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8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8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203" fontId="14" fillId="0" borderId="10">
      <alignment horizontal="right"/>
    </xf>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42" fontId="89" fillId="0" borderId="0" applyFont="0"/>
    <xf numFmtId="42" fontId="89" fillId="0" borderId="65" applyFont="0"/>
    <xf numFmtId="41" fontId="89" fillId="0" borderId="0" applyFont="0"/>
    <xf numFmtId="204" fontId="90" fillId="0" borderId="10">
      <alignment horizontal="right"/>
    </xf>
    <xf numFmtId="204" fontId="90" fillId="0" borderId="10" applyFill="0">
      <alignment horizontal="right"/>
    </xf>
    <xf numFmtId="3" fontId="14" fillId="0" borderId="10" applyFill="0">
      <alignment horizontal="right"/>
    </xf>
    <xf numFmtId="205" fontId="90" fillId="0" borderId="10" applyFill="0">
      <alignment horizontal="right"/>
    </xf>
    <xf numFmtId="206" fontId="13" fillId="62" borderId="66">
      <alignment horizontal="center" vertical="center"/>
    </xf>
    <xf numFmtId="0" fontId="14" fillId="0" borderId="0"/>
    <xf numFmtId="182" fontId="91" fillId="0" borderId="0"/>
    <xf numFmtId="0" fontId="14" fillId="0" borderId="0"/>
    <xf numFmtId="207" fontId="14" fillId="0" borderId="10">
      <alignment horizontal="right"/>
      <protection locked="0"/>
    </xf>
    <xf numFmtId="6" fontId="90" fillId="0" borderId="10" applyNumberFormat="0" applyFont="0" applyBorder="0" applyProtection="0">
      <alignment horizontal="right"/>
    </xf>
    <xf numFmtId="208" fontId="92" fillId="63" borderId="67"/>
    <xf numFmtId="0" fontId="14" fillId="0" borderId="0" applyNumberFormat="0" applyFill="0" applyBorder="0" applyAlignment="0" applyProtection="0"/>
    <xf numFmtId="0" fontId="93" fillId="0" borderId="0" applyNumberFormat="0" applyFill="0" applyBorder="0" applyAlignment="0" applyProtection="0"/>
    <xf numFmtId="0" fontId="94" fillId="0" borderId="0"/>
    <xf numFmtId="0" fontId="33" fillId="0" borderId="0" applyNumberFormat="0" applyFill="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 fontId="96" fillId="64" borderId="11" applyNumberFormat="0" applyBorder="0" applyAlignment="0">
      <alignment horizontal="center" vertical="top" wrapText="1"/>
      <protection hidden="1"/>
    </xf>
    <xf numFmtId="0" fontId="97" fillId="65" borderId="0"/>
    <xf numFmtId="0" fontId="98" fillId="0" borderId="0" applyAlignment="0"/>
    <xf numFmtId="0" fontId="99" fillId="0" borderId="5" applyNumberFormat="0" applyFill="0" applyAlignment="0" applyProtection="0"/>
    <xf numFmtId="0" fontId="100" fillId="0" borderId="68" applyNumberFormat="0" applyFont="0" applyFill="0" applyAlignment="0" applyProtection="0"/>
    <xf numFmtId="0" fontId="101" fillId="0" borderId="69" applyNumberFormat="0" applyFont="0" applyFill="0" applyAlignment="0" applyProtection="0">
      <alignment horizontal="centerContinuous"/>
    </xf>
    <xf numFmtId="0" fontId="85" fillId="0" borderId="5" applyNumberFormat="0" applyFont="0" applyFill="0" applyAlignment="0" applyProtection="0"/>
    <xf numFmtId="0" fontId="85" fillId="0" borderId="11" applyNumberFormat="0" applyFont="0" applyFill="0" applyAlignment="0" applyProtection="0"/>
    <xf numFmtId="0" fontId="85" fillId="0" borderId="12" applyNumberFormat="0" applyFont="0" applyFill="0" applyAlignment="0" applyProtection="0"/>
    <xf numFmtId="0" fontId="85" fillId="0" borderId="44" applyNumberFormat="0" applyFont="0" applyFill="0" applyAlignment="0" applyProtection="0"/>
    <xf numFmtId="209" fontId="14" fillId="0" borderId="0" applyFont="0" applyFill="0" applyBorder="0" applyAlignment="0" applyProtection="0"/>
    <xf numFmtId="0" fontId="82" fillId="0" borderId="0">
      <alignment horizontal="right"/>
    </xf>
    <xf numFmtId="0" fontId="86" fillId="0" borderId="0" applyFont="0" applyFill="0" applyBorder="0" applyAlignment="0" applyProtection="0"/>
    <xf numFmtId="210" fontId="82" fillId="0" borderId="0" applyFill="0" applyBorder="0" applyAlignment="0"/>
    <xf numFmtId="211" fontId="82" fillId="0" borderId="0" applyFill="0" applyBorder="0" applyAlignment="0"/>
    <xf numFmtId="173" fontId="82" fillId="0" borderId="0" applyFill="0" applyBorder="0" applyAlignment="0"/>
    <xf numFmtId="212" fontId="82" fillId="0" borderId="0" applyFill="0" applyBorder="0" applyAlignment="0"/>
    <xf numFmtId="173" fontId="14"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9" fillId="21" borderId="2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72" fillId="33" borderId="59" applyNumberFormat="0" applyAlignment="0" applyProtection="0"/>
    <xf numFmtId="0" fontId="72" fillId="33" borderId="59" applyNumberFormat="0" applyAlignment="0" applyProtection="0"/>
    <xf numFmtId="182" fontId="100" fillId="66" borderId="0" applyNumberFormat="0" applyFont="0" applyBorder="0" applyAlignment="0">
      <alignment horizontal="left"/>
    </xf>
    <xf numFmtId="0" fontId="28" fillId="0" borderId="20" applyNumberFormat="0" applyFill="0" applyAlignment="0" applyProtection="0"/>
    <xf numFmtId="213" fontId="14" fillId="0" borderId="0" applyFont="0" applyFill="0" applyBorder="0" applyProtection="0">
      <alignment horizontal="center" vertical="center"/>
    </xf>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74" fillId="34" borderId="62" applyNumberFormat="0" applyAlignment="0" applyProtection="0"/>
    <xf numFmtId="0" fontId="74" fillId="34" borderId="62" applyNumberFormat="0" applyAlignment="0" applyProtection="0"/>
    <xf numFmtId="214" fontId="14" fillId="0" borderId="0" applyNumberFormat="0" applyFont="0" applyFill="0" applyAlignment="0" applyProtection="0"/>
    <xf numFmtId="0" fontId="99" fillId="0" borderId="5" applyNumberFormat="0" applyFill="0" applyProtection="0">
      <alignment horizontal="left" vertical="center"/>
    </xf>
    <xf numFmtId="0" fontId="103" fillId="0" borderId="0">
      <alignment horizontal="center" wrapText="1"/>
      <protection hidden="1"/>
    </xf>
    <xf numFmtId="0" fontId="104" fillId="0" borderId="0">
      <alignment horizontal="right"/>
    </xf>
    <xf numFmtId="171" fontId="87" fillId="0" borderId="0" applyBorder="0">
      <alignment horizontal="right"/>
    </xf>
    <xf numFmtId="171" fontId="87" fillId="0" borderId="68" applyAlignment="0">
      <alignment horizontal="right"/>
    </xf>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41" fontId="105" fillId="0" borderId="0" applyFont="0" applyBorder="0">
      <alignment horizontal="right"/>
    </xf>
    <xf numFmtId="210" fontId="82" fillId="0" borderId="0" applyFont="0" applyFill="0" applyBorder="0" applyAlignment="0" applyProtection="0"/>
    <xf numFmtId="216" fontId="14" fillId="0" borderId="0" applyFont="0"/>
    <xf numFmtId="0" fontId="106" fillId="0" borderId="0" applyFont="0" applyFill="0" applyBorder="0" applyProtection="0">
      <alignment horizontal="right"/>
    </xf>
    <xf numFmtId="0" fontId="106" fillId="0" borderId="0" applyFont="0" applyFill="0" applyBorder="0" applyProtection="0">
      <alignment horizontal="right"/>
    </xf>
    <xf numFmtId="176" fontId="14" fillId="0" borderId="0" applyFont="0" applyFill="0" applyBorder="0" applyAlignment="0" applyProtection="0">
      <alignment horizontal="right"/>
    </xf>
    <xf numFmtId="217"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07" fillId="0" borderId="0" applyFont="0" applyFill="0" applyBorder="0" applyAlignment="0" applyProtection="0"/>
    <xf numFmtId="170" fontId="14"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43" fontId="14" fillId="0" borderId="0" applyFont="0" applyFill="0" applyBorder="0" applyAlignment="0" applyProtection="0"/>
    <xf numFmtId="43" fontId="107"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43" fontId="103" fillId="0" borderId="0" applyFont="0" applyFill="0" applyBorder="0" applyAlignment="0" applyProtection="0"/>
    <xf numFmtId="43" fontId="107"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8" fontId="10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9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170" fontId="10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0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11" fillId="0" borderId="0" applyFont="0" applyFill="0" applyBorder="0" applyAlignment="0" applyProtection="0"/>
    <xf numFmtId="182" fontId="112" fillId="0" borderId="0"/>
    <xf numFmtId="0" fontId="113" fillId="0" borderId="0"/>
    <xf numFmtId="0" fontId="14" fillId="24" borderId="30" applyNumberFormat="0" applyFont="0" applyAlignment="0" applyProtection="0"/>
    <xf numFmtId="0" fontId="114" fillId="67" borderId="0">
      <alignment horizontal="center" vertical="center" wrapText="1"/>
    </xf>
    <xf numFmtId="219" fontId="14" fillId="0" borderId="0" applyFill="0" applyBorder="0">
      <alignment horizontal="right"/>
      <protection locked="0"/>
    </xf>
    <xf numFmtId="211" fontId="82" fillId="0" borderId="0" applyFont="0" applyFill="0" applyBorder="0" applyAlignment="0" applyProtection="0"/>
    <xf numFmtId="220" fontId="39" fillId="0" borderId="0">
      <alignment horizontal="right"/>
    </xf>
    <xf numFmtId="8" fontId="115" fillId="0" borderId="70">
      <protection locked="0"/>
    </xf>
    <xf numFmtId="0" fontId="106" fillId="0" borderId="0" applyFont="0" applyFill="0" applyBorder="0" applyProtection="0">
      <alignment horizontal="right"/>
    </xf>
    <xf numFmtId="191" fontId="1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6" fillId="0" borderId="0" applyFont="0" applyFill="0" applyBorder="0" applyAlignment="0" applyProtection="0"/>
    <xf numFmtId="44" fontId="9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79" fillId="0" borderId="0" applyFont="0" applyFill="0" applyBorder="0" applyAlignment="0" applyProtection="0"/>
    <xf numFmtId="44" fontId="93" fillId="0" borderId="0" applyFont="0" applyFill="0" applyBorder="0" applyAlignment="0" applyProtection="0"/>
    <xf numFmtId="14" fontId="14"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169" fontId="109" fillId="0" borderId="0" applyFont="0" applyFill="0" applyBorder="0" applyAlignment="0" applyProtection="0"/>
    <xf numFmtId="169" fontId="14"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44" fontId="14" fillId="0" borderId="0" applyFont="0" applyFill="0" applyBorder="0" applyAlignment="0" applyProtection="0"/>
    <xf numFmtId="44" fontId="21" fillId="0" borderId="0" applyFont="0" applyFill="0" applyBorder="0" applyAlignment="0" applyProtection="0"/>
    <xf numFmtId="169" fontId="8"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222" fontId="11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9" fillId="0" borderId="0" applyFont="0" applyFill="0" applyBorder="0" applyAlignment="0" applyProtection="0"/>
    <xf numFmtId="44" fontId="8"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169" fontId="110" fillId="0" borderId="0" applyFont="0" applyFill="0" applyBorder="0" applyAlignment="0" applyProtection="0"/>
    <xf numFmtId="44" fontId="79" fillId="0" borderId="0" applyFont="0" applyFill="0" applyBorder="0" applyAlignment="0" applyProtection="0"/>
    <xf numFmtId="169"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23" fontId="82" fillId="0" borderId="0" applyFont="0" applyFill="0" applyBorder="0" applyProtection="0">
      <alignment horizontal="right"/>
    </xf>
    <xf numFmtId="224" fontId="110" fillId="0" borderId="71" applyFont="0" applyFill="0" applyBorder="0" applyAlignment="0" applyProtection="0"/>
    <xf numFmtId="225" fontId="90" fillId="0" borderId="0" applyFont="0" applyFill="0" applyBorder="0" applyAlignment="0" applyProtection="0">
      <alignment vertical="center"/>
    </xf>
    <xf numFmtId="226" fontId="90" fillId="0" borderId="0" applyFont="0" applyFill="0" applyBorder="0" applyAlignment="0" applyProtection="0">
      <alignment vertical="center"/>
    </xf>
    <xf numFmtId="0" fontId="103" fillId="0" borderId="0" applyFont="0" applyFill="0" applyBorder="0" applyAlignment="0">
      <protection locked="0"/>
    </xf>
    <xf numFmtId="0" fontId="86" fillId="0" borderId="0" applyFont="0" applyFill="0" applyBorder="0" applyAlignment="0" applyProtection="0"/>
    <xf numFmtId="227" fontId="80" fillId="0" borderId="72" applyNumberFormat="0" applyFill="0">
      <alignment horizontal="right"/>
    </xf>
    <xf numFmtId="227" fontId="80" fillId="0" borderId="72" applyNumberFormat="0" applyFill="0">
      <alignment horizontal="right"/>
    </xf>
    <xf numFmtId="1" fontId="117" fillId="0" borderId="0"/>
    <xf numFmtId="228" fontId="100" fillId="0" borderId="0" applyFont="0" applyFill="0" applyBorder="0" applyProtection="0">
      <alignment horizontal="right"/>
    </xf>
    <xf numFmtId="229" fontId="83" fillId="65" borderId="9" applyFont="0" applyFill="0" applyBorder="0" applyAlignment="0" applyProtection="0"/>
    <xf numFmtId="230" fontId="110" fillId="0" borderId="0" applyFont="0" applyFill="0" applyBorder="0" applyAlignment="0" applyProtection="0"/>
    <xf numFmtId="230" fontId="110" fillId="0" borderId="0" applyFont="0" applyFill="0" applyBorder="0" applyAlignment="0" applyProtection="0"/>
    <xf numFmtId="231" fontId="87" fillId="0" borderId="5" applyFont="0" applyFill="0" applyBorder="0" applyAlignment="0" applyProtection="0"/>
    <xf numFmtId="183" fontId="14" fillId="0" borderId="0" applyFont="0" applyFill="0" applyBorder="0" applyAlignment="0" applyProtection="0"/>
    <xf numFmtId="232" fontId="108" fillId="0" borderId="0" applyFont="0" applyFill="0" applyBorder="0" applyAlignment="0" applyProtection="0"/>
    <xf numFmtId="14" fontId="21" fillId="0" borderId="0" applyFill="0" applyBorder="0" applyAlignment="0"/>
    <xf numFmtId="0" fontId="14" fillId="0" borderId="0">
      <alignment horizontal="left" vertical="top"/>
    </xf>
    <xf numFmtId="42" fontId="118" fillId="0" borderId="0"/>
    <xf numFmtId="0" fontId="110" fillId="0" borderId="0"/>
    <xf numFmtId="41" fontId="14" fillId="0" borderId="0" applyFont="0" applyFill="0" applyBorder="0" applyAlignment="0" applyProtection="0"/>
    <xf numFmtId="43" fontId="14" fillId="0" borderId="0" applyFont="0" applyFill="0" applyBorder="0" applyAlignment="0" applyProtection="0"/>
    <xf numFmtId="0" fontId="119" fillId="0" borderId="0">
      <protection locked="0"/>
    </xf>
    <xf numFmtId="0" fontId="14" fillId="0" borderId="0"/>
    <xf numFmtId="42" fontId="82" fillId="0" borderId="0"/>
    <xf numFmtId="171" fontId="14" fillId="0" borderId="73" applyNumberFormat="0" applyFont="0" applyFill="0" applyAlignment="0" applyProtection="0"/>
    <xf numFmtId="171" fontId="14" fillId="0" borderId="73" applyNumberFormat="0" applyFont="0" applyFill="0" applyAlignment="0" applyProtection="0"/>
    <xf numFmtId="171" fontId="14" fillId="0" borderId="73" applyNumberFormat="0" applyFont="0" applyFill="0" applyAlignment="0" applyProtection="0"/>
    <xf numFmtId="42" fontId="120" fillId="0" borderId="0" applyFill="0" applyBorder="0" applyAlignment="0" applyProtection="0"/>
    <xf numFmtId="1" fontId="100" fillId="0" borderId="0"/>
    <xf numFmtId="233" fontId="121" fillId="0" borderId="0">
      <protection locked="0"/>
    </xf>
    <xf numFmtId="233" fontId="121" fillId="0" borderId="0">
      <protection locked="0"/>
    </xf>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27" fillId="8" borderId="29" applyNumberFormat="0" applyAlignment="0" applyProtection="0"/>
    <xf numFmtId="234" fontId="8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5" fontId="103" fillId="68" borderId="11">
      <alignment horizontal="left"/>
    </xf>
    <xf numFmtId="1" fontId="123" fillId="69" borderId="43" applyNumberFormat="0" applyBorder="0" applyAlignment="0">
      <alignment horizontal="centerContinuous" vertical="center"/>
      <protection locked="0"/>
    </xf>
    <xf numFmtId="236" fontId="14" fillId="0" borderId="0">
      <protection locked="0"/>
    </xf>
    <xf numFmtId="214" fontId="14" fillId="0" borderId="0">
      <protection locked="0"/>
    </xf>
    <xf numFmtId="2" fontId="111" fillId="0" borderId="0" applyFont="0" applyFill="0" applyBorder="0" applyAlignment="0" applyProtection="0"/>
    <xf numFmtId="0" fontId="124" fillId="0" borderId="0" applyNumberFormat="0" applyFill="0" applyBorder="0" applyAlignment="0" applyProtection="0"/>
    <xf numFmtId="0" fontId="125" fillId="0" borderId="0" applyFill="0" applyBorder="0" applyProtection="0">
      <alignment horizontal="left"/>
    </xf>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38" fontId="110" fillId="70" borderId="0" applyNumberFormat="0" applyBorder="0" applyAlignment="0" applyProtection="0"/>
    <xf numFmtId="0" fontId="127" fillId="0" borderId="0" applyNumberFormat="0">
      <alignment horizontal="right"/>
    </xf>
    <xf numFmtId="0" fontId="14" fillId="0" borderId="0"/>
    <xf numFmtId="0" fontId="14" fillId="0" borderId="0"/>
    <xf numFmtId="0" fontId="14" fillId="0" borderId="0"/>
    <xf numFmtId="0" fontId="14" fillId="0" borderId="0"/>
    <xf numFmtId="237" fontId="14" fillId="71" borderId="34" applyNumberFormat="0" applyFont="0" applyBorder="0" applyAlignment="0" applyProtection="0"/>
    <xf numFmtId="186" fontId="14" fillId="0" borderId="0" applyFont="0" applyFill="0" applyBorder="0" applyAlignment="0" applyProtection="0">
      <alignment horizontal="right"/>
    </xf>
    <xf numFmtId="182" fontId="128" fillId="71" borderId="0" applyNumberFormat="0" applyFont="0" applyAlignment="0"/>
    <xf numFmtId="0" fontId="129" fillId="0" borderId="0" applyProtection="0">
      <alignment horizontal="right"/>
    </xf>
    <xf numFmtId="0" fontId="49" fillId="0" borderId="74" applyNumberFormat="0" applyAlignment="0" applyProtection="0">
      <alignment horizontal="left" vertical="center"/>
    </xf>
    <xf numFmtId="0" fontId="49" fillId="0" borderId="33">
      <alignment horizontal="left" vertical="center"/>
    </xf>
    <xf numFmtId="49" fontId="130" fillId="0" borderId="0">
      <alignment horizontal="centerContinuous"/>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4" fillId="0" borderId="56" applyNumberFormat="0" applyFill="0" applyAlignment="0" applyProtection="0"/>
    <xf numFmtId="0" fontId="131" fillId="0" borderId="0" applyNumberFormat="0" applyFill="0" applyBorder="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65" fillId="0" borderId="57" applyNumberFormat="0" applyFill="0" applyAlignment="0" applyProtection="0"/>
    <xf numFmtId="0" fontId="132"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4" fillId="0" borderId="58" applyNumberFormat="0" applyFill="0" applyAlignment="0" applyProtection="0"/>
    <xf numFmtId="0" fontId="66" fillId="0" borderId="58" applyNumberFormat="0" applyFill="0" applyAlignment="0" applyProtection="0"/>
    <xf numFmtId="0" fontId="133" fillId="0" borderId="0" applyProtection="0">
      <alignment horizontal="left"/>
    </xf>
    <xf numFmtId="0" fontId="66" fillId="0" borderId="0" applyNumberFormat="0" applyFill="0" applyBorder="0" applyAlignment="0" applyProtection="0"/>
    <xf numFmtId="0" fontId="66" fillId="0" borderId="0" applyNumberFormat="0" applyFill="0" applyBorder="0" applyAlignment="0" applyProtection="0"/>
    <xf numFmtId="0" fontId="135" fillId="0" borderId="0"/>
    <xf numFmtId="0" fontId="94" fillId="0" borderId="0"/>
    <xf numFmtId="238" fontId="89" fillId="0" borderId="0">
      <alignment horizontal="centerContinuous"/>
    </xf>
    <xf numFmtId="0" fontId="136" fillId="0" borderId="75" applyNumberFormat="0" applyFill="0" applyBorder="0" applyAlignment="0" applyProtection="0">
      <alignment horizontal="left"/>
    </xf>
    <xf numFmtId="238" fontId="89" fillId="0" borderId="76">
      <alignment horizontal="center"/>
    </xf>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0" fontId="137" fillId="0" borderId="38">
      <alignment horizontal="left" vertical="center"/>
    </xf>
    <xf numFmtId="0" fontId="137" fillId="72" borderId="0">
      <alignment horizontal="centerContinuous" wrapText="1"/>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0"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239" fontId="139"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lignment horizontal="right"/>
    </xf>
    <xf numFmtId="10" fontId="110" fillId="65" borderId="34" applyNumberFormat="0" applyBorder="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70" fillId="32" borderId="59" applyNumberFormat="0" applyAlignment="0" applyProtection="0"/>
    <xf numFmtId="240" fontId="103" fillId="0" borderId="0" applyNumberFormat="0" applyFill="0" applyBorder="0" applyAlignment="0" applyProtection="0"/>
    <xf numFmtId="0" fontId="14" fillId="0" borderId="0" applyNumberFormat="0" applyFill="0" applyBorder="0" applyAlignment="0">
      <protection locked="0"/>
    </xf>
    <xf numFmtId="0" fontId="145" fillId="65" borderId="0" applyNumberFormat="0" applyFont="0" applyBorder="0" applyAlignment="0">
      <alignment horizontal="right"/>
      <protection locked="0"/>
    </xf>
    <xf numFmtId="0" fontId="146" fillId="23" borderId="0" applyNumberFormat="0" applyFont="0" applyBorder="0" applyAlignment="0">
      <alignment horizontal="right" vertical="top"/>
      <protection locked="0"/>
    </xf>
    <xf numFmtId="241" fontId="14" fillId="65" borderId="77" applyNumberFormat="0" applyFont="0" applyBorder="0" applyAlignment="0">
      <alignment horizontal="right" vertical="center"/>
      <protection locked="0"/>
    </xf>
    <xf numFmtId="0" fontId="146" fillId="23" borderId="0" applyNumberFormat="0" applyFont="0" applyBorder="0" applyAlignment="0">
      <alignment horizontal="right" vertical="top"/>
      <protection locked="0"/>
    </xf>
    <xf numFmtId="0" fontId="103" fillId="0" borderId="0" applyFill="0" applyBorder="0">
      <alignment horizontal="right"/>
      <protection locked="0"/>
    </xf>
    <xf numFmtId="242" fontId="147" fillId="0" borderId="78" applyFont="0" applyFill="0" applyBorder="0" applyAlignment="0" applyProtection="0"/>
    <xf numFmtId="243" fontId="14" fillId="0" borderId="0" applyFill="0" applyBorder="0">
      <alignment horizontal="right"/>
      <protection locked="0"/>
    </xf>
    <xf numFmtId="0" fontId="148" fillId="0" borderId="0" applyFill="0" applyBorder="0"/>
    <xf numFmtId="0" fontId="149" fillId="73" borderId="79">
      <alignment horizontal="left" vertical="center" wrapText="1"/>
    </xf>
    <xf numFmtId="0" fontId="86" fillId="0" borderId="0" applyNumberFormat="0" applyFill="0" applyBorder="0" applyProtection="0">
      <alignment horizontal="left" vertical="center"/>
    </xf>
    <xf numFmtId="0" fontId="15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82" fillId="74" borderId="0" applyNumberFormat="0" applyFont="0" applyBorder="0" applyProtection="0"/>
    <xf numFmtId="2" fontId="151" fillId="0" borderId="5"/>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14" fontId="87" fillId="0" borderId="5" applyFont="0" applyFill="0" applyBorder="0" applyAlignment="0" applyProtection="0"/>
    <xf numFmtId="3" fontId="14" fillId="0" borderId="0"/>
    <xf numFmtId="1" fontId="153" fillId="0" borderId="0"/>
    <xf numFmtId="244" fontId="154" fillId="75" borderId="0" applyBorder="0" applyAlignment="0">
      <alignment horizontal="right"/>
    </xf>
    <xf numFmtId="41" fontId="14" fillId="0" borderId="0" applyFont="0" applyFill="0" applyBorder="0" applyAlignment="0" applyProtection="0"/>
    <xf numFmtId="4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45" fontId="14" fillId="0" borderId="0" applyFont="0" applyFill="0" applyBorder="0" applyAlignment="0" applyProtection="0"/>
    <xf numFmtId="246" fontId="8" fillId="0" borderId="0" applyFont="0" applyFill="0" applyBorder="0" applyAlignment="0" applyProtection="0"/>
    <xf numFmtId="247" fontId="14" fillId="0" borderId="0" applyFont="0" applyFill="0" applyBorder="0" applyAlignment="0" applyProtection="0"/>
    <xf numFmtId="14" fontId="85" fillId="0" borderId="0" applyFont="0" applyFill="0" applyBorder="0" applyAlignment="0" applyProtection="0"/>
    <xf numFmtId="3" fontId="86" fillId="0" borderId="0"/>
    <xf numFmtId="3" fontId="86" fillId="0" borderId="0"/>
    <xf numFmtId="0" fontId="14" fillId="0" borderId="0" applyFont="0" applyFill="0" applyBorder="0" applyAlignment="0" applyProtection="0"/>
    <xf numFmtId="0" fontId="14" fillId="0" borderId="0" applyFont="0" applyFill="0" applyBorder="0" applyAlignment="0" applyProtection="0"/>
    <xf numFmtId="248" fontId="14" fillId="0" borderId="0" applyFont="0" applyFill="0" applyBorder="0" applyAlignment="0" applyProtection="0"/>
    <xf numFmtId="249" fontId="8" fillId="0" borderId="0" applyFont="0" applyFill="0" applyBorder="0" applyAlignment="0" applyProtection="0"/>
    <xf numFmtId="250" fontId="14" fillId="0" borderId="0" applyFont="0" applyFill="0" applyBorder="0" applyAlignment="0" applyProtection="0"/>
    <xf numFmtId="251" fontId="14" fillId="0" borderId="0">
      <protection locked="0"/>
    </xf>
    <xf numFmtId="231" fontId="110" fillId="65" borderId="0">
      <alignment horizontal="center"/>
    </xf>
    <xf numFmtId="252" fontId="108" fillId="0" borderId="0" applyFont="0" applyFill="0" applyBorder="0" applyProtection="0">
      <alignment horizontal="right"/>
    </xf>
    <xf numFmtId="253" fontId="14" fillId="0" borderId="0" applyFont="0" applyFill="0" applyBorder="0" applyAlignment="0" applyProtection="0"/>
    <xf numFmtId="179" fontId="14" fillId="0" borderId="0" applyFont="0" applyFill="0" applyBorder="0" applyAlignment="0" applyProtection="0"/>
    <xf numFmtId="0" fontId="106" fillId="0" borderId="0" applyFont="0" applyFill="0" applyBorder="0" applyProtection="0">
      <alignment horizontal="right"/>
    </xf>
    <xf numFmtId="0" fontId="106" fillId="0" borderId="0" applyFont="0" applyFill="0" applyBorder="0" applyProtection="0">
      <alignment horizontal="right"/>
    </xf>
    <xf numFmtId="0" fontId="106" fillId="0" borderId="0" applyFont="0" applyFill="0" applyBorder="0" applyProtection="0">
      <alignment horizontal="right"/>
    </xf>
    <xf numFmtId="0" fontId="14" fillId="0" borderId="0" applyFont="0" applyFill="0" applyBorder="0" applyProtection="0">
      <alignment horizontal="right"/>
    </xf>
    <xf numFmtId="171" fontId="14" fillId="0" borderId="0" applyFont="0" applyFill="0" applyBorder="0" applyProtection="0">
      <alignment horizontal="right"/>
    </xf>
    <xf numFmtId="0" fontId="14" fillId="0" borderId="80" applyBorder="0" applyAlignment="0" applyProtection="0">
      <alignment horizontal="center"/>
    </xf>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98" fillId="0" borderId="0"/>
    <xf numFmtId="241" fontId="90" fillId="0" borderId="0" applyNumberFormat="0" applyFont="0" applyFill="0" applyBorder="0" applyAlignment="0" applyProtection="0">
      <alignment vertical="center"/>
    </xf>
    <xf numFmtId="37" fontId="156" fillId="0" borderId="0"/>
    <xf numFmtId="0" fontId="157" fillId="0" borderId="0"/>
    <xf numFmtId="0" fontId="39" fillId="76" borderId="0" applyNumberFormat="0" applyBorder="0" applyAlignment="0">
      <alignment horizontal="right"/>
      <protection hidden="1"/>
    </xf>
    <xf numFmtId="241" fontId="158" fillId="0" borderId="0" applyNumberFormat="0" applyFill="0" applyBorder="0" applyAlignment="0" applyProtection="0">
      <alignment vertical="center"/>
    </xf>
    <xf numFmtId="1" fontId="86" fillId="0" borderId="0"/>
    <xf numFmtId="254" fontId="159" fillId="0" borderId="0"/>
    <xf numFmtId="37" fontId="83" fillId="77" borderId="0" applyFont="0" applyFill="0" applyBorder="0" applyAlignment="0" applyProtection="0"/>
    <xf numFmtId="233" fontId="14" fillId="0" borderId="0" applyFont="0" applyFill="0" applyBorder="0" applyAlignment="0"/>
    <xf numFmtId="255" fontId="110" fillId="0" borderId="0" applyFont="0" applyFill="0" applyBorder="0" applyAlignment="0"/>
    <xf numFmtId="256" fontId="110" fillId="0" borderId="0" applyFont="0" applyFill="0" applyBorder="0" applyAlignment="0"/>
    <xf numFmtId="255" fontId="110" fillId="0" borderId="0" applyFont="0" applyFill="0" applyBorder="0" applyAlignment="0"/>
    <xf numFmtId="257" fontId="8" fillId="0" borderId="0"/>
    <xf numFmtId="0" fontId="14" fillId="0" borderId="0"/>
    <xf numFmtId="0" fontId="14" fillId="0" borderId="0"/>
    <xf numFmtId="0" fontId="14" fillId="0" borderId="0"/>
    <xf numFmtId="0" fontId="14" fillId="0" borderId="0"/>
    <xf numFmtId="0" fontId="103" fillId="0" borderId="0"/>
    <xf numFmtId="0" fontId="14" fillId="0" borderId="0"/>
    <xf numFmtId="0" fontId="8" fillId="0" borderId="0"/>
    <xf numFmtId="0" fontId="14" fillId="0" borderId="0"/>
    <xf numFmtId="0" fontId="8" fillId="0" borderId="0"/>
    <xf numFmtId="0" fontId="8" fillId="0" borderId="0"/>
    <xf numFmtId="0" fontId="8" fillId="0" borderId="0"/>
    <xf numFmtId="0" fontId="103" fillId="0" borderId="0"/>
    <xf numFmtId="0" fontId="14" fillId="0" borderId="0"/>
    <xf numFmtId="0" fontId="21" fillId="0" borderId="0"/>
    <xf numFmtId="0" fontId="8" fillId="0" borderId="0"/>
    <xf numFmtId="0" fontId="8" fillId="0" borderId="0"/>
    <xf numFmtId="0" fontId="8" fillId="0" borderId="0"/>
    <xf numFmtId="0" fontId="8" fillId="0" borderId="0"/>
    <xf numFmtId="0" fontId="14" fillId="0" borderId="34"/>
    <xf numFmtId="0" fontId="21" fillId="0" borderId="0">
      <alignment vertical="top"/>
    </xf>
    <xf numFmtId="0" fontId="21" fillId="0" borderId="0">
      <alignment vertical="top"/>
    </xf>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03" fillId="0" borderId="0"/>
    <xf numFmtId="0" fontId="8"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36" fillId="0" borderId="0"/>
    <xf numFmtId="0" fontId="14" fillId="0" borderId="0"/>
    <xf numFmtId="0" fontId="14" fillId="0" borderId="0"/>
    <xf numFmtId="0" fontId="36" fillId="0" borderId="0"/>
    <xf numFmtId="0" fontId="103" fillId="0" borderId="0"/>
    <xf numFmtId="0" fontId="14" fillId="0" borderId="0"/>
    <xf numFmtId="239" fontId="14" fillId="0" borderId="0"/>
    <xf numFmtId="0" fontId="103" fillId="0" borderId="0"/>
    <xf numFmtId="0" fontId="103" fillId="0" borderId="0"/>
    <xf numFmtId="239" fontId="14" fillId="0" borderId="0"/>
    <xf numFmtId="0" fontId="36"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6" fillId="0" borderId="0"/>
    <xf numFmtId="0" fontId="127" fillId="0" borderId="0"/>
    <xf numFmtId="0" fontId="14" fillId="0" borderId="0"/>
    <xf numFmtId="239" fontId="14" fillId="0" borderId="0"/>
    <xf numFmtId="239"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103" fillId="0" borderId="0"/>
    <xf numFmtId="0" fontId="79" fillId="0" borderId="0"/>
    <xf numFmtId="0" fontId="103" fillId="0" borderId="0"/>
    <xf numFmtId="0" fontId="103"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6" fillId="0" borderId="0"/>
    <xf numFmtId="0" fontId="103" fillId="0" borderId="0"/>
    <xf numFmtId="0" fontId="79" fillId="0" borderId="0"/>
    <xf numFmtId="0" fontId="79" fillId="0" borderId="0"/>
    <xf numFmtId="0" fontId="103"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0" borderId="0"/>
    <xf numFmtId="0" fontId="8" fillId="0" borderId="0"/>
    <xf numFmtId="0" fontId="103" fillId="0" borderId="0"/>
    <xf numFmtId="0" fontId="14" fillId="0" borderId="0"/>
    <xf numFmtId="0" fontId="79" fillId="0" borderId="0"/>
    <xf numFmtId="0" fontId="14" fillId="0" borderId="0"/>
    <xf numFmtId="0" fontId="14" fillId="0" borderId="0"/>
    <xf numFmtId="0" fontId="79" fillId="0" borderId="0"/>
    <xf numFmtId="0" fontId="14" fillId="0" borderId="0"/>
    <xf numFmtId="0" fontId="14" fillId="0" borderId="0"/>
    <xf numFmtId="0" fontId="14" fillId="0" borderId="0"/>
    <xf numFmtId="0" fontId="14" fillId="0" borderId="0"/>
    <xf numFmtId="0" fontId="14" fillId="0" borderId="0"/>
    <xf numFmtId="0" fontId="79" fillId="0" borderId="0"/>
    <xf numFmtId="0" fontId="14" fillId="0" borderId="0"/>
    <xf numFmtId="0" fontId="103" fillId="0" borderId="0"/>
    <xf numFmtId="0" fontId="79" fillId="0" borderId="0"/>
    <xf numFmtId="0" fontId="14" fillId="0" borderId="0"/>
    <xf numFmtId="0" fontId="14" fillId="0" borderId="0"/>
    <xf numFmtId="0" fontId="9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239" fontId="14" fillId="0" borderId="0"/>
    <xf numFmtId="0"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0"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57" fontId="8" fillId="0" borderId="0"/>
    <xf numFmtId="0" fontId="8" fillId="0" borderId="0"/>
    <xf numFmtId="0" fontId="109" fillId="0" borderId="0"/>
    <xf numFmtId="239" fontId="14" fillId="0" borderId="0"/>
    <xf numFmtId="0" fontId="14" fillId="0" borderId="0"/>
    <xf numFmtId="239" fontId="14" fillId="0" borderId="0"/>
    <xf numFmtId="0" fontId="79" fillId="0" borderId="0"/>
    <xf numFmtId="0" fontId="8" fillId="0" borderId="0"/>
    <xf numFmtId="0" fontId="79"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239" fontId="14" fillId="0" borderId="0"/>
    <xf numFmtId="239" fontId="14" fillId="0" borderId="0"/>
    <xf numFmtId="239" fontId="14" fillId="0" borderId="0"/>
    <xf numFmtId="0" fontId="8" fillId="0" borderId="0"/>
    <xf numFmtId="0" fontId="14" fillId="0" borderId="0"/>
    <xf numFmtId="0" fontId="14" fillId="0" borderId="0"/>
    <xf numFmtId="0" fontId="14" fillId="0" borderId="0"/>
    <xf numFmtId="0"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14" fillId="0" borderId="0">
      <alignment wrapText="1"/>
    </xf>
    <xf numFmtId="0" fontId="14" fillId="0" borderId="0">
      <alignment wrapText="1"/>
    </xf>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0" fontId="14" fillId="0" borderId="0"/>
    <xf numFmtId="0" fontId="8"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43" fillId="0" borderId="0"/>
    <xf numFmtId="0" fontId="43" fillId="0" borderId="0"/>
    <xf numFmtId="0" fontId="14" fillId="0" borderId="0">
      <alignment wrapText="1"/>
    </xf>
    <xf numFmtId="0" fontId="14" fillId="0" borderId="0">
      <alignment wrapText="1"/>
    </xf>
    <xf numFmtId="0" fontId="14" fillId="0" borderId="0">
      <alignment wrapText="1"/>
    </xf>
    <xf numFmtId="0" fontId="43" fillId="0" borderId="0"/>
    <xf numFmtId="0" fontId="4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0" fontId="103" fillId="0" borderId="0"/>
    <xf numFmtId="0" fontId="14" fillId="0" borderId="0">
      <alignment wrapText="1"/>
    </xf>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alignment wrapText="1"/>
    </xf>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36"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239" fontId="14" fillId="0" borderId="0"/>
    <xf numFmtId="0" fontId="14"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79"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8" fillId="0" borderId="0"/>
    <xf numFmtId="0" fontId="14"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257" fontId="8" fillId="0" borderId="0"/>
    <xf numFmtId="0" fontId="21" fillId="0" borderId="0"/>
    <xf numFmtId="0" fontId="14" fillId="0" borderId="0"/>
    <xf numFmtId="0" fontId="14" fillId="0" borderId="0"/>
    <xf numFmtId="0" fontId="110" fillId="0" borderId="0"/>
    <xf numFmtId="0" fontId="8" fillId="0" borderId="0"/>
    <xf numFmtId="0" fontId="103" fillId="0" borderId="0"/>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0" fontId="161" fillId="0" borderId="0"/>
    <xf numFmtId="0" fontId="14" fillId="0" borderId="0"/>
    <xf numFmtId="0" fontId="162" fillId="0" borderId="0"/>
    <xf numFmtId="259" fontId="110" fillId="0" borderId="0" applyFont="0" applyFill="0" applyBorder="0" applyAlignment="0" applyProtection="0"/>
    <xf numFmtId="0" fontId="88"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260" fontId="164" fillId="0" borderId="0" applyBorder="0" applyProtection="0">
      <alignment horizontal="right"/>
    </xf>
    <xf numFmtId="260" fontId="165" fillId="78" borderId="0" applyBorder="0" applyProtection="0">
      <alignment horizontal="right"/>
    </xf>
    <xf numFmtId="260" fontId="166" fillId="0" borderId="33" applyBorder="0"/>
    <xf numFmtId="260" fontId="164" fillId="0" borderId="0" applyBorder="0" applyProtection="0">
      <alignment horizontal="right"/>
    </xf>
    <xf numFmtId="261" fontId="164" fillId="0" borderId="0" applyBorder="0" applyProtection="0">
      <alignment horizontal="right"/>
    </xf>
    <xf numFmtId="261" fontId="167" fillId="78" borderId="0" applyProtection="0">
      <alignment horizontal="right"/>
    </xf>
    <xf numFmtId="37" fontId="81" fillId="0" borderId="0" applyFill="0" applyBorder="0" applyProtection="0">
      <alignment horizontal="right"/>
    </xf>
    <xf numFmtId="192" fontId="83" fillId="0" borderId="0" applyFont="0" applyFill="0" applyBorder="0" applyProtection="0">
      <alignment horizontal="right"/>
    </xf>
    <xf numFmtId="262" fontId="164" fillId="0" borderId="0" applyFill="0" applyBorder="0" applyProtection="0"/>
    <xf numFmtId="0" fontId="97" fillId="65" borderId="0">
      <alignment horizontal="right"/>
    </xf>
    <xf numFmtId="0" fontId="14" fillId="0" borderId="0">
      <alignment horizontal="right"/>
    </xf>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71" fillId="33" borderId="60" applyNumberFormat="0" applyAlignment="0" applyProtection="0"/>
    <xf numFmtId="0" fontId="71" fillId="33" borderId="60" applyNumberFormat="0" applyAlignment="0" applyProtection="0"/>
    <xf numFmtId="0" fontId="169" fillId="0" borderId="0" applyProtection="0">
      <alignment horizontal="left"/>
    </xf>
    <xf numFmtId="0" fontId="169" fillId="0" borderId="0" applyFill="0" applyBorder="0" applyProtection="0">
      <alignment horizontal="left"/>
    </xf>
    <xf numFmtId="0" fontId="170" fillId="0" borderId="0" applyFill="0" applyBorder="0" applyProtection="0">
      <alignment horizontal="left"/>
    </xf>
    <xf numFmtId="1" fontId="171" fillId="0" borderId="0" applyProtection="0">
      <alignment horizontal="right" vertical="center"/>
    </xf>
    <xf numFmtId="241" fontId="172" fillId="0" borderId="5">
      <alignment vertical="center"/>
    </xf>
    <xf numFmtId="2" fontId="100" fillId="0" borderId="0"/>
    <xf numFmtId="237" fontId="173" fillId="0" borderId="0" applyFill="0" applyBorder="0" applyAlignment="0" applyProtection="0"/>
    <xf numFmtId="173" fontId="14" fillId="0" borderId="0" applyFont="0" applyFill="0" applyBorder="0" applyAlignment="0" applyProtection="0"/>
    <xf numFmtId="263" fontId="82" fillId="0" borderId="0" applyFont="0" applyFill="0" applyBorder="0" applyAlignment="0" applyProtection="0"/>
    <xf numFmtId="264" fontId="174" fillId="65" borderId="34" applyFill="0" applyBorder="0" applyAlignment="0" applyProtection="0">
      <alignment horizontal="right"/>
      <protection locked="0"/>
    </xf>
    <xf numFmtId="265" fontId="174" fillId="70" borderId="0" applyFill="0" applyBorder="0" applyAlignment="0" applyProtection="0">
      <protection hidden="1"/>
    </xf>
    <xf numFmtId="10" fontId="14" fillId="0" borderId="0" applyFont="0" applyFill="0" applyBorder="0" applyAlignment="0" applyProtection="0"/>
    <xf numFmtId="10" fontId="14" fillId="0" borderId="0" applyFont="0" applyFill="0" applyBorder="0" applyAlignment="0" applyProtection="0"/>
    <xf numFmtId="266" fontId="164" fillId="0" borderId="0" applyBorder="0" applyProtection="0">
      <alignment horizontal="right"/>
    </xf>
    <xf numFmtId="266" fontId="165" fillId="78" borderId="0" applyProtection="0">
      <alignment horizontal="right"/>
    </xf>
    <xf numFmtId="266" fontId="164" fillId="0" borderId="0" applyFont="0" applyBorder="0" applyProtection="0">
      <alignment horizontal="right"/>
    </xf>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37"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7" fontId="100" fillId="0" borderId="0" applyFont="0" applyFill="0" applyBorder="0" applyProtection="0">
      <alignment horizontal="right"/>
    </xf>
    <xf numFmtId="9" fontId="14" fillId="0" borderId="0"/>
    <xf numFmtId="268" fontId="14" fillId="0" borderId="0" applyFill="0" applyBorder="0">
      <alignment horizontal="right"/>
      <protection locked="0"/>
    </xf>
    <xf numFmtId="1" fontId="86" fillId="0" borderId="0"/>
    <xf numFmtId="251" fontId="14" fillId="0" borderId="0">
      <protection locked="0"/>
    </xf>
    <xf numFmtId="237" fontId="14" fillId="0" borderId="0" applyFont="0" applyFill="0" applyBorder="0" applyAlignment="0" applyProtection="0"/>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10" fontId="100" fillId="0" borderId="0"/>
    <xf numFmtId="10" fontId="100" fillId="73" borderId="0"/>
    <xf numFmtId="9" fontId="100" fillId="0" borderId="0" applyFont="0" applyFill="0" applyBorder="0" applyAlignment="0" applyProtection="0"/>
    <xf numFmtId="171" fontId="21" fillId="0" borderId="0"/>
    <xf numFmtId="269" fontId="175" fillId="70" borderId="0" applyBorder="0" applyAlignment="0">
      <protection hidden="1"/>
    </xf>
    <xf numFmtId="1" fontId="175" fillId="70" borderId="0">
      <alignment horizontal="center"/>
    </xf>
    <xf numFmtId="0" fontId="103" fillId="0" borderId="0" applyNumberFormat="0" applyFont="0" applyFill="0" applyBorder="0" applyAlignment="0" applyProtection="0">
      <alignment horizontal="left"/>
    </xf>
    <xf numFmtId="15" fontId="103" fillId="0" borderId="0" applyFont="0" applyFill="0" applyBorder="0" applyAlignment="0" applyProtection="0"/>
    <xf numFmtId="4" fontId="103" fillId="0" borderId="0" applyFont="0" applyFill="0" applyBorder="0" applyAlignment="0" applyProtection="0"/>
    <xf numFmtId="0" fontId="149" fillId="0" borderId="68">
      <alignment horizontal="center"/>
    </xf>
    <xf numFmtId="3" fontId="103" fillId="0" borderId="0" applyFont="0" applyFill="0" applyBorder="0" applyAlignment="0" applyProtection="0"/>
    <xf numFmtId="0" fontId="103" fillId="79" borderId="0" applyNumberFormat="0" applyFont="0" applyBorder="0" applyAlignment="0" applyProtection="0"/>
    <xf numFmtId="0" fontId="103" fillId="0" borderId="0">
      <alignment horizontal="right"/>
      <protection locked="0"/>
    </xf>
    <xf numFmtId="233" fontId="176" fillId="0" borderId="0" applyNumberFormat="0" applyFill="0" applyBorder="0" applyAlignment="0" applyProtection="0">
      <alignment horizontal="left"/>
    </xf>
    <xf numFmtId="0" fontId="177" fillId="68" borderId="0"/>
    <xf numFmtId="0" fontId="86" fillId="0" borderId="0" applyNumberFormat="0" applyFill="0" applyBorder="0" applyProtection="0">
      <alignment horizontal="right" vertical="center"/>
    </xf>
    <xf numFmtId="0" fontId="178" fillId="0" borderId="81">
      <alignment vertical="center"/>
    </xf>
    <xf numFmtId="270" fontId="14" fillId="0" borderId="0" applyFill="0" applyBorder="0">
      <alignment horizontal="right"/>
      <protection hidden="1"/>
    </xf>
    <xf numFmtId="0" fontId="179" fillId="67" borderId="34">
      <alignment horizontal="center" vertical="center" wrapText="1"/>
      <protection hidden="1"/>
    </xf>
    <xf numFmtId="0" fontId="103" fillId="80" borderId="82"/>
    <xf numFmtId="0" fontId="82" fillId="81" borderId="0" applyNumberFormat="0" applyFont="0" applyBorder="0" applyAlignment="0" applyProtection="0"/>
    <xf numFmtId="42" fontId="180" fillId="0" borderId="0" applyFill="0" applyBorder="0" applyAlignment="0" applyProtection="0"/>
    <xf numFmtId="41" fontId="181" fillId="0" borderId="0"/>
    <xf numFmtId="0" fontId="110" fillId="0" borderId="0"/>
    <xf numFmtId="0" fontId="182" fillId="0" borderId="0">
      <alignment horizontal="right"/>
    </xf>
    <xf numFmtId="0" fontId="117" fillId="0" borderId="0">
      <alignment horizontal="left"/>
    </xf>
    <xf numFmtId="237" fontId="183" fillId="0" borderId="76"/>
    <xf numFmtId="271" fontId="90" fillId="75" borderId="0" applyFont="0" applyBorder="0"/>
    <xf numFmtId="0" fontId="184" fillId="0" borderId="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14" fillId="0" borderId="0">
      <alignment vertical="top"/>
    </xf>
    <xf numFmtId="41" fontId="14" fillId="0" borderId="0" applyFont="0" applyFill="0" applyBorder="0" applyAlignment="0" applyProtection="0"/>
    <xf numFmtId="0" fontId="39" fillId="0" borderId="0">
      <alignment vertical="top"/>
    </xf>
    <xf numFmtId="0" fontId="82" fillId="0" borderId="0">
      <alignment vertical="top"/>
    </xf>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14" fillId="0" borderId="0" applyFon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5" fillId="81" borderId="34" applyNumberFormat="0" applyProtection="0">
      <alignment horizontal="center" vertical="center"/>
    </xf>
    <xf numFmtId="0" fontId="82" fillId="0" borderId="0">
      <alignment vertical="top"/>
    </xf>
    <xf numFmtId="0" fontId="13" fillId="81" borderId="34" applyNumberFormat="0" applyProtection="0">
      <alignment horizontal="center" vertical="center" wrapText="1"/>
    </xf>
    <xf numFmtId="0" fontId="13" fillId="81" borderId="34" applyNumberFormat="0" applyProtection="0">
      <alignment horizontal="center" vertical="center"/>
    </xf>
    <xf numFmtId="0" fontId="13" fillId="81" borderId="34" applyNumberFormat="0" applyProtection="0">
      <alignment horizontal="center" vertical="center" wrapText="1"/>
    </xf>
    <xf numFmtId="0" fontId="186" fillId="0" borderId="0" applyNumberFormat="0" applyFill="0" applyBorder="0" applyAlignment="0" applyProtection="0"/>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49" fillId="0" borderId="0" applyNumberFormat="0" applyFill="0" applyBorder="0" applyAlignment="0" applyProtection="0"/>
    <xf numFmtId="257" fontId="13" fillId="82" borderId="34" applyNumberFormat="0" applyProtection="0">
      <alignment horizontal="center" vertical="center" wrapText="1"/>
    </xf>
    <xf numFmtId="0" fontId="14" fillId="25" borderId="34" applyNumberFormat="0" applyProtection="0">
      <alignment horizontal="left" vertical="center" wrapText="1"/>
    </xf>
    <xf numFmtId="0" fontId="82" fillId="0" borderId="0">
      <alignment vertical="top"/>
    </xf>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187" fillId="83" borderId="0" applyNumberFormat="0" applyBorder="0" applyAlignment="0" applyProtection="0"/>
    <xf numFmtId="0" fontId="82" fillId="0" borderId="0">
      <alignment vertical="top"/>
    </xf>
    <xf numFmtId="0" fontId="82" fillId="0" borderId="0">
      <alignment vertical="top"/>
    </xf>
    <xf numFmtId="0" fontId="82" fillId="0" borderId="0">
      <alignment vertical="top"/>
    </xf>
    <xf numFmtId="43" fontId="81"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85"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44"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21" fillId="0" borderId="0" applyNumberFormat="0" applyBorder="0" applyAlignment="0"/>
    <xf numFmtId="0" fontId="188" fillId="0" borderId="0" applyNumberFormat="0" applyBorder="0" applyAlignment="0"/>
    <xf numFmtId="0" fontId="189" fillId="0" borderId="0" applyNumberFormat="0" applyBorder="0" applyAlignment="0"/>
    <xf numFmtId="0" fontId="99" fillId="0" borderId="0" applyNumberFormat="0" applyFill="0" applyBorder="0" applyProtection="0">
      <alignment horizontal="left" vertical="center"/>
    </xf>
    <xf numFmtId="0" fontId="99" fillId="0" borderId="33" applyNumberFormat="0" applyFill="0" applyProtection="0">
      <alignment horizontal="left" vertical="center"/>
    </xf>
    <xf numFmtId="273" fontId="90" fillId="84" borderId="0" applyNumberFormat="0" applyFont="0" applyBorder="0">
      <alignment horizontal="center" vertical="center"/>
      <protection locked="0"/>
    </xf>
    <xf numFmtId="9" fontId="14" fillId="0" borderId="0"/>
    <xf numFmtId="0" fontId="101" fillId="0" borderId="0" applyFill="0" applyBorder="0" applyProtection="0">
      <alignment horizontal="center" vertical="center"/>
    </xf>
    <xf numFmtId="0" fontId="190" fillId="0" borderId="0" applyBorder="0" applyProtection="0">
      <alignment vertical="center"/>
    </xf>
    <xf numFmtId="171" fontId="14" fillId="0" borderId="5" applyBorder="0" applyProtection="0">
      <alignment horizontal="right" vertical="center"/>
    </xf>
    <xf numFmtId="0" fontId="191" fillId="85" borderId="0" applyBorder="0" applyProtection="0">
      <alignment horizontal="centerContinuous" vertical="center"/>
    </xf>
    <xf numFmtId="0" fontId="191" fillId="83" borderId="5" applyBorder="0" applyProtection="0">
      <alignment horizontal="centerContinuous" vertical="center"/>
    </xf>
    <xf numFmtId="0" fontId="192" fillId="0" borderId="0"/>
    <xf numFmtId="0" fontId="101" fillId="0" borderId="0" applyFill="0" applyBorder="0" applyProtection="0"/>
    <xf numFmtId="0" fontId="162" fillId="0" borderId="0"/>
    <xf numFmtId="0" fontId="193" fillId="0" borderId="0" applyFill="0" applyBorder="0" applyProtection="0">
      <alignment horizontal="left"/>
    </xf>
    <xf numFmtId="0" fontId="194" fillId="0" borderId="0" applyFill="0" applyBorder="0" applyProtection="0">
      <alignment horizontal="left" vertical="top"/>
    </xf>
    <xf numFmtId="0" fontId="195" fillId="0" borderId="0">
      <alignment horizontal="centerContinuous"/>
    </xf>
    <xf numFmtId="241" fontId="14" fillId="25" borderId="83" applyNumberFormat="0" applyAlignment="0">
      <alignment vertical="center"/>
    </xf>
    <xf numFmtId="241" fontId="196" fillId="86" borderId="84" applyNumberFormat="0" applyBorder="0" applyAlignment="0" applyProtection="0">
      <alignment vertical="center"/>
    </xf>
    <xf numFmtId="241" fontId="14" fillId="25" borderId="83" applyNumberFormat="0" applyProtection="0">
      <alignment horizontal="centerContinuous" vertical="center"/>
    </xf>
    <xf numFmtId="241" fontId="197" fillId="87" borderId="0" applyNumberFormat="0" applyBorder="0" applyAlignment="0" applyProtection="0">
      <alignment vertical="center"/>
    </xf>
    <xf numFmtId="241" fontId="14" fillId="86" borderId="0" applyBorder="0" applyAlignment="0" applyProtection="0">
      <alignment vertical="center"/>
    </xf>
    <xf numFmtId="49" fontId="81" fillId="0" borderId="5">
      <alignment vertical="center"/>
    </xf>
    <xf numFmtId="0" fontId="198" fillId="0" borderId="0"/>
    <xf numFmtId="0" fontId="199" fillId="0" borderId="0"/>
    <xf numFmtId="49" fontId="21" fillId="0" borderId="0" applyFill="0" applyBorder="0" applyAlignment="0"/>
    <xf numFmtId="274" fontId="82" fillId="0" borderId="0" applyFill="0" applyBorder="0" applyAlignment="0"/>
    <xf numFmtId="275" fontId="82" fillId="0" borderId="0" applyFill="0" applyBorder="0" applyAlignment="0"/>
    <xf numFmtId="0" fontId="85" fillId="0" borderId="0" applyNumberFormat="0" applyFont="0" applyFill="0" applyBorder="0" applyProtection="0">
      <alignment horizontal="left" vertical="top" wrapText="1"/>
    </xf>
    <xf numFmtId="18" fontId="110" fillId="0" borderId="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40" fontId="200" fillId="0" borderId="0"/>
    <xf numFmtId="0" fontId="201" fillId="0" borderId="0" applyNumberFormat="0" applyBorder="0" applyAlignment="0" applyProtection="0"/>
    <xf numFmtId="0" fontId="201" fillId="0" borderId="0" applyNumberFormat="0" applyBorder="0" applyAlignment="0" applyProtection="0"/>
    <xf numFmtId="0" fontId="202" fillId="0" borderId="0">
      <alignment horizontal="left"/>
    </xf>
    <xf numFmtId="276" fontId="203" fillId="83" borderId="0" applyNumberFormat="0" applyProtection="0">
      <alignment horizontal="left" vertical="center"/>
    </xf>
    <xf numFmtId="0" fontId="204" fillId="0" borderId="0" applyNumberFormat="0" applyProtection="0">
      <alignment horizontal="left" vertical="center"/>
    </xf>
    <xf numFmtId="0" fontId="103" fillId="0" borderId="0" applyBorder="0"/>
    <xf numFmtId="1" fontId="82" fillId="72" borderId="0" applyNumberFormat="0" applyFont="0" applyBorder="0" applyProtection="0">
      <alignment horizontal="left"/>
    </xf>
    <xf numFmtId="277" fontId="14" fillId="0" borderId="0" applyNumberFormat="0" applyFill="0" applyBorder="0" applyProtection="0">
      <alignment vertical="top"/>
    </xf>
    <xf numFmtId="0" fontId="5"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205" fillId="0" borderId="64" applyNumberFormat="0" applyFill="0" applyAlignment="0" applyProtection="0"/>
    <xf numFmtId="39" fontId="14" fillId="0" borderId="65">
      <protection locked="0"/>
    </xf>
    <xf numFmtId="6" fontId="195" fillId="0" borderId="65" applyFill="0" applyAlignment="0" applyProtection="0"/>
    <xf numFmtId="171" fontId="87" fillId="0" borderId="85"/>
    <xf numFmtId="0" fontId="206" fillId="0" borderId="0">
      <alignment horizontal="fill"/>
    </xf>
    <xf numFmtId="278" fontId="175" fillId="70" borderId="11" applyBorder="0">
      <alignment horizontal="right" vertical="center"/>
      <protection locked="0"/>
    </xf>
    <xf numFmtId="42" fontId="14" fillId="0" borderId="0" applyFont="0" applyFill="0" applyBorder="0" applyAlignment="0" applyProtection="0"/>
    <xf numFmtId="279"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277" fontId="207" fillId="86" borderId="0" applyNumberFormat="0" applyBorder="0" applyProtection="0">
      <alignment horizontal="centerContinuous" vertical="center"/>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08" fillId="0" borderId="0"/>
    <xf numFmtId="1" fontId="208" fillId="0" borderId="0"/>
    <xf numFmtId="280" fontId="100" fillId="0" borderId="0" applyFont="0" applyFill="0" applyBorder="0" applyProtection="0">
      <alignment horizontal="right"/>
    </xf>
    <xf numFmtId="281" fontId="14" fillId="0" borderId="0"/>
    <xf numFmtId="282" fontId="164" fillId="0" borderId="0" applyFill="0" applyBorder="0" applyProtection="0"/>
    <xf numFmtId="0" fontId="14" fillId="0" borderId="0">
      <alignment horizontal="center"/>
    </xf>
    <xf numFmtId="283" fontId="81" fillId="0" borderId="5">
      <alignment horizontal="right"/>
    </xf>
    <xf numFmtId="284" fontId="14" fillId="0" borderId="0" applyFont="0" applyFill="0" applyBorder="0" applyAlignment="0" applyProtection="0"/>
    <xf numFmtId="285" fontId="92" fillId="0" borderId="0" applyFont="0" applyFill="0" applyBorder="0" applyProtection="0">
      <alignment horizontal="right"/>
    </xf>
    <xf numFmtId="0" fontId="14" fillId="0" borderId="0"/>
    <xf numFmtId="170" fontId="14" fillId="0" borderId="0" applyFont="0" applyFill="0" applyBorder="0" applyAlignment="0" applyProtection="0"/>
    <xf numFmtId="257" fontId="14" fillId="0" borderId="0"/>
    <xf numFmtId="0" fontId="47"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03" fontId="14" fillId="0" borderId="88">
      <alignment horizontal="right"/>
    </xf>
    <xf numFmtId="204" fontId="90" fillId="0" borderId="88">
      <alignment horizontal="right"/>
    </xf>
    <xf numFmtId="204" fontId="90" fillId="0" borderId="88" applyFill="0">
      <alignment horizontal="right"/>
    </xf>
    <xf numFmtId="3" fontId="14" fillId="0" borderId="88" applyFill="0">
      <alignment horizontal="right"/>
    </xf>
    <xf numFmtId="205" fontId="90" fillId="0" borderId="88" applyFill="0">
      <alignment horizontal="right"/>
    </xf>
    <xf numFmtId="207" fontId="14" fillId="0" borderId="88">
      <alignment horizontal="right"/>
      <protection locked="0"/>
    </xf>
    <xf numFmtId="6" fontId="90" fillId="0" borderId="88" applyNumberFormat="0" applyFont="0" applyBorder="0" applyProtection="0">
      <alignment horizontal="right"/>
    </xf>
    <xf numFmtId="1" fontId="96" fillId="64" borderId="89" applyNumberFormat="0" applyBorder="0" applyAlignment="0">
      <alignment horizontal="center" vertical="top" wrapText="1"/>
      <protection hidden="1"/>
    </xf>
    <xf numFmtId="0" fontId="99" fillId="0" borderId="86" applyNumberFormat="0" applyFill="0" applyAlignment="0" applyProtection="0"/>
    <xf numFmtId="0" fontId="85" fillId="0" borderId="86" applyNumberFormat="0" applyFont="0" applyFill="0" applyAlignment="0" applyProtection="0"/>
    <xf numFmtId="0" fontId="85" fillId="0" borderId="89" applyNumberFormat="0" applyFont="0" applyFill="0" applyAlignment="0" applyProtection="0"/>
    <xf numFmtId="229" fontId="83" fillId="65" borderId="87" applyFont="0" applyFill="0" applyBorder="0" applyAlignment="0" applyProtection="0"/>
    <xf numFmtId="231" fontId="87" fillId="0" borderId="86" applyFont="0" applyFill="0" applyBorder="0" applyAlignment="0" applyProtection="0"/>
    <xf numFmtId="235" fontId="103" fillId="68" borderId="89">
      <alignment horizontal="left"/>
    </xf>
    <xf numFmtId="2" fontId="151" fillId="0" borderId="86"/>
    <xf numFmtId="14" fontId="87" fillId="0" borderId="86"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1" fontId="14" fillId="0" borderId="86" applyBorder="0" applyProtection="0">
      <alignment horizontal="right" vertical="center"/>
    </xf>
    <xf numFmtId="170" fontId="8" fillId="0" borderId="0" applyFont="0" applyFill="0" applyBorder="0" applyAlignment="0" applyProtection="0"/>
    <xf numFmtId="0" fontId="191" fillId="83" borderId="86" applyBorder="0" applyProtection="0">
      <alignment horizontal="centerContinuous" vertical="center"/>
    </xf>
    <xf numFmtId="49" fontId="81" fillId="0" borderId="86">
      <alignment vertical="center"/>
    </xf>
    <xf numFmtId="278" fontId="175" fillId="70" borderId="89" applyBorder="0">
      <alignment horizontal="right" vertical="center"/>
      <protection locked="0"/>
    </xf>
    <xf numFmtId="283" fontId="81" fillId="0" borderId="86">
      <alignment horizontal="right"/>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9" fillId="73" borderId="92">
      <alignment horizontal="left" vertical="center" wrapText="1"/>
    </xf>
    <xf numFmtId="8" fontId="115" fillId="0" borderId="91">
      <protection locked="0"/>
    </xf>
    <xf numFmtId="208" fontId="92" fillId="63" borderId="9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41" fontId="196" fillId="86" borderId="93" applyNumberFormat="0" applyBorder="0" applyAlignment="0" applyProtection="0">
      <alignment vertical="center"/>
    </xf>
    <xf numFmtId="171" fontId="87" fillId="0" borderId="94"/>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9" fillId="21" borderId="125" applyNumberFormat="0" applyAlignment="0" applyProtection="0"/>
    <xf numFmtId="0" fontId="26" fillId="0" borderId="126" applyNumberFormat="0" applyFill="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4" fillId="25" borderId="110" applyNumberFormat="0" applyProtection="0">
      <alignment horizontal="left" vertical="center"/>
    </xf>
    <xf numFmtId="0" fontId="14" fillId="25" borderId="110" applyNumberFormat="0" applyProtection="0">
      <alignment horizontal="left" vertical="center"/>
    </xf>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42" applyNumberFormat="0" applyAlignment="0" applyProtection="0"/>
    <xf numFmtId="0" fontId="19" fillId="21" borderId="142" applyNumberFormat="0" applyAlignment="0" applyProtection="0"/>
    <xf numFmtId="0" fontId="19" fillId="21" borderId="142" applyNumberFormat="0" applyAlignment="0" applyProtection="0"/>
    <xf numFmtId="0" fontId="19" fillId="21" borderId="142" applyNumberFormat="0" applyAlignment="0" applyProtection="0"/>
    <xf numFmtId="0" fontId="27" fillId="8" borderId="142" applyNumberFormat="0" applyAlignment="0" applyProtection="0"/>
    <xf numFmtId="0" fontId="27" fillId="8" borderId="142" applyNumberFormat="0" applyAlignment="0" applyProtection="0"/>
    <xf numFmtId="0" fontId="27" fillId="8" borderId="142" applyNumberFormat="0" applyAlignment="0" applyProtection="0"/>
    <xf numFmtId="0" fontId="27" fillId="8" borderId="142" applyNumberForma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14" fillId="24" borderId="143" applyNumberFormat="0" applyFont="0" applyAlignment="0" applyProtection="0"/>
    <xf numFmtId="0" fontId="30" fillId="21" borderId="144" applyNumberFormat="0" applyAlignment="0" applyProtection="0"/>
    <xf numFmtId="0" fontId="30" fillId="21" borderId="144" applyNumberFormat="0" applyAlignment="0" applyProtection="0"/>
    <xf numFmtId="0" fontId="30" fillId="21" borderId="144" applyNumberFormat="0" applyAlignment="0" applyProtection="0"/>
    <xf numFmtId="0" fontId="30" fillId="21" borderId="144" applyNumberFormat="0" applyAlignment="0" applyProtection="0"/>
    <xf numFmtId="0" fontId="14" fillId="25" borderId="110" applyNumberFormat="0" applyProtection="0">
      <alignment horizontal="left" vertical="center"/>
    </xf>
    <xf numFmtId="0" fontId="14" fillId="25" borderId="110" applyNumberFormat="0" applyProtection="0">
      <alignment horizontal="left" vertical="center"/>
    </xf>
    <xf numFmtId="0" fontId="32" fillId="0" borderId="145" applyNumberFormat="0" applyFill="0" applyAlignment="0" applyProtection="0"/>
    <xf numFmtId="0" fontId="32" fillId="0" borderId="145" applyNumberFormat="0" applyFill="0" applyAlignment="0" applyProtection="0"/>
    <xf numFmtId="0" fontId="32" fillId="0" borderId="145" applyNumberFormat="0" applyFill="0" applyAlignment="0" applyProtection="0"/>
    <xf numFmtId="0" fontId="32" fillId="0" borderId="145" applyNumberFormat="0" applyFill="0" applyAlignment="0" applyProtection="0"/>
    <xf numFmtId="290" fontId="14" fillId="0" borderId="88">
      <alignment horizontal="right"/>
    </xf>
    <xf numFmtId="3" fontId="100" fillId="0" borderId="88" applyFill="0">
      <alignment horizontal="right"/>
    </xf>
    <xf numFmtId="291" fontId="108" fillId="0" borderId="0" applyFont="0" applyFill="0" applyBorder="0" applyAlignment="0" applyProtection="0">
      <alignment horizontal="right"/>
    </xf>
    <xf numFmtId="0" fontId="108" fillId="0" borderId="0" applyFont="0" applyFill="0" applyBorder="0" applyAlignment="0" applyProtection="0"/>
    <xf numFmtId="0" fontId="43" fillId="0" borderId="0"/>
    <xf numFmtId="170" fontId="43" fillId="0" borderId="0" applyFont="0" applyFill="0" applyBorder="0" applyAlignment="0" applyProtection="0"/>
    <xf numFmtId="44" fontId="43" fillId="0" borderId="0" applyFont="0" applyFill="0" applyBorder="0" applyAlignment="0" applyProtection="0"/>
    <xf numFmtId="170" fontId="8" fillId="0" borderId="0" applyFont="0" applyFill="0" applyBorder="0" applyAlignment="0" applyProtection="0"/>
    <xf numFmtId="0" fontId="8" fillId="0" borderId="0"/>
    <xf numFmtId="0" fontId="14" fillId="60" borderId="142" applyNumberFormat="0">
      <alignment horizontal="centerContinuous" vertical="center" wrapText="1"/>
    </xf>
    <xf numFmtId="0" fontId="14" fillId="61" borderId="142" applyNumberFormat="0">
      <alignment horizontal="left" vertical="center"/>
    </xf>
    <xf numFmtId="0" fontId="246" fillId="0" borderId="0" applyNumberFormat="0" applyFill="0">
      <alignment horizontal="left" vertical="center" wrapText="1"/>
    </xf>
    <xf numFmtId="200" fontId="246" fillId="0" borderId="0" applyNumberFormat="0" applyFill="0">
      <alignment horizontal="left" vertical="center" wrapText="1"/>
    </xf>
    <xf numFmtId="0" fontId="246" fillId="25" borderId="0" applyFont="0" applyFill="0" applyProtection="0"/>
    <xf numFmtId="0" fontId="13" fillId="60" borderId="165" applyNumberFormat="0" applyProtection="0">
      <alignment horizontal="left" vertical="center" wrapText="1"/>
    </xf>
    <xf numFmtId="0" fontId="14" fillId="25" borderId="165" applyNumberFormat="0" applyProtection="0">
      <alignment horizontal="left" vertical="center" wrapText="1"/>
    </xf>
    <xf numFmtId="257" fontId="13" fillId="82" borderId="165" applyNumberFormat="0" applyProtection="0">
      <alignment horizontal="center" vertical="center" wrapText="1"/>
    </xf>
    <xf numFmtId="0" fontId="13" fillId="60" borderId="165" applyNumberFormat="0" applyProtection="0">
      <alignment horizontal="left" vertical="center" wrapText="1"/>
    </xf>
    <xf numFmtId="0" fontId="14" fillId="25" borderId="165" applyNumberFormat="0" applyProtection="0">
      <alignment horizontal="left" vertical="center"/>
    </xf>
    <xf numFmtId="0" fontId="14" fillId="25" borderId="165" applyNumberFormat="0" applyProtection="0">
      <alignment horizontal="left" vertical="center"/>
    </xf>
    <xf numFmtId="0" fontId="13" fillId="81" borderId="165" applyNumberFormat="0" applyProtection="0">
      <alignment horizontal="center" vertical="center" wrapText="1"/>
    </xf>
    <xf numFmtId="0" fontId="13" fillId="81" borderId="165" applyNumberFormat="0" applyProtection="0">
      <alignment horizontal="center" vertical="center"/>
    </xf>
    <xf numFmtId="0" fontId="13" fillId="81" borderId="165" applyNumberFormat="0" applyProtection="0">
      <alignment horizontal="center" vertical="center" wrapText="1"/>
    </xf>
    <xf numFmtId="0" fontId="185" fillId="81" borderId="165" applyNumberFormat="0" applyProtection="0">
      <alignment horizontal="center" vertical="center"/>
    </xf>
    <xf numFmtId="0" fontId="179" fillId="67" borderId="165">
      <alignment horizontal="center" vertical="center" wrapText="1"/>
      <protection hidden="1"/>
    </xf>
    <xf numFmtId="264" fontId="174" fillId="65" borderId="165" applyFill="0" applyBorder="0" applyAlignment="0" applyProtection="0">
      <alignment horizontal="right"/>
      <protection locked="0"/>
    </xf>
    <xf numFmtId="261" fontId="250" fillId="0" borderId="0" applyBorder="0" applyProtection="0">
      <alignment horizontal="right"/>
    </xf>
    <xf numFmtId="260" fontId="166" fillId="0" borderId="166" applyBorder="0"/>
    <xf numFmtId="0" fontId="16" fillId="24" borderId="172" applyNumberFormat="0" applyFont="0" applyAlignment="0" applyProtection="0"/>
    <xf numFmtId="0" fontId="16" fillId="24" borderId="172" applyNumberFormat="0" applyFont="0" applyAlignment="0" applyProtection="0"/>
    <xf numFmtId="208" fontId="92" fillId="63" borderId="157"/>
    <xf numFmtId="0" fontId="85" fillId="0" borderId="156" applyNumberFormat="0" applyFont="0" applyFill="0" applyAlignment="0" applyProtection="0"/>
    <xf numFmtId="0" fontId="19" fillId="21" borderId="142" applyNumberFormat="0" applyAlignment="0" applyProtection="0"/>
    <xf numFmtId="0" fontId="102" fillId="33" borderId="59" applyNumberFormat="0" applyAlignment="0" applyProtection="0"/>
    <xf numFmtId="43" fontId="247" fillId="0" borderId="0" applyFont="0" applyFill="0" applyBorder="0" applyAlignment="0" applyProtection="0"/>
    <xf numFmtId="170" fontId="248" fillId="0" borderId="0" applyFont="0" applyFill="0" applyBorder="0" applyAlignment="0" applyProtection="0"/>
    <xf numFmtId="257" fontId="8" fillId="0" borderId="0"/>
    <xf numFmtId="43" fontId="50" fillId="0" borderId="0" applyFont="0" applyFill="0" applyBorder="0" applyAlignment="0" applyProtection="0"/>
    <xf numFmtId="0" fontId="14" fillId="24" borderId="127" applyNumberFormat="0" applyFont="0" applyAlignment="0" applyProtection="0"/>
    <xf numFmtId="8" fontId="115" fillId="0" borderId="158">
      <protection locked="0"/>
    </xf>
    <xf numFmtId="257" fontId="8" fillId="0" borderId="0"/>
    <xf numFmtId="227" fontId="249" fillId="0" borderId="72" applyNumberFormat="0" applyFill="0">
      <alignment horizontal="right"/>
    </xf>
    <xf numFmtId="227" fontId="249" fillId="0" borderId="72" applyNumberFormat="0" applyFill="0">
      <alignment horizontal="right"/>
    </xf>
    <xf numFmtId="0" fontId="27" fillId="8" borderId="142" applyNumberFormat="0" applyAlignment="0" applyProtection="0"/>
    <xf numFmtId="1" fontId="123" fillId="69" borderId="155" applyNumberFormat="0" applyBorder="0" applyAlignment="0">
      <alignment horizontal="centerContinuous" vertical="center"/>
      <protection locked="0"/>
    </xf>
    <xf numFmtId="237" fontId="14" fillId="71" borderId="110" applyNumberFormat="0" applyFont="0" applyBorder="0" applyAlignment="0" applyProtection="0"/>
    <xf numFmtId="0" fontId="49" fillId="0" borderId="147">
      <alignment horizontal="left" vertical="center"/>
    </xf>
    <xf numFmtId="0" fontId="136" fillId="0" borderId="159" applyNumberFormat="0" applyFill="0" applyBorder="0" applyAlignment="0" applyProtection="0">
      <alignment horizontal="left"/>
    </xf>
    <xf numFmtId="10" fontId="110" fillId="65" borderId="110" applyNumberFormat="0" applyBorder="0" applyAlignment="0" applyProtection="0"/>
    <xf numFmtId="0" fontId="144" fillId="32" borderId="59" applyNumberFormat="0" applyAlignment="0" applyProtection="0"/>
    <xf numFmtId="241" fontId="14" fillId="65" borderId="149" applyNumberFormat="0" applyFont="0" applyBorder="0" applyAlignment="0">
      <alignment horizontal="right" vertical="center"/>
      <protection locked="0"/>
    </xf>
    <xf numFmtId="0" fontId="149" fillId="73" borderId="160">
      <alignment horizontal="left" vertical="center" wrapText="1"/>
    </xf>
    <xf numFmtId="0" fontId="14" fillId="0" borderId="110"/>
    <xf numFmtId="257" fontId="14" fillId="0" borderId="0"/>
    <xf numFmtId="0" fontId="14" fillId="0" borderId="0"/>
    <xf numFmtId="257" fontId="8" fillId="0" borderId="0"/>
    <xf numFmtId="257" fontId="8" fillId="0" borderId="0"/>
    <xf numFmtId="257" fontId="8" fillId="0" borderId="0"/>
    <xf numFmtId="0" fontId="14" fillId="0" borderId="165"/>
    <xf numFmtId="0" fontId="149" fillId="73" borderId="174">
      <alignment horizontal="left" vertical="center" wrapText="1"/>
    </xf>
    <xf numFmtId="0" fontId="27" fillId="8" borderId="169" applyNumberFormat="0" applyAlignment="0" applyProtection="0"/>
    <xf numFmtId="0" fontId="27" fillId="8" borderId="169" applyNumberFormat="0" applyAlignment="0" applyProtection="0"/>
    <xf numFmtId="0" fontId="27" fillId="8" borderId="169" applyNumberFormat="0" applyAlignment="0" applyProtection="0"/>
    <xf numFmtId="10" fontId="110" fillId="65" borderId="165" applyNumberFormat="0" applyBorder="0" applyAlignment="0" applyProtection="0"/>
    <xf numFmtId="0" fontId="49" fillId="0" borderId="166">
      <alignment horizontal="left" vertical="center"/>
    </xf>
    <xf numFmtId="0" fontId="49" fillId="0" borderId="168" applyNumberFormat="0" applyAlignment="0" applyProtection="0">
      <alignment horizontal="left" vertical="center"/>
    </xf>
    <xf numFmtId="237" fontId="14" fillId="71" borderId="165" applyNumberFormat="0" applyFont="0" applyBorder="0" applyAlignment="0" applyProtection="0"/>
    <xf numFmtId="1" fontId="123" fillId="69" borderId="167" applyNumberFormat="0" applyBorder="0" applyAlignment="0">
      <alignment horizontal="centerContinuous" vertical="center"/>
      <protection locked="0"/>
    </xf>
    <xf numFmtId="0" fontId="27" fillId="8" borderId="169" applyNumberFormat="0" applyAlignment="0" applyProtection="0"/>
    <xf numFmtId="257" fontId="8" fillId="0" borderId="0"/>
    <xf numFmtId="8" fontId="115" fillId="0" borderId="173">
      <protection locked="0"/>
    </xf>
    <xf numFmtId="0" fontId="14" fillId="24" borderId="172" applyNumberFormat="0" applyFont="0" applyAlignment="0" applyProtection="0"/>
    <xf numFmtId="257" fontId="8" fillId="0" borderId="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85" fillId="0" borderId="171" applyNumberFormat="0" applyFont="0" applyFill="0" applyAlignment="0" applyProtection="0"/>
    <xf numFmtId="42" fontId="89" fillId="0" borderId="170" applyFont="0"/>
    <xf numFmtId="0" fontId="16" fillId="24" borderId="127" applyNumberFormat="0" applyFont="0" applyAlignment="0" applyProtection="0"/>
    <xf numFmtId="0" fontId="163" fillId="35" borderId="63" applyNumberFormat="0" applyFont="0" applyAlignment="0" applyProtection="0"/>
    <xf numFmtId="0" fontId="16" fillId="24" borderId="127"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260" fontId="166" fillId="0" borderId="147" applyBorder="0"/>
    <xf numFmtId="261" fontId="250" fillId="0" borderId="0" applyBorder="0" applyProtection="0">
      <alignment horizontal="right"/>
    </xf>
    <xf numFmtId="37" fontId="246" fillId="0" borderId="0" applyFill="0" applyBorder="0" applyProtection="0">
      <alignment horizontal="right"/>
    </xf>
    <xf numFmtId="0" fontId="30" fillId="21" borderId="161" applyNumberFormat="0" applyAlignment="0" applyProtection="0"/>
    <xf numFmtId="0" fontId="30" fillId="21" borderId="161" applyNumberFormat="0" applyAlignment="0" applyProtection="0"/>
    <xf numFmtId="0" fontId="168" fillId="33" borderId="60" applyNumberFormat="0" applyAlignment="0" applyProtection="0"/>
    <xf numFmtId="0" fontId="30" fillId="21" borderId="161" applyNumberFormat="0" applyAlignment="0" applyProtection="0"/>
    <xf numFmtId="264" fontId="174" fillId="65" borderId="110" applyFill="0" applyBorder="0" applyAlignment="0" applyProtection="0">
      <alignment horizontal="right"/>
      <protection locked="0"/>
    </xf>
    <xf numFmtId="9" fontId="14" fillId="0" borderId="0" applyFont="0" applyFill="0" applyBorder="0" applyAlignment="0" applyProtection="0"/>
    <xf numFmtId="0" fontId="179" fillId="67" borderId="110">
      <alignment horizontal="center" vertical="center" wrapText="1"/>
      <protection hidden="1"/>
    </xf>
    <xf numFmtId="0" fontId="185" fillId="81" borderId="110" applyNumberFormat="0" applyProtection="0">
      <alignment horizontal="center" vertical="center"/>
    </xf>
    <xf numFmtId="0" fontId="13" fillId="81" borderId="110" applyNumberFormat="0" applyProtection="0">
      <alignment horizontal="center" vertical="center" wrapText="1"/>
    </xf>
    <xf numFmtId="0" fontId="13" fillId="81" borderId="110" applyNumberFormat="0" applyProtection="0">
      <alignment horizontal="center" vertical="center"/>
    </xf>
    <xf numFmtId="0" fontId="13" fillId="81" borderId="110" applyNumberFormat="0" applyProtection="0">
      <alignment horizontal="center" vertical="center" wrapText="1"/>
    </xf>
    <xf numFmtId="0" fontId="82" fillId="0" borderId="0">
      <alignment vertical="top"/>
    </xf>
    <xf numFmtId="0" fontId="13" fillId="60" borderId="110" applyNumberFormat="0" applyProtection="0">
      <alignment horizontal="left" vertical="center" wrapText="1"/>
    </xf>
    <xf numFmtId="257" fontId="13" fillId="82" borderId="110" applyNumberFormat="0" applyProtection="0">
      <alignment horizontal="center" vertical="center" wrapText="1"/>
    </xf>
    <xf numFmtId="0" fontId="14" fillId="25" borderId="110" applyNumberFormat="0" applyProtection="0">
      <alignment horizontal="left" vertical="center" wrapText="1"/>
    </xf>
    <xf numFmtId="0" fontId="13" fillId="60" borderId="110" applyNumberFormat="0" applyProtection="0">
      <alignment horizontal="left" vertical="center" wrapText="1"/>
    </xf>
    <xf numFmtId="241" fontId="196" fillId="86" borderId="162" applyNumberFormat="0" applyBorder="0" applyAlignment="0" applyProtection="0">
      <alignment vertical="center"/>
    </xf>
    <xf numFmtId="49" fontId="246" fillId="0" borderId="5">
      <alignment vertical="center"/>
    </xf>
    <xf numFmtId="0" fontId="32" fillId="0" borderId="163" applyNumberFormat="0" applyFill="0" applyAlignment="0" applyProtection="0"/>
    <xf numFmtId="0" fontId="32" fillId="0" borderId="163" applyNumberFormat="0" applyFill="0" applyAlignment="0" applyProtection="0"/>
    <xf numFmtId="0" fontId="44" fillId="0" borderId="64" applyNumberFormat="0" applyFill="0" applyAlignment="0" applyProtection="0"/>
    <xf numFmtId="0" fontId="32" fillId="0" borderId="163" applyNumberFormat="0" applyFill="0" applyAlignment="0" applyProtection="0"/>
    <xf numFmtId="171" fontId="87" fillId="0" borderId="164"/>
    <xf numFmtId="0" fontId="14" fillId="61" borderId="169" applyNumberFormat="0">
      <alignment horizontal="left" vertical="center"/>
    </xf>
    <xf numFmtId="0" fontId="14" fillId="60" borderId="169" applyNumberFormat="0">
      <alignment horizontal="centerContinuous" vertical="center" wrapText="1"/>
    </xf>
    <xf numFmtId="0" fontId="8" fillId="0" borderId="0"/>
    <xf numFmtId="283" fontId="246" fillId="0" borderId="5">
      <alignment horizontal="right"/>
    </xf>
    <xf numFmtId="44" fontId="43" fillId="0" borderId="0" applyFont="0" applyFill="0" applyBorder="0" applyAlignment="0" applyProtection="0"/>
    <xf numFmtId="170" fontId="43" fillId="0" borderId="0" applyFont="0" applyFill="0" applyBorder="0" applyAlignment="0" applyProtection="0"/>
    <xf numFmtId="0" fontId="43" fillId="0" borderId="0"/>
    <xf numFmtId="39" fontId="14" fillId="0" borderId="170">
      <protection locked="0"/>
    </xf>
    <xf numFmtId="6" fontId="195" fillId="0" borderId="170" applyFill="0" applyAlignment="0" applyProtection="0"/>
    <xf numFmtId="0" fontId="252" fillId="0" borderId="0" applyNumberFormat="0" applyFill="0" applyBorder="0" applyAlignment="0" applyProtection="0"/>
    <xf numFmtId="0" fontId="253" fillId="0" borderId="56" applyNumberFormat="0" applyFill="0" applyAlignment="0" applyProtection="0"/>
    <xf numFmtId="0" fontId="254" fillId="0" borderId="57" applyNumberFormat="0" applyFill="0" applyAlignment="0" applyProtection="0"/>
    <xf numFmtId="0" fontId="255" fillId="0" borderId="58" applyNumberFormat="0" applyFill="0" applyAlignment="0" applyProtection="0"/>
    <xf numFmtId="0" fontId="255" fillId="0" borderId="0" applyNumberFormat="0" applyFill="0" applyBorder="0" applyAlignment="0" applyProtection="0"/>
    <xf numFmtId="0" fontId="126" fillId="29" borderId="0" applyNumberFormat="0" applyBorder="0" applyAlignment="0" applyProtection="0"/>
    <xf numFmtId="0" fontId="95" fillId="30" borderId="0" applyNumberFormat="0" applyBorder="0" applyAlignment="0" applyProtection="0"/>
    <xf numFmtId="0" fontId="155" fillId="31" borderId="0" applyNumberFormat="0" applyBorder="0" applyAlignment="0" applyProtection="0"/>
    <xf numFmtId="0" fontId="144" fillId="32" borderId="59" applyNumberFormat="0" applyAlignment="0" applyProtection="0"/>
    <xf numFmtId="0" fontId="168" fillId="33" borderId="60" applyNumberFormat="0" applyAlignment="0" applyProtection="0"/>
    <xf numFmtId="0" fontId="102" fillId="33" borderId="59" applyNumberFormat="0" applyAlignment="0" applyProtection="0"/>
    <xf numFmtId="0" fontId="152" fillId="0" borderId="61" applyNumberFormat="0" applyFill="0" applyAlignment="0" applyProtection="0"/>
    <xf numFmtId="0" fontId="54" fillId="34" borderId="62" applyNumberFormat="0" applyAlignment="0" applyProtection="0"/>
    <xf numFmtId="0" fontId="60" fillId="0" borderId="0" applyNumberFormat="0" applyFill="0" applyBorder="0" applyAlignment="0" applyProtection="0"/>
    <xf numFmtId="0" fontId="122" fillId="0" borderId="0" applyNumberFormat="0" applyFill="0" applyBorder="0" applyAlignment="0" applyProtection="0"/>
    <xf numFmtId="0" fontId="44" fillId="0" borderId="64" applyNumberFormat="0" applyFill="0" applyAlignment="0" applyProtection="0"/>
    <xf numFmtId="0" fontId="5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7" fillId="55" borderId="0" applyNumberFormat="0" applyBorder="0" applyAlignment="0" applyProtection="0"/>
    <xf numFmtId="0" fontId="57"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57" fillId="59" borderId="0" applyNumberFormat="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35" borderId="63" applyNumberFormat="0" applyFont="0" applyAlignment="0" applyProtection="0"/>
    <xf numFmtId="0" fontId="24" fillId="0" borderId="177" applyNumberFormat="0" applyFill="0" applyAlignment="0" applyProtection="0"/>
    <xf numFmtId="0" fontId="25" fillId="0" borderId="178" applyNumberFormat="0" applyFill="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5" borderId="165" applyNumberFormat="0" applyProtection="0">
      <alignment horizontal="left" vertical="center"/>
    </xf>
    <xf numFmtId="0" fontId="14" fillId="25" borderId="165" applyNumberFormat="0" applyProtection="0">
      <alignment horizontal="left" vertical="center"/>
    </xf>
    <xf numFmtId="0" fontId="14" fillId="24" borderId="172" applyNumberFormat="0" applyFont="0" applyAlignment="0" applyProtection="0"/>
    <xf numFmtId="0" fontId="14" fillId="24" borderId="172" applyNumberFormat="0" applyFont="0" applyAlignment="0" applyProtection="0"/>
    <xf numFmtId="0" fontId="19" fillId="21"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2" fillId="0" borderId="163" applyNumberFormat="0" applyFill="0" applyAlignment="0" applyProtection="0"/>
    <xf numFmtId="0" fontId="14" fillId="25" borderId="165" applyNumberFormat="0" applyProtection="0">
      <alignment horizontal="left" vertical="center"/>
    </xf>
    <xf numFmtId="0" fontId="14" fillId="25" borderId="165" applyNumberFormat="0" applyProtection="0">
      <alignment horizontal="left" vertical="center"/>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6" fillId="0" borderId="179"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35" borderId="63" applyNumberFormat="0" applyFont="0" applyAlignment="0" applyProtection="0"/>
    <xf numFmtId="0" fontId="1" fillId="35" borderId="63" applyNumberFormat="0" applyFont="0" applyAlignment="0" applyProtection="0"/>
    <xf numFmtId="171" fontId="87" fillId="0" borderId="180"/>
    <xf numFmtId="0" fontId="149" fillId="73" borderId="174">
      <alignment horizontal="left" vertical="center" wrapText="1"/>
    </xf>
    <xf numFmtId="8" fontId="115" fillId="0" borderId="173">
      <protection locked="0"/>
    </xf>
    <xf numFmtId="208" fontId="92" fillId="63" borderId="157"/>
    <xf numFmtId="241" fontId="196" fillId="86" borderId="162" applyNumberFormat="0" applyBorder="0" applyAlignment="0" applyProtection="0">
      <alignment vertical="center"/>
    </xf>
    <xf numFmtId="171" fontId="87" fillId="0" borderId="180"/>
    <xf numFmtId="0" fontId="19" fillId="21"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2" fillId="0" borderId="163" applyNumberFormat="0" applyFill="0" applyAlignment="0" applyProtection="0"/>
    <xf numFmtId="0" fontId="19" fillId="21"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2" fillId="0" borderId="163" applyNumberFormat="0" applyFill="0" applyAlignment="0" applyProtection="0"/>
    <xf numFmtId="0" fontId="14" fillId="25" borderId="165" applyNumberFormat="0" applyProtection="0">
      <alignment horizontal="left" vertical="center"/>
    </xf>
    <xf numFmtId="0" fontId="14" fillId="25" borderId="165" applyNumberFormat="0" applyProtection="0">
      <alignment horizontal="left" vertical="center"/>
    </xf>
    <xf numFmtId="0" fontId="19" fillId="21"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2" fillId="0" borderId="163" applyNumberFormat="0" applyFill="0" applyAlignment="0" applyProtection="0"/>
    <xf numFmtId="0" fontId="19" fillId="21"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2" fillId="0" borderId="163" applyNumberFormat="0" applyFill="0" applyAlignment="0" applyProtection="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27" fillId="8" borderId="169" applyNumberFormat="0" applyAlignment="0" applyProtection="0"/>
    <xf numFmtId="0" fontId="27" fillId="8" borderId="169" applyNumberFormat="0" applyAlignment="0" applyProtection="0"/>
    <xf numFmtId="0" fontId="27" fillId="8" borderId="169" applyNumberFormat="0" applyAlignment="0" applyProtection="0"/>
    <xf numFmtId="0" fontId="27" fillId="8" borderId="169" applyNumberForma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14" fillId="24" borderId="172" applyNumberFormat="0" applyFont="0" applyAlignment="0" applyProtection="0"/>
    <xf numFmtId="0" fontId="30" fillId="21" borderId="161" applyNumberFormat="0" applyAlignment="0" applyProtection="0"/>
    <xf numFmtId="0" fontId="30" fillId="21" borderId="161" applyNumberFormat="0" applyAlignment="0" applyProtection="0"/>
    <xf numFmtId="0" fontId="30" fillId="21" borderId="161" applyNumberFormat="0" applyAlignment="0" applyProtection="0"/>
    <xf numFmtId="0" fontId="30" fillId="21" borderId="161" applyNumberFormat="0" applyAlignment="0" applyProtection="0"/>
    <xf numFmtId="0" fontId="14" fillId="25" borderId="165" applyNumberFormat="0" applyProtection="0">
      <alignment horizontal="left" vertical="center"/>
    </xf>
    <xf numFmtId="0" fontId="14" fillId="25" borderId="165" applyNumberFormat="0" applyProtection="0">
      <alignment horizontal="left" vertical="center"/>
    </xf>
    <xf numFmtId="0" fontId="32" fillId="0" borderId="163" applyNumberFormat="0" applyFill="0" applyAlignment="0" applyProtection="0"/>
    <xf numFmtId="0" fontId="32" fillId="0" borderId="163" applyNumberFormat="0" applyFill="0" applyAlignment="0" applyProtection="0"/>
    <xf numFmtId="0" fontId="32" fillId="0" borderId="163" applyNumberFormat="0" applyFill="0" applyAlignment="0" applyProtection="0"/>
    <xf numFmtId="0" fontId="32" fillId="0" borderId="163" applyNumberFormat="0" applyFill="0" applyAlignment="0" applyProtection="0"/>
    <xf numFmtId="0" fontId="1" fillId="0" borderId="0"/>
    <xf numFmtId="170" fontId="1" fillId="0" borderId="0" applyFont="0" applyFill="0" applyBorder="0" applyAlignment="0" applyProtection="0"/>
    <xf numFmtId="44" fontId="1" fillId="0" borderId="0" applyFont="0" applyFill="0" applyBorder="0" applyAlignment="0" applyProtection="0"/>
    <xf numFmtId="0" fontId="14" fillId="60" borderId="169" applyNumberFormat="0">
      <alignment horizontal="centerContinuous" vertical="center" wrapText="1"/>
    </xf>
    <xf numFmtId="0" fontId="14" fillId="61" borderId="169" applyNumberFormat="0">
      <alignment horizontal="left" vertical="center"/>
    </xf>
    <xf numFmtId="0" fontId="16" fillId="24" borderId="189" applyNumberFormat="0" applyFont="0" applyAlignment="0" applyProtection="0"/>
    <xf numFmtId="0" fontId="16" fillId="24" borderId="189" applyNumberFormat="0" applyFont="0" applyAlignment="0" applyProtection="0"/>
    <xf numFmtId="208" fontId="92" fillId="63" borderId="181"/>
    <xf numFmtId="0" fontId="19" fillId="21" borderId="169" applyNumberFormat="0" applyAlignment="0" applyProtection="0"/>
    <xf numFmtId="0" fontId="14" fillId="24" borderId="172" applyNumberFormat="0" applyFont="0" applyAlignment="0" applyProtection="0"/>
    <xf numFmtId="8" fontId="115" fillId="0" borderId="182">
      <protection locked="0"/>
    </xf>
    <xf numFmtId="0" fontId="27" fillId="8" borderId="169" applyNumberFormat="0" applyAlignment="0" applyProtection="0"/>
    <xf numFmtId="1" fontId="123" fillId="69" borderId="167" applyNumberFormat="0" applyBorder="0" applyAlignment="0">
      <alignment horizontal="centerContinuous" vertical="center"/>
      <protection locked="0"/>
    </xf>
    <xf numFmtId="237" fontId="14" fillId="71" borderId="165" applyNumberFormat="0" applyFont="0" applyBorder="0" applyAlignment="0" applyProtection="0"/>
    <xf numFmtId="0" fontId="49" fillId="0" borderId="166">
      <alignment horizontal="left" vertical="center"/>
    </xf>
    <xf numFmtId="10" fontId="110" fillId="65" borderId="165" applyNumberFormat="0" applyBorder="0" applyAlignment="0" applyProtection="0"/>
    <xf numFmtId="0" fontId="149" fillId="73" borderId="183">
      <alignment horizontal="left" vertical="center" wrapText="1"/>
    </xf>
    <xf numFmtId="0" fontId="14" fillId="0" borderId="165"/>
    <xf numFmtId="0" fontId="149" fillId="73" borderId="183">
      <alignment horizontal="left" vertical="center" wrapText="1"/>
    </xf>
    <xf numFmtId="0" fontId="27" fillId="8" borderId="187" applyNumberFormat="0" applyAlignment="0" applyProtection="0"/>
    <xf numFmtId="0" fontId="27" fillId="8" borderId="187" applyNumberFormat="0" applyAlignment="0" applyProtection="0"/>
    <xf numFmtId="0" fontId="27" fillId="8" borderId="187" applyNumberFormat="0" applyAlignment="0" applyProtection="0"/>
    <xf numFmtId="0" fontId="27" fillId="8" borderId="187" applyNumberFormat="0" applyAlignment="0" applyProtection="0"/>
    <xf numFmtId="8" fontId="115" fillId="0" borderId="182">
      <protection locked="0"/>
    </xf>
    <xf numFmtId="0" fontId="14" fillId="24" borderId="189" applyNumberFormat="0" applyFont="0" applyAlignment="0" applyProtection="0"/>
    <xf numFmtId="0" fontId="19" fillId="21" borderId="187" applyNumberFormat="0" applyAlignment="0" applyProtection="0"/>
    <xf numFmtId="0" fontId="19" fillId="21" borderId="187" applyNumberFormat="0" applyAlignment="0" applyProtection="0"/>
    <xf numFmtId="0" fontId="19" fillId="21" borderId="187" applyNumberFormat="0" applyAlignment="0" applyProtection="0"/>
    <xf numFmtId="0" fontId="19" fillId="21" borderId="187" applyNumberFormat="0" applyAlignment="0" applyProtection="0"/>
    <xf numFmtId="0" fontId="85" fillId="0" borderId="188" applyNumberFormat="0" applyFont="0" applyFill="0" applyAlignment="0" applyProtection="0"/>
    <xf numFmtId="0" fontId="16" fillId="24" borderId="172" applyNumberFormat="0" applyFont="0" applyAlignment="0" applyProtection="0"/>
    <xf numFmtId="0" fontId="16" fillId="24" borderId="172" applyNumberFormat="0" applyFont="0" applyAlignment="0" applyProtection="0"/>
    <xf numFmtId="260" fontId="166" fillId="0" borderId="166" applyBorder="0"/>
    <xf numFmtId="0" fontId="30" fillId="21" borderId="184" applyNumberFormat="0" applyAlignment="0" applyProtection="0"/>
    <xf numFmtId="0" fontId="30" fillId="21" borderId="184" applyNumberFormat="0" applyAlignment="0" applyProtection="0"/>
    <xf numFmtId="0" fontId="30" fillId="21" borderId="184" applyNumberFormat="0" applyAlignment="0" applyProtection="0"/>
    <xf numFmtId="264" fontId="174" fillId="65" borderId="165" applyFill="0" applyBorder="0" applyAlignment="0" applyProtection="0">
      <alignment horizontal="right"/>
      <protection locked="0"/>
    </xf>
    <xf numFmtId="0" fontId="179" fillId="67" borderId="165">
      <alignment horizontal="center" vertical="center" wrapText="1"/>
      <protection hidden="1"/>
    </xf>
    <xf numFmtId="0" fontId="185" fillId="81" borderId="165" applyNumberFormat="0" applyProtection="0">
      <alignment horizontal="center" vertical="center"/>
    </xf>
    <xf numFmtId="0" fontId="13" fillId="81" borderId="165" applyNumberFormat="0" applyProtection="0">
      <alignment horizontal="center" vertical="center" wrapText="1"/>
    </xf>
    <xf numFmtId="0" fontId="13" fillId="81" borderId="165" applyNumberFormat="0" applyProtection="0">
      <alignment horizontal="center" vertical="center"/>
    </xf>
    <xf numFmtId="0" fontId="13" fillId="81" borderId="165" applyNumberFormat="0" applyProtection="0">
      <alignment horizontal="center" vertical="center" wrapText="1"/>
    </xf>
    <xf numFmtId="0" fontId="13" fillId="60" borderId="165" applyNumberFormat="0" applyProtection="0">
      <alignment horizontal="left" vertical="center" wrapText="1"/>
    </xf>
    <xf numFmtId="257" fontId="13" fillId="82" borderId="165" applyNumberFormat="0" applyProtection="0">
      <alignment horizontal="center" vertical="center" wrapText="1"/>
    </xf>
    <xf numFmtId="0" fontId="14" fillId="25" borderId="165" applyNumberFormat="0" applyProtection="0">
      <alignment horizontal="left" vertical="center" wrapText="1"/>
    </xf>
    <xf numFmtId="0" fontId="13" fillId="60" borderId="165" applyNumberFormat="0" applyProtection="0">
      <alignment horizontal="left" vertical="center" wrapText="1"/>
    </xf>
    <xf numFmtId="241" fontId="196" fillId="86" borderId="185" applyNumberFormat="0" applyBorder="0" applyAlignment="0" applyProtection="0">
      <alignment vertical="center"/>
    </xf>
    <xf numFmtId="0" fontId="32" fillId="0" borderId="186" applyNumberFormat="0" applyFill="0" applyAlignment="0" applyProtection="0"/>
    <xf numFmtId="0" fontId="32" fillId="0" borderId="186" applyNumberFormat="0" applyFill="0" applyAlignment="0" applyProtection="0"/>
    <xf numFmtId="0" fontId="32" fillId="0" borderId="186" applyNumberFormat="0" applyFill="0" applyAlignment="0" applyProtection="0"/>
    <xf numFmtId="0" fontId="14" fillId="61" borderId="187" applyNumberFormat="0">
      <alignment horizontal="left" vertical="center"/>
    </xf>
    <xf numFmtId="0" fontId="14" fillId="60" borderId="187" applyNumberFormat="0">
      <alignment horizontal="centerContinuous" vertical="center" wrapText="1"/>
    </xf>
    <xf numFmtId="44" fontId="1" fillId="0" borderId="0" applyFont="0" applyFill="0" applyBorder="0" applyAlignment="0" applyProtection="0"/>
    <xf numFmtId="170" fontId="1" fillId="0" borderId="0" applyFont="0" applyFill="0" applyBorder="0" applyAlignment="0" applyProtection="0"/>
    <xf numFmtId="0" fontId="1" fillId="0" borderId="0"/>
    <xf numFmtId="0" fontId="8" fillId="35" borderId="63" applyNumberFormat="0" applyFont="0" applyAlignment="0" applyProtection="0"/>
    <xf numFmtId="0" fontId="257" fillId="0" borderId="0" applyNumberFormat="0" applyFill="0" applyBorder="0" applyAlignment="0" applyProtection="0"/>
    <xf numFmtId="0" fontId="70" fillId="32" borderId="59" applyNumberFormat="0" applyAlignment="0" applyProtection="0"/>
    <xf numFmtId="0" fontId="71" fillId="33" borderId="60" applyNumberFormat="0" applyAlignment="0" applyProtection="0"/>
    <xf numFmtId="0" fontId="14" fillId="24" borderId="189" applyNumberFormat="0" applyFont="0" applyAlignment="0" applyProtection="0"/>
    <xf numFmtId="0" fontId="14" fillId="24" borderId="189" applyNumberFormat="0" applyFont="0" applyAlignment="0" applyProtection="0"/>
    <xf numFmtId="0" fontId="14" fillId="25" borderId="190" applyNumberFormat="0" applyProtection="0">
      <alignment horizontal="left" vertical="center"/>
    </xf>
    <xf numFmtId="0" fontId="14" fillId="25" borderId="190" applyNumberFormat="0" applyProtection="0">
      <alignment horizontal="left" vertical="center"/>
    </xf>
    <xf numFmtId="0" fontId="14" fillId="24" borderId="189" applyNumberFormat="0" applyFont="0" applyAlignment="0" applyProtection="0"/>
    <xf numFmtId="0" fontId="14" fillId="24" borderId="189" applyNumberFormat="0" applyFont="0" applyAlignment="0" applyProtection="0"/>
    <xf numFmtId="0" fontId="14" fillId="25" borderId="190" applyNumberFormat="0" applyProtection="0">
      <alignment horizontal="left" vertical="center"/>
    </xf>
    <xf numFmtId="0" fontId="14" fillId="25" borderId="190" applyNumberFormat="0" applyProtection="0">
      <alignment horizontal="left" vertical="center"/>
    </xf>
    <xf numFmtId="0" fontId="14" fillId="24" borderId="189" applyNumberFormat="0" applyFont="0" applyAlignment="0" applyProtection="0"/>
    <xf numFmtId="0" fontId="14" fillId="24" borderId="189" applyNumberFormat="0" applyFont="0" applyAlignment="0" applyProtection="0"/>
    <xf numFmtId="0" fontId="19" fillId="21" borderId="187" applyNumberFormat="0" applyAlignment="0" applyProtection="0"/>
    <xf numFmtId="0" fontId="27" fillId="8" borderId="187" applyNumberFormat="0" applyAlignment="0" applyProtection="0"/>
    <xf numFmtId="0" fontId="14" fillId="24" borderId="189" applyNumberFormat="0" applyFont="0" applyAlignment="0" applyProtection="0"/>
    <xf numFmtId="0" fontId="14" fillId="24" borderId="189" applyNumberFormat="0" applyFont="0" applyAlignment="0" applyProtection="0"/>
    <xf numFmtId="0" fontId="30" fillId="21" borderId="184" applyNumberFormat="0" applyAlignment="0" applyProtection="0"/>
    <xf numFmtId="0" fontId="32" fillId="0" borderId="186" applyNumberFormat="0" applyFill="0" applyAlignment="0" applyProtection="0"/>
    <xf numFmtId="0" fontId="14" fillId="25" borderId="190" applyNumberFormat="0" applyProtection="0">
      <alignment horizontal="left" vertical="center"/>
    </xf>
    <xf numFmtId="0" fontId="14" fillId="25" borderId="190" applyNumberFormat="0" applyProtection="0">
      <alignment horizontal="left" vertical="center"/>
    </xf>
    <xf numFmtId="1" fontId="123" fillId="69" borderId="192" applyNumberFormat="0" applyBorder="0" applyAlignment="0">
      <alignment horizontal="centerContinuous" vertical="center"/>
      <protection locked="0"/>
    </xf>
    <xf numFmtId="237" fontId="14" fillId="71" borderId="190" applyNumberFormat="0" applyFont="0" applyBorder="0" applyAlignment="0" applyProtection="0"/>
    <xf numFmtId="0" fontId="49" fillId="0" borderId="191">
      <alignment horizontal="left" vertical="center"/>
    </xf>
    <xf numFmtId="10" fontId="110" fillId="65" borderId="190" applyNumberFormat="0" applyBorder="0" applyAlignment="0" applyProtection="0"/>
    <xf numFmtId="0" fontId="14" fillId="0" borderId="190"/>
    <xf numFmtId="260" fontId="166" fillId="0" borderId="191" applyBorder="0"/>
    <xf numFmtId="264" fontId="174" fillId="65" borderId="190" applyFill="0" applyBorder="0" applyAlignment="0" applyProtection="0">
      <alignment horizontal="right"/>
      <protection locked="0"/>
    </xf>
    <xf numFmtId="0" fontId="179" fillId="67" borderId="190">
      <alignment horizontal="center" vertical="center" wrapText="1"/>
      <protection hidden="1"/>
    </xf>
    <xf numFmtId="0" fontId="185" fillId="81" borderId="190" applyNumberFormat="0" applyProtection="0">
      <alignment horizontal="center" vertical="center"/>
    </xf>
    <xf numFmtId="0" fontId="13" fillId="81" borderId="190" applyNumberFormat="0" applyProtection="0">
      <alignment horizontal="center" vertical="center" wrapText="1"/>
    </xf>
    <xf numFmtId="0" fontId="13" fillId="81" borderId="190" applyNumberFormat="0" applyProtection="0">
      <alignment horizontal="center" vertical="center"/>
    </xf>
    <xf numFmtId="0" fontId="13" fillId="81" borderId="190" applyNumberFormat="0" applyProtection="0">
      <alignment horizontal="center" vertical="center" wrapText="1"/>
    </xf>
    <xf numFmtId="0" fontId="13" fillId="60" borderId="190" applyNumberFormat="0" applyProtection="0">
      <alignment horizontal="left" vertical="center" wrapText="1"/>
    </xf>
    <xf numFmtId="257" fontId="13" fillId="82" borderId="190" applyNumberFormat="0" applyProtection="0">
      <alignment horizontal="center" vertical="center" wrapText="1"/>
    </xf>
    <xf numFmtId="0" fontId="14" fillId="25" borderId="190" applyNumberFormat="0" applyProtection="0">
      <alignment horizontal="left" vertical="center" wrapText="1"/>
    </xf>
    <xf numFmtId="0" fontId="13" fillId="60" borderId="190" applyNumberFormat="0" applyProtection="0">
      <alignment horizontal="left" vertical="center" wrapText="1"/>
    </xf>
    <xf numFmtId="0" fontId="149" fillId="73" borderId="183">
      <alignment horizontal="left" vertical="center" wrapText="1"/>
    </xf>
    <xf numFmtId="8" fontId="115" fillId="0" borderId="182">
      <protection locked="0"/>
    </xf>
    <xf numFmtId="208" fontId="92" fillId="63" borderId="181"/>
    <xf numFmtId="241" fontId="196" fillId="86" borderId="185" applyNumberFormat="0" applyBorder="0" applyAlignment="0" applyProtection="0">
      <alignment vertical="center"/>
    </xf>
    <xf numFmtId="0" fontId="71" fillId="33" borderId="60" applyNumberFormat="0" applyAlignment="0" applyProtection="0"/>
    <xf numFmtId="0" fontId="70" fillId="32" borderId="59" applyNumberFormat="0" applyAlignment="0" applyProtection="0"/>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0" fontId="13" fillId="60" borderId="190" applyNumberFormat="0" applyProtection="0">
      <alignment horizontal="left" vertical="center" wrapText="1"/>
    </xf>
    <xf numFmtId="0" fontId="14" fillId="25" borderId="190" applyNumberFormat="0" applyProtection="0">
      <alignment horizontal="left" vertical="center" wrapText="1"/>
    </xf>
    <xf numFmtId="257" fontId="13" fillId="82" borderId="190" applyNumberFormat="0" applyProtection="0">
      <alignment horizontal="center" vertical="center" wrapText="1"/>
    </xf>
    <xf numFmtId="0" fontId="13" fillId="60" borderId="190" applyNumberFormat="0" applyProtection="0">
      <alignment horizontal="left" vertical="center" wrapText="1"/>
    </xf>
    <xf numFmtId="0" fontId="14" fillId="25" borderId="190" applyNumberFormat="0" applyProtection="0">
      <alignment horizontal="left" vertical="center"/>
    </xf>
    <xf numFmtId="0" fontId="14" fillId="25" borderId="190" applyNumberFormat="0" applyProtection="0">
      <alignment horizontal="left" vertical="center"/>
    </xf>
    <xf numFmtId="0" fontId="13" fillId="81" borderId="190" applyNumberFormat="0" applyProtection="0">
      <alignment horizontal="center" vertical="center" wrapText="1"/>
    </xf>
    <xf numFmtId="0" fontId="13" fillId="81" borderId="190" applyNumberFormat="0" applyProtection="0">
      <alignment horizontal="center" vertical="center"/>
    </xf>
    <xf numFmtId="0" fontId="13" fillId="81" borderId="190" applyNumberFormat="0" applyProtection="0">
      <alignment horizontal="center" vertical="center" wrapText="1"/>
    </xf>
    <xf numFmtId="0" fontId="185" fillId="81" borderId="190" applyNumberFormat="0" applyProtection="0">
      <alignment horizontal="center" vertical="center"/>
    </xf>
    <xf numFmtId="0" fontId="179" fillId="67" borderId="190">
      <alignment horizontal="center" vertical="center" wrapText="1"/>
      <protection hidden="1"/>
    </xf>
    <xf numFmtId="264" fontId="174" fillId="65" borderId="190" applyFill="0" applyBorder="0" applyAlignment="0" applyProtection="0">
      <alignment horizontal="right"/>
      <protection locked="0"/>
    </xf>
    <xf numFmtId="260" fontId="166" fillId="0" borderId="191" applyBorder="0"/>
    <xf numFmtId="8" fontId="115" fillId="0" borderId="173">
      <protection locked="0"/>
    </xf>
    <xf numFmtId="237" fontId="14" fillId="71" borderId="190" applyNumberFormat="0" applyFont="0" applyBorder="0" applyAlignment="0" applyProtection="0"/>
    <xf numFmtId="0" fontId="49" fillId="0" borderId="191">
      <alignment horizontal="left" vertical="center"/>
    </xf>
    <xf numFmtId="0" fontId="136" fillId="0" borderId="179" applyNumberFormat="0" applyFill="0" applyBorder="0" applyAlignment="0" applyProtection="0">
      <alignment horizontal="left"/>
    </xf>
    <xf numFmtId="10" fontId="110" fillId="65" borderId="190" applyNumberFormat="0" applyBorder="0" applyAlignment="0" applyProtection="0"/>
    <xf numFmtId="0" fontId="149" fillId="73" borderId="174">
      <alignment horizontal="left" vertical="center" wrapText="1"/>
    </xf>
    <xf numFmtId="0" fontId="14" fillId="0" borderId="190"/>
    <xf numFmtId="0" fontId="14" fillId="0" borderId="190"/>
    <xf numFmtId="10" fontId="110" fillId="65" borderId="190" applyNumberFormat="0" applyBorder="0" applyAlignment="0" applyProtection="0"/>
    <xf numFmtId="0" fontId="49" fillId="0" borderId="191">
      <alignment horizontal="left" vertical="center"/>
    </xf>
    <xf numFmtId="237" fontId="14" fillId="71" borderId="190" applyNumberFormat="0" applyFont="0" applyBorder="0" applyAlignment="0" applyProtection="0"/>
    <xf numFmtId="260" fontId="166" fillId="0" borderId="191" applyBorder="0"/>
    <xf numFmtId="264" fontId="174" fillId="65" borderId="190" applyFill="0" applyBorder="0" applyAlignment="0" applyProtection="0">
      <alignment horizontal="right"/>
      <protection locked="0"/>
    </xf>
    <xf numFmtId="0" fontId="179" fillId="67" borderId="190">
      <alignment horizontal="center" vertical="center" wrapText="1"/>
      <protection hidden="1"/>
    </xf>
    <xf numFmtId="0" fontId="185" fillId="81" borderId="190" applyNumberFormat="0" applyProtection="0">
      <alignment horizontal="center" vertical="center"/>
    </xf>
    <xf numFmtId="0" fontId="13" fillId="81" borderId="190" applyNumberFormat="0" applyProtection="0">
      <alignment horizontal="center" vertical="center" wrapText="1"/>
    </xf>
    <xf numFmtId="0" fontId="13" fillId="81" borderId="190" applyNumberFormat="0" applyProtection="0">
      <alignment horizontal="center" vertical="center"/>
    </xf>
    <xf numFmtId="0" fontId="13" fillId="81" borderId="190" applyNumberFormat="0" applyProtection="0">
      <alignment horizontal="center" vertical="center" wrapText="1"/>
    </xf>
    <xf numFmtId="0" fontId="13" fillId="60" borderId="190" applyNumberFormat="0" applyProtection="0">
      <alignment horizontal="left" vertical="center" wrapText="1"/>
    </xf>
    <xf numFmtId="257" fontId="13" fillId="82" borderId="190" applyNumberFormat="0" applyProtection="0">
      <alignment horizontal="center" vertical="center" wrapText="1"/>
    </xf>
    <xf numFmtId="0" fontId="14" fillId="25" borderId="190" applyNumberFormat="0" applyProtection="0">
      <alignment horizontal="left" vertical="center" wrapText="1"/>
    </xf>
    <xf numFmtId="0" fontId="13" fillId="60" borderId="190" applyNumberFormat="0" applyProtection="0">
      <alignment horizontal="left" vertical="center" wrapText="1"/>
    </xf>
    <xf numFmtId="171" fontId="87" fillId="0" borderId="193"/>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171" fontId="87" fillId="0" borderId="194"/>
    <xf numFmtId="171" fontId="87" fillId="0" borderId="194"/>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0" fontId="14" fillId="25" borderId="190" applyNumberFormat="0" applyProtection="0">
      <alignment horizontal="left" vertical="center"/>
    </xf>
    <xf numFmtId="0" fontId="16" fillId="24" borderId="172" applyNumberFormat="0" applyFont="0" applyAlignment="0" applyProtection="0"/>
    <xf numFmtId="0" fontId="16" fillId="24" borderId="172" applyNumberFormat="0" applyFont="0" applyAlignment="0" applyProtection="0"/>
    <xf numFmtId="208" fontId="92" fillId="63" borderId="157"/>
    <xf numFmtId="8" fontId="115" fillId="0" borderId="173">
      <protection locked="0"/>
    </xf>
    <xf numFmtId="237" fontId="14" fillId="71" borderId="190" applyNumberFormat="0" applyFont="0" applyBorder="0" applyAlignment="0" applyProtection="0"/>
    <xf numFmtId="0" fontId="49" fillId="0" borderId="191">
      <alignment horizontal="left" vertical="center"/>
    </xf>
    <xf numFmtId="10" fontId="110" fillId="65" borderId="190" applyNumberFormat="0" applyBorder="0" applyAlignment="0" applyProtection="0"/>
    <xf numFmtId="0" fontId="149" fillId="73" borderId="174">
      <alignment horizontal="left" vertical="center" wrapText="1"/>
    </xf>
    <xf numFmtId="0" fontId="14" fillId="0" borderId="190"/>
    <xf numFmtId="0" fontId="149" fillId="73" borderId="174">
      <alignment horizontal="left" vertical="center" wrapText="1"/>
    </xf>
    <xf numFmtId="0" fontId="27" fillId="8" borderId="169" applyNumberFormat="0" applyAlignment="0" applyProtection="0"/>
    <xf numFmtId="0" fontId="27" fillId="8" borderId="169" applyNumberFormat="0" applyAlignment="0" applyProtection="0"/>
    <xf numFmtId="0" fontId="27" fillId="8" borderId="169" applyNumberFormat="0" applyAlignment="0" applyProtection="0"/>
    <xf numFmtId="0" fontId="27" fillId="8" borderId="169" applyNumberFormat="0" applyAlignment="0" applyProtection="0"/>
    <xf numFmtId="8" fontId="115" fillId="0" borderId="173">
      <protection locked="0"/>
    </xf>
    <xf numFmtId="0" fontId="14" fillId="24" borderId="172" applyNumberFormat="0" applyFont="0" applyAlignment="0" applyProtection="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19" fillId="21" borderId="169" applyNumberFormat="0" applyAlignment="0" applyProtection="0"/>
    <xf numFmtId="0" fontId="85" fillId="0" borderId="171" applyNumberFormat="0" applyFont="0" applyFill="0" applyAlignment="0" applyProtection="0"/>
    <xf numFmtId="260" fontId="166" fillId="0" borderId="191" applyBorder="0"/>
    <xf numFmtId="0" fontId="30" fillId="21" borderId="161" applyNumberFormat="0" applyAlignment="0" applyProtection="0"/>
    <xf numFmtId="0" fontId="30" fillId="21" borderId="161" applyNumberFormat="0" applyAlignment="0" applyProtection="0"/>
    <xf numFmtId="0" fontId="30" fillId="21" borderId="161" applyNumberFormat="0" applyAlignment="0" applyProtection="0"/>
    <xf numFmtId="264" fontId="174" fillId="65" borderId="190" applyFill="0" applyBorder="0" applyAlignment="0" applyProtection="0">
      <alignment horizontal="right"/>
      <protection locked="0"/>
    </xf>
    <xf numFmtId="0" fontId="179" fillId="67" borderId="190">
      <alignment horizontal="center" vertical="center" wrapText="1"/>
      <protection hidden="1"/>
    </xf>
    <xf numFmtId="0" fontId="185" fillId="81" borderId="190" applyNumberFormat="0" applyProtection="0">
      <alignment horizontal="center" vertical="center"/>
    </xf>
    <xf numFmtId="0" fontId="13" fillId="81" borderId="190" applyNumberFormat="0" applyProtection="0">
      <alignment horizontal="center" vertical="center" wrapText="1"/>
    </xf>
    <xf numFmtId="0" fontId="13" fillId="81" borderId="190" applyNumberFormat="0" applyProtection="0">
      <alignment horizontal="center" vertical="center"/>
    </xf>
    <xf numFmtId="0" fontId="13" fillId="81" borderId="190" applyNumberFormat="0" applyProtection="0">
      <alignment horizontal="center" vertical="center" wrapText="1"/>
    </xf>
    <xf numFmtId="0" fontId="13" fillId="60" borderId="190" applyNumberFormat="0" applyProtection="0">
      <alignment horizontal="left" vertical="center" wrapText="1"/>
    </xf>
    <xf numFmtId="257" fontId="13" fillId="82" borderId="190" applyNumberFormat="0" applyProtection="0">
      <alignment horizontal="center" vertical="center" wrapText="1"/>
    </xf>
    <xf numFmtId="0" fontId="14" fillId="25" borderId="190" applyNumberFormat="0" applyProtection="0">
      <alignment horizontal="left" vertical="center" wrapText="1"/>
    </xf>
    <xf numFmtId="0" fontId="13" fillId="60" borderId="190" applyNumberFormat="0" applyProtection="0">
      <alignment horizontal="left" vertical="center" wrapText="1"/>
    </xf>
    <xf numFmtId="241" fontId="196" fillId="86" borderId="162" applyNumberFormat="0" applyBorder="0" applyAlignment="0" applyProtection="0">
      <alignment vertical="center"/>
    </xf>
    <xf numFmtId="0" fontId="32" fillId="0" borderId="163" applyNumberFormat="0" applyFill="0" applyAlignment="0" applyProtection="0"/>
    <xf numFmtId="0" fontId="32" fillId="0" borderId="163" applyNumberFormat="0" applyFill="0" applyAlignment="0" applyProtection="0"/>
    <xf numFmtId="0" fontId="32" fillId="0" borderId="163" applyNumberFormat="0" applyFill="0" applyAlignment="0" applyProtection="0"/>
    <xf numFmtId="0" fontId="14" fillId="61" borderId="169" applyNumberFormat="0">
      <alignment horizontal="left" vertical="center"/>
    </xf>
    <xf numFmtId="0" fontId="14" fillId="60" borderId="169" applyNumberFormat="0">
      <alignment horizontal="centerContinuous" vertical="center" wrapText="1"/>
    </xf>
    <xf numFmtId="0" fontId="70" fillId="32" borderId="59" applyNumberFormat="0" applyAlignment="0" applyProtection="0"/>
    <xf numFmtId="0" fontId="71" fillId="33" borderId="60" applyNumberFormat="0" applyAlignment="0" applyProtection="0"/>
    <xf numFmtId="0" fontId="19" fillId="21" borderId="195" applyNumberFormat="0" applyAlignment="0" applyProtection="0"/>
    <xf numFmtId="0" fontId="27" fillId="8" borderId="195" applyNumberFormat="0" applyAlignment="0" applyProtection="0"/>
    <xf numFmtId="0" fontId="14" fillId="24" borderId="196" applyNumberFormat="0" applyFont="0" applyAlignment="0" applyProtection="0"/>
    <xf numFmtId="0" fontId="14" fillId="24" borderId="196" applyNumberFormat="0" applyFont="0" applyAlignment="0" applyProtection="0"/>
    <xf numFmtId="0" fontId="30" fillId="21" borderId="197" applyNumberFormat="0" applyAlignment="0" applyProtection="0"/>
    <xf numFmtId="0" fontId="32" fillId="0" borderId="198" applyNumberFormat="0" applyFill="0" applyAlignment="0" applyProtection="0"/>
    <xf numFmtId="0" fontId="19" fillId="21" borderId="195" applyNumberFormat="0" applyAlignment="0" applyProtection="0"/>
    <xf numFmtId="0" fontId="27" fillId="8" borderId="195" applyNumberFormat="0" applyAlignment="0" applyProtection="0"/>
    <xf numFmtId="0" fontId="14" fillId="24" borderId="196" applyNumberFormat="0" applyFont="0" applyAlignment="0" applyProtection="0"/>
    <xf numFmtId="0" fontId="14" fillId="24" borderId="196" applyNumberFormat="0" applyFont="0" applyAlignment="0" applyProtection="0"/>
    <xf numFmtId="0" fontId="30" fillId="21" borderId="197" applyNumberFormat="0" applyAlignment="0" applyProtection="0"/>
    <xf numFmtId="0" fontId="32" fillId="0" borderId="198" applyNumberFormat="0" applyFill="0" applyAlignment="0" applyProtection="0"/>
    <xf numFmtId="0" fontId="14" fillId="25" borderId="200" applyNumberFormat="0" applyProtection="0">
      <alignment horizontal="left" vertical="center"/>
    </xf>
    <xf numFmtId="0" fontId="14" fillId="25" borderId="200" applyNumberFormat="0" applyProtection="0">
      <alignment horizontal="left" vertical="center"/>
    </xf>
    <xf numFmtId="0" fontId="19" fillId="21" borderId="195" applyNumberFormat="0" applyAlignment="0" applyProtection="0"/>
    <xf numFmtId="0" fontId="27" fillId="8" borderId="195" applyNumberFormat="0" applyAlignment="0" applyProtection="0"/>
    <xf numFmtId="0" fontId="14" fillId="24" borderId="196" applyNumberFormat="0" applyFont="0" applyAlignment="0" applyProtection="0"/>
    <xf numFmtId="0" fontId="14" fillId="24" borderId="196" applyNumberFormat="0" applyFont="0" applyAlignment="0" applyProtection="0"/>
    <xf numFmtId="0" fontId="30" fillId="21" borderId="197" applyNumberFormat="0" applyAlignment="0" applyProtection="0"/>
    <xf numFmtId="0" fontId="32" fillId="0" borderId="198" applyNumberFormat="0" applyFill="0" applyAlignment="0" applyProtection="0"/>
    <xf numFmtId="0" fontId="19" fillId="21" borderId="195" applyNumberFormat="0" applyAlignment="0" applyProtection="0"/>
    <xf numFmtId="0" fontId="27" fillId="8" borderId="195" applyNumberFormat="0" applyAlignment="0" applyProtection="0"/>
    <xf numFmtId="0" fontId="14" fillId="24" borderId="196" applyNumberFormat="0" applyFont="0" applyAlignment="0" applyProtection="0"/>
    <xf numFmtId="0" fontId="14" fillId="24" borderId="196" applyNumberFormat="0" applyFont="0" applyAlignment="0" applyProtection="0"/>
    <xf numFmtId="0" fontId="30" fillId="21" borderId="197" applyNumberFormat="0" applyAlignment="0" applyProtection="0"/>
    <xf numFmtId="0" fontId="32" fillId="0" borderId="198" applyNumberFormat="0" applyFill="0" applyAlignment="0" applyProtection="0"/>
    <xf numFmtId="0" fontId="14" fillId="25" borderId="200" applyNumberFormat="0" applyProtection="0">
      <alignment horizontal="left" vertical="center"/>
    </xf>
    <xf numFmtId="0" fontId="14" fillId="25" borderId="200" applyNumberFormat="0" applyProtection="0">
      <alignment horizontal="left" vertical="center"/>
    </xf>
    <xf numFmtId="0" fontId="14" fillId="60" borderId="195" applyNumberFormat="0">
      <alignment horizontal="centerContinuous" vertical="center" wrapText="1"/>
    </xf>
    <xf numFmtId="0" fontId="14" fillId="61" borderId="195" applyNumberFormat="0">
      <alignment horizontal="left" vertical="center"/>
    </xf>
    <xf numFmtId="208" fontId="92" fillId="63" borderId="203"/>
    <xf numFmtId="0" fontId="85" fillId="0" borderId="202" applyNumberFormat="0" applyFont="0" applyFill="0" applyAlignment="0" applyProtection="0"/>
    <xf numFmtId="0" fontId="19" fillId="21" borderId="195" applyNumberFormat="0" applyAlignment="0" applyProtection="0"/>
    <xf numFmtId="0" fontId="14" fillId="24" borderId="196" applyNumberFormat="0" applyFont="0" applyAlignment="0" applyProtection="0"/>
    <xf numFmtId="8" fontId="115" fillId="0" borderId="204">
      <protection locked="0"/>
    </xf>
    <xf numFmtId="0" fontId="27" fillId="8" borderId="195" applyNumberFormat="0" applyAlignment="0" applyProtection="0"/>
    <xf numFmtId="1" fontId="123" fillId="69" borderId="201" applyNumberFormat="0" applyBorder="0" applyAlignment="0">
      <alignment horizontal="centerContinuous" vertical="center"/>
      <protection locked="0"/>
    </xf>
    <xf numFmtId="237" fontId="14" fillId="71" borderId="200" applyNumberFormat="0" applyFont="0" applyBorder="0" applyAlignment="0" applyProtection="0"/>
    <xf numFmtId="0" fontId="49" fillId="0" borderId="199">
      <alignment horizontal="left" vertical="center"/>
    </xf>
    <xf numFmtId="10" fontId="110" fillId="65" borderId="200" applyNumberFormat="0" applyBorder="0" applyAlignment="0" applyProtection="0"/>
    <xf numFmtId="0" fontId="149" fillId="73" borderId="205">
      <alignment horizontal="left" vertical="center" wrapText="1"/>
    </xf>
    <xf numFmtId="0" fontId="14" fillId="0" borderId="200"/>
    <xf numFmtId="260" fontId="166" fillId="0" borderId="199" applyBorder="0"/>
    <xf numFmtId="264" fontId="174" fillId="65" borderId="200" applyFill="0" applyBorder="0" applyAlignment="0" applyProtection="0">
      <alignment horizontal="right"/>
      <protection locked="0"/>
    </xf>
    <xf numFmtId="0" fontId="179" fillId="67" borderId="200">
      <alignment horizontal="center" vertical="center" wrapText="1"/>
      <protection hidden="1"/>
    </xf>
    <xf numFmtId="0" fontId="185"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3" fillId="60" borderId="200" applyNumberFormat="0" applyProtection="0">
      <alignment horizontal="left" vertical="center" wrapText="1"/>
    </xf>
    <xf numFmtId="257" fontId="13" fillId="82" borderId="200" applyNumberFormat="0" applyProtection="0">
      <alignment horizontal="center" vertical="center" wrapText="1"/>
    </xf>
    <xf numFmtId="0" fontId="14" fillId="25" borderId="200" applyNumberFormat="0" applyProtection="0">
      <alignment horizontal="left" vertical="center" wrapText="1"/>
    </xf>
    <xf numFmtId="0" fontId="13" fillId="60" borderId="200" applyNumberFormat="0" applyProtection="0">
      <alignment horizontal="left" vertical="center" wrapText="1"/>
    </xf>
    <xf numFmtId="241" fontId="196" fillId="86" borderId="206" applyNumberFormat="0" applyBorder="0" applyAlignment="0" applyProtection="0">
      <alignment vertical="center"/>
    </xf>
    <xf numFmtId="0" fontId="149" fillId="73" borderId="205">
      <alignment horizontal="left" vertical="center" wrapText="1"/>
    </xf>
    <xf numFmtId="8" fontId="115" fillId="0" borderId="204">
      <protection locked="0"/>
    </xf>
    <xf numFmtId="208" fontId="92" fillId="63" borderId="203"/>
    <xf numFmtId="241" fontId="196" fillId="86" borderId="206" applyNumberFormat="0" applyBorder="0" applyAlignment="0" applyProtection="0">
      <alignment vertical="center"/>
    </xf>
    <xf numFmtId="171" fontId="87" fillId="0" borderId="194"/>
    <xf numFmtId="0" fontId="16" fillId="24" borderId="196" applyNumberFormat="0" applyFont="0" applyAlignment="0" applyProtection="0"/>
    <xf numFmtId="0" fontId="16" fillId="24" borderId="196" applyNumberFormat="0" applyFont="0" applyAlignment="0" applyProtection="0"/>
    <xf numFmtId="208" fontId="92" fillId="63" borderId="203"/>
    <xf numFmtId="8" fontId="115" fillId="0" borderId="204">
      <protection locked="0"/>
    </xf>
    <xf numFmtId="0" fontId="149" fillId="73" borderId="205">
      <alignment horizontal="left" vertical="center" wrapText="1"/>
    </xf>
    <xf numFmtId="0" fontId="149" fillId="73" borderId="205">
      <alignment horizontal="left" vertical="center" wrapText="1"/>
    </xf>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8" fontId="115" fillId="0" borderId="204">
      <protection locked="0"/>
    </xf>
    <xf numFmtId="0" fontId="14" fillId="24" borderId="196" applyNumberFormat="0" applyFon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85" fillId="0" borderId="202" applyNumberFormat="0" applyFont="0" applyFill="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241" fontId="196" fillId="86" borderId="206" applyNumberFormat="0" applyBorder="0" applyAlignment="0" applyProtection="0">
      <alignment vertical="center"/>
    </xf>
    <xf numFmtId="0" fontId="32" fillId="0" borderId="198" applyNumberFormat="0" applyFill="0" applyAlignment="0" applyProtection="0"/>
    <xf numFmtId="0" fontId="32" fillId="0" borderId="198" applyNumberFormat="0" applyFill="0" applyAlignment="0" applyProtection="0"/>
    <xf numFmtId="0" fontId="32" fillId="0" borderId="198" applyNumberFormat="0" applyFill="0" applyAlignment="0" applyProtection="0"/>
    <xf numFmtId="0" fontId="14" fillId="61" borderId="195" applyNumberFormat="0">
      <alignment horizontal="left" vertical="center"/>
    </xf>
    <xf numFmtId="0" fontId="14" fillId="60" borderId="195" applyNumberFormat="0">
      <alignment horizontal="centerContinuous" vertical="center" wrapText="1"/>
    </xf>
    <xf numFmtId="0" fontId="14" fillId="24" borderId="196" applyNumberFormat="0" applyFont="0" applyAlignment="0" applyProtection="0"/>
    <xf numFmtId="0" fontId="14" fillId="24" borderId="196" applyNumberFormat="0" applyFont="0" applyAlignment="0" applyProtection="0"/>
    <xf numFmtId="0" fontId="14" fillId="25" borderId="200" applyNumberFormat="0" applyProtection="0">
      <alignment horizontal="left" vertical="center"/>
    </xf>
    <xf numFmtId="0" fontId="14" fillId="25" borderId="200" applyNumberFormat="0" applyProtection="0">
      <alignment horizontal="left" vertical="center"/>
    </xf>
    <xf numFmtId="0" fontId="14" fillId="24" borderId="196" applyNumberFormat="0" applyFont="0" applyAlignment="0" applyProtection="0"/>
    <xf numFmtId="0" fontId="14" fillId="24" borderId="196" applyNumberFormat="0" applyFont="0" applyAlignment="0" applyProtection="0"/>
    <xf numFmtId="0" fontId="14" fillId="25" borderId="200" applyNumberFormat="0" applyProtection="0">
      <alignment horizontal="left" vertical="center"/>
    </xf>
    <xf numFmtId="0" fontId="14" fillId="25" borderId="200" applyNumberFormat="0" applyProtection="0">
      <alignment horizontal="left" vertical="center"/>
    </xf>
    <xf numFmtId="0" fontId="14" fillId="24" borderId="196" applyNumberFormat="0" applyFont="0" applyAlignment="0" applyProtection="0"/>
    <xf numFmtId="0" fontId="14" fillId="24" borderId="196" applyNumberFormat="0" applyFont="0" applyAlignment="0" applyProtection="0"/>
    <xf numFmtId="0" fontId="19" fillId="21" borderId="195" applyNumberFormat="0" applyAlignment="0" applyProtection="0"/>
    <xf numFmtId="0" fontId="27" fillId="8" borderId="195" applyNumberFormat="0" applyAlignment="0" applyProtection="0"/>
    <xf numFmtId="0" fontId="14" fillId="24" borderId="196" applyNumberFormat="0" applyFont="0" applyAlignment="0" applyProtection="0"/>
    <xf numFmtId="0" fontId="14" fillId="24" borderId="196" applyNumberFormat="0" applyFont="0" applyAlignment="0" applyProtection="0"/>
    <xf numFmtId="0" fontId="30" fillId="21" borderId="197" applyNumberFormat="0" applyAlignment="0" applyProtection="0"/>
    <xf numFmtId="0" fontId="32" fillId="0" borderId="198" applyNumberFormat="0" applyFill="0" applyAlignment="0" applyProtection="0"/>
    <xf numFmtId="0" fontId="14" fillId="25" borderId="200" applyNumberFormat="0" applyProtection="0">
      <alignment horizontal="left" vertical="center"/>
    </xf>
    <xf numFmtId="0" fontId="14" fillId="25" borderId="200" applyNumberFormat="0" applyProtection="0">
      <alignment horizontal="left" vertical="center"/>
    </xf>
    <xf numFmtId="1" fontId="123" fillId="69" borderId="201" applyNumberFormat="0" applyBorder="0" applyAlignment="0">
      <alignment horizontal="centerContinuous" vertical="center"/>
      <protection locked="0"/>
    </xf>
    <xf numFmtId="237" fontId="14" fillId="71" borderId="200" applyNumberFormat="0" applyFont="0" applyBorder="0" applyAlignment="0" applyProtection="0"/>
    <xf numFmtId="0" fontId="49" fillId="0" borderId="199">
      <alignment horizontal="left" vertical="center"/>
    </xf>
    <xf numFmtId="10" fontId="110" fillId="65" borderId="200" applyNumberFormat="0" applyBorder="0" applyAlignment="0" applyProtection="0"/>
    <xf numFmtId="0" fontId="14" fillId="0" borderId="200"/>
    <xf numFmtId="260" fontId="166" fillId="0" borderId="199" applyBorder="0"/>
    <xf numFmtId="264" fontId="174" fillId="65" borderId="200" applyFill="0" applyBorder="0" applyAlignment="0" applyProtection="0">
      <alignment horizontal="right"/>
      <protection locked="0"/>
    </xf>
    <xf numFmtId="0" fontId="179" fillId="67" borderId="200">
      <alignment horizontal="center" vertical="center" wrapText="1"/>
      <protection hidden="1"/>
    </xf>
    <xf numFmtId="0" fontId="185"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3" fillId="60" borderId="200" applyNumberFormat="0" applyProtection="0">
      <alignment horizontal="left" vertical="center" wrapText="1"/>
    </xf>
    <xf numFmtId="257" fontId="13" fillId="82" borderId="200" applyNumberFormat="0" applyProtection="0">
      <alignment horizontal="center" vertical="center" wrapText="1"/>
    </xf>
    <xf numFmtId="0" fontId="14" fillId="25" borderId="200" applyNumberFormat="0" applyProtection="0">
      <alignment horizontal="left" vertical="center" wrapText="1"/>
    </xf>
    <xf numFmtId="0" fontId="13" fillId="60" borderId="200" applyNumberFormat="0" applyProtection="0">
      <alignment horizontal="left" vertical="center" wrapText="1"/>
    </xf>
    <xf numFmtId="0" fontId="149" fillId="73" borderId="205">
      <alignment horizontal="left" vertical="center" wrapText="1"/>
    </xf>
    <xf numFmtId="8" fontId="115" fillId="0" borderId="204">
      <protection locked="0"/>
    </xf>
    <xf numFmtId="208" fontId="92" fillId="63" borderId="203"/>
    <xf numFmtId="241" fontId="196" fillId="86" borderId="206" applyNumberFormat="0" applyBorder="0" applyAlignment="0" applyProtection="0">
      <alignment vertical="center"/>
    </xf>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0" fontId="13" fillId="60" borderId="200" applyNumberFormat="0" applyProtection="0">
      <alignment horizontal="left" vertical="center" wrapText="1"/>
    </xf>
    <xf numFmtId="0" fontId="14" fillId="25" borderId="200" applyNumberFormat="0" applyProtection="0">
      <alignment horizontal="left" vertical="center" wrapText="1"/>
    </xf>
    <xf numFmtId="257" fontId="13" fillId="82" borderId="200" applyNumberFormat="0" applyProtection="0">
      <alignment horizontal="center" vertical="center" wrapText="1"/>
    </xf>
    <xf numFmtId="0" fontId="13" fillId="60" borderId="200" applyNumberFormat="0" applyProtection="0">
      <alignment horizontal="left" vertical="center" wrapText="1"/>
    </xf>
    <xf numFmtId="0" fontId="14" fillId="25" borderId="200" applyNumberFormat="0" applyProtection="0">
      <alignment horizontal="left" vertical="center"/>
    </xf>
    <xf numFmtId="0" fontId="14" fillId="25" borderId="200" applyNumberFormat="0" applyProtection="0">
      <alignment horizontal="left" vertical="center"/>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85" fillId="81" borderId="200" applyNumberFormat="0" applyProtection="0">
      <alignment horizontal="center" vertical="center"/>
    </xf>
    <xf numFmtId="0" fontId="179" fillId="67" borderId="200">
      <alignment horizontal="center" vertical="center" wrapText="1"/>
      <protection hidden="1"/>
    </xf>
    <xf numFmtId="264" fontId="174" fillId="65" borderId="200" applyFill="0" applyBorder="0" applyAlignment="0" applyProtection="0">
      <alignment horizontal="right"/>
      <protection locked="0"/>
    </xf>
    <xf numFmtId="260" fontId="166" fillId="0" borderId="199" applyBorder="0"/>
    <xf numFmtId="237" fontId="14" fillId="71" borderId="200" applyNumberFormat="0" applyFont="0" applyBorder="0" applyAlignment="0" applyProtection="0"/>
    <xf numFmtId="0" fontId="49" fillId="0" borderId="199">
      <alignment horizontal="left" vertical="center"/>
    </xf>
    <xf numFmtId="10" fontId="110" fillId="65" borderId="200" applyNumberFormat="0" applyBorder="0" applyAlignment="0" applyProtection="0"/>
    <xf numFmtId="0" fontId="14" fillId="0" borderId="200"/>
    <xf numFmtId="0" fontId="14" fillId="0" borderId="200"/>
    <xf numFmtId="10" fontId="110" fillId="65" borderId="200" applyNumberFormat="0" applyBorder="0" applyAlignment="0" applyProtection="0"/>
    <xf numFmtId="0" fontId="49" fillId="0" borderId="199">
      <alignment horizontal="left" vertical="center"/>
    </xf>
    <xf numFmtId="237" fontId="14" fillId="71" borderId="200" applyNumberFormat="0" applyFont="0" applyBorder="0" applyAlignment="0" applyProtection="0"/>
    <xf numFmtId="260" fontId="166" fillId="0" borderId="199" applyBorder="0"/>
    <xf numFmtId="264" fontId="174" fillId="65" borderId="200" applyFill="0" applyBorder="0" applyAlignment="0" applyProtection="0">
      <alignment horizontal="right"/>
      <protection locked="0"/>
    </xf>
    <xf numFmtId="0" fontId="179" fillId="67" borderId="200">
      <alignment horizontal="center" vertical="center" wrapText="1"/>
      <protection hidden="1"/>
    </xf>
    <xf numFmtId="0" fontId="185"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3" fillId="60" borderId="200" applyNumberFormat="0" applyProtection="0">
      <alignment horizontal="left" vertical="center" wrapText="1"/>
    </xf>
    <xf numFmtId="257" fontId="13" fillId="82" borderId="200" applyNumberFormat="0" applyProtection="0">
      <alignment horizontal="center" vertical="center" wrapText="1"/>
    </xf>
    <xf numFmtId="0" fontId="14" fillId="25" borderId="200" applyNumberFormat="0" applyProtection="0">
      <alignment horizontal="left" vertical="center" wrapText="1"/>
    </xf>
    <xf numFmtId="0" fontId="13" fillId="60" borderId="200" applyNumberFormat="0" applyProtection="0">
      <alignment horizontal="left" vertical="center" wrapText="1"/>
    </xf>
    <xf numFmtId="171" fontId="87" fillId="0" borderId="207"/>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171" fontId="87" fillId="0" borderId="207"/>
    <xf numFmtId="171" fontId="87" fillId="0" borderId="207"/>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0" fontId="14" fillId="25" borderId="200" applyNumberFormat="0" applyProtection="0">
      <alignment horizontal="left" vertical="center"/>
    </xf>
    <xf numFmtId="237" fontId="14" fillId="71" borderId="200" applyNumberFormat="0" applyFont="0" applyBorder="0" applyAlignment="0" applyProtection="0"/>
    <xf numFmtId="0" fontId="49" fillId="0" borderId="199">
      <alignment horizontal="left" vertical="center"/>
    </xf>
    <xf numFmtId="10" fontId="110" fillId="65" borderId="200" applyNumberFormat="0" applyBorder="0" applyAlignment="0" applyProtection="0"/>
    <xf numFmtId="0" fontId="14" fillId="0" borderId="200"/>
    <xf numFmtId="260" fontId="166" fillId="0" borderId="199" applyBorder="0"/>
    <xf numFmtId="264" fontId="174" fillId="65" borderId="200" applyFill="0" applyBorder="0" applyAlignment="0" applyProtection="0">
      <alignment horizontal="right"/>
      <protection locked="0"/>
    </xf>
    <xf numFmtId="0" fontId="179" fillId="67" borderId="200">
      <alignment horizontal="center" vertical="center" wrapText="1"/>
      <protection hidden="1"/>
    </xf>
    <xf numFmtId="0" fontId="185"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3" fillId="60" borderId="200" applyNumberFormat="0" applyProtection="0">
      <alignment horizontal="left" vertical="center" wrapText="1"/>
    </xf>
    <xf numFmtId="257" fontId="13" fillId="82" borderId="200" applyNumberFormat="0" applyProtection="0">
      <alignment horizontal="center" vertical="center" wrapText="1"/>
    </xf>
    <xf numFmtId="0" fontId="14" fillId="25" borderId="200" applyNumberFormat="0" applyProtection="0">
      <alignment horizontal="left" vertical="center" wrapText="1"/>
    </xf>
    <xf numFmtId="0" fontId="13" fillId="60" borderId="200" applyNumberFormat="0" applyProtection="0">
      <alignment horizontal="left" vertical="center" wrapText="1"/>
    </xf>
    <xf numFmtId="166" fontId="85" fillId="0" borderId="0" applyFont="0" applyFill="0" applyBorder="0" applyAlignment="0" applyProtection="0"/>
    <xf numFmtId="164" fontId="85" fillId="0" borderId="0" applyFont="0" applyFill="0" applyBorder="0" applyAlignment="0" applyProtection="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5" fontId="85" fillId="0" borderId="0" applyFont="0" applyFill="0" applyBorder="0" applyAlignment="0" applyProtection="0"/>
    <xf numFmtId="179" fontId="14" fillId="0" borderId="0"/>
    <xf numFmtId="179" fontId="14" fillId="0" borderId="0"/>
    <xf numFmtId="179"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293"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179"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4"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5" fontId="14" fillId="0" borderId="0"/>
    <xf numFmtId="294" fontId="14" fillId="0" borderId="0"/>
    <xf numFmtId="0" fontId="14" fillId="60" borderId="195" applyNumberFormat="0">
      <alignment horizontal="centerContinuous" vertical="center" wrapText="1"/>
    </xf>
    <xf numFmtId="0" fontId="14" fillId="60" borderId="195" applyNumberFormat="0">
      <alignment horizontal="centerContinuous" vertical="center" wrapText="1"/>
    </xf>
    <xf numFmtId="0" fontId="14" fillId="60" borderId="195" applyNumberFormat="0">
      <alignment horizontal="centerContinuous" vertical="center" wrapText="1"/>
    </xf>
    <xf numFmtId="0" fontId="14" fillId="60" borderId="195" applyNumberFormat="0">
      <alignment horizontal="centerContinuous" vertical="center" wrapText="1"/>
    </xf>
    <xf numFmtId="0" fontId="14" fillId="60" borderId="195" applyNumberFormat="0">
      <alignment horizontal="centerContinuous" vertical="center" wrapText="1"/>
    </xf>
    <xf numFmtId="0" fontId="14" fillId="60" borderId="195" applyNumberFormat="0">
      <alignment horizontal="centerContinuous" vertical="center" wrapText="1"/>
    </xf>
    <xf numFmtId="0" fontId="14" fillId="61" borderId="195" applyNumberFormat="0">
      <alignment horizontal="left" vertical="center"/>
    </xf>
    <xf numFmtId="0" fontId="14" fillId="61" borderId="195" applyNumberFormat="0">
      <alignment horizontal="left" vertical="center"/>
    </xf>
    <xf numFmtId="0" fontId="14" fillId="61" borderId="195" applyNumberFormat="0">
      <alignment horizontal="left" vertical="center"/>
    </xf>
    <xf numFmtId="0" fontId="14" fillId="61" borderId="195" applyNumberFormat="0">
      <alignment horizontal="left" vertical="center"/>
    </xf>
    <xf numFmtId="0" fontId="14" fillId="61" borderId="195" applyNumberFormat="0">
      <alignment horizontal="left" vertical="center"/>
    </xf>
    <xf numFmtId="0" fontId="14" fillId="61" borderId="195" applyNumberFormat="0">
      <alignment horizontal="left" vertical="center"/>
    </xf>
    <xf numFmtId="170" fontId="84" fillId="0" borderId="0" applyFont="0" applyFill="0" applyBorder="0" applyAlignment="0" applyProtection="0"/>
    <xf numFmtId="41" fontId="82" fillId="0" borderId="0" applyFont="0" applyFill="0" applyBorder="0" applyAlignment="0" applyProtection="0"/>
    <xf numFmtId="0" fontId="8" fillId="37" borderId="0" applyNumberFormat="0" applyBorder="0" applyAlignment="0" applyProtection="0"/>
    <xf numFmtId="0" fontId="8" fillId="3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8" fillId="37" borderId="0" applyNumberFormat="0" applyBorder="0" applyAlignment="0" applyProtection="0"/>
    <xf numFmtId="0" fontId="16" fillId="3" borderId="0" applyNumberFormat="0" applyBorder="0" applyAlignment="0" applyProtection="0"/>
    <xf numFmtId="0" fontId="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16" fillId="3" borderId="0" applyNumberFormat="0" applyBorder="0" applyAlignment="0" applyProtection="0"/>
    <xf numFmtId="0" fontId="8" fillId="37" borderId="0" applyNumberFormat="0" applyBorder="0" applyAlignment="0" applyProtection="0"/>
    <xf numFmtId="0" fontId="16" fillId="3" borderId="0" applyNumberFormat="0" applyBorder="0" applyAlignment="0" applyProtection="0"/>
    <xf numFmtId="0" fontId="8" fillId="37"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8" fillId="41" borderId="0" applyNumberFormat="0" applyBorder="0" applyAlignment="0" applyProtection="0"/>
    <xf numFmtId="0" fontId="16" fillId="4" borderId="0" applyNumberFormat="0" applyBorder="0" applyAlignment="0" applyProtection="0"/>
    <xf numFmtId="0" fontId="1" fillId="41" borderId="0" applyNumberFormat="0" applyBorder="0" applyAlignment="0" applyProtection="0"/>
    <xf numFmtId="0" fontId="8" fillId="41" borderId="0" applyNumberFormat="0" applyBorder="0" applyAlignment="0" applyProtection="0"/>
    <xf numFmtId="0" fontId="1"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6" fillId="4" borderId="0" applyNumberFormat="0" applyBorder="0" applyAlignment="0" applyProtection="0"/>
    <xf numFmtId="0" fontId="8" fillId="41" borderId="0" applyNumberFormat="0" applyBorder="0" applyAlignment="0" applyProtection="0"/>
    <xf numFmtId="0" fontId="16" fillId="4" borderId="0" applyNumberFormat="0" applyBorder="0" applyAlignment="0" applyProtection="0"/>
    <xf numFmtId="0" fontId="8" fillId="41"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8" fillId="45" borderId="0" applyNumberFormat="0" applyBorder="0" applyAlignment="0" applyProtection="0"/>
    <xf numFmtId="0" fontId="16" fillId="5" borderId="0" applyNumberFormat="0" applyBorder="0" applyAlignment="0" applyProtection="0"/>
    <xf numFmtId="0" fontId="1" fillId="45" borderId="0" applyNumberFormat="0" applyBorder="0" applyAlignment="0" applyProtection="0"/>
    <xf numFmtId="0" fontId="8" fillId="45" borderId="0" applyNumberFormat="0" applyBorder="0" applyAlignment="0" applyProtection="0"/>
    <xf numFmtId="0" fontId="1"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16" fillId="5" borderId="0" applyNumberFormat="0" applyBorder="0" applyAlignment="0" applyProtection="0"/>
    <xf numFmtId="0" fontId="8" fillId="45" borderId="0" applyNumberFormat="0" applyBorder="0" applyAlignment="0" applyProtection="0"/>
    <xf numFmtId="0" fontId="16" fillId="5" borderId="0" applyNumberFormat="0" applyBorder="0" applyAlignment="0" applyProtection="0"/>
    <xf numFmtId="0" fontId="8" fillId="4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8" fillId="49" borderId="0" applyNumberFormat="0" applyBorder="0" applyAlignment="0" applyProtection="0"/>
    <xf numFmtId="0" fontId="16" fillId="6" borderId="0" applyNumberFormat="0" applyBorder="0" applyAlignment="0" applyProtection="0"/>
    <xf numFmtId="0" fontId="1" fillId="49" borderId="0" applyNumberFormat="0" applyBorder="0" applyAlignment="0" applyProtection="0"/>
    <xf numFmtId="0" fontId="8" fillId="49" borderId="0" applyNumberFormat="0" applyBorder="0" applyAlignment="0" applyProtection="0"/>
    <xf numFmtId="0" fontId="1"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6" fillId="6" borderId="0" applyNumberFormat="0" applyBorder="0" applyAlignment="0" applyProtection="0"/>
    <xf numFmtId="0" fontId="8" fillId="49" borderId="0" applyNumberFormat="0" applyBorder="0" applyAlignment="0" applyProtection="0"/>
    <xf numFmtId="0" fontId="16" fillId="6" borderId="0" applyNumberFormat="0" applyBorder="0" applyAlignment="0" applyProtection="0"/>
    <xf numFmtId="0" fontId="8" fillId="49"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8" fillId="53" borderId="0" applyNumberFormat="0" applyBorder="0" applyAlignment="0" applyProtection="0"/>
    <xf numFmtId="0" fontId="16" fillId="7" borderId="0" applyNumberFormat="0" applyBorder="0" applyAlignment="0" applyProtection="0"/>
    <xf numFmtId="0" fontId="1" fillId="53" borderId="0" applyNumberFormat="0" applyBorder="0" applyAlignment="0" applyProtection="0"/>
    <xf numFmtId="0" fontId="8" fillId="53" borderId="0" applyNumberFormat="0" applyBorder="0" applyAlignment="0" applyProtection="0"/>
    <xf numFmtId="0" fontId="1"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16" fillId="7" borderId="0" applyNumberFormat="0" applyBorder="0" applyAlignment="0" applyProtection="0"/>
    <xf numFmtId="0" fontId="8" fillId="53" borderId="0" applyNumberFormat="0" applyBorder="0" applyAlignment="0" applyProtection="0"/>
    <xf numFmtId="0" fontId="16" fillId="7" borderId="0" applyNumberFormat="0" applyBorder="0" applyAlignment="0" applyProtection="0"/>
    <xf numFmtId="0" fontId="8" fillId="5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8" fillId="57" borderId="0" applyNumberFormat="0" applyBorder="0" applyAlignment="0" applyProtection="0"/>
    <xf numFmtId="0" fontId="16" fillId="8" borderId="0" applyNumberFormat="0" applyBorder="0" applyAlignment="0" applyProtection="0"/>
    <xf numFmtId="0" fontId="1" fillId="57" borderId="0" applyNumberFormat="0" applyBorder="0" applyAlignment="0" applyProtection="0"/>
    <xf numFmtId="0" fontId="8" fillId="57" borderId="0" applyNumberFormat="0" applyBorder="0" applyAlignment="0" applyProtection="0"/>
    <xf numFmtId="0" fontId="1"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6" fillId="8" borderId="0" applyNumberFormat="0" applyBorder="0" applyAlignment="0" applyProtection="0"/>
    <xf numFmtId="0" fontId="8" fillId="57" borderId="0" applyNumberFormat="0" applyBorder="0" applyAlignment="0" applyProtection="0"/>
    <xf numFmtId="0" fontId="16" fillId="8" borderId="0" applyNumberFormat="0" applyBorder="0" applyAlignment="0" applyProtection="0"/>
    <xf numFmtId="0" fontId="8" fillId="5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8" fillId="38" borderId="0" applyNumberFormat="0" applyBorder="0" applyAlignment="0" applyProtection="0"/>
    <xf numFmtId="0" fontId="16" fillId="9" borderId="0" applyNumberFormat="0" applyBorder="0" applyAlignment="0" applyProtection="0"/>
    <xf numFmtId="0" fontId="1" fillId="38" borderId="0" applyNumberFormat="0" applyBorder="0" applyAlignment="0" applyProtection="0"/>
    <xf numFmtId="0" fontId="8" fillId="38" borderId="0" applyNumberFormat="0" applyBorder="0" applyAlignment="0" applyProtection="0"/>
    <xf numFmtId="0" fontId="1"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16" fillId="9" borderId="0" applyNumberFormat="0" applyBorder="0" applyAlignment="0" applyProtection="0"/>
    <xf numFmtId="0" fontId="8" fillId="38" borderId="0" applyNumberFormat="0" applyBorder="0" applyAlignment="0" applyProtection="0"/>
    <xf numFmtId="0" fontId="16" fillId="9" borderId="0" applyNumberFormat="0" applyBorder="0" applyAlignment="0" applyProtection="0"/>
    <xf numFmtId="0" fontId="8" fillId="3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8" fillId="42" borderId="0" applyNumberFormat="0" applyBorder="0" applyAlignment="0" applyProtection="0"/>
    <xf numFmtId="0" fontId="16" fillId="10" borderId="0" applyNumberFormat="0" applyBorder="0" applyAlignment="0" applyProtection="0"/>
    <xf numFmtId="0" fontId="1" fillId="42" borderId="0" applyNumberFormat="0" applyBorder="0" applyAlignment="0" applyProtection="0"/>
    <xf numFmtId="0" fontId="8" fillId="42" borderId="0" applyNumberFormat="0" applyBorder="0" applyAlignment="0" applyProtection="0"/>
    <xf numFmtId="0" fontId="1"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16" fillId="10" borderId="0" applyNumberFormat="0" applyBorder="0" applyAlignment="0" applyProtection="0"/>
    <xf numFmtId="0" fontId="8" fillId="42" borderId="0" applyNumberFormat="0" applyBorder="0" applyAlignment="0" applyProtection="0"/>
    <xf numFmtId="0" fontId="16" fillId="10" borderId="0" applyNumberFormat="0" applyBorder="0" applyAlignment="0" applyProtection="0"/>
    <xf numFmtId="0" fontId="8" fillId="42"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8" fillId="46" borderId="0" applyNumberFormat="0" applyBorder="0" applyAlignment="0" applyProtection="0"/>
    <xf numFmtId="0" fontId="16" fillId="11" borderId="0" applyNumberFormat="0" applyBorder="0" applyAlignment="0" applyProtection="0"/>
    <xf numFmtId="0" fontId="1" fillId="46" borderId="0" applyNumberFormat="0" applyBorder="0" applyAlignment="0" applyProtection="0"/>
    <xf numFmtId="0" fontId="8" fillId="46" borderId="0" applyNumberFormat="0" applyBorder="0" applyAlignment="0" applyProtection="0"/>
    <xf numFmtId="0" fontId="1"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16" fillId="11" borderId="0" applyNumberFormat="0" applyBorder="0" applyAlignment="0" applyProtection="0"/>
    <xf numFmtId="0" fontId="8" fillId="46" borderId="0" applyNumberFormat="0" applyBorder="0" applyAlignment="0" applyProtection="0"/>
    <xf numFmtId="0" fontId="16" fillId="11" borderId="0" applyNumberFormat="0" applyBorder="0" applyAlignment="0" applyProtection="0"/>
    <xf numFmtId="0" fontId="8" fillId="46"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8" fillId="50" borderId="0" applyNumberFormat="0" applyBorder="0" applyAlignment="0" applyProtection="0"/>
    <xf numFmtId="0" fontId="16" fillId="6" borderId="0" applyNumberFormat="0" applyBorder="0" applyAlignment="0" applyProtection="0"/>
    <xf numFmtId="0" fontId="1" fillId="50" borderId="0" applyNumberFormat="0" applyBorder="0" applyAlignment="0" applyProtection="0"/>
    <xf numFmtId="0" fontId="8" fillId="50" borderId="0" applyNumberFormat="0" applyBorder="0" applyAlignment="0" applyProtection="0"/>
    <xf numFmtId="0" fontId="1"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6" fillId="6" borderId="0" applyNumberFormat="0" applyBorder="0" applyAlignment="0" applyProtection="0"/>
    <xf numFmtId="0" fontId="8" fillId="50" borderId="0" applyNumberFormat="0" applyBorder="0" applyAlignment="0" applyProtection="0"/>
    <xf numFmtId="0" fontId="16" fillId="6" borderId="0" applyNumberFormat="0" applyBorder="0" applyAlignment="0" applyProtection="0"/>
    <xf numFmtId="0" fontId="8" fillId="50"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8" fillId="54" borderId="0" applyNumberFormat="0" applyBorder="0" applyAlignment="0" applyProtection="0"/>
    <xf numFmtId="0" fontId="16" fillId="9" borderId="0" applyNumberFormat="0" applyBorder="0" applyAlignment="0" applyProtection="0"/>
    <xf numFmtId="0" fontId="1" fillId="54" borderId="0" applyNumberFormat="0" applyBorder="0" applyAlignment="0" applyProtection="0"/>
    <xf numFmtId="0" fontId="8" fillId="54" borderId="0" applyNumberFormat="0" applyBorder="0" applyAlignment="0" applyProtection="0"/>
    <xf numFmtId="0" fontId="1"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16" fillId="9" borderId="0" applyNumberFormat="0" applyBorder="0" applyAlignment="0" applyProtection="0"/>
    <xf numFmtId="0" fontId="8" fillId="54" borderId="0" applyNumberFormat="0" applyBorder="0" applyAlignment="0" applyProtection="0"/>
    <xf numFmtId="0" fontId="16" fillId="9" borderId="0" applyNumberFormat="0" applyBorder="0" applyAlignment="0" applyProtection="0"/>
    <xf numFmtId="0" fontId="8" fillId="54"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8" fillId="58" borderId="0" applyNumberFormat="0" applyBorder="0" applyAlignment="0" applyProtection="0"/>
    <xf numFmtId="0" fontId="16" fillId="12" borderId="0" applyNumberFormat="0" applyBorder="0" applyAlignment="0" applyProtection="0"/>
    <xf numFmtId="0" fontId="1" fillId="58" borderId="0" applyNumberFormat="0" applyBorder="0" applyAlignment="0" applyProtection="0"/>
    <xf numFmtId="0" fontId="8" fillId="58" borderId="0" applyNumberFormat="0" applyBorder="0" applyAlignment="0" applyProtection="0"/>
    <xf numFmtId="0" fontId="1"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6" fillId="12" borderId="0" applyNumberFormat="0" applyBorder="0" applyAlignment="0" applyProtection="0"/>
    <xf numFmtId="0" fontId="8" fillId="58" borderId="0" applyNumberFormat="0" applyBorder="0" applyAlignment="0" applyProtection="0"/>
    <xf numFmtId="0" fontId="16" fillId="12" borderId="0" applyNumberFormat="0" applyBorder="0" applyAlignment="0" applyProtection="0"/>
    <xf numFmtId="0" fontId="8" fillId="58"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77" fillId="3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77" fillId="43"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77"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77" fillId="5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77" fillId="5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7" fillId="5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7" fillId="3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7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77" fillId="4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77" fillId="4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77" fillId="5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7" fillId="56" borderId="0" applyNumberFormat="0" applyBorder="0" applyAlignment="0" applyProtection="0"/>
    <xf numFmtId="167" fontId="89" fillId="0" borderId="0" applyFont="0"/>
    <xf numFmtId="168" fontId="89" fillId="0" borderId="0" applyFont="0"/>
    <xf numFmtId="6" fontId="90" fillId="0" borderId="88" applyNumberFormat="0" applyFont="0" applyBorder="0" applyProtection="0">
      <alignment horizontal="right"/>
    </xf>
    <xf numFmtId="165" fontId="90" fillId="0" borderId="88" applyNumberFormat="0" applyFont="0" applyBorder="0" applyProtection="0">
      <alignment horizontal="right"/>
    </xf>
    <xf numFmtId="208" fontId="92" fillId="63" borderId="181"/>
    <xf numFmtId="208" fontId="92" fillId="63" borderId="181"/>
    <xf numFmtId="208" fontId="92" fillId="63" borderId="181"/>
    <xf numFmtId="208" fontId="92" fillId="63" borderId="181"/>
    <xf numFmtId="208" fontId="92" fillId="63" borderId="181"/>
    <xf numFmtId="0" fontId="18" fillId="4" borderId="0" applyNumberFormat="0" applyBorder="0" applyAlignment="0" applyProtection="0"/>
    <xf numFmtId="0" fontId="18" fillId="4"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68" fillId="30" borderId="0" applyNumberFormat="0" applyBorder="0" applyAlignment="0" applyProtection="0"/>
    <xf numFmtId="0" fontId="99" fillId="0" borderId="5" applyNumberFormat="0" applyFill="0" applyAlignment="0" applyProtection="0"/>
    <xf numFmtId="0" fontId="99" fillId="0" borderId="5" applyNumberFormat="0" applyFill="0" applyAlignment="0" applyProtection="0"/>
    <xf numFmtId="0" fontId="99" fillId="0" borderId="5" applyNumberFormat="0" applyFill="0" applyAlignment="0" applyProtection="0"/>
    <xf numFmtId="0" fontId="99" fillId="0" borderId="5" applyNumberFormat="0" applyFill="0" applyAlignment="0" applyProtection="0"/>
    <xf numFmtId="0" fontId="100" fillId="0" borderId="68" applyNumberFormat="0" applyFont="0" applyFill="0" applyAlignment="0" applyProtection="0"/>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101" fillId="0" borderId="69" applyNumberFormat="0" applyFont="0" applyFill="0" applyAlignment="0" applyProtection="0">
      <alignment horizontal="centerContinuous"/>
    </xf>
    <xf numFmtId="0" fontId="85" fillId="0" borderId="5" applyNumberFormat="0" applyFont="0" applyFill="0" applyAlignment="0" applyProtection="0"/>
    <xf numFmtId="0" fontId="85" fillId="0" borderId="5" applyNumberFormat="0" applyFont="0" applyFill="0" applyAlignment="0" applyProtection="0"/>
    <xf numFmtId="0" fontId="85" fillId="0" borderId="5" applyNumberFormat="0" applyFont="0" applyFill="0" applyAlignment="0" applyProtection="0"/>
    <xf numFmtId="0" fontId="85" fillId="0" borderId="5"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85" fillId="0" borderId="202" applyNumberFormat="0" applyFont="0" applyFill="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257"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258"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25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19" fillId="21" borderId="195" applyNumberFormat="0" applyAlignment="0" applyProtection="0"/>
    <xf numFmtId="0" fontId="72" fillId="33" borderId="59" applyNumberFormat="0" applyAlignment="0" applyProtection="0"/>
    <xf numFmtId="0" fontId="20" fillId="22" borderId="16" applyNumberFormat="0" applyAlignment="0" applyProtection="0"/>
    <xf numFmtId="0" fontId="20" fillId="22" borderId="16" applyNumberFormat="0" applyAlignment="0" applyProtection="0"/>
    <xf numFmtId="0" fontId="54" fillId="34" borderId="62" applyNumberFormat="0" applyAlignment="0" applyProtection="0"/>
    <xf numFmtId="0" fontId="54" fillId="34" borderId="62" applyNumberFormat="0" applyAlignment="0" applyProtection="0"/>
    <xf numFmtId="0" fontId="20" fillId="22" borderId="16" applyNumberFormat="0" applyAlignment="0" applyProtection="0"/>
    <xf numFmtId="0" fontId="20" fillId="22" borderId="16" applyNumberFormat="0" applyAlignment="0" applyProtection="0"/>
    <xf numFmtId="0" fontId="74" fillId="34" borderId="62" applyNumberFormat="0" applyAlignment="0" applyProtection="0"/>
    <xf numFmtId="171" fontId="87" fillId="0" borderId="68" applyAlignment="0">
      <alignment horizontal="right"/>
    </xf>
    <xf numFmtId="168" fontId="105" fillId="0" borderId="0" applyFont="0" applyBorder="0">
      <alignment horizontal="right"/>
    </xf>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296" fontId="14" fillId="0" borderId="0" applyFont="0" applyFill="0" applyBorder="0" applyAlignment="0" applyProtection="0"/>
    <xf numFmtId="296" fontId="14" fillId="0" borderId="0" applyFont="0" applyFill="0" applyBorder="0" applyAlignment="0" applyProtection="0"/>
    <xf numFmtId="43" fontId="8" fillId="0" borderId="0" applyFont="0" applyFill="0" applyBorder="0" applyAlignment="0" applyProtection="0"/>
    <xf numFmtId="296" fontId="82" fillId="0" borderId="0" applyFont="0" applyFill="0" applyBorder="0" applyAlignment="0" applyProtection="0"/>
    <xf numFmtId="293" fontId="82" fillId="0" borderId="0" applyFont="0" applyFill="0" applyBorder="0" applyAlignment="0" applyProtection="0"/>
    <xf numFmtId="170" fontId="14"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170"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4" fillId="0" borderId="0" applyFont="0" applyFill="0" applyBorder="0" applyAlignment="0" applyProtection="0"/>
    <xf numFmtId="43" fontId="107" fillId="0" borderId="0" applyFont="0" applyFill="0" applyBorder="0" applyAlignment="0" applyProtection="0"/>
    <xf numFmtId="181" fontId="14" fillId="0" borderId="0" applyFont="0" applyFill="0" applyBorder="0" applyAlignment="0" applyProtection="0">
      <alignment horizontal="right"/>
    </xf>
    <xf numFmtId="170" fontId="16" fillId="0" borderId="0" applyFont="0" applyFill="0" applyBorder="0" applyAlignment="0" applyProtection="0"/>
    <xf numFmtId="170" fontId="16"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6"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295" fontId="14" fillId="0" borderId="0" applyFont="0" applyFill="0" applyBorder="0" applyAlignment="0" applyProtection="0"/>
    <xf numFmtId="295" fontId="14" fillId="0" borderId="0" applyFont="0" applyFill="0" applyBorder="0" applyAlignment="0" applyProtection="0"/>
    <xf numFmtId="181" fontId="14" fillId="0" borderId="0" applyFont="0" applyFill="0" applyBorder="0" applyAlignment="0" applyProtection="0">
      <alignment horizontal="right"/>
    </xf>
    <xf numFmtId="295" fontId="14" fillId="0" borderId="0" applyFont="0" applyFill="0" applyBorder="0" applyAlignment="0" applyProtection="0"/>
    <xf numFmtId="170" fontId="14" fillId="0" borderId="0" applyFont="0" applyFill="0" applyBorder="0" applyAlignment="0" applyProtection="0"/>
    <xf numFmtId="170" fontId="107" fillId="0" borderId="0" applyFont="0" applyFill="0" applyBorder="0" applyAlignment="0" applyProtection="0"/>
    <xf numFmtId="170" fontId="14" fillId="0" borderId="0" applyFont="0" applyFill="0" applyBorder="0" applyAlignment="0" applyProtection="0"/>
    <xf numFmtId="43" fontId="247"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81" fontId="14" fillId="0" borderId="0" applyFont="0" applyFill="0" applyBorder="0" applyAlignment="0" applyProtection="0">
      <alignment horizontal="right"/>
    </xf>
    <xf numFmtId="43" fontId="16"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6" fillId="0" borderId="0" applyFont="0" applyFill="0" applyBorder="0" applyAlignment="0" applyProtection="0"/>
    <xf numFmtId="170" fontId="16"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4" fillId="0" borderId="0" applyFont="0" applyFill="0" applyBorder="0" applyAlignment="0" applyProtection="0"/>
    <xf numFmtId="181" fontId="14" fillId="0" borderId="0" applyFont="0" applyFill="0" applyBorder="0" applyAlignment="0" applyProtection="0">
      <alignment horizontal="right"/>
    </xf>
    <xf numFmtId="170" fontId="14" fillId="0" borderId="0" applyFont="0" applyFill="0" applyBorder="0" applyAlignment="0" applyProtection="0"/>
    <xf numFmtId="170" fontId="103" fillId="0" borderId="0" applyFont="0" applyFill="0" applyBorder="0" applyAlignment="0" applyProtection="0"/>
    <xf numFmtId="43" fontId="14" fillId="0" borderId="0" applyFont="0" applyFill="0" applyBorder="0" applyAlignment="0" applyProtection="0"/>
    <xf numFmtId="170" fontId="107" fillId="0" borderId="0" applyFont="0" applyFill="0" applyBorder="0" applyAlignment="0" applyProtection="0"/>
    <xf numFmtId="170" fontId="103" fillId="0" borderId="0" applyFont="0" applyFill="0" applyBorder="0" applyAlignment="0" applyProtection="0"/>
    <xf numFmtId="170" fontId="24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03" fillId="0" borderId="0" applyFont="0" applyFill="0" applyBorder="0" applyAlignment="0" applyProtection="0"/>
    <xf numFmtId="170" fontId="103"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43" fontId="103"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6" fillId="0" borderId="0" applyFont="0" applyFill="0" applyBorder="0" applyAlignment="0" applyProtection="0"/>
    <xf numFmtId="43" fontId="10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03" fillId="0" borderId="0" applyFont="0" applyFill="0" applyBorder="0" applyAlignment="0" applyProtection="0"/>
    <xf numFmtId="170" fontId="103" fillId="0" borderId="0" applyFont="0" applyFill="0" applyBorder="0" applyAlignment="0" applyProtection="0"/>
    <xf numFmtId="0" fontId="14" fillId="0" borderId="0" applyFont="0" applyFill="0" applyBorder="0" applyAlignment="0" applyProtection="0"/>
    <xf numFmtId="43" fontId="103" fillId="0" borderId="0" applyFont="0" applyFill="0" applyBorder="0" applyAlignment="0" applyProtection="0"/>
    <xf numFmtId="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5"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5"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5" fontId="16"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64" fontId="16" fillId="0" borderId="0" applyFont="0" applyFill="0" applyBorder="0" applyAlignment="0" applyProtection="0"/>
    <xf numFmtId="5" fontId="16" fillId="0" borderId="0" applyFont="0" applyFill="0" applyBorder="0" applyAlignment="0" applyProtection="0"/>
    <xf numFmtId="164" fontId="16"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6" fillId="0" borderId="0" applyFont="0" applyFill="0" applyBorder="0" applyAlignment="0" applyProtection="0"/>
    <xf numFmtId="5" fontId="16"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247"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43" fontId="93" fillId="0" borderId="0" applyFont="0" applyFill="0" applyBorder="0" applyAlignment="0" applyProtection="0"/>
    <xf numFmtId="170" fontId="93" fillId="0" borderId="0" applyFont="0" applyFill="0" applyBorder="0" applyAlignment="0" applyProtection="0"/>
    <xf numFmtId="170" fontId="14"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79"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97" fontId="14"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109" fillId="0" borderId="0" applyFont="0" applyFill="0" applyBorder="0" applyAlignment="0" applyProtection="0"/>
    <xf numFmtId="170" fontId="109" fillId="0" borderId="0" applyFont="0" applyFill="0" applyBorder="0" applyAlignment="0" applyProtection="0"/>
    <xf numFmtId="170" fontId="1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237"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5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2"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8"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8" fillId="0" borderId="0" applyFont="0" applyFill="0" applyBorder="0" applyAlignment="0" applyProtection="0"/>
    <xf numFmtId="170" fontId="88" fillId="0" borderId="0" applyFont="0" applyFill="0" applyBorder="0" applyAlignment="0" applyProtection="0"/>
    <xf numFmtId="170"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11"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166" fontId="115" fillId="0" borderId="182">
      <protection locked="0"/>
    </xf>
    <xf numFmtId="8" fontId="115" fillId="0" borderId="182">
      <protection locked="0"/>
    </xf>
    <xf numFmtId="8" fontId="115" fillId="0" borderId="182">
      <protection locked="0"/>
    </xf>
    <xf numFmtId="8" fontId="115" fillId="0" borderId="182">
      <protection locked="0"/>
    </xf>
    <xf numFmtId="8" fontId="115" fillId="0" borderId="182">
      <protection locked="0"/>
    </xf>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6"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169" fontId="94"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21" fillId="0" borderId="0" applyFont="0" applyFill="0" applyBorder="0" applyAlignment="0" applyProtection="0"/>
    <xf numFmtId="169" fontId="79" fillId="0" borderId="0" applyFont="0" applyFill="0" applyBorder="0" applyAlignment="0" applyProtection="0"/>
    <xf numFmtId="44" fontId="93"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44" fontId="109" fillId="0" borderId="0" applyFont="0" applyFill="0" applyBorder="0" applyAlignment="0" applyProtection="0"/>
    <xf numFmtId="14" fontId="14" fillId="0" borderId="0" applyFont="0" applyFill="0" applyBorder="0" applyAlignment="0" applyProtection="0"/>
    <xf numFmtId="298" fontId="14" fillId="0" borderId="0" applyFont="0" applyFill="0" applyBorder="0" applyAlignment="0" applyProtection="0"/>
    <xf numFmtId="169" fontId="109" fillId="0" borderId="0" applyFont="0" applyFill="0" applyBorder="0" applyAlignment="0" applyProtection="0"/>
    <xf numFmtId="169" fontId="109"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09"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221" fontId="14" fillId="0" borderId="0" applyFont="0" applyFill="0" applyBorder="0" applyAlignment="0" applyProtection="0">
      <alignment horizontal="right"/>
    </xf>
    <xf numFmtId="44" fontId="14" fillId="0" borderId="0" applyFont="0" applyFill="0" applyBorder="0" applyAlignment="0" applyProtection="0"/>
    <xf numFmtId="287" fontId="14" fillId="0" borderId="0" applyFont="0" applyFill="0" applyBorder="0" applyAlignment="0" applyProtection="0"/>
    <xf numFmtId="287" fontId="14" fillId="0" borderId="0" applyFont="0" applyFill="0" applyBorder="0" applyAlignment="0" applyProtection="0"/>
    <xf numFmtId="287" fontId="14" fillId="0" borderId="0" applyFont="0" applyFill="0" applyBorder="0" applyAlignment="0" applyProtection="0"/>
    <xf numFmtId="44" fontId="14" fillId="0" borderId="0" applyFont="0" applyFill="0" applyBorder="0" applyAlignment="0" applyProtection="0"/>
    <xf numFmtId="169" fontId="21"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221" fontId="14" fillId="0" borderId="0" applyFont="0" applyFill="0" applyBorder="0" applyAlignment="0" applyProtection="0">
      <alignment horizontal="right"/>
    </xf>
    <xf numFmtId="169" fontId="93"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0" fontId="14" fillId="0" borderId="0" applyFont="0" applyFill="0" applyBorder="0" applyAlignment="0" applyProtection="0"/>
    <xf numFmtId="0" fontId="14"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44" fontId="93"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44"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9" fillId="0" borderId="0" applyFont="0" applyFill="0" applyBorder="0" applyAlignment="0" applyProtection="0"/>
    <xf numFmtId="169" fontId="8" fillId="0" borderId="0" applyFont="0" applyFill="0" applyBorder="0" applyAlignment="0" applyProtection="0"/>
    <xf numFmtId="44" fontId="79" fillId="0" borderId="0" applyFont="0" applyFill="0" applyBorder="0" applyAlignment="0" applyProtection="0"/>
    <xf numFmtId="169" fontId="79"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21" fillId="0" borderId="0" applyFont="0" applyFill="0" applyBorder="0" applyAlignment="0" applyProtection="0"/>
    <xf numFmtId="44" fontId="8" fillId="0" borderId="0" applyFont="0" applyFill="0" applyBorder="0" applyAlignment="0" applyProtection="0"/>
    <xf numFmtId="44"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9" fillId="0" borderId="0" applyFont="0" applyFill="0" applyBorder="0" applyAlignment="0" applyProtection="0"/>
    <xf numFmtId="44" fontId="8" fillId="0" borderId="0" applyFont="0" applyFill="0" applyBorder="0" applyAlignment="0" applyProtection="0"/>
    <xf numFmtId="169" fontId="1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21"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44" fontId="21"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225" fontId="90" fillId="0" borderId="0" applyFont="0" applyFill="0" applyBorder="0" applyAlignment="0" applyProtection="0">
      <alignment vertical="center"/>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4" fontId="260" fillId="0" borderId="0"/>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7" fontId="249" fillId="0" borderId="72" applyNumberFormat="0" applyFill="0">
      <alignment horizontal="right"/>
    </xf>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29" fontId="83" fillId="65" borderId="9"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231" fontId="87" fillId="0" borderId="5"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28" fontId="100" fillId="0" borderId="0" applyFont="0" applyFill="0" applyBorder="0" applyProtection="0">
      <alignment horizontal="right"/>
    </xf>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67" fontId="118" fillId="0" borderId="0"/>
    <xf numFmtId="167" fontId="82" fillId="0" borderId="0"/>
    <xf numFmtId="167" fontId="120" fillId="0" borderId="0" applyFill="0" applyBorder="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81"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6" fillId="0" borderId="0" applyNumberFormat="0" applyFill="0" applyBorder="0" applyAlignment="0" applyProtection="0"/>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1" fontId="123" fillId="69" borderId="201" applyNumberFormat="0" applyBorder="0" applyAlignment="0">
      <alignment horizontal="centerContinuous" vertical="center"/>
      <protection locked="0"/>
    </xf>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11"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67" fillId="29" borderId="0" applyNumberFormat="0" applyBorder="0" applyAlignment="0" applyProtection="0"/>
    <xf numFmtId="38" fontId="110" fillId="70" borderId="0" applyNumberFormat="0" applyBorder="0" applyAlignment="0" applyProtection="0"/>
    <xf numFmtId="0" fontId="129" fillId="0" borderId="0" applyProtection="0">
      <alignment horizontal="right"/>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49" fillId="0" borderId="199">
      <alignment horizontal="left" vertical="center"/>
    </xf>
    <xf numFmtId="0" fontId="131" fillId="0" borderId="0" applyNumberFormat="0" applyFill="0" applyBorder="0" applyAlignment="0" applyProtection="0"/>
    <xf numFmtId="0" fontId="131" fillId="0" borderId="0" applyNumberFormat="0" applyFill="0" applyBorder="0" applyAlignment="0" applyProtection="0"/>
    <xf numFmtId="0" fontId="24" fillId="0" borderId="177" applyNumberFormat="0" applyFill="0" applyAlignment="0" applyProtection="0"/>
    <xf numFmtId="0" fontId="131" fillId="0" borderId="0" applyNumberFormat="0" applyFill="0" applyBorder="0" applyAlignment="0" applyProtection="0"/>
    <xf numFmtId="0" fontId="24" fillId="0" borderId="177" applyNumberFormat="0" applyFill="0" applyAlignment="0" applyProtection="0"/>
    <xf numFmtId="0" fontId="24" fillId="0" borderId="177" applyNumberFormat="0" applyFill="0" applyAlignment="0" applyProtection="0"/>
    <xf numFmtId="0" fontId="64" fillId="0" borderId="56" applyNumberFormat="0" applyFill="0" applyAlignment="0" applyProtection="0"/>
    <xf numFmtId="0" fontId="132" fillId="0" borderId="0" applyProtection="0">
      <alignment horizontal="left"/>
    </xf>
    <xf numFmtId="0" fontId="132" fillId="0" borderId="0" applyProtection="0">
      <alignment horizontal="left"/>
    </xf>
    <xf numFmtId="0" fontId="25" fillId="0" borderId="178" applyNumberFormat="0" applyFill="0" applyAlignment="0" applyProtection="0"/>
    <xf numFmtId="0" fontId="132" fillId="0" borderId="0" applyProtection="0">
      <alignment horizontal="left"/>
    </xf>
    <xf numFmtId="0" fontId="25" fillId="0" borderId="178" applyNumberFormat="0" applyFill="0" applyAlignment="0" applyProtection="0"/>
    <xf numFmtId="0" fontId="25" fillId="0" borderId="178" applyNumberFormat="0" applyFill="0" applyAlignment="0" applyProtection="0"/>
    <xf numFmtId="0" fontId="65" fillId="0" borderId="57" applyNumberFormat="0" applyFill="0" applyAlignment="0" applyProtection="0"/>
    <xf numFmtId="0" fontId="133" fillId="0" borderId="0" applyProtection="0">
      <alignment horizontal="left"/>
    </xf>
    <xf numFmtId="0" fontId="133" fillId="0" borderId="0" applyProtection="0">
      <alignment horizontal="left"/>
    </xf>
    <xf numFmtId="0" fontId="26" fillId="0" borderId="126" applyNumberFormat="0" applyFill="0" applyAlignment="0" applyProtection="0"/>
    <xf numFmtId="0" fontId="133" fillId="0" borderId="0" applyProtection="0">
      <alignment horizontal="left"/>
    </xf>
    <xf numFmtId="0" fontId="26" fillId="0" borderId="126" applyNumberFormat="0" applyFill="0" applyAlignment="0" applyProtection="0"/>
    <xf numFmtId="0" fontId="26" fillId="0" borderId="126" applyNumberFormat="0" applyFill="0" applyAlignment="0" applyProtection="0"/>
    <xf numFmtId="0" fontId="66" fillId="0" borderId="58" applyNumberFormat="0" applyFill="0" applyAlignment="0" applyProtection="0"/>
    <xf numFmtId="0" fontId="6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6" fillId="0" borderId="0" applyNumberFormat="0" applyFill="0" applyBorder="0" applyAlignment="0" applyProtection="0"/>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238" fontId="89" fillId="0" borderId="76">
      <alignment horizontal="center"/>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261" fillId="0" borderId="0" applyNumberFormat="0" applyFill="0" applyBorder="0" applyAlignment="0" applyProtection="0"/>
    <xf numFmtId="0" fontId="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alignment vertical="top"/>
      <protection locked="0"/>
    </xf>
    <xf numFmtId="0" fontId="141" fillId="0" borderId="0" applyNumberFormat="0" applyFill="0" applyBorder="0" applyAlignment="0" applyProtection="0"/>
    <xf numFmtId="0" fontId="142"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10" fontId="110" fillId="65" borderId="200" applyNumberFormat="0" applyBorder="0" applyAlignment="0" applyProtection="0"/>
    <xf numFmtId="0" fontId="70" fillId="32" borderId="59" applyNumberFormat="0" applyAlignment="0" applyProtection="0"/>
    <xf numFmtId="0" fontId="70" fillId="32" borderId="59" applyNumberFormat="0" applyAlignment="0" applyProtection="0"/>
    <xf numFmtId="0" fontId="70" fillId="32" borderId="59" applyNumberFormat="0" applyAlignment="0" applyProtection="0"/>
    <xf numFmtId="0" fontId="70" fillId="32" borderId="59" applyNumberFormat="0" applyAlignment="0" applyProtection="0"/>
    <xf numFmtId="0" fontId="70" fillId="32" borderId="59" applyNumberFormat="0" applyAlignment="0" applyProtection="0"/>
    <xf numFmtId="0" fontId="70" fillId="32" borderId="59"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257"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240" fontId="103" fillId="0" borderId="0" applyNumberFormat="0" applyFill="0" applyBorder="0" applyAlignment="0" applyProtection="0"/>
    <xf numFmtId="240" fontId="103" fillId="0" borderId="0" applyNumberFormat="0" applyFill="0" applyBorder="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62"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27" fillId="8" borderId="195" applyNumberFormat="0" applyAlignment="0" applyProtection="0"/>
    <xf numFmtId="0" fontId="70" fillId="32" borderId="59" applyNumberFormat="0" applyAlignment="0" applyProtection="0"/>
    <xf numFmtId="0" fontId="70" fillId="32" borderId="59" applyNumberFormat="0" applyAlignment="0" applyProtection="0"/>
    <xf numFmtId="0" fontId="149" fillId="73" borderId="183">
      <alignment horizontal="left" vertical="center" wrapText="1"/>
    </xf>
    <xf numFmtId="0" fontId="149" fillId="73" borderId="183">
      <alignment horizontal="left" vertical="center" wrapText="1"/>
    </xf>
    <xf numFmtId="0" fontId="149" fillId="73" borderId="183">
      <alignment horizontal="left" vertical="center" wrapText="1"/>
    </xf>
    <xf numFmtId="0" fontId="149" fillId="73" borderId="183">
      <alignment horizontal="left" vertical="center" wrapText="1"/>
    </xf>
    <xf numFmtId="0" fontId="149" fillId="73" borderId="183">
      <alignment horizontal="left" vertical="center" wrapText="1"/>
    </xf>
    <xf numFmtId="2" fontId="151" fillId="0" borderId="5"/>
    <xf numFmtId="2" fontId="151" fillId="0" borderId="5"/>
    <xf numFmtId="2" fontId="151" fillId="0" borderId="5"/>
    <xf numFmtId="2" fontId="151" fillId="0" borderId="5"/>
    <xf numFmtId="2" fontId="151" fillId="0" borderId="5"/>
    <xf numFmtId="2" fontId="151" fillId="0" borderId="5"/>
    <xf numFmtId="2" fontId="151" fillId="0" borderId="5"/>
    <xf numFmtId="2" fontId="151" fillId="0" borderId="5"/>
    <xf numFmtId="2" fontId="151" fillId="0" borderId="5"/>
    <xf numFmtId="2" fontId="151" fillId="0" borderId="5"/>
    <xf numFmtId="0" fontId="28" fillId="0" borderId="20" applyNumberFormat="0" applyFill="0" applyAlignment="0" applyProtection="0"/>
    <xf numFmtId="0" fontId="28" fillId="0" borderId="20"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73" fillId="0" borderId="61" applyNumberFormat="0" applyFill="0" applyAlignment="0" applyProtection="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14" fontId="87" fillId="0" borderId="5" applyFont="0" applyFill="0" applyBorder="0" applyAlignment="0" applyProtection="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299" fontId="14" fillId="0" borderId="0"/>
    <xf numFmtId="0" fontId="29" fillId="23" borderId="0" applyNumberFormat="0" applyBorder="0" applyAlignment="0" applyProtection="0"/>
    <xf numFmtId="0" fontId="29" fillId="2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69"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0" fontId="14" fillId="0" borderId="0"/>
    <xf numFmtId="300" fontId="14" fillId="0" borderId="0"/>
    <xf numFmtId="300" fontId="14" fillId="0" borderId="0"/>
    <xf numFmtId="300" fontId="14" fillId="0" borderId="0"/>
    <xf numFmtId="300" fontId="14" fillId="0" borderId="0"/>
    <xf numFmtId="300" fontId="14" fillId="0" borderId="0"/>
    <xf numFmtId="300" fontId="14" fillId="0" borderId="0"/>
    <xf numFmtId="300" fontId="14" fillId="0" borderId="0"/>
    <xf numFmtId="254" fontId="159" fillId="0" borderId="0"/>
    <xf numFmtId="300" fontId="14" fillId="0" borderId="0"/>
    <xf numFmtId="300" fontId="14" fillId="0" borderId="0"/>
    <xf numFmtId="300" fontId="14" fillId="0" borderId="0"/>
    <xf numFmtId="300" fontId="14" fillId="0" borderId="0"/>
    <xf numFmtId="0" fontId="16" fillId="0" borderId="0"/>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6" fillId="0" borderId="0"/>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0"/>
    <xf numFmtId="0" fontId="14" fillId="0" borderId="0"/>
    <xf numFmtId="0" fontId="14" fillId="0" borderId="0"/>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6" fillId="0" borderId="0"/>
    <xf numFmtId="0" fontId="14" fillId="0" borderId="208"/>
    <xf numFmtId="0" fontId="14" fillId="0" borderId="208"/>
    <xf numFmtId="0" fontId="16" fillId="0" borderId="0"/>
    <xf numFmtId="0" fontId="14" fillId="0" borderId="0"/>
    <xf numFmtId="0" fontId="14" fillId="0" borderId="0"/>
    <xf numFmtId="0" fontId="8" fillId="0" borderId="0"/>
    <xf numFmtId="0" fontId="8" fillId="0" borderId="0"/>
    <xf numFmtId="0" fontId="16" fillId="0" borderId="0"/>
    <xf numFmtId="0" fontId="14" fillId="0" borderId="0"/>
    <xf numFmtId="0" fontId="14" fillId="0" borderId="0"/>
    <xf numFmtId="0" fontId="14" fillId="0" borderId="0"/>
    <xf numFmtId="0" fontId="8" fillId="0" borderId="0"/>
    <xf numFmtId="301" fontId="14" fillId="0" borderId="0"/>
    <xf numFmtId="301" fontId="14" fillId="0" borderId="0"/>
    <xf numFmtId="301" fontId="14" fillId="0" borderId="0"/>
    <xf numFmtId="0" fontId="50" fillId="0" borderId="0"/>
    <xf numFmtId="0" fontId="50" fillId="0" borderId="0"/>
    <xf numFmtId="0" fontId="14" fillId="0" borderId="0"/>
    <xf numFmtId="0" fontId="14" fillId="0" borderId="0"/>
    <xf numFmtId="0" fontId="14" fillId="0" borderId="0"/>
    <xf numFmtId="0" fontId="14" fillId="0" borderId="0"/>
    <xf numFmtId="0" fontId="8" fillId="0" borderId="0"/>
    <xf numFmtId="0" fontId="16" fillId="0" borderId="0"/>
    <xf numFmtId="0" fontId="14" fillId="0" borderId="0"/>
    <xf numFmtId="0" fontId="14" fillId="0" borderId="0"/>
    <xf numFmtId="0" fontId="14" fillId="0" borderId="0"/>
    <xf numFmtId="0" fontId="14" fillId="0" borderId="0"/>
    <xf numFmtId="0" fontId="8" fillId="0" borderId="0"/>
    <xf numFmtId="0" fontId="16" fillId="0" borderId="0"/>
    <xf numFmtId="0" fontId="8" fillId="0" borderId="0"/>
    <xf numFmtId="0" fontId="14" fillId="0" borderId="0"/>
    <xf numFmtId="0" fontId="103" fillId="0" borderId="0"/>
    <xf numFmtId="0" fontId="103" fillId="0" borderId="0"/>
    <xf numFmtId="0" fontId="21" fillId="0" borderId="0"/>
    <xf numFmtId="0" fontId="16" fillId="0" borderId="0"/>
    <xf numFmtId="0" fontId="103" fillId="0" borderId="0"/>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4" fillId="0" borderId="208"/>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03" fillId="0" borderId="0"/>
    <xf numFmtId="0" fontId="8" fillId="0" borderId="0"/>
    <xf numFmtId="0" fontId="103" fillId="0" borderId="0"/>
    <xf numFmtId="0" fontId="16"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14" fillId="0" borderId="0"/>
    <xf numFmtId="0" fontId="14" fillId="0" borderId="0"/>
    <xf numFmtId="0" fontId="14" fillId="0" borderId="0"/>
    <xf numFmtId="300" fontId="14" fillId="0" borderId="0"/>
    <xf numFmtId="300" fontId="14" fillId="0" borderId="0"/>
    <xf numFmtId="0" fontId="14" fillId="0" borderId="0"/>
    <xf numFmtId="0" fontId="36" fillId="0" borderId="0"/>
    <xf numFmtId="0" fontId="14" fillId="0" borderId="0"/>
    <xf numFmtId="0" fontId="14" fillId="0" borderId="0"/>
    <xf numFmtId="0" fontId="16" fillId="0" borderId="0"/>
    <xf numFmtId="0" fontId="103" fillId="0" borderId="0"/>
    <xf numFmtId="0" fontId="21" fillId="0" borderId="0"/>
    <xf numFmtId="0" fontId="16" fillId="0" borderId="0"/>
    <xf numFmtId="239" fontId="14" fillId="0" borderId="0"/>
    <xf numFmtId="0" fontId="14" fillId="0" borderId="0"/>
    <xf numFmtId="0" fontId="14" fillId="0" borderId="0"/>
    <xf numFmtId="0" fontId="103" fillId="0" borderId="0"/>
    <xf numFmtId="0" fontId="8" fillId="0" borderId="0"/>
    <xf numFmtId="0" fontId="103" fillId="0" borderId="0"/>
    <xf numFmtId="0" fontId="16" fillId="0" borderId="0"/>
    <xf numFmtId="0" fontId="36" fillId="0" borderId="0"/>
    <xf numFmtId="0" fontId="8" fillId="0" borderId="0"/>
    <xf numFmtId="239" fontId="14" fillId="0" borderId="0"/>
    <xf numFmtId="300" fontId="14" fillId="0" borderId="0"/>
    <xf numFmtId="0" fontId="14" fillId="0" borderId="0"/>
    <xf numFmtId="0" fontId="14" fillId="0" borderId="0"/>
    <xf numFmtId="0" fontId="21" fillId="0" borderId="0"/>
    <xf numFmtId="0" fontId="8" fillId="0" borderId="0"/>
    <xf numFmtId="0" fontId="16" fillId="0" borderId="0"/>
    <xf numFmtId="257" fontId="14" fillId="0" borderId="0"/>
    <xf numFmtId="257" fontId="14" fillId="0" borderId="0"/>
    <xf numFmtId="257" fontId="14" fillId="0" borderId="0"/>
    <xf numFmtId="257" fontId="14" fillId="0" borderId="0"/>
    <xf numFmtId="239" fontId="14" fillId="0" borderId="0"/>
    <xf numFmtId="0" fontId="16" fillId="0" borderId="0"/>
    <xf numFmtId="0" fontId="93" fillId="0" borderId="0"/>
    <xf numFmtId="0" fontId="14" fillId="0" borderId="0"/>
    <xf numFmtId="0" fontId="8" fillId="0" borderId="0"/>
    <xf numFmtId="239" fontId="14" fillId="0" borderId="0"/>
    <xf numFmtId="0" fontId="14" fillId="0" borderId="0"/>
    <xf numFmtId="0" fontId="14" fillId="0" borderId="0"/>
    <xf numFmtId="0" fontId="14" fillId="0" borderId="0"/>
    <xf numFmtId="0" fontId="93" fillId="0" borderId="0"/>
    <xf numFmtId="257" fontId="14" fillId="0" borderId="0"/>
    <xf numFmtId="257" fontId="14" fillId="0" borderId="0"/>
    <xf numFmtId="0" fontId="93" fillId="0" borderId="0"/>
    <xf numFmtId="0" fontId="8" fillId="0" borderId="0"/>
    <xf numFmtId="0" fontId="16" fillId="0" borderId="0"/>
    <xf numFmtId="0" fontId="16" fillId="0" borderId="0"/>
    <xf numFmtId="0" fontId="127" fillId="0" borderId="0"/>
    <xf numFmtId="239" fontId="14" fillId="0" borderId="0"/>
    <xf numFmtId="239" fontId="14" fillId="0" borderId="0"/>
    <xf numFmtId="0" fontId="14" fillId="0" borderId="0"/>
    <xf numFmtId="239" fontId="14" fillId="0" borderId="0"/>
    <xf numFmtId="0" fontId="16" fillId="0" borderId="0"/>
    <xf numFmtId="0" fontId="14" fillId="0" borderId="0"/>
    <xf numFmtId="0" fontId="8" fillId="0" borderId="0"/>
    <xf numFmtId="0" fontId="16" fillId="0" borderId="0"/>
    <xf numFmtId="0" fontId="103" fillId="0" borderId="0"/>
    <xf numFmtId="0" fontId="14" fillId="0" borderId="0"/>
    <xf numFmtId="44" fontId="14" fillId="0" borderId="0"/>
    <xf numFmtId="0" fontId="8" fillId="0" borderId="0"/>
    <xf numFmtId="0" fontId="8" fillId="0" borderId="0"/>
    <xf numFmtId="0" fontId="14" fillId="0" borderId="0"/>
    <xf numFmtId="0" fontId="16" fillId="0" borderId="0"/>
    <xf numFmtId="257" fontId="14" fillId="0" borderId="0"/>
    <xf numFmtId="44" fontId="14" fillId="0" borderId="0"/>
    <xf numFmtId="44" fontId="14" fillId="0" borderId="0"/>
    <xf numFmtId="239" fontId="14" fillId="0" borderId="0"/>
    <xf numFmtId="0" fontId="14" fillId="0" borderId="0"/>
    <xf numFmtId="0" fontId="16" fillId="0" borderId="0"/>
    <xf numFmtId="0" fontId="127" fillId="0" borderId="0"/>
    <xf numFmtId="257"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257" fontId="14" fillId="0" borderId="0"/>
    <xf numFmtId="0" fontId="14" fillId="0" borderId="0"/>
    <xf numFmtId="0" fontId="103" fillId="0" borderId="0"/>
    <xf numFmtId="0" fontId="14" fillId="0" borderId="0"/>
    <xf numFmtId="23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57" fontId="14" fillId="0" borderId="0"/>
    <xf numFmtId="257" fontId="14" fillId="0" borderId="0"/>
    <xf numFmtId="257" fontId="14" fillId="0" borderId="0"/>
    <xf numFmtId="0" fontId="14"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103" fillId="0" borderId="0"/>
    <xf numFmtId="0" fontId="8" fillId="0" borderId="0"/>
    <xf numFmtId="0" fontId="14" fillId="0" borderId="0"/>
    <xf numFmtId="0" fontId="14" fillId="0" borderId="0"/>
    <xf numFmtId="0" fontId="103" fillId="0" borderId="0"/>
    <xf numFmtId="0" fontId="8" fillId="0" borderId="0"/>
    <xf numFmtId="0" fontId="103" fillId="0" borderId="0"/>
    <xf numFmtId="0" fontId="8" fillId="0" borderId="0"/>
    <xf numFmtId="0" fontId="103" fillId="0" borderId="0"/>
    <xf numFmtId="0" fontId="14" fillId="0" borderId="0"/>
    <xf numFmtId="0" fontId="103" fillId="0" borderId="0"/>
    <xf numFmtId="257" fontId="14" fillId="0" borderId="0"/>
    <xf numFmtId="0" fontId="103" fillId="0" borderId="0"/>
    <xf numFmtId="0" fontId="103" fillId="0" borderId="0"/>
    <xf numFmtId="257" fontId="14" fillId="0" borderId="0"/>
    <xf numFmtId="257" fontId="14" fillId="0" borderId="0"/>
    <xf numFmtId="0" fontId="14" fillId="0" borderId="0">
      <alignment wrapText="1"/>
    </xf>
    <xf numFmtId="0" fontId="14" fillId="0" borderId="0">
      <alignment wrapText="1"/>
    </xf>
    <xf numFmtId="0" fontId="14" fillId="0" borderId="0"/>
    <xf numFmtId="0" fontId="14" fillId="0" borderId="0"/>
    <xf numFmtId="0" fontId="8" fillId="0" borderId="0"/>
    <xf numFmtId="0" fontId="16" fillId="0" borderId="0"/>
    <xf numFmtId="0" fontId="127" fillId="0" borderId="0"/>
    <xf numFmtId="0" fontId="8" fillId="0" borderId="0"/>
    <xf numFmtId="0" fontId="16" fillId="0" borderId="0"/>
    <xf numFmtId="0" fontId="16" fillId="0" borderId="0"/>
    <xf numFmtId="257" fontId="14" fillId="0" borderId="0"/>
    <xf numFmtId="257" fontId="14" fillId="0" borderId="0"/>
    <xf numFmtId="257" fontId="14" fillId="0" borderId="0"/>
    <xf numFmtId="257" fontId="14" fillId="0" borderId="0"/>
    <xf numFmtId="0" fontId="79" fillId="0" borderId="0"/>
    <xf numFmtId="0" fontId="14" fillId="0" borderId="0">
      <alignment wrapText="1"/>
    </xf>
    <xf numFmtId="0" fontId="14" fillId="0" borderId="0">
      <alignment wrapText="1"/>
    </xf>
    <xf numFmtId="0" fontId="103" fillId="0" borderId="0"/>
    <xf numFmtId="0" fontId="14" fillId="0" borderId="0"/>
    <xf numFmtId="0" fontId="14" fillId="0" borderId="0"/>
    <xf numFmtId="0" fontId="14" fillId="0" borderId="0"/>
    <xf numFmtId="0" fontId="79" fillId="0" borderId="0"/>
    <xf numFmtId="257" fontId="8" fillId="0" borderId="0"/>
    <xf numFmtId="257" fontId="14" fillId="0" borderId="0"/>
    <xf numFmtId="257" fontId="14" fillId="0" borderId="0"/>
    <xf numFmtId="0" fontId="103" fillId="0" borderId="0"/>
    <xf numFmtId="0" fontId="14" fillId="0" borderId="0">
      <alignment wrapText="1"/>
    </xf>
    <xf numFmtId="257" fontId="14" fillId="0" borderId="0"/>
    <xf numFmtId="257" fontId="14" fillId="0" borderId="0"/>
    <xf numFmtId="257" fontId="14" fillId="0" borderId="0"/>
    <xf numFmtId="257" fontId="14" fillId="0" borderId="0"/>
    <xf numFmtId="0" fontId="14" fillId="0" borderId="0">
      <alignment wrapText="1"/>
    </xf>
    <xf numFmtId="0" fontId="103" fillId="0" borderId="0"/>
    <xf numFmtId="0" fontId="14" fillId="0" borderId="0"/>
    <xf numFmtId="0" fontId="14" fillId="0" borderId="0"/>
    <xf numFmtId="0" fontId="14" fillId="0" borderId="0"/>
    <xf numFmtId="0" fontId="79" fillId="0" borderId="0"/>
    <xf numFmtId="0" fontId="14" fillId="0" borderId="0">
      <alignment wrapText="1"/>
    </xf>
    <xf numFmtId="0" fontId="14" fillId="0" borderId="0">
      <alignment wrapText="1"/>
    </xf>
    <xf numFmtId="0" fontId="79" fillId="0" borderId="0"/>
    <xf numFmtId="0" fontId="14" fillId="0" borderId="0">
      <alignment wrapText="1"/>
    </xf>
    <xf numFmtId="0" fontId="14" fillId="0" borderId="0"/>
    <xf numFmtId="0" fontId="14" fillId="0" borderId="0"/>
    <xf numFmtId="0" fontId="93" fillId="0" borderId="0"/>
    <xf numFmtId="0" fontId="16" fillId="0" borderId="0"/>
    <xf numFmtId="0" fontId="14" fillId="0" borderId="0">
      <alignment wrapText="1"/>
    </xf>
    <xf numFmtId="0" fontId="93" fillId="0" borderId="0"/>
    <xf numFmtId="0" fontId="14" fillId="0" borderId="0">
      <alignment wrapText="1"/>
    </xf>
    <xf numFmtId="0" fontId="103" fillId="0" borderId="0"/>
    <xf numFmtId="0" fontId="14" fillId="0" borderId="0"/>
    <xf numFmtId="0" fontId="14" fillId="0" borderId="0"/>
    <xf numFmtId="0" fontId="14" fillId="0" borderId="0"/>
    <xf numFmtId="0" fontId="14" fillId="0" borderId="0"/>
    <xf numFmtId="0" fontId="14" fillId="0" borderId="0">
      <alignment wrapText="1"/>
    </xf>
    <xf numFmtId="0" fontId="14" fillId="0" borderId="0">
      <alignment wrapText="1"/>
    </xf>
    <xf numFmtId="0" fontId="14" fillId="0" borderId="0">
      <alignment wrapText="1"/>
    </xf>
    <xf numFmtId="0" fontId="127" fillId="0" borderId="0"/>
    <xf numFmtId="0" fontId="14" fillId="0" borderId="0"/>
    <xf numFmtId="0" fontId="14" fillId="0" borderId="0">
      <alignment wrapText="1"/>
    </xf>
    <xf numFmtId="0" fontId="14" fillId="0" borderId="0">
      <alignment wrapText="1"/>
    </xf>
    <xf numFmtId="0" fontId="16" fillId="0" borderId="0"/>
    <xf numFmtId="0" fontId="14" fillId="0" borderId="0">
      <alignment wrapText="1"/>
    </xf>
    <xf numFmtId="0" fontId="103" fillId="0" borderId="0"/>
    <xf numFmtId="257" fontId="14" fillId="0" borderId="0"/>
    <xf numFmtId="257" fontId="14" fillId="0" borderId="0"/>
    <xf numFmtId="257" fontId="14" fillId="0" borderId="0"/>
    <xf numFmtId="0" fontId="127" fillId="0" borderId="0"/>
    <xf numFmtId="0" fontId="16" fillId="0" borderId="0"/>
    <xf numFmtId="0" fontId="14" fillId="0" borderId="0"/>
    <xf numFmtId="0" fontId="8" fillId="0" borderId="0"/>
    <xf numFmtId="0" fontId="8" fillId="0" borderId="0"/>
    <xf numFmtId="0" fontId="8" fillId="0" borderId="0"/>
    <xf numFmtId="0" fontId="8" fillId="0" borderId="0"/>
    <xf numFmtId="0" fontId="103" fillId="0" borderId="0"/>
    <xf numFmtId="257" fontId="14" fillId="0" borderId="0"/>
    <xf numFmtId="0" fontId="79"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8" fillId="0" borderId="0"/>
    <xf numFmtId="0" fontId="8" fillId="0" borderId="0"/>
    <xf numFmtId="0" fontId="8" fillId="0" borderId="0"/>
    <xf numFmtId="0" fontId="8" fillId="0" borderId="0"/>
    <xf numFmtId="0" fontId="103"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257"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8" fillId="0" borderId="0"/>
    <xf numFmtId="0" fontId="8" fillId="0" borderId="0"/>
    <xf numFmtId="0" fontId="103"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239" fontId="14" fillId="0" borderId="0"/>
    <xf numFmtId="0" fontId="14" fillId="0" borderId="0"/>
    <xf numFmtId="0" fontId="8"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23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9" fillId="0" borderId="0"/>
    <xf numFmtId="0" fontId="109"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257" fontId="14" fillId="0" borderId="0"/>
    <xf numFmtId="0" fontId="109" fillId="0" borderId="0"/>
    <xf numFmtId="239" fontId="14" fillId="0" borderId="0"/>
    <xf numFmtId="0" fontId="16" fillId="0" borderId="0"/>
    <xf numFmtId="0" fontId="263" fillId="0" borderId="0"/>
    <xf numFmtId="0" fontId="14" fillId="0" borderId="0"/>
    <xf numFmtId="0" fontId="264" fillId="0" borderId="0"/>
    <xf numFmtId="239" fontId="14" fillId="0" borderId="0"/>
    <xf numFmtId="257" fontId="14" fillId="0" borderId="0"/>
    <xf numFmtId="0" fontId="14" fillId="0" borderId="0"/>
    <xf numFmtId="0" fontId="8" fillId="0" borderId="0"/>
    <xf numFmtId="257"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23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9" fontId="14" fillId="0" borderId="0"/>
    <xf numFmtId="257" fontId="14" fillId="0" borderId="0"/>
    <xf numFmtId="0" fontId="14" fillId="0" borderId="0"/>
    <xf numFmtId="0" fontId="8" fillId="0" borderId="0"/>
    <xf numFmtId="257" fontId="14" fillId="0" borderId="0"/>
    <xf numFmtId="239" fontId="14" fillId="0" borderId="0"/>
    <xf numFmtId="0" fontId="14" fillId="0" borderId="0"/>
    <xf numFmtId="0" fontId="14" fillId="0" borderId="0"/>
    <xf numFmtId="0" fontId="14" fillId="0" borderId="0"/>
    <xf numFmtId="239" fontId="14" fillId="0" borderId="0"/>
    <xf numFmtId="257" fontId="14" fillId="0" borderId="0"/>
    <xf numFmtId="257" fontId="14" fillId="0" borderId="0"/>
    <xf numFmtId="257" fontId="14" fillId="0" borderId="0"/>
    <xf numFmtId="0" fontId="103" fillId="0" borderId="0"/>
    <xf numFmtId="239" fontId="14" fillId="0" borderId="0"/>
    <xf numFmtId="0" fontId="14" fillId="0" borderId="0"/>
    <xf numFmtId="0" fontId="14" fillId="0" borderId="0"/>
    <xf numFmtId="0" fontId="103" fillId="0" borderId="0"/>
    <xf numFmtId="257" fontId="14" fillId="0" borderId="0"/>
    <xf numFmtId="0" fontId="103" fillId="0" borderId="0"/>
    <xf numFmtId="257" fontId="14" fillId="0" borderId="0"/>
    <xf numFmtId="0" fontId="103" fillId="0" borderId="0"/>
    <xf numFmtId="0" fontId="16" fillId="0" borderId="0"/>
    <xf numFmtId="0" fontId="16" fillId="0" borderId="0"/>
    <xf numFmtId="0" fontId="14" fillId="0" borderId="0"/>
    <xf numFmtId="0" fontId="14" fillId="0" borderId="0"/>
    <xf numFmtId="239" fontId="14" fillId="0" borderId="0"/>
    <xf numFmtId="257" fontId="8"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0" fontId="14" fillId="0" borderId="0"/>
    <xf numFmtId="23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16" fillId="0" borderId="0"/>
    <xf numFmtId="239" fontId="14" fillId="0" borderId="0"/>
    <xf numFmtId="0" fontId="14" fillId="0" borderId="0"/>
    <xf numFmtId="0" fontId="14" fillId="0" borderId="0">
      <alignment wrapText="1"/>
    </xf>
    <xf numFmtId="0" fontId="14" fillId="0" borderId="0">
      <alignment wrapText="1"/>
    </xf>
    <xf numFmtId="0" fontId="8" fillId="0" borderId="0"/>
    <xf numFmtId="0" fontId="103" fillId="0" borderId="0"/>
    <xf numFmtId="0" fontId="8" fillId="0" borderId="0"/>
    <xf numFmtId="0" fontId="14" fillId="0" borderId="0"/>
    <xf numFmtId="257" fontId="14" fillId="0" borderId="0"/>
    <xf numFmtId="0" fontId="36" fillId="0" borderId="0"/>
    <xf numFmtId="257" fontId="14" fillId="0" borderId="0"/>
    <xf numFmtId="0" fontId="8" fillId="0" borderId="0"/>
    <xf numFmtId="0" fontId="14" fillId="0" borderId="0"/>
    <xf numFmtId="0" fontId="16" fillId="0" borderId="0"/>
    <xf numFmtId="0" fontId="103"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0" borderId="0"/>
    <xf numFmtId="0" fontId="103" fillId="0" borderId="0"/>
    <xf numFmtId="0" fontId="8" fillId="0" borderId="0"/>
    <xf numFmtId="0" fontId="14" fillId="0" borderId="0"/>
    <xf numFmtId="0" fontId="8" fillId="0" borderId="0"/>
    <xf numFmtId="239" fontId="14" fillId="0" borderId="0"/>
    <xf numFmtId="239" fontId="14" fillId="0" borderId="0"/>
    <xf numFmtId="239" fontId="14" fillId="0" borderId="0"/>
    <xf numFmtId="0" fontId="8" fillId="0" borderId="0"/>
    <xf numFmtId="257" fontId="8" fillId="0" borderId="0"/>
    <xf numFmtId="0" fontId="8" fillId="0" borderId="0"/>
    <xf numFmtId="257" fontId="8" fillId="0" borderId="0"/>
    <xf numFmtId="0" fontId="8" fillId="0" borderId="0"/>
    <xf numFmtId="25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257" fontId="14" fillId="0" borderId="0"/>
    <xf numFmtId="257" fontId="14" fillId="0" borderId="0"/>
    <xf numFmtId="257" fontId="14" fillId="0" borderId="0"/>
    <xf numFmtId="257" fontId="14" fillId="0" borderId="0"/>
    <xf numFmtId="0" fontId="8" fillId="0" borderId="0"/>
    <xf numFmtId="0" fontId="16" fillId="0" borderId="0"/>
    <xf numFmtId="0" fontId="16" fillId="0" borderId="0"/>
    <xf numFmtId="0" fontId="103" fillId="0" borderId="0"/>
    <xf numFmtId="0" fontId="14" fillId="0" borderId="0"/>
    <xf numFmtId="0" fontId="14" fillId="0" borderId="0"/>
    <xf numFmtId="257" fontId="14" fillId="0" borderId="0"/>
    <xf numFmtId="257" fontId="14" fillId="0" borderId="0"/>
    <xf numFmtId="257" fontId="14" fillId="0" borderId="0"/>
    <xf numFmtId="257" fontId="14" fillId="0" borderId="0"/>
    <xf numFmtId="0" fontId="103" fillId="0" borderId="0"/>
    <xf numFmtId="0" fontId="14" fillId="0" borderId="0"/>
    <xf numFmtId="0" fontId="14" fillId="0" borderId="0"/>
    <xf numFmtId="0" fontId="14"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257"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0"/>
    <xf numFmtId="25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3" fillId="0" borderId="0"/>
    <xf numFmtId="25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00" fontId="8" fillId="0" borderId="0"/>
    <xf numFmtId="300" fontId="8" fillId="0" borderId="0"/>
    <xf numFmtId="300" fontId="16" fillId="0" borderId="0"/>
    <xf numFmtId="0" fontId="14" fillId="0" borderId="0"/>
    <xf numFmtId="0" fontId="8" fillId="0" borderId="0"/>
    <xf numFmtId="0" fontId="8" fillId="0" borderId="0"/>
    <xf numFmtId="0" fontId="21" fillId="0" borderId="0"/>
    <xf numFmtId="0" fontId="8" fillId="0" borderId="0"/>
    <xf numFmtId="0" fontId="16" fillId="0" borderId="0"/>
    <xf numFmtId="0" fontId="8" fillId="0" borderId="0"/>
    <xf numFmtId="0" fontId="110" fillId="0" borderId="0"/>
    <xf numFmtId="0" fontId="110" fillId="0" borderId="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8"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257"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3" fillId="35" borderId="63"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4"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6" fillId="24" borderId="189" applyNumberFormat="0" applyFont="0" applyAlignment="0" applyProtection="0"/>
    <xf numFmtId="0" fontId="14" fillId="24" borderId="189" applyNumberFormat="0" applyFont="0" applyAlignment="0" applyProtection="0"/>
    <xf numFmtId="0" fontId="88" fillId="35" borderId="63" applyNumberFormat="0" applyFont="0" applyAlignment="0" applyProtection="0"/>
    <xf numFmtId="0" fontId="88" fillId="35" borderId="63" applyNumberFormat="0" applyFont="0" applyAlignment="0" applyProtection="0"/>
    <xf numFmtId="0" fontId="88" fillId="35" borderId="63" applyNumberFormat="0" applyFont="0" applyAlignment="0" applyProtection="0"/>
    <xf numFmtId="0" fontId="88" fillId="35" borderId="63" applyNumberFormat="0" applyFont="0" applyAlignment="0" applyProtection="0"/>
    <xf numFmtId="260" fontId="166" fillId="0" borderId="199" applyBorder="0"/>
    <xf numFmtId="260" fontId="166" fillId="0" borderId="199" applyBorder="0"/>
    <xf numFmtId="260" fontId="166" fillId="0" borderId="199" applyBorder="0"/>
    <xf numFmtId="260" fontId="166" fillId="0" borderId="199" applyBorder="0"/>
    <xf numFmtId="260" fontId="166" fillId="0" borderId="199" applyBorder="0"/>
    <xf numFmtId="260" fontId="166" fillId="0" borderId="199" applyBorder="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0" fontId="30" fillId="21" borderId="197" applyNumberFormat="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9" fillId="0" borderId="68">
      <alignment horizontal="center"/>
    </xf>
    <xf numFmtId="167" fontId="180" fillId="0" borderId="0" applyFill="0" applyBorder="0" applyAlignment="0" applyProtection="0"/>
    <xf numFmtId="168" fontId="181" fillId="0" borderId="0"/>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237" fontId="183" fillId="0" borderId="76"/>
    <xf numFmtId="0" fontId="14" fillId="0" borderId="0"/>
    <xf numFmtId="0" fontId="14" fillId="0" borderId="0"/>
    <xf numFmtId="200" fontId="246" fillId="0" borderId="0" applyNumberFormat="0" applyFill="0">
      <alignment horizontal="left" vertical="center" wrapText="1"/>
    </xf>
    <xf numFmtId="0" fontId="265" fillId="0" borderId="0"/>
    <xf numFmtId="168" fontId="14" fillId="0" borderId="0" applyFont="0" applyFill="0" applyBorder="0" applyAlignment="0" applyProtection="0"/>
    <xf numFmtId="169" fontId="14" fillId="0" borderId="0" applyFont="0" applyFill="0" applyBorder="0" applyAlignment="0" applyProtection="0"/>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85"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xf numFmtId="0" fontId="13" fillId="81" borderId="200" applyNumberFormat="0" applyProtection="0">
      <alignment horizontal="center" vertical="center" wrapText="1"/>
    </xf>
  </cellStyleXfs>
  <cellXfs count="1102">
    <xf numFmtId="0" fontId="0" fillId="0" borderId="0" xfId="0"/>
    <xf numFmtId="0" fontId="0" fillId="2" borderId="0" xfId="0" applyFill="1"/>
    <xf numFmtId="0" fontId="4" fillId="2" borderId="0" xfId="0" applyFont="1" applyFill="1"/>
    <xf numFmtId="0" fontId="7" fillId="2" borderId="0" xfId="0" applyFont="1" applyFill="1"/>
    <xf numFmtId="0" fontId="37" fillId="2" borderId="0" xfId="0" applyFont="1" applyFill="1" applyAlignment="1"/>
    <xf numFmtId="0" fontId="9" fillId="2" borderId="0" xfId="0" applyFont="1" applyFill="1"/>
    <xf numFmtId="0" fontId="7" fillId="2" borderId="0" xfId="0" applyFont="1" applyFill="1" applyAlignment="1">
      <alignment wrapText="1"/>
    </xf>
    <xf numFmtId="0" fontId="39" fillId="2" borderId="0" xfId="0" applyFont="1" applyFill="1"/>
    <xf numFmtId="0" fontId="5"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9" fillId="2" borderId="0" xfId="0" applyFont="1" applyFill="1" applyBorder="1"/>
    <xf numFmtId="0" fontId="37" fillId="2" borderId="0" xfId="0" applyFont="1" applyFill="1" applyAlignment="1">
      <alignment vertical="center"/>
    </xf>
    <xf numFmtId="0" fontId="0" fillId="2" borderId="0" xfId="0" applyFill="1" applyBorder="1"/>
    <xf numFmtId="0" fontId="15" fillId="2" borderId="0" xfId="0" applyFont="1" applyFill="1"/>
    <xf numFmtId="0" fontId="9" fillId="2" borderId="0" xfId="0" applyFont="1" applyFill="1"/>
    <xf numFmtId="166" fontId="6" fillId="2" borderId="0" xfId="0" applyNumberFormat="1" applyFont="1" applyFill="1" applyBorder="1" applyAlignment="1">
      <alignment horizontal="center"/>
    </xf>
    <xf numFmtId="0" fontId="4" fillId="2" borderId="0" xfId="0" applyFont="1" applyFill="1" applyBorder="1"/>
    <xf numFmtId="0" fontId="4" fillId="2" borderId="0" xfId="0" applyFont="1" applyFill="1" applyAlignment="1">
      <alignment horizontal="center"/>
    </xf>
    <xf numFmtId="0" fontId="5" fillId="2" borderId="0" xfId="0" applyFont="1" applyFill="1" applyBorder="1" applyAlignment="1">
      <alignment horizontal="center" vertical="center"/>
    </xf>
    <xf numFmtId="0" fontId="35" fillId="2" borderId="0" xfId="0" applyFont="1" applyFill="1" applyAlignment="1">
      <alignment horizontal="center"/>
    </xf>
    <xf numFmtId="0" fontId="35" fillId="2" borderId="0" xfId="0" applyFont="1" applyFill="1" applyAlignment="1">
      <alignment horizontal="center" vertical="center"/>
    </xf>
    <xf numFmtId="0" fontId="15" fillId="2" borderId="0" xfId="0" applyFont="1" applyFill="1" applyAlignment="1">
      <alignment horizontal="center"/>
    </xf>
    <xf numFmtId="0" fontId="0" fillId="2" borderId="0" xfId="0" applyFont="1" applyFill="1" applyAlignment="1">
      <alignment horizontal="left"/>
    </xf>
    <xf numFmtId="0" fontId="43" fillId="2" borderId="0" xfId="0" applyFont="1" applyFill="1"/>
    <xf numFmtId="0" fontId="0" fillId="2" borderId="0" xfId="0" applyFont="1" applyFill="1" applyBorder="1"/>
    <xf numFmtId="0" fontId="47" fillId="2" borderId="0" xfId="0" applyFont="1" applyFill="1"/>
    <xf numFmtId="0" fontId="45" fillId="2" borderId="0" xfId="0" applyFont="1" applyFill="1" applyAlignment="1">
      <alignment horizontal="left"/>
    </xf>
    <xf numFmtId="0" fontId="42" fillId="2" borderId="0" xfId="0" applyFont="1" applyFill="1" applyBorder="1" applyAlignment="1">
      <alignment horizontal="left" vertical="center"/>
    </xf>
    <xf numFmtId="0" fontId="0" fillId="2" borderId="0" xfId="0" applyFont="1" applyFill="1" applyAlignment="1">
      <alignment vertical="center"/>
    </xf>
    <xf numFmtId="0" fontId="43" fillId="2" borderId="0" xfId="0" applyFont="1" applyFill="1" applyAlignment="1">
      <alignment horizontal="left"/>
    </xf>
    <xf numFmtId="0" fontId="46" fillId="2" borderId="0" xfId="0" applyFont="1" applyFill="1" applyBorder="1" applyAlignment="1">
      <alignment horizontal="center" vertical="center"/>
    </xf>
    <xf numFmtId="0" fontId="52" fillId="2" borderId="0" xfId="0" applyFont="1" applyFill="1" applyBorder="1" applyAlignment="1">
      <alignment vertical="center"/>
    </xf>
    <xf numFmtId="0" fontId="42" fillId="2" borderId="0" xfId="0" applyFont="1" applyFill="1" applyBorder="1" applyAlignment="1">
      <alignment vertical="center"/>
    </xf>
    <xf numFmtId="0" fontId="5" fillId="2" borderId="0" xfId="0" applyFont="1" applyFill="1" applyBorder="1"/>
    <xf numFmtId="177" fontId="0" fillId="2" borderId="0" xfId="0" applyNumberFormat="1" applyFont="1" applyFill="1" applyBorder="1"/>
    <xf numFmtId="0" fontId="50" fillId="2" borderId="0" xfId="0" applyFont="1" applyFill="1" applyBorder="1" applyAlignment="1">
      <alignment horizontal="left"/>
    </xf>
    <xf numFmtId="0" fontId="50" fillId="2" borderId="0" xfId="0" applyFont="1" applyFill="1" applyBorder="1"/>
    <xf numFmtId="0" fontId="7" fillId="2" borderId="0" xfId="0" applyFont="1" applyFill="1" applyBorder="1" applyAlignment="1">
      <alignment wrapText="1"/>
    </xf>
    <xf numFmtId="0" fontId="43" fillId="2" borderId="0" xfId="0" applyFont="1" applyFill="1" applyAlignment="1">
      <alignment horizontal="center" vertical="center"/>
    </xf>
    <xf numFmtId="0" fontId="38" fillId="2" borderId="0" xfId="0" applyFont="1" applyFill="1" applyBorder="1" applyAlignment="1">
      <alignment vertical="top"/>
    </xf>
    <xf numFmtId="0" fontId="38" fillId="2" borderId="0" xfId="0" applyFont="1" applyFill="1" applyAlignment="1">
      <alignment vertical="top"/>
    </xf>
    <xf numFmtId="0" fontId="59" fillId="2" borderId="0" xfId="0" applyFont="1" applyFill="1" applyAlignment="1">
      <alignment vertical="top"/>
    </xf>
    <xf numFmtId="0" fontId="52" fillId="2" borderId="0" xfId="0" applyFont="1" applyFill="1" applyAlignment="1">
      <alignment horizontal="left"/>
    </xf>
    <xf numFmtId="180" fontId="47" fillId="28" borderId="35" xfId="70" applyNumberFormat="1" applyFont="1" applyFill="1" applyBorder="1" applyAlignment="1" applyProtection="1">
      <alignment horizontal="center"/>
      <protection locked="0"/>
    </xf>
    <xf numFmtId="0" fontId="55" fillId="2" borderId="0" xfId="0" applyFont="1" applyFill="1" applyAlignment="1">
      <alignment horizontal="center"/>
    </xf>
    <xf numFmtId="0" fontId="35" fillId="2" borderId="0" xfId="0" applyFont="1" applyFill="1" applyAlignment="1">
      <alignment horizontal="center" wrapText="1"/>
    </xf>
    <xf numFmtId="0" fontId="9" fillId="2" borderId="0" xfId="0" applyFont="1" applyFill="1" applyAlignment="1">
      <alignment horizontal="left"/>
    </xf>
    <xf numFmtId="0" fontId="0" fillId="2" borderId="0" xfId="0" applyFill="1" applyAlignment="1">
      <alignment vertical="top"/>
    </xf>
    <xf numFmtId="0" fontId="52" fillId="2" borderId="0" xfId="0" applyFont="1" applyFill="1" applyAlignment="1">
      <alignment vertical="top"/>
    </xf>
    <xf numFmtId="0" fontId="35" fillId="2" borderId="0" xfId="0" applyFont="1" applyFill="1" applyAlignment="1">
      <alignment horizontal="center" vertical="top"/>
    </xf>
    <xf numFmtId="178" fontId="53" fillId="2" borderId="0" xfId="40" applyNumberFormat="1" applyFont="1" applyFill="1" applyBorder="1" applyAlignment="1">
      <alignment vertical="center"/>
    </xf>
    <xf numFmtId="0" fontId="61" fillId="2" borderId="0" xfId="0" applyFont="1" applyFill="1" applyAlignment="1">
      <alignment vertical="center"/>
    </xf>
    <xf numFmtId="0" fontId="13" fillId="2" borderId="0" xfId="0" applyFont="1" applyFill="1" applyAlignment="1">
      <alignment vertical="center"/>
    </xf>
    <xf numFmtId="0" fontId="62" fillId="2" borderId="0" xfId="0" applyFont="1" applyFill="1" applyAlignment="1">
      <alignment horizontal="center" wrapText="1"/>
    </xf>
    <xf numFmtId="0" fontId="62" fillId="2" borderId="0" xfId="0" applyFont="1" applyFill="1" applyAlignment="1">
      <alignment horizontal="center"/>
    </xf>
    <xf numFmtId="0" fontId="62" fillId="2" borderId="0" xfId="0" applyFont="1" applyFill="1" applyAlignment="1">
      <alignment horizontal="center" vertical="center"/>
    </xf>
    <xf numFmtId="0" fontId="63" fillId="2" borderId="0" xfId="0" applyFont="1" applyFill="1"/>
    <xf numFmtId="0" fontId="63" fillId="2" borderId="0" xfId="0" applyFont="1" applyFill="1" applyAlignment="1">
      <alignment horizontal="center"/>
    </xf>
    <xf numFmtId="0" fontId="54" fillId="26" borderId="49" xfId="0" applyFont="1" applyFill="1" applyBorder="1" applyAlignment="1">
      <alignment horizontal="center" vertical="center"/>
    </xf>
    <xf numFmtId="0" fontId="10" fillId="2" borderId="0" xfId="0" applyFont="1" applyFill="1" applyAlignment="1">
      <alignment horizontal="left" vertical="center" wrapText="1"/>
    </xf>
    <xf numFmtId="0" fontId="61" fillId="2" borderId="0" xfId="0" applyFont="1" applyFill="1" applyAlignment="1"/>
    <xf numFmtId="0" fontId="6" fillId="2" borderId="0" xfId="0" applyFont="1" applyFill="1"/>
    <xf numFmtId="0" fontId="211" fillId="2" borderId="0" xfId="0" applyFont="1" applyFill="1"/>
    <xf numFmtId="180" fontId="47"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50" fillId="2" borderId="0" xfId="0" applyFont="1" applyFill="1" applyAlignment="1">
      <alignment horizontal="center" vertical="center"/>
    </xf>
    <xf numFmtId="0" fontId="43" fillId="2" borderId="0" xfId="0" applyFont="1" applyFill="1" applyAlignment="1">
      <alignment horizontal="center"/>
    </xf>
    <xf numFmtId="180" fontId="47" fillId="28" borderId="45" xfId="70" applyNumberFormat="1" applyFont="1" applyFill="1" applyBorder="1" applyAlignment="1" applyProtection="1">
      <alignment horizontal="center"/>
      <protection locked="0"/>
    </xf>
    <xf numFmtId="0" fontId="7" fillId="2" borderId="0" xfId="0" applyFont="1" applyFill="1" applyBorder="1"/>
    <xf numFmtId="180" fontId="47" fillId="2" borderId="0" xfId="70" applyNumberFormat="1" applyFont="1" applyFill="1" applyBorder="1" applyAlignment="1" applyProtection="1">
      <alignment horizontal="center"/>
      <protection locked="0"/>
    </xf>
    <xf numFmtId="0" fontId="37" fillId="2" borderId="0" xfId="0" applyFont="1" applyFill="1" applyBorder="1" applyAlignment="1"/>
    <xf numFmtId="180" fontId="47" fillId="2" borderId="89" xfId="70" applyNumberFormat="1" applyFont="1" applyFill="1" applyBorder="1" applyAlignment="1" applyProtection="1">
      <alignment horizontal="center"/>
      <protection locked="0"/>
    </xf>
    <xf numFmtId="180" fontId="47" fillId="2" borderId="4" xfId="70" applyNumberFormat="1" applyFont="1" applyFill="1" applyBorder="1" applyAlignment="1" applyProtection="1">
      <alignment horizontal="center"/>
      <protection locked="0"/>
    </xf>
    <xf numFmtId="180" fontId="47" fillId="2" borderId="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left"/>
      <protection locked="0"/>
    </xf>
    <xf numFmtId="0" fontId="9" fillId="2" borderId="0" xfId="0" applyFont="1" applyFill="1" applyAlignment="1">
      <alignment vertical="center"/>
    </xf>
    <xf numFmtId="0" fontId="55" fillId="2" borderId="0" xfId="0" applyFont="1" applyFill="1" applyAlignment="1">
      <alignment horizontal="center" vertical="center"/>
    </xf>
    <xf numFmtId="180" fontId="47" fillId="2" borderId="0" xfId="70" applyNumberFormat="1" applyFont="1" applyFill="1" applyBorder="1" applyAlignment="1" applyProtection="1">
      <alignment horizontal="center" vertical="center"/>
      <protection locked="0"/>
    </xf>
    <xf numFmtId="180" fontId="47" fillId="2" borderId="5" xfId="70" applyNumberFormat="1" applyFont="1" applyFill="1" applyBorder="1" applyAlignment="1" applyProtection="1">
      <alignment horizontal="center" vertical="center"/>
      <protection locked="0"/>
    </xf>
    <xf numFmtId="0" fontId="3" fillId="2" borderId="0" xfId="0" applyFont="1" applyFill="1" applyAlignment="1">
      <alignment wrapText="1"/>
    </xf>
    <xf numFmtId="0" fontId="46" fillId="2" borderId="0" xfId="0" applyFont="1" applyFill="1" applyBorder="1" applyAlignment="1">
      <alignment horizontal="left" vertical="center"/>
    </xf>
    <xf numFmtId="0" fontId="55" fillId="2" borderId="0" xfId="0" applyFont="1" applyFill="1" applyAlignment="1">
      <alignment horizontal="center"/>
    </xf>
    <xf numFmtId="178" fontId="53" fillId="28" borderId="28" xfId="40" applyNumberFormat="1" applyFont="1" applyFill="1" applyBorder="1" applyAlignment="1">
      <alignment horizontal="left" vertical="center"/>
    </xf>
    <xf numFmtId="178" fontId="53" fillId="2" borderId="28" xfId="40" applyNumberFormat="1" applyFont="1" applyFill="1" applyBorder="1" applyAlignment="1">
      <alignment horizontal="left" vertical="center"/>
    </xf>
    <xf numFmtId="178" fontId="53" fillId="2" borderId="0" xfId="40" applyNumberFormat="1" applyFont="1" applyFill="1" applyBorder="1" applyAlignment="1">
      <alignment horizontal="left" vertical="top"/>
    </xf>
    <xf numFmtId="0" fontId="35" fillId="2" borderId="0" xfId="0" applyFont="1" applyFill="1" applyAlignment="1">
      <alignment horizontal="center" wrapText="1"/>
    </xf>
    <xf numFmtId="0" fontId="44" fillId="2" borderId="0" xfId="0" applyFont="1" applyFill="1"/>
    <xf numFmtId="0" fontId="50" fillId="2" borderId="0" xfId="0" applyFont="1" applyFill="1"/>
    <xf numFmtId="0" fontId="14" fillId="2" borderId="0" xfId="0" applyFont="1" applyFill="1" applyAlignment="1"/>
    <xf numFmtId="0" fontId="48" fillId="2" borderId="0" xfId="0" applyFont="1" applyFill="1" applyAlignment="1">
      <alignment horizontal="center"/>
    </xf>
    <xf numFmtId="0" fontId="43" fillId="2" borderId="0" xfId="0" applyNumberFormat="1" applyFont="1" applyFill="1" applyBorder="1" applyAlignment="1">
      <alignment horizontal="center"/>
    </xf>
    <xf numFmtId="175" fontId="47" fillId="2" borderId="0" xfId="0" applyNumberFormat="1" applyFont="1" applyFill="1" applyBorder="1" applyAlignment="1"/>
    <xf numFmtId="0" fontId="50" fillId="2" borderId="0" xfId="0" applyFont="1" applyFill="1" applyAlignment="1">
      <alignment wrapText="1"/>
    </xf>
    <xf numFmtId="0" fontId="34" fillId="2" borderId="0" xfId="0" applyFont="1" applyFill="1" applyBorder="1"/>
    <xf numFmtId="176" fontId="41" fillId="28" borderId="0" xfId="0" applyNumberFormat="1" applyFont="1" applyFill="1" applyBorder="1" applyAlignment="1" applyProtection="1">
      <alignment horizontal="center" vertical="center"/>
      <protection locked="0"/>
    </xf>
    <xf numFmtId="0" fontId="50" fillId="2" borderId="0" xfId="0" applyFont="1" applyFill="1" applyAlignment="1">
      <alignment horizontal="left" wrapText="1"/>
    </xf>
    <xf numFmtId="0" fontId="48" fillId="2" borderId="0" xfId="0" applyFont="1" applyFill="1" applyAlignment="1">
      <alignment horizontal="center"/>
    </xf>
    <xf numFmtId="0" fontId="44" fillId="2" borderId="0" xfId="0" applyFont="1" applyFill="1" applyBorder="1" applyAlignment="1">
      <alignment horizontal="left" vertical="top"/>
    </xf>
    <xf numFmtId="178" fontId="53" fillId="90" borderId="28" xfId="40" applyNumberFormat="1" applyFont="1" applyFill="1" applyBorder="1" applyAlignment="1">
      <alignment horizontal="left" vertical="center"/>
    </xf>
    <xf numFmtId="0" fontId="15" fillId="2" borderId="0" xfId="0" applyFont="1" applyFill="1" applyAlignment="1">
      <alignment vertical="center"/>
    </xf>
    <xf numFmtId="0" fontId="4" fillId="2" borderId="0" xfId="0" applyFont="1" applyFill="1" applyAlignment="1">
      <alignment vertical="top"/>
    </xf>
    <xf numFmtId="0" fontId="93" fillId="2" borderId="0" xfId="0" applyFont="1" applyFill="1" applyBorder="1" applyAlignment="1">
      <alignment wrapText="1"/>
    </xf>
    <xf numFmtId="0" fontId="15" fillId="2" borderId="0" xfId="0" applyFont="1" applyFill="1" applyAlignment="1"/>
    <xf numFmtId="0" fontId="217" fillId="2" borderId="0" xfId="0" applyFont="1" applyFill="1" applyBorder="1" applyAlignment="1">
      <alignment vertical="center"/>
    </xf>
    <xf numFmtId="0" fontId="50" fillId="2" borderId="0" xfId="0" applyFont="1" applyFill="1" applyAlignment="1">
      <alignment horizontal="left" wrapText="1"/>
    </xf>
    <xf numFmtId="0" fontId="43" fillId="2" borderId="0" xfId="0" applyFont="1" applyFill="1" applyBorder="1" applyAlignment="1">
      <alignment vertical="center"/>
    </xf>
    <xf numFmtId="0" fontId="50" fillId="2" borderId="0" xfId="0" applyFont="1" applyFill="1" applyAlignment="1">
      <alignment horizontal="left"/>
    </xf>
    <xf numFmtId="0" fontId="39" fillId="2" borderId="0" xfId="0" applyFont="1" applyFill="1" applyAlignment="1">
      <alignment vertical="center"/>
    </xf>
    <xf numFmtId="0" fontId="56" fillId="2" borderId="116" xfId="70" applyNumberFormat="1" applyFont="1" applyFill="1" applyBorder="1" applyAlignment="1" applyProtection="1">
      <alignment horizontal="center" vertical="center"/>
      <protection locked="0"/>
    </xf>
    <xf numFmtId="0" fontId="56" fillId="2" borderId="117" xfId="70" applyNumberFormat="1" applyFont="1" applyFill="1" applyBorder="1" applyAlignment="1" applyProtection="1">
      <alignment horizontal="center" vertical="center"/>
      <protection locked="0"/>
    </xf>
    <xf numFmtId="0" fontId="46" fillId="2" borderId="0" xfId="0" applyFont="1" applyFill="1" applyAlignment="1">
      <alignment horizontal="left"/>
    </xf>
    <xf numFmtId="0" fontId="50" fillId="2" borderId="0" xfId="0" applyFont="1" applyFill="1" applyAlignment="1">
      <alignment horizontal="left" wrapText="1"/>
    </xf>
    <xf numFmtId="0" fontId="49" fillId="2" borderId="0" xfId="0" applyFont="1" applyFill="1" applyBorder="1" applyAlignment="1">
      <alignment horizontal="left" vertical="center"/>
    </xf>
    <xf numFmtId="0" fontId="46" fillId="2" borderId="0" xfId="0" applyFont="1" applyFill="1" applyBorder="1" applyAlignment="1">
      <alignment horizontal="left" vertical="top"/>
    </xf>
    <xf numFmtId="0" fontId="46" fillId="2" borderId="0" xfId="0" applyFont="1" applyFill="1" applyBorder="1" applyAlignment="1">
      <alignment vertical="center"/>
    </xf>
    <xf numFmtId="0" fontId="46" fillId="2" borderId="0" xfId="0" applyFont="1" applyFill="1" applyBorder="1" applyAlignment="1">
      <alignment horizontal="left"/>
    </xf>
    <xf numFmtId="0" fontId="5" fillId="2" borderId="0" xfId="0" applyFont="1" applyFill="1" applyAlignment="1">
      <alignment horizontal="left"/>
    </xf>
    <xf numFmtId="0" fontId="50" fillId="2" borderId="0" xfId="0" applyFont="1" applyFill="1" applyAlignment="1"/>
    <xf numFmtId="0" fontId="50" fillId="2" borderId="0" xfId="0" applyFont="1" applyFill="1" applyAlignment="1">
      <alignment horizontal="center"/>
    </xf>
    <xf numFmtId="0" fontId="47" fillId="2" borderId="0" xfId="0" applyFont="1" applyFill="1" applyBorder="1" applyAlignment="1">
      <alignment wrapText="1"/>
    </xf>
    <xf numFmtId="0" fontId="0" fillId="2" borderId="0" xfId="0" applyFont="1" applyFill="1" applyBorder="1" applyAlignment="1"/>
    <xf numFmtId="0" fontId="50" fillId="2" borderId="0" xfId="0" applyFont="1" applyFill="1" applyBorder="1" applyAlignment="1">
      <alignment horizontal="left" vertical="center"/>
    </xf>
    <xf numFmtId="0" fontId="50" fillId="2" borderId="0" xfId="0" applyFont="1" applyFill="1" applyBorder="1" applyAlignment="1">
      <alignment horizontal="left" vertical="center" wrapText="1"/>
    </xf>
    <xf numFmtId="178" fontId="214" fillId="28" borderId="28" xfId="40" applyNumberFormat="1" applyFont="1" applyFill="1" applyBorder="1" applyAlignment="1">
      <alignment horizontal="left" vertical="center"/>
    </xf>
    <xf numFmtId="0" fontId="50" fillId="2" borderId="12" xfId="0" applyFont="1" applyFill="1" applyBorder="1" applyAlignment="1">
      <alignment horizontal="left" vertical="center" wrapText="1"/>
    </xf>
    <xf numFmtId="178" fontId="214" fillId="90" borderId="28" xfId="40" applyNumberFormat="1" applyFont="1" applyFill="1" applyBorder="1" applyAlignment="1">
      <alignment horizontal="left" vertical="center"/>
    </xf>
    <xf numFmtId="178" fontId="214" fillId="2" borderId="28" xfId="40" applyNumberFormat="1" applyFont="1" applyFill="1" applyBorder="1" applyAlignment="1">
      <alignment horizontal="left" vertical="center"/>
    </xf>
    <xf numFmtId="0" fontId="52" fillId="2" borderId="0" xfId="0" applyFont="1" applyFill="1" applyAlignment="1">
      <alignment horizontal="center"/>
    </xf>
    <xf numFmtId="287" fontId="218" fillId="2" borderId="28" xfId="70" applyNumberFormat="1" applyFont="1" applyFill="1" applyBorder="1" applyAlignment="1">
      <alignment horizontal="left" vertical="center"/>
    </xf>
    <xf numFmtId="44" fontId="214" fillId="28" borderId="28" xfId="70" applyFont="1" applyFill="1" applyBorder="1" applyAlignment="1">
      <alignment horizontal="left" vertical="center"/>
    </xf>
    <xf numFmtId="174" fontId="215" fillId="26" borderId="118" xfId="6" applyNumberFormat="1" applyFont="1" applyFill="1" applyBorder="1" applyAlignment="1">
      <alignment horizontal="center" vertical="center" wrapText="1"/>
    </xf>
    <xf numFmtId="174" fontId="215" fillId="26" borderId="103" xfId="6" applyNumberFormat="1" applyFont="1" applyFill="1" applyBorder="1" applyAlignment="1">
      <alignment horizontal="center" vertical="center" wrapText="1"/>
    </xf>
    <xf numFmtId="174" fontId="215" fillId="26" borderId="110" xfId="6" applyNumberFormat="1" applyFont="1" applyFill="1" applyBorder="1" applyAlignment="1">
      <alignment horizontal="center" vertical="center" wrapText="1"/>
    </xf>
    <xf numFmtId="0" fontId="219" fillId="2" borderId="0" xfId="0" applyFont="1" applyFill="1"/>
    <xf numFmtId="173" fontId="93" fillId="2" borderId="13" xfId="0" applyNumberFormat="1" applyFont="1" applyFill="1" applyBorder="1" applyAlignment="1">
      <alignment horizontal="center"/>
    </xf>
    <xf numFmtId="173" fontId="93" fillId="2" borderId="34" xfId="0" applyNumberFormat="1" applyFont="1" applyFill="1" applyBorder="1" applyAlignment="1">
      <alignment horizontal="center"/>
    </xf>
    <xf numFmtId="0" fontId="219" fillId="2" borderId="9" xfId="0" applyFont="1" applyFill="1" applyBorder="1"/>
    <xf numFmtId="175" fontId="93" fillId="2" borderId="13" xfId="0" applyNumberFormat="1" applyFont="1" applyFill="1" applyBorder="1" applyAlignment="1">
      <alignment horizontal="center"/>
    </xf>
    <xf numFmtId="175" fontId="93" fillId="2" borderId="119" xfId="0" applyNumberFormat="1" applyFont="1" applyFill="1" applyBorder="1" applyAlignment="1">
      <alignment horizontal="center"/>
    </xf>
    <xf numFmtId="175" fontId="93" fillId="2" borderId="8" xfId="0" applyNumberFormat="1" applyFont="1" applyFill="1" applyBorder="1" applyAlignment="1">
      <alignment horizontal="center"/>
    </xf>
    <xf numFmtId="175" fontId="93" fillId="2" borderId="38" xfId="0" applyNumberFormat="1" applyFont="1" applyFill="1" applyBorder="1" applyAlignment="1">
      <alignment horizontal="center"/>
    </xf>
    <xf numFmtId="175" fontId="93" fillId="2" borderId="9" xfId="0" applyNumberFormat="1" applyFont="1" applyFill="1" applyBorder="1" applyAlignment="1">
      <alignment horizontal="center"/>
    </xf>
    <xf numFmtId="175" fontId="93" fillId="2" borderId="5" xfId="0" applyNumberFormat="1" applyFont="1" applyFill="1" applyBorder="1" applyAlignment="1">
      <alignment horizontal="center"/>
    </xf>
    <xf numFmtId="175" fontId="46" fillId="2" borderId="9" xfId="0" applyNumberFormat="1" applyFont="1" applyFill="1" applyBorder="1" applyAlignment="1">
      <alignment horizontal="center"/>
    </xf>
    <xf numFmtId="166" fontId="220" fillId="2" borderId="0" xfId="0" applyNumberFormat="1" applyFont="1" applyFill="1" applyBorder="1" applyAlignment="1">
      <alignment horizontal="center"/>
    </xf>
    <xf numFmtId="0" fontId="221" fillId="2" borderId="0" xfId="0" applyFont="1" applyFill="1" applyBorder="1"/>
    <xf numFmtId="166" fontId="221" fillId="2" borderId="0" xfId="0" applyNumberFormat="1" applyFont="1" applyFill="1" applyBorder="1" applyAlignment="1">
      <alignment horizontal="center"/>
    </xf>
    <xf numFmtId="175" fontId="93" fillId="2" borderId="95" xfId="0" applyNumberFormat="1" applyFont="1" applyFill="1" applyBorder="1" applyAlignment="1">
      <alignment horizontal="center"/>
    </xf>
    <xf numFmtId="175" fontId="93" fillId="2" borderId="103" xfId="0" applyNumberFormat="1" applyFont="1" applyFill="1" applyBorder="1" applyAlignment="1">
      <alignment horizontal="center"/>
    </xf>
    <xf numFmtId="166" fontId="93" fillId="2" borderId="96" xfId="0" applyNumberFormat="1" applyFont="1" applyFill="1" applyBorder="1" applyAlignment="1">
      <alignment horizontal="center"/>
    </xf>
    <xf numFmtId="166" fontId="93" fillId="2" borderId="97" xfId="0" applyNumberFormat="1" applyFont="1" applyFill="1" applyBorder="1" applyAlignment="1">
      <alignment horizontal="center"/>
    </xf>
    <xf numFmtId="166" fontId="15" fillId="2" borderId="0" xfId="0" applyNumberFormat="1" applyFont="1" applyFill="1" applyBorder="1" applyAlignment="1">
      <alignment horizontal="center"/>
    </xf>
    <xf numFmtId="177" fontId="15" fillId="2" borderId="0" xfId="0" applyNumberFormat="1" applyFont="1" applyFill="1"/>
    <xf numFmtId="175" fontId="93" fillId="2" borderId="89" xfId="0" applyNumberFormat="1" applyFont="1" applyFill="1" applyBorder="1" applyAlignment="1">
      <alignment horizontal="center"/>
    </xf>
    <xf numFmtId="175" fontId="93" fillId="2" borderId="0" xfId="0" applyNumberFormat="1" applyFont="1" applyFill="1" applyBorder="1" applyAlignment="1">
      <alignment horizontal="center"/>
    </xf>
    <xf numFmtId="166" fontId="93" fillId="2" borderId="0" xfId="0" applyNumberFormat="1" applyFont="1" applyFill="1" applyBorder="1" applyAlignment="1">
      <alignment horizontal="center"/>
    </xf>
    <xf numFmtId="166" fontId="93" fillId="2" borderId="12" xfId="0" applyNumberFormat="1" applyFont="1" applyFill="1" applyBorder="1" applyAlignment="1">
      <alignment horizontal="center"/>
    </xf>
    <xf numFmtId="166" fontId="15" fillId="2" borderId="0" xfId="0" applyNumberFormat="1" applyFont="1" applyFill="1"/>
    <xf numFmtId="166" fontId="219" fillId="2" borderId="0" xfId="0" applyNumberFormat="1" applyFont="1" applyFill="1" applyBorder="1" applyAlignment="1">
      <alignment horizontal="center"/>
    </xf>
    <xf numFmtId="166" fontId="93" fillId="28" borderId="35" xfId="0" applyNumberFormat="1" applyFont="1" applyFill="1" applyBorder="1" applyAlignment="1">
      <alignment horizontal="center"/>
    </xf>
    <xf numFmtId="166" fontId="93" fillId="28" borderId="120" xfId="0" applyNumberFormat="1" applyFont="1" applyFill="1" applyBorder="1" applyAlignment="1">
      <alignment horizontal="center"/>
    </xf>
    <xf numFmtId="166" fontId="93" fillId="28" borderId="45" xfId="0" applyNumberFormat="1" applyFont="1" applyFill="1" applyBorder="1" applyAlignment="1">
      <alignment horizontal="center"/>
    </xf>
    <xf numFmtId="0" fontId="15" fillId="2" borderId="0" xfId="0" applyFont="1" applyFill="1" applyBorder="1"/>
    <xf numFmtId="166" fontId="50" fillId="2" borderId="0" xfId="0" applyNumberFormat="1" applyFont="1" applyFill="1" applyBorder="1" applyAlignment="1">
      <alignment horizontal="center"/>
    </xf>
    <xf numFmtId="166" fontId="93" fillId="28" borderId="116" xfId="0" applyNumberFormat="1" applyFont="1" applyFill="1" applyBorder="1" applyAlignment="1">
      <alignment horizontal="center"/>
    </xf>
    <xf numFmtId="0" fontId="221" fillId="2" borderId="0" xfId="0" applyFont="1" applyFill="1"/>
    <xf numFmtId="0" fontId="222" fillId="2" borderId="0" xfId="0" applyFont="1" applyFill="1" applyAlignment="1">
      <alignment wrapText="1"/>
    </xf>
    <xf numFmtId="0" fontId="222" fillId="2" borderId="0" xfId="0" applyFont="1" applyFill="1" applyAlignment="1"/>
    <xf numFmtId="0" fontId="15" fillId="2" borderId="0" xfId="0" applyFont="1" applyFill="1" applyAlignment="1">
      <alignment wrapText="1"/>
    </xf>
    <xf numFmtId="174" fontId="93" fillId="88" borderId="0" xfId="0" applyNumberFormat="1" applyFont="1" applyFill="1" applyBorder="1" applyAlignment="1">
      <alignment horizontal="center" vertical="center" wrapText="1"/>
    </xf>
    <xf numFmtId="0" fontId="50" fillId="0" borderId="34" xfId="0" applyNumberFormat="1" applyFont="1" applyBorder="1" applyAlignment="1">
      <alignment horizontal="center"/>
    </xf>
    <xf numFmtId="0" fontId="50" fillId="0" borderId="1" xfId="0" applyNumberFormat="1" applyFont="1" applyBorder="1" applyAlignment="1">
      <alignment horizontal="center"/>
    </xf>
    <xf numFmtId="0" fontId="15" fillId="28" borderId="0" xfId="0" applyFont="1" applyFill="1" applyBorder="1"/>
    <xf numFmtId="0" fontId="15" fillId="28" borderId="0" xfId="0" applyFont="1" applyFill="1"/>
    <xf numFmtId="0" fontId="50" fillId="2" borderId="133" xfId="0" applyFont="1" applyFill="1" applyBorder="1" applyAlignment="1">
      <alignment vertical="center"/>
    </xf>
    <xf numFmtId="0" fontId="15" fillId="2" borderId="0" xfId="0" applyFont="1" applyFill="1" applyAlignment="1">
      <alignment horizontal="left"/>
    </xf>
    <xf numFmtId="175" fontId="93" fillId="2" borderId="88" xfId="0" applyNumberFormat="1" applyFont="1" applyFill="1" applyBorder="1" applyAlignment="1">
      <alignment horizontal="left"/>
    </xf>
    <xf numFmtId="0" fontId="50" fillId="2" borderId="88" xfId="0" applyFont="1" applyFill="1" applyBorder="1" applyAlignment="1">
      <alignment horizontal="center"/>
    </xf>
    <xf numFmtId="175" fontId="93" fillId="2" borderId="88" xfId="0" applyNumberFormat="1" applyFont="1" applyFill="1" applyBorder="1" applyAlignment="1">
      <alignment horizontal="center"/>
    </xf>
    <xf numFmtId="0" fontId="50" fillId="2" borderId="0" xfId="0" applyFont="1" applyFill="1" applyBorder="1" applyAlignment="1">
      <alignment vertical="center" wrapText="1"/>
    </xf>
    <xf numFmtId="0" fontId="93" fillId="2" borderId="88" xfId="0" applyNumberFormat="1" applyFont="1" applyFill="1" applyBorder="1" applyAlignment="1">
      <alignment horizontal="left"/>
    </xf>
    <xf numFmtId="0" fontId="50" fillId="2" borderId="88" xfId="0" applyFont="1" applyFill="1" applyBorder="1" applyAlignment="1">
      <alignment horizontal="left"/>
    </xf>
    <xf numFmtId="0" fontId="15" fillId="2" borderId="0" xfId="0" applyFont="1" applyFill="1" applyAlignment="1">
      <alignment horizontal="left" vertical="center"/>
    </xf>
    <xf numFmtId="0" fontId="15" fillId="2" borderId="88" xfId="0" applyFont="1" applyFill="1" applyBorder="1"/>
    <xf numFmtId="0" fontId="50" fillId="2" borderId="0" xfId="0" applyFont="1" applyFill="1" applyAlignment="1">
      <alignment vertical="center"/>
    </xf>
    <xf numFmtId="0" fontId="225" fillId="2" borderId="0" xfId="0" applyFont="1" applyFill="1" applyAlignment="1">
      <alignment horizontal="center" wrapText="1"/>
    </xf>
    <xf numFmtId="0" fontId="226" fillId="2" borderId="0" xfId="0" applyFont="1" applyFill="1" applyAlignment="1">
      <alignment horizontal="center" wrapText="1"/>
    </xf>
    <xf numFmtId="0" fontId="224" fillId="2" borderId="0" xfId="0" applyFont="1" applyFill="1" applyBorder="1" applyAlignment="1">
      <alignment vertical="top"/>
    </xf>
    <xf numFmtId="0" fontId="46" fillId="2" borderId="0" xfId="0" applyFont="1" applyFill="1" applyBorder="1" applyAlignment="1"/>
    <xf numFmtId="0" fontId="46" fillId="2" borderId="0" xfId="0" applyFont="1" applyFill="1" applyAlignment="1">
      <alignment horizontal="left" vertical="top"/>
    </xf>
    <xf numFmtId="0" fontId="46" fillId="2" borderId="0" xfId="0" applyFont="1" applyFill="1" applyAlignment="1">
      <alignment vertical="top"/>
    </xf>
    <xf numFmtId="0" fontId="227" fillId="2" borderId="0" xfId="73" applyFont="1" applyFill="1"/>
    <xf numFmtId="0" fontId="228" fillId="2" borderId="0" xfId="0" applyFont="1" applyFill="1" applyBorder="1" applyAlignment="1">
      <alignment horizontal="left"/>
    </xf>
    <xf numFmtId="0" fontId="228" fillId="2" borderId="0" xfId="0" applyFont="1" applyFill="1" applyBorder="1" applyAlignment="1">
      <alignment horizontal="left" vertical="center"/>
    </xf>
    <xf numFmtId="0" fontId="5" fillId="2" borderId="0" xfId="0" applyFont="1" applyFill="1" applyAlignment="1">
      <alignment vertical="center"/>
    </xf>
    <xf numFmtId="0" fontId="43" fillId="2" borderId="0" xfId="0" applyFont="1" applyFill="1" applyAlignment="1">
      <alignment horizontal="left" vertical="center"/>
    </xf>
    <xf numFmtId="287" fontId="218" fillId="2" borderId="123" xfId="70" applyNumberFormat="1" applyFont="1" applyFill="1" applyBorder="1" applyAlignment="1">
      <alignment horizontal="left" vertical="center"/>
    </xf>
    <xf numFmtId="178" fontId="214" fillId="28" borderId="89" xfId="40" applyNumberFormat="1" applyFont="1" applyFill="1" applyBorder="1" applyAlignment="1">
      <alignment vertical="center"/>
    </xf>
    <xf numFmtId="3" fontId="50" fillId="2" borderId="34" xfId="0" applyNumberFormat="1" applyFont="1" applyFill="1" applyBorder="1" applyAlignment="1">
      <alignment horizontal="center"/>
    </xf>
    <xf numFmtId="0" fontId="43" fillId="0" borderId="110" xfId="0" applyNumberFormat="1" applyFont="1" applyBorder="1" applyAlignment="1">
      <alignment horizontal="center"/>
    </xf>
    <xf numFmtId="0" fontId="15" fillId="2" borderId="110" xfId="0" applyFont="1" applyFill="1" applyBorder="1" applyAlignment="1">
      <alignment horizontal="center"/>
    </xf>
    <xf numFmtId="174" fontId="215" fillId="88" borderId="0" xfId="0" applyNumberFormat="1" applyFont="1" applyFill="1" applyBorder="1" applyAlignment="1">
      <alignment horizontal="center" vertical="center" wrapText="1"/>
    </xf>
    <xf numFmtId="3" fontId="50" fillId="2" borderId="0" xfId="0" applyNumberFormat="1" applyFont="1" applyFill="1" applyBorder="1" applyAlignment="1">
      <alignment horizontal="center"/>
    </xf>
    <xf numFmtId="0" fontId="50" fillId="2" borderId="0" xfId="0" applyFont="1" applyFill="1" applyAlignment="1">
      <alignment horizontal="left" wrapText="1"/>
    </xf>
    <xf numFmtId="0" fontId="15" fillId="2" borderId="9" xfId="0" applyFont="1" applyFill="1" applyBorder="1" applyAlignment="1"/>
    <xf numFmtId="0" fontId="15" fillId="2" borderId="0" xfId="0" applyFont="1" applyFill="1" applyBorder="1" applyAlignment="1"/>
    <xf numFmtId="44" fontId="50" fillId="2" borderId="0" xfId="70" applyFont="1" applyFill="1"/>
    <xf numFmtId="0" fontId="46" fillId="2" borderId="0" xfId="0" applyFont="1" applyFill="1"/>
    <xf numFmtId="0" fontId="50" fillId="2" borderId="110" xfId="0" applyFont="1" applyFill="1" applyBorder="1" applyAlignment="1">
      <alignment horizontal="center"/>
    </xf>
    <xf numFmtId="44" fontId="46" fillId="2" borderId="0" xfId="70" applyFont="1" applyFill="1"/>
    <xf numFmtId="175" fontId="5" fillId="2" borderId="0" xfId="0" applyNumberFormat="1" applyFont="1" applyFill="1"/>
    <xf numFmtId="174" fontId="54" fillId="26" borderId="49" xfId="6" applyNumberFormat="1" applyFont="1" applyFill="1" applyBorder="1" applyAlignment="1">
      <alignment horizontal="center" vertical="center" wrapText="1"/>
    </xf>
    <xf numFmtId="174" fontId="54" fillId="26" borderId="34" xfId="6" applyNumberFormat="1" applyFont="1" applyFill="1" applyBorder="1" applyAlignment="1">
      <alignment horizontal="center" vertical="center" wrapText="1"/>
    </xf>
    <xf numFmtId="174" fontId="54" fillId="2" borderId="0" xfId="6" applyNumberFormat="1" applyFont="1" applyFill="1" applyBorder="1" applyAlignment="1">
      <alignment horizontal="center" vertical="center" wrapText="1"/>
    </xf>
    <xf numFmtId="174" fontId="54" fillId="26" borderId="13" xfId="6" applyNumberFormat="1" applyFont="1" applyFill="1" applyBorder="1" applyAlignment="1">
      <alignment horizontal="center" vertical="center" wrapText="1"/>
    </xf>
    <xf numFmtId="10" fontId="43" fillId="2" borderId="13" xfId="0" applyNumberFormat="1" applyFont="1" applyFill="1" applyBorder="1" applyAlignment="1" applyProtection="1">
      <alignment horizontal="center"/>
      <protection locked="0"/>
    </xf>
    <xf numFmtId="10" fontId="43" fillId="2" borderId="0" xfId="0" applyNumberFormat="1" applyFont="1" applyFill="1" applyBorder="1" applyAlignment="1">
      <alignment horizontal="center"/>
    </xf>
    <xf numFmtId="17" fontId="43" fillId="0" borderId="8" xfId="0" applyNumberFormat="1" applyFont="1" applyFill="1" applyBorder="1" applyAlignment="1">
      <alignment horizontal="center"/>
    </xf>
    <xf numFmtId="1" fontId="43" fillId="0" borderId="8" xfId="0" applyNumberFormat="1" applyFont="1" applyFill="1" applyBorder="1" applyAlignment="1">
      <alignment horizontal="center"/>
    </xf>
    <xf numFmtId="0" fontId="43" fillId="0" borderId="8" xfId="0" applyFont="1" applyFill="1" applyBorder="1" applyAlignment="1">
      <alignment horizontal="center"/>
    </xf>
    <xf numFmtId="10" fontId="47" fillId="0" borderId="8" xfId="0" applyNumberFormat="1" applyFont="1" applyFill="1" applyBorder="1" applyAlignment="1">
      <alignment horizontal="center"/>
    </xf>
    <xf numFmtId="173" fontId="47" fillId="0" borderId="7" xfId="70" applyNumberFormat="1" applyFont="1" applyFill="1" applyBorder="1"/>
    <xf numFmtId="173" fontId="47" fillId="0" borderId="8" xfId="70" applyNumberFormat="1" applyFont="1" applyFill="1" applyBorder="1"/>
    <xf numFmtId="10" fontId="43" fillId="2" borderId="7" xfId="0" applyNumberFormat="1" applyFont="1" applyFill="1" applyBorder="1" applyAlignment="1" applyProtection="1">
      <alignment horizontal="center"/>
      <protection locked="0"/>
    </xf>
    <xf numFmtId="17" fontId="43" fillId="2" borderId="8" xfId="0" applyNumberFormat="1" applyFont="1" applyFill="1" applyBorder="1" applyAlignment="1">
      <alignment horizontal="center"/>
    </xf>
    <xf numFmtId="0" fontId="43" fillId="2" borderId="8" xfId="0" applyFont="1" applyFill="1" applyBorder="1" applyAlignment="1">
      <alignment horizontal="center"/>
    </xf>
    <xf numFmtId="17" fontId="44" fillId="2" borderId="14" xfId="0" applyNumberFormat="1" applyFont="1" applyFill="1" applyBorder="1"/>
    <xf numFmtId="0" fontId="44" fillId="2" borderId="14" xfId="0" applyFont="1" applyFill="1" applyBorder="1"/>
    <xf numFmtId="10" fontId="10" fillId="2" borderId="14" xfId="0" applyNumberFormat="1" applyFont="1" applyFill="1" applyBorder="1"/>
    <xf numFmtId="173" fontId="44" fillId="2" borderId="14" xfId="0" applyNumberFormat="1" applyFont="1" applyFill="1" applyBorder="1"/>
    <xf numFmtId="17" fontId="43" fillId="28" borderId="7" xfId="0" applyNumberFormat="1" applyFont="1" applyFill="1" applyBorder="1"/>
    <xf numFmtId="0" fontId="43" fillId="28" borderId="7" xfId="0" applyFont="1" applyFill="1" applyBorder="1"/>
    <xf numFmtId="10" fontId="47" fillId="28" borderId="7" xfId="0" applyNumberFormat="1" applyFont="1" applyFill="1" applyBorder="1"/>
    <xf numFmtId="173" fontId="43" fillId="28" borderId="7" xfId="0" applyNumberFormat="1" applyFont="1" applyFill="1" applyBorder="1" applyProtection="1">
      <protection locked="0"/>
    </xf>
    <xf numFmtId="173" fontId="47" fillId="28" borderId="7" xfId="70" applyNumberFormat="1" applyFont="1" applyFill="1" applyBorder="1" applyProtection="1"/>
    <xf numFmtId="17" fontId="51" fillId="2" borderId="7" xfId="0" applyNumberFormat="1" applyFont="1" applyFill="1" applyBorder="1"/>
    <xf numFmtId="0" fontId="51" fillId="2" borderId="7" xfId="0" applyFont="1" applyFill="1" applyBorder="1"/>
    <xf numFmtId="10" fontId="10" fillId="2" borderId="7" xfId="0" applyNumberFormat="1" applyFont="1" applyFill="1" applyBorder="1"/>
    <xf numFmtId="173" fontId="51" fillId="2" borderId="7" xfId="0" applyNumberFormat="1" applyFont="1" applyFill="1" applyBorder="1"/>
    <xf numFmtId="10" fontId="47" fillId="2" borderId="8" xfId="0" applyNumberFormat="1" applyFont="1" applyFill="1" applyBorder="1" applyAlignment="1">
      <alignment horizontal="center"/>
    </xf>
    <xf numFmtId="173" fontId="47" fillId="2" borderId="7" xfId="70" applyNumberFormat="1" applyFont="1" applyFill="1" applyBorder="1"/>
    <xf numFmtId="173" fontId="47" fillId="2" borderId="8" xfId="70" applyNumberFormat="1" applyFont="1" applyFill="1" applyBorder="1"/>
    <xf numFmtId="10" fontId="47" fillId="2" borderId="8" xfId="0" quotePrefix="1" applyNumberFormat="1" applyFont="1" applyFill="1" applyBorder="1" applyAlignment="1">
      <alignment horizontal="center"/>
    </xf>
    <xf numFmtId="10" fontId="43" fillId="28" borderId="7" xfId="0" applyNumberFormat="1" applyFont="1" applyFill="1" applyBorder="1" applyAlignment="1" applyProtection="1">
      <alignment horizontal="center"/>
      <protection locked="0"/>
    </xf>
    <xf numFmtId="17" fontId="10" fillId="2" borderId="14" xfId="0" applyNumberFormat="1" applyFont="1" applyFill="1" applyBorder="1"/>
    <xf numFmtId="10" fontId="43" fillId="2" borderId="48" xfId="0" applyNumberFormat="1" applyFont="1" applyFill="1" applyBorder="1" applyAlignment="1" applyProtection="1">
      <alignment horizontal="center"/>
      <protection locked="0"/>
    </xf>
    <xf numFmtId="10" fontId="43" fillId="28" borderId="48" xfId="0" applyNumberFormat="1" applyFont="1" applyFill="1" applyBorder="1" applyAlignment="1" applyProtection="1">
      <alignment horizontal="center"/>
      <protection locked="0"/>
    </xf>
    <xf numFmtId="0" fontId="230" fillId="2" borderId="0" xfId="0" applyFont="1" applyFill="1" applyAlignment="1">
      <alignment horizontal="center"/>
    </xf>
    <xf numFmtId="0" fontId="230" fillId="2" borderId="0" xfId="0" applyFont="1" applyFill="1"/>
    <xf numFmtId="0" fontId="5" fillId="2" borderId="0" xfId="0" applyFont="1" applyFill="1" applyAlignment="1">
      <alignment horizontal="center"/>
    </xf>
    <xf numFmtId="10" fontId="47" fillId="28" borderId="8" xfId="0" applyNumberFormat="1" applyFont="1" applyFill="1" applyBorder="1" applyAlignment="1">
      <alignment horizontal="center"/>
    </xf>
    <xf numFmtId="0" fontId="50" fillId="2" borderId="9" xfId="0" applyFont="1" applyFill="1" applyBorder="1" applyAlignment="1">
      <alignment vertical="center"/>
    </xf>
    <xf numFmtId="0" fontId="224" fillId="2" borderId="0" xfId="0" applyFont="1" applyFill="1" applyAlignment="1">
      <alignment vertical="center"/>
    </xf>
    <xf numFmtId="0" fontId="93" fillId="2" borderId="10" xfId="0" applyFont="1" applyFill="1" applyBorder="1" applyAlignment="1">
      <alignment vertical="center"/>
    </xf>
    <xf numFmtId="0" fontId="93" fillId="2" borderId="10" xfId="0" applyFont="1" applyFill="1" applyBorder="1" applyAlignment="1">
      <alignment vertical="center" wrapText="1"/>
    </xf>
    <xf numFmtId="287" fontId="218" fillId="2" borderId="124" xfId="70" applyNumberFormat="1" applyFont="1" applyFill="1" applyBorder="1" applyAlignment="1">
      <alignment horizontal="left" vertical="center"/>
    </xf>
    <xf numFmtId="174" fontId="215" fillId="27" borderId="110" xfId="0" applyNumberFormat="1" applyFont="1" applyFill="1" applyBorder="1" applyAlignment="1">
      <alignment horizontal="center" vertical="center" wrapText="1"/>
    </xf>
    <xf numFmtId="174" fontId="54" fillId="27" borderId="110" xfId="0" applyNumberFormat="1" applyFont="1" applyFill="1" applyBorder="1" applyAlignment="1">
      <alignment horizontal="center" vertical="center" wrapText="1"/>
    </xf>
    <xf numFmtId="0" fontId="219" fillId="2" borderId="110" xfId="0" applyFont="1" applyFill="1" applyBorder="1" applyAlignment="1">
      <alignment horizontal="left" vertical="top" wrapText="1"/>
    </xf>
    <xf numFmtId="0" fontId="15" fillId="2" borderId="103" xfId="0" applyFont="1" applyFill="1" applyBorder="1" applyAlignment="1">
      <alignment vertical="top"/>
    </xf>
    <xf numFmtId="0" fontId="219" fillId="2" borderId="122" xfId="0" applyFont="1" applyFill="1" applyBorder="1" applyAlignment="1">
      <alignment vertical="top"/>
    </xf>
    <xf numFmtId="0" fontId="15" fillId="2" borderId="138" xfId="0" applyFont="1" applyFill="1" applyBorder="1" applyAlignment="1">
      <alignment vertical="top"/>
    </xf>
    <xf numFmtId="0" fontId="15" fillId="2" borderId="134" xfId="0" applyFont="1" applyFill="1" applyBorder="1" applyAlignment="1">
      <alignment vertical="top"/>
    </xf>
    <xf numFmtId="0" fontId="15" fillId="2" borderId="0" xfId="0" applyFont="1" applyFill="1" applyBorder="1" applyAlignment="1">
      <alignment vertical="top"/>
    </xf>
    <xf numFmtId="0" fontId="15" fillId="2" borderId="0" xfId="0" applyFont="1" applyFill="1" applyAlignment="1">
      <alignment vertical="top"/>
    </xf>
    <xf numFmtId="0" fontId="15" fillId="2" borderId="110" xfId="0" applyFont="1" applyFill="1" applyBorder="1" applyAlignment="1">
      <alignment horizontal="left" vertical="top" wrapText="1"/>
    </xf>
    <xf numFmtId="0" fontId="219" fillId="2" borderId="110" xfId="0" applyFont="1" applyFill="1" applyBorder="1" applyAlignment="1">
      <alignment horizontal="center" vertical="center" textRotation="180"/>
    </xf>
    <xf numFmtId="0" fontId="15" fillId="2" borderId="89" xfId="0" applyFont="1" applyFill="1" applyBorder="1"/>
    <xf numFmtId="0" fontId="15" fillId="2" borderId="109" xfId="0" applyFont="1" applyFill="1" applyBorder="1" applyAlignment="1">
      <alignment horizontal="right"/>
    </xf>
    <xf numFmtId="0" fontId="15" fillId="28" borderId="12" xfId="0" applyFont="1" applyFill="1" applyBorder="1"/>
    <xf numFmtId="0" fontId="15" fillId="28" borderId="0" xfId="0" quotePrefix="1" applyFont="1" applyFill="1" applyBorder="1"/>
    <xf numFmtId="0" fontId="15" fillId="28" borderId="5" xfId="0" applyFont="1" applyFill="1" applyBorder="1"/>
    <xf numFmtId="0" fontId="15" fillId="28" borderId="112" xfId="0" applyFont="1" applyFill="1" applyBorder="1"/>
    <xf numFmtId="0" fontId="43" fillId="2" borderId="0" xfId="0" applyFont="1" applyFill="1" applyProtection="1">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178" fontId="214" fillId="28" borderId="28" xfId="40" applyNumberFormat="1" applyFont="1" applyFill="1" applyBorder="1" applyAlignment="1" applyProtection="1">
      <alignment horizontal="left" vertical="center"/>
      <protection locked="0"/>
    </xf>
    <xf numFmtId="0" fontId="9" fillId="2" borderId="0" xfId="0" applyFont="1" applyFill="1" applyAlignment="1" applyProtection="1">
      <alignment horizontal="left"/>
      <protection locked="0"/>
    </xf>
    <xf numFmtId="0" fontId="48" fillId="2" borderId="0" xfId="0" applyFont="1" applyFill="1" applyAlignment="1" applyProtection="1">
      <alignment horizontal="center"/>
      <protection locked="0"/>
    </xf>
    <xf numFmtId="0" fontId="48" fillId="2" borderId="0" xfId="0" applyFont="1" applyFill="1" applyBorder="1" applyAlignment="1" applyProtection="1">
      <alignment horizontal="center"/>
      <protection locked="0"/>
    </xf>
    <xf numFmtId="178" fontId="214" fillId="2" borderId="28" xfId="40" applyNumberFormat="1" applyFont="1" applyFill="1" applyBorder="1" applyAlignment="1" applyProtection="1">
      <alignment horizontal="left" vertical="center"/>
      <protection locked="0"/>
    </xf>
    <xf numFmtId="178" fontId="53" fillId="2" borderId="28" xfId="40" applyNumberFormat="1" applyFont="1" applyFill="1" applyBorder="1" applyAlignment="1" applyProtection="1">
      <alignment horizontal="left" vertical="center"/>
      <protection locked="0"/>
    </xf>
    <xf numFmtId="0" fontId="9" fillId="2" borderId="0" xfId="0" applyFont="1" applyFill="1" applyProtection="1">
      <protection locked="0"/>
    </xf>
    <xf numFmtId="0" fontId="55" fillId="2" borderId="0" xfId="0" applyFont="1" applyFill="1" applyAlignment="1" applyProtection="1">
      <alignment horizontal="center"/>
      <protection locked="0"/>
    </xf>
    <xf numFmtId="0" fontId="50" fillId="2" borderId="0" xfId="0" applyFont="1" applyFill="1" applyProtection="1">
      <protection locked="0"/>
    </xf>
    <xf numFmtId="0" fontId="52" fillId="2" borderId="0" xfId="0" applyFont="1" applyFill="1" applyAlignment="1" applyProtection="1">
      <alignment horizontal="center"/>
      <protection locked="0"/>
    </xf>
    <xf numFmtId="0" fontId="5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93" fillId="2" borderId="0" xfId="0" applyFont="1" applyFill="1" applyBorder="1" applyAlignment="1" applyProtection="1">
      <alignment vertical="center"/>
      <protection locked="0"/>
    </xf>
    <xf numFmtId="0" fontId="46" fillId="2" borderId="0" xfId="0" applyFont="1" applyFill="1" applyBorder="1" applyAlignment="1" applyProtection="1">
      <alignment horizontal="left" vertical="top"/>
      <protection locked="0"/>
    </xf>
    <xf numFmtId="0" fontId="93" fillId="2" borderId="0" xfId="0" applyFont="1" applyFill="1" applyBorder="1" applyAlignment="1" applyProtection="1">
      <alignment horizontal="left" vertical="center" wrapText="1"/>
      <protection locked="0"/>
    </xf>
    <xf numFmtId="0" fontId="47" fillId="2" borderId="0" xfId="0" applyFont="1" applyFill="1" applyProtection="1">
      <protection locked="0"/>
    </xf>
    <xf numFmtId="0" fontId="93" fillId="2" borderId="0" xfId="0" applyFont="1" applyFill="1" applyBorder="1" applyAlignment="1" applyProtection="1">
      <alignment horizontal="left" vertical="top" wrapText="1"/>
      <protection locked="0"/>
    </xf>
    <xf numFmtId="0" fontId="44" fillId="2" borderId="0" xfId="0" applyFont="1" applyFill="1" applyBorder="1" applyAlignment="1" applyProtection="1">
      <alignment horizontal="left"/>
      <protection locked="0"/>
    </xf>
    <xf numFmtId="0" fontId="93" fillId="2" borderId="0" xfId="0" applyFont="1" applyFill="1" applyBorder="1" applyAlignment="1" applyProtection="1">
      <alignment vertical="top"/>
      <protection locked="0"/>
    </xf>
    <xf numFmtId="3" fontId="60" fillId="2" borderId="0" xfId="0" applyNumberFormat="1" applyFont="1" applyFill="1" applyBorder="1" applyAlignment="1" applyProtection="1">
      <alignment horizontal="left" vertical="center"/>
      <protection locked="0"/>
    </xf>
    <xf numFmtId="0" fontId="46" fillId="2" borderId="0" xfId="0" applyFont="1" applyFill="1" applyAlignment="1" applyProtection="1">
      <protection locked="0"/>
    </xf>
    <xf numFmtId="0" fontId="52" fillId="2" borderId="0" xfId="0" applyFont="1" applyFill="1" applyAlignment="1" applyProtection="1">
      <protection locked="0"/>
    </xf>
    <xf numFmtId="0" fontId="52" fillId="2" borderId="0" xfId="0" applyFont="1" applyFill="1" applyBorder="1" applyAlignment="1" applyProtection="1">
      <alignment horizontal="center" vertical="center"/>
      <protection locked="0"/>
    </xf>
    <xf numFmtId="0" fontId="36" fillId="2" borderId="0" xfId="0" applyFont="1" applyFill="1" applyProtection="1">
      <protection locked="0"/>
    </xf>
    <xf numFmtId="0" fontId="54" fillId="26" borderId="104" xfId="0" applyNumberFormat="1" applyFont="1" applyFill="1" applyBorder="1" applyAlignment="1" applyProtection="1">
      <alignment horizontal="center" vertical="center" wrapText="1"/>
      <protection locked="0"/>
    </xf>
    <xf numFmtId="0" fontId="54" fillId="26" borderId="98" xfId="0" applyNumberFormat="1" applyFont="1" applyFill="1" applyBorder="1" applyAlignment="1" applyProtection="1">
      <alignment horizontal="center" vertical="center" wrapText="1"/>
      <protection locked="0"/>
    </xf>
    <xf numFmtId="0" fontId="54" fillId="26" borderId="46" xfId="0" applyNumberFormat="1" applyFont="1" applyFill="1" applyBorder="1" applyAlignment="1" applyProtection="1">
      <alignment horizontal="center" vertical="center" wrapText="1"/>
      <protection locked="0"/>
    </xf>
    <xf numFmtId="0" fontId="54" fillId="26" borderId="135" xfId="0" applyNumberFormat="1" applyFont="1" applyFill="1" applyBorder="1" applyAlignment="1" applyProtection="1">
      <alignment horizontal="center" vertical="center" wrapText="1"/>
      <protection locked="0"/>
    </xf>
    <xf numFmtId="3" fontId="229" fillId="2" borderId="89" xfId="0" applyNumberFormat="1" applyFont="1" applyFill="1" applyBorder="1" applyAlignment="1" applyProtection="1">
      <alignment vertical="center"/>
      <protection locked="0"/>
    </xf>
    <xf numFmtId="3" fontId="51" fillId="2" borderId="0" xfId="0" applyNumberFormat="1" applyFont="1" applyFill="1" applyBorder="1" applyAlignment="1" applyProtection="1">
      <alignment vertical="center"/>
      <protection locked="0"/>
    </xf>
    <xf numFmtId="3" fontId="51" fillId="2" borderId="0" xfId="0" applyNumberFormat="1" applyFont="1" applyFill="1" applyBorder="1" applyAlignment="1" applyProtection="1">
      <alignment horizontal="center" vertical="center"/>
      <protection locked="0"/>
    </xf>
    <xf numFmtId="3" fontId="47" fillId="2" borderId="0" xfId="0" applyNumberFormat="1" applyFont="1" applyFill="1" applyBorder="1" applyAlignment="1" applyProtection="1">
      <alignment horizontal="center" vertical="center"/>
      <protection locked="0"/>
    </xf>
    <xf numFmtId="3" fontId="51" fillId="2" borderId="12" xfId="0" applyNumberFormat="1" applyFont="1" applyFill="1" applyBorder="1" applyAlignment="1" applyProtection="1">
      <alignment horizontal="center" vertical="center"/>
      <protection locked="0"/>
    </xf>
    <xf numFmtId="0" fontId="51" fillId="2" borderId="0" xfId="0" applyFont="1" applyFill="1" applyBorder="1" applyProtection="1">
      <protection locked="0"/>
    </xf>
    <xf numFmtId="3" fontId="93" fillId="2" borderId="89" xfId="0" applyNumberFormat="1" applyFont="1" applyFill="1" applyBorder="1" applyAlignment="1" applyProtection="1">
      <alignment vertical="center"/>
      <protection locked="0"/>
    </xf>
    <xf numFmtId="3" fontId="47" fillId="28" borderId="35" xfId="0" applyNumberFormat="1" applyFont="1" applyFill="1" applyBorder="1" applyAlignment="1" applyProtection="1">
      <alignment horizontal="center" vertical="center"/>
      <protection locked="0"/>
    </xf>
    <xf numFmtId="9" fontId="43" fillId="28" borderId="12" xfId="72" applyFont="1" applyFill="1" applyBorder="1" applyAlignment="1" applyProtection="1">
      <alignment horizontal="center" vertical="center"/>
      <protection locked="0"/>
    </xf>
    <xf numFmtId="0" fontId="36" fillId="2" borderId="12" xfId="0" applyFont="1" applyFill="1" applyBorder="1" applyAlignment="1" applyProtection="1">
      <alignment horizontal="center" vertical="center"/>
      <protection locked="0"/>
    </xf>
    <xf numFmtId="3" fontId="49" fillId="2" borderId="89" xfId="0" applyNumberFormat="1" applyFont="1" applyFill="1" applyBorder="1" applyAlignment="1" applyProtection="1">
      <alignment vertical="center"/>
      <protection locked="0"/>
    </xf>
    <xf numFmtId="3" fontId="10" fillId="2" borderId="0" xfId="0" applyNumberFormat="1" applyFont="1" applyFill="1" applyBorder="1" applyAlignment="1" applyProtection="1">
      <alignment vertical="center" wrapText="1"/>
      <protection locked="0"/>
    </xf>
    <xf numFmtId="3" fontId="10" fillId="2" borderId="0" xfId="0" applyNumberFormat="1" applyFont="1" applyFill="1" applyBorder="1" applyAlignment="1" applyProtection="1">
      <alignment horizontal="center" vertical="center"/>
      <protection locked="0"/>
    </xf>
    <xf numFmtId="9" fontId="43" fillId="2" borderId="0" xfId="0" applyNumberFormat="1" applyFont="1" applyFill="1" applyBorder="1" applyAlignment="1" applyProtection="1">
      <alignment horizontal="center" vertical="center"/>
      <protection locked="0"/>
    </xf>
    <xf numFmtId="9" fontId="44" fillId="2" borderId="12" xfId="0" applyNumberFormat="1" applyFont="1" applyFill="1" applyBorder="1" applyAlignment="1" applyProtection="1">
      <alignment horizontal="center" vertical="center"/>
      <protection locked="0"/>
    </xf>
    <xf numFmtId="0" fontId="45" fillId="2" borderId="0" xfId="0" applyFont="1" applyFill="1" applyProtection="1">
      <protection locked="0"/>
    </xf>
    <xf numFmtId="3" fontId="47"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wrapText="1"/>
      <protection locked="0"/>
    </xf>
    <xf numFmtId="9" fontId="43" fillId="2" borderId="12" xfId="0" applyNumberFormat="1" applyFont="1" applyFill="1" applyBorder="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210" fillId="2" borderId="0" xfId="0" applyNumberFormat="1" applyFont="1" applyFill="1" applyBorder="1" applyAlignment="1" applyProtection="1">
      <alignment vertical="center" wrapText="1"/>
      <protection locked="0"/>
    </xf>
    <xf numFmtId="0" fontId="36" fillId="2" borderId="0" xfId="0" applyFont="1" applyFill="1" applyBorder="1" applyProtection="1">
      <protection locked="0"/>
    </xf>
    <xf numFmtId="0" fontId="93" fillId="2" borderId="89" xfId="0" applyNumberFormat="1" applyFont="1" applyFill="1" applyBorder="1" applyAlignment="1" applyProtection="1">
      <alignment vertical="top"/>
      <protection locked="0"/>
    </xf>
    <xf numFmtId="9" fontId="36" fillId="2" borderId="12" xfId="72" applyFont="1" applyFill="1" applyBorder="1" applyAlignment="1" applyProtection="1">
      <alignment horizontal="center" vertical="center"/>
      <protection locked="0"/>
    </xf>
    <xf numFmtId="0" fontId="47" fillId="2" borderId="0" xfId="0" applyNumberFormat="1" applyFont="1" applyFill="1" applyBorder="1" applyAlignment="1" applyProtection="1">
      <alignment vertical="top" wrapText="1"/>
      <protection locked="0"/>
    </xf>
    <xf numFmtId="9" fontId="43" fillId="2" borderId="12" xfId="72" applyFont="1" applyFill="1" applyBorder="1" applyAlignment="1" applyProtection="1">
      <alignment horizontal="center" vertical="center"/>
      <protection locked="0"/>
    </xf>
    <xf numFmtId="0" fontId="93" fillId="2" borderId="89" xfId="0" applyNumberFormat="1" applyFont="1" applyFill="1" applyBorder="1" applyAlignment="1" applyProtection="1">
      <alignment vertical="top" wrapText="1"/>
      <protection locked="0"/>
    </xf>
    <xf numFmtId="3" fontId="93" fillId="2" borderId="89"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left" vertical="center"/>
      <protection locked="0"/>
    </xf>
    <xf numFmtId="3" fontId="47" fillId="2" borderId="12" xfId="0" applyNumberFormat="1" applyFont="1" applyFill="1" applyBorder="1" applyAlignment="1" applyProtection="1">
      <alignment horizontal="center" vertical="center" wrapText="1"/>
      <protection locked="0"/>
    </xf>
    <xf numFmtId="3" fontId="212" fillId="2" borderId="0" xfId="0" applyNumberFormat="1" applyFont="1" applyFill="1" applyBorder="1" applyAlignment="1" applyProtection="1">
      <alignment horizontal="center" vertical="center"/>
      <protection locked="0"/>
    </xf>
    <xf numFmtId="3" fontId="51" fillId="2" borderId="0" xfId="0" applyNumberFormat="1" applyFont="1" applyFill="1" applyBorder="1" applyAlignment="1" applyProtection="1">
      <alignment vertical="center" wrapText="1"/>
      <protection locked="0"/>
    </xf>
    <xf numFmtId="3" fontId="93" fillId="2" borderId="89" xfId="0" applyNumberFormat="1" applyFont="1" applyFill="1" applyBorder="1" applyAlignment="1" applyProtection="1">
      <alignment horizontal="left" vertical="center" wrapText="1"/>
      <protection locked="0"/>
    </xf>
    <xf numFmtId="3" fontId="93" fillId="2" borderId="89" xfId="0" applyNumberFormat="1"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center" vertical="center"/>
      <protection locked="0"/>
    </xf>
    <xf numFmtId="3" fontId="93" fillId="2" borderId="89" xfId="0" applyNumberFormat="1" applyFont="1" applyFill="1" applyBorder="1" applyAlignment="1" applyProtection="1">
      <alignment horizontal="left" vertical="center"/>
      <protection locked="0"/>
    </xf>
    <xf numFmtId="3" fontId="47" fillId="2" borderId="5" xfId="0" applyNumberFormat="1" applyFont="1" applyFill="1" applyBorder="1" applyAlignment="1" applyProtection="1">
      <alignment vertical="center" wrapText="1"/>
      <protection locked="0"/>
    </xf>
    <xf numFmtId="3" fontId="47" fillId="2" borderId="5" xfId="0" applyNumberFormat="1" applyFont="1" applyFill="1" applyBorder="1" applyAlignment="1" applyProtection="1">
      <alignment horizontal="center" vertical="center"/>
      <protection locked="0"/>
    </xf>
    <xf numFmtId="3" fontId="46" fillId="2" borderId="41" xfId="0" applyNumberFormat="1" applyFont="1" applyFill="1" applyBorder="1" applyAlignment="1" applyProtection="1">
      <alignment horizontal="left" vertical="center"/>
      <protection locked="0"/>
    </xf>
    <xf numFmtId="3" fontId="44" fillId="2" borderId="3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center" vertical="center"/>
      <protection locked="0"/>
    </xf>
    <xf numFmtId="3" fontId="44" fillId="2" borderId="42" xfId="0" applyNumberFormat="1" applyFont="1" applyFill="1" applyBorder="1" applyAlignment="1" applyProtection="1">
      <alignment horizontal="center" vertical="center"/>
      <protection locked="0"/>
    </xf>
    <xf numFmtId="3" fontId="46" fillId="2" borderId="3" xfId="0" applyNumberFormat="1" applyFont="1" applyFill="1" applyBorder="1" applyAlignment="1" applyProtection="1">
      <alignment horizontal="left" vertical="center"/>
      <protection locked="0"/>
    </xf>
    <xf numFmtId="3" fontId="44" fillId="2" borderId="45" xfId="0" applyNumberFormat="1" applyFont="1" applyFill="1" applyBorder="1" applyAlignment="1" applyProtection="1">
      <alignment horizontal="center" vertical="center"/>
      <protection locked="0"/>
    </xf>
    <xf numFmtId="3" fontId="10" fillId="2" borderId="0" xfId="0" applyNumberFormat="1" applyFont="1" applyFill="1" applyBorder="1" applyAlignment="1" applyProtection="1">
      <alignment horizontal="left" vertical="center"/>
      <protection locked="0"/>
    </xf>
    <xf numFmtId="3" fontId="209" fillId="2" borderId="0" xfId="0" applyNumberFormat="1" applyFont="1" applyFill="1" applyBorder="1" applyAlignment="1" applyProtection="1">
      <alignment horizontal="left" vertical="center"/>
      <protection locked="0"/>
    </xf>
    <xf numFmtId="3" fontId="44" fillId="2" borderId="0" xfId="0" applyNumberFormat="1" applyFont="1" applyFill="1" applyBorder="1" applyAlignment="1" applyProtection="1">
      <alignment horizontal="center" vertical="center"/>
      <protection locked="0"/>
    </xf>
    <xf numFmtId="0" fontId="45" fillId="2" borderId="0" xfId="0" applyFont="1" applyFill="1" applyBorder="1" applyProtection="1">
      <protection locked="0"/>
    </xf>
    <xf numFmtId="3" fontId="10" fillId="2" borderId="12"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center"/>
      <protection locked="0"/>
    </xf>
    <xf numFmtId="0" fontId="37" fillId="2" borderId="0" xfId="0" applyFont="1" applyFill="1" applyBorder="1" applyAlignment="1" applyProtection="1">
      <alignment horizontal="center"/>
      <protection locked="0"/>
    </xf>
    <xf numFmtId="3" fontId="60" fillId="2" borderId="0" xfId="0" applyNumberFormat="1" applyFont="1" applyFill="1" applyBorder="1" applyAlignment="1" applyProtection="1">
      <alignment horizontal="center" vertical="center"/>
      <protection locked="0"/>
    </xf>
    <xf numFmtId="286" fontId="47" fillId="2" borderId="0" xfId="0" applyNumberFormat="1" applyFont="1" applyFill="1" applyBorder="1" applyAlignment="1" applyProtection="1">
      <alignment horizontal="center" vertical="center"/>
      <protection locked="0"/>
    </xf>
    <xf numFmtId="175" fontId="47" fillId="2" borderId="12" xfId="0" applyNumberFormat="1" applyFont="1" applyFill="1" applyBorder="1" applyAlignment="1" applyProtection="1">
      <alignment horizontal="center" vertical="center"/>
      <protection locked="0"/>
    </xf>
    <xf numFmtId="0" fontId="37" fillId="2" borderId="0" xfId="0" applyFont="1" applyFill="1" applyAlignment="1" applyProtection="1">
      <alignment horizontal="center"/>
      <protection locked="0"/>
    </xf>
    <xf numFmtId="0" fontId="61" fillId="2" borderId="0" xfId="0" applyFont="1" applyFill="1" applyAlignment="1" applyProtection="1">
      <alignment horizontal="center"/>
      <protection locked="0"/>
    </xf>
    <xf numFmtId="3" fontId="10" fillId="2" borderId="0" xfId="0" applyNumberFormat="1" applyFont="1" applyFill="1" applyBorder="1" applyAlignment="1" applyProtection="1">
      <alignment vertical="center"/>
      <protection locked="0"/>
    </xf>
    <xf numFmtId="173" fontId="10" fillId="2" borderId="0" xfId="71" applyNumberFormat="1" applyFont="1" applyFill="1" applyBorder="1" applyAlignment="1" applyProtection="1">
      <alignment horizontal="center" vertical="center"/>
      <protection locked="0"/>
    </xf>
    <xf numFmtId="173" fontId="10" fillId="2" borderId="0" xfId="0" applyNumberFormat="1" applyFont="1" applyFill="1" applyBorder="1" applyAlignment="1" applyProtection="1">
      <alignment horizontal="center" vertical="center"/>
      <protection locked="0"/>
    </xf>
    <xf numFmtId="44" fontId="10" fillId="2" borderId="12" xfId="70"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left" vertical="center"/>
      <protection locked="0"/>
    </xf>
    <xf numFmtId="0" fontId="61" fillId="2" borderId="0" xfId="0" applyFont="1" applyFill="1" applyBorder="1" applyProtection="1">
      <protection locked="0"/>
    </xf>
    <xf numFmtId="287" fontId="10" fillId="2" borderId="0" xfId="70" applyNumberFormat="1" applyFont="1" applyFill="1" applyBorder="1" applyAlignment="1" applyProtection="1">
      <alignment horizontal="center" vertical="center"/>
      <protection locked="0"/>
    </xf>
    <xf numFmtId="172" fontId="10" fillId="2" borderId="0" xfId="0" applyNumberFormat="1" applyFont="1" applyFill="1" applyBorder="1" applyAlignment="1" applyProtection="1">
      <alignment horizontal="center" vertical="center"/>
      <protection locked="0"/>
    </xf>
    <xf numFmtId="175" fontId="10" fillId="2" borderId="12" xfId="0" applyNumberFormat="1" applyFont="1" applyFill="1" applyBorder="1" applyAlignment="1" applyProtection="1">
      <alignment horizontal="center" vertical="center"/>
      <protection locked="0"/>
    </xf>
    <xf numFmtId="0" fontId="61" fillId="2" borderId="0" xfId="0" applyFont="1" applyFill="1" applyProtection="1">
      <protection locked="0"/>
    </xf>
    <xf numFmtId="0" fontId="93" fillId="2" borderId="89" xfId="0" applyNumberFormat="1" applyFont="1" applyFill="1" applyBorder="1" applyAlignment="1" applyProtection="1">
      <alignment horizontal="left" vertical="center"/>
      <protection locked="0"/>
    </xf>
    <xf numFmtId="0" fontId="47"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left" vertical="center"/>
      <protection locked="0"/>
    </xf>
    <xf numFmtId="0" fontId="47" fillId="2" borderId="5" xfId="0" applyNumberFormat="1" applyFont="1" applyFill="1" applyBorder="1" applyAlignment="1" applyProtection="1">
      <alignment horizontal="left" vertical="center"/>
      <protection locked="0"/>
    </xf>
    <xf numFmtId="39" fontId="44" fillId="2" borderId="5" xfId="0" applyNumberFormat="1" applyFont="1" applyFill="1" applyBorder="1" applyAlignment="1" applyProtection="1">
      <alignment horizontal="center"/>
      <protection locked="0"/>
    </xf>
    <xf numFmtId="39" fontId="43" fillId="2" borderId="5" xfId="0" applyNumberFormat="1" applyFont="1" applyFill="1" applyBorder="1" applyAlignment="1" applyProtection="1">
      <alignment horizontal="center"/>
      <protection locked="0"/>
    </xf>
    <xf numFmtId="39" fontId="60" fillId="2" borderId="5" xfId="0" applyNumberFormat="1" applyFont="1" applyFill="1" applyBorder="1" applyAlignment="1" applyProtection="1">
      <alignment horizontal="left"/>
      <protection locked="0"/>
    </xf>
    <xf numFmtId="39" fontId="60" fillId="2" borderId="5" xfId="0" applyNumberFormat="1" applyFont="1" applyFill="1" applyBorder="1" applyAlignment="1" applyProtection="1">
      <alignment horizontal="center"/>
      <protection locked="0"/>
    </xf>
    <xf numFmtId="3" fontId="47" fillId="2" borderId="5" xfId="0" applyNumberFormat="1" applyFont="1" applyFill="1" applyBorder="1" applyAlignment="1" applyProtection="1">
      <alignment vertical="center"/>
      <protection locked="0"/>
    </xf>
    <xf numFmtId="0" fontId="43" fillId="2" borderId="5" xfId="0" applyFont="1" applyFill="1" applyBorder="1" applyProtection="1">
      <protection locked="0"/>
    </xf>
    <xf numFmtId="0" fontId="43" fillId="2" borderId="6"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wrapText="1"/>
      <protection locked="0"/>
    </xf>
    <xf numFmtId="0" fontId="221" fillId="28" borderId="0" xfId="0" applyFont="1" applyFill="1" applyProtection="1">
      <protection locked="0"/>
    </xf>
    <xf numFmtId="0" fontId="47" fillId="28" borderId="0" xfId="0" applyFont="1" applyFill="1" applyAlignment="1" applyProtection="1">
      <protection locked="0"/>
    </xf>
    <xf numFmtId="39" fontId="10" fillId="28" borderId="0" xfId="0" applyNumberFormat="1" applyFont="1" applyFill="1" applyBorder="1" applyAlignment="1" applyProtection="1">
      <alignment horizontal="center"/>
      <protection locked="0"/>
    </xf>
    <xf numFmtId="3" fontId="47" fillId="28" borderId="0" xfId="0" applyNumberFormat="1" applyFont="1" applyFill="1" applyBorder="1" applyAlignment="1" applyProtection="1">
      <alignment vertical="center"/>
      <protection locked="0"/>
    </xf>
    <xf numFmtId="0" fontId="47" fillId="28" borderId="0" xfId="0" applyNumberFormat="1" applyFont="1" applyFill="1" applyBorder="1" applyAlignment="1" applyProtection="1">
      <alignment vertical="center"/>
      <protection locked="0"/>
    </xf>
    <xf numFmtId="0" fontId="47" fillId="28" borderId="0" xfId="0" applyFont="1" applyFill="1" applyAlignment="1" applyProtection="1">
      <alignment horizontal="center" vertical="center"/>
      <protection locked="0"/>
    </xf>
    <xf numFmtId="0" fontId="47" fillId="28" borderId="0" xfId="0" applyFont="1" applyFill="1" applyBorder="1" applyAlignment="1" applyProtection="1">
      <alignment horizontal="center" vertical="center"/>
      <protection locked="0"/>
    </xf>
    <xf numFmtId="3" fontId="47" fillId="2" borderId="12" xfId="0" applyNumberFormat="1" applyFont="1" applyFill="1" applyBorder="1" applyAlignment="1" applyProtection="1">
      <alignment horizontal="center" vertical="center"/>
      <protection locked="0"/>
    </xf>
    <xf numFmtId="3" fontId="209" fillId="2" borderId="0" xfId="0" applyNumberFormat="1" applyFont="1" applyFill="1" applyBorder="1" applyAlignment="1" applyProtection="1">
      <alignment horizontal="center" vertical="center"/>
      <protection locked="0"/>
    </xf>
    <xf numFmtId="44" fontId="47" fillId="2" borderId="12" xfId="70" applyFont="1" applyFill="1" applyBorder="1" applyAlignment="1" applyProtection="1">
      <alignment horizontal="center" vertical="center"/>
      <protection locked="0"/>
    </xf>
    <xf numFmtId="173" fontId="47" fillId="2" borderId="0" xfId="71" applyNumberFormat="1" applyFont="1" applyFill="1" applyBorder="1" applyAlignment="1" applyProtection="1">
      <alignment horizontal="center" vertical="center"/>
      <protection locked="0"/>
    </xf>
    <xf numFmtId="173" fontId="47" fillId="2" borderId="0"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93" fillId="2" borderId="109" xfId="0" applyNumberFormat="1" applyFont="1" applyFill="1" applyBorder="1" applyAlignment="1" applyProtection="1">
      <alignment horizontal="left" vertical="center"/>
      <protection locked="0"/>
    </xf>
    <xf numFmtId="3" fontId="44" fillId="2" borderId="5" xfId="0" applyNumberFormat="1" applyFont="1" applyFill="1" applyBorder="1" applyAlignment="1" applyProtection="1">
      <alignment horizontal="center" vertical="center"/>
      <protection locked="0"/>
    </xf>
    <xf numFmtId="3" fontId="43" fillId="2" borderId="5"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horizontal="left" vertical="center"/>
      <protection locked="0"/>
    </xf>
    <xf numFmtId="0" fontId="36" fillId="2" borderId="5" xfId="0" applyFont="1" applyFill="1" applyBorder="1" applyProtection="1">
      <protection locked="0"/>
    </xf>
    <xf numFmtId="3" fontId="10" fillId="2" borderId="112" xfId="0" applyNumberFormat="1" applyFont="1" applyFill="1" applyBorder="1" applyAlignment="1" applyProtection="1">
      <alignment horizontal="center" vertical="center"/>
      <protection locked="0"/>
    </xf>
    <xf numFmtId="0" fontId="60" fillId="28" borderId="0" xfId="0" applyFont="1" applyFill="1" applyAlignment="1" applyProtection="1">
      <protection locked="0"/>
    </xf>
    <xf numFmtId="39" fontId="44" fillId="28" borderId="0" xfId="0" applyNumberFormat="1" applyFont="1" applyFill="1" applyBorder="1" applyAlignment="1" applyProtection="1">
      <alignment horizontal="center"/>
      <protection locked="0"/>
    </xf>
    <xf numFmtId="0" fontId="43" fillId="28" borderId="0" xfId="0" applyFont="1" applyFill="1" applyBorder="1" applyAlignment="1" applyProtection="1">
      <alignment horizontal="center" vertical="center"/>
      <protection locked="0"/>
    </xf>
    <xf numFmtId="0" fontId="43" fillId="2" borderId="0" xfId="0" applyFont="1" applyFill="1" applyBorder="1" applyProtection="1">
      <protection locked="0"/>
    </xf>
    <xf numFmtId="3" fontId="46" fillId="2" borderId="113" xfId="0" applyNumberFormat="1" applyFont="1" applyFill="1" applyBorder="1" applyAlignment="1" applyProtection="1">
      <alignment horizontal="left" vertical="center"/>
      <protection locked="0"/>
    </xf>
    <xf numFmtId="3" fontId="44" fillId="2" borderId="53" xfId="0" applyNumberFormat="1" applyFont="1" applyFill="1" applyBorder="1" applyAlignment="1" applyProtection="1">
      <alignment horizontal="center" vertical="center"/>
      <protection locked="0"/>
    </xf>
    <xf numFmtId="3" fontId="44" fillId="2" borderId="114" xfId="0" applyNumberFormat="1" applyFont="1" applyFill="1" applyBorder="1" applyAlignment="1" applyProtection="1">
      <alignment horizontal="center" vertical="center"/>
      <protection locked="0"/>
    </xf>
    <xf numFmtId="3" fontId="93" fillId="2" borderId="95" xfId="0" applyNumberFormat="1" applyFont="1" applyFill="1" applyBorder="1" applyAlignment="1" applyProtection="1">
      <alignment horizontal="left" vertical="center"/>
      <protection locked="0"/>
    </xf>
    <xf numFmtId="3" fontId="10" fillId="2" borderId="103" xfId="0" applyNumberFormat="1" applyFont="1" applyFill="1" applyBorder="1" applyAlignment="1" applyProtection="1">
      <alignment horizontal="left" vertical="center"/>
      <protection locked="0"/>
    </xf>
    <xf numFmtId="3" fontId="209" fillId="2" borderId="103" xfId="0" applyNumberFormat="1" applyFont="1" applyFill="1" applyBorder="1" applyAlignment="1" applyProtection="1">
      <alignment horizontal="left" vertical="center"/>
      <protection locked="0"/>
    </xf>
    <xf numFmtId="3" fontId="44" fillId="2" borderId="103" xfId="0" applyNumberFormat="1" applyFont="1" applyFill="1" applyBorder="1" applyAlignment="1" applyProtection="1">
      <alignment horizontal="center" vertical="center"/>
      <protection locked="0"/>
    </xf>
    <xf numFmtId="0" fontId="45" fillId="2" borderId="103" xfId="0" applyFont="1" applyFill="1" applyBorder="1" applyProtection="1">
      <protection locked="0"/>
    </xf>
    <xf numFmtId="3" fontId="10" fillId="2" borderId="103" xfId="0" applyNumberFormat="1" applyFont="1" applyFill="1" applyBorder="1" applyAlignment="1" applyProtection="1">
      <alignment horizontal="center" vertical="center"/>
      <protection locked="0"/>
    </xf>
    <xf numFmtId="3" fontId="10" fillId="2" borderId="97" xfId="0" applyNumberFormat="1" applyFont="1" applyFill="1" applyBorder="1" applyAlignment="1" applyProtection="1">
      <alignment horizontal="center" vertical="center"/>
      <protection locked="0"/>
    </xf>
    <xf numFmtId="173" fontId="47" fillId="2" borderId="12" xfId="0" applyNumberFormat="1" applyFont="1" applyFill="1" applyBorder="1" applyAlignment="1" applyProtection="1">
      <alignment horizontal="center" vertical="center"/>
      <protection locked="0"/>
    </xf>
    <xf numFmtId="0" fontId="47" fillId="2" borderId="86" xfId="0" applyNumberFormat="1" applyFont="1" applyFill="1" applyBorder="1" applyAlignment="1" applyProtection="1">
      <alignment horizontal="left" vertical="center"/>
      <protection locked="0"/>
    </xf>
    <xf numFmtId="3" fontId="44" fillId="2" borderId="86" xfId="0" applyNumberFormat="1" applyFont="1" applyFill="1" applyBorder="1" applyAlignment="1" applyProtection="1">
      <alignment horizontal="center" vertical="center"/>
      <protection locked="0"/>
    </xf>
    <xf numFmtId="0" fontId="36" fillId="2" borderId="86" xfId="0" applyFont="1" applyFill="1" applyBorder="1" applyProtection="1">
      <protection locked="0"/>
    </xf>
    <xf numFmtId="3" fontId="60" fillId="2" borderId="86" xfId="0" applyNumberFormat="1" applyFont="1" applyFill="1" applyBorder="1" applyAlignment="1" applyProtection="1">
      <alignment horizontal="left" vertical="center"/>
      <protection locked="0"/>
    </xf>
    <xf numFmtId="3" fontId="47" fillId="2" borderId="86" xfId="0" applyNumberFormat="1" applyFont="1" applyFill="1" applyBorder="1" applyAlignment="1" applyProtection="1">
      <alignment vertical="center"/>
      <protection locked="0"/>
    </xf>
    <xf numFmtId="173" fontId="10" fillId="2" borderId="12" xfId="70" applyNumberFormat="1" applyFont="1" applyFill="1" applyBorder="1" applyAlignment="1" applyProtection="1">
      <alignment horizontal="center" vertical="center"/>
      <protection locked="0"/>
    </xf>
    <xf numFmtId="175" fontId="10" fillId="2" borderId="12" xfId="70" applyNumberFormat="1" applyFont="1" applyFill="1" applyBorder="1" applyAlignment="1" applyProtection="1">
      <alignment horizontal="center" vertical="center"/>
      <protection locked="0"/>
    </xf>
    <xf numFmtId="0" fontId="43" fillId="28" borderId="0" xfId="0" applyFont="1" applyFill="1" applyAlignment="1" applyProtection="1">
      <alignment horizontal="center" vertical="center"/>
      <protection locked="0"/>
    </xf>
    <xf numFmtId="10" fontId="43" fillId="28"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xf>
    <xf numFmtId="10" fontId="43" fillId="2" borderId="0" xfId="0" applyNumberFormat="1" applyFont="1" applyFill="1" applyBorder="1" applyAlignment="1" applyProtection="1">
      <alignment horizontal="center" vertical="center"/>
      <protection locked="0"/>
    </xf>
    <xf numFmtId="10" fontId="44" fillId="2" borderId="0" xfId="0" applyNumberFormat="1" applyFont="1" applyFill="1" applyBorder="1" applyAlignment="1" applyProtection="1">
      <alignment horizontal="center" vertical="center"/>
      <protection locked="0"/>
    </xf>
    <xf numFmtId="10" fontId="51" fillId="2" borderId="0" xfId="0" applyNumberFormat="1" applyFont="1" applyFill="1" applyBorder="1" applyAlignment="1" applyProtection="1">
      <alignment horizontal="center" vertical="center"/>
      <protection locked="0"/>
    </xf>
    <xf numFmtId="10" fontId="43" fillId="28" borderId="0" xfId="72" applyNumberFormat="1" applyFont="1" applyFill="1" applyBorder="1" applyAlignment="1" applyProtection="1">
      <alignment horizontal="center" vertical="center"/>
      <protection locked="0"/>
    </xf>
    <xf numFmtId="10" fontId="43" fillId="2" borderId="0" xfId="72" applyNumberFormat="1" applyFont="1" applyFill="1" applyBorder="1" applyAlignment="1" applyProtection="1">
      <alignment horizontal="center" vertical="center"/>
      <protection locked="0"/>
    </xf>
    <xf numFmtId="10" fontId="36" fillId="2" borderId="0" xfId="72" applyNumberFormat="1" applyFont="1" applyFill="1" applyBorder="1" applyAlignment="1" applyProtection="1">
      <alignment horizontal="center" vertical="center"/>
      <protection locked="0"/>
    </xf>
    <xf numFmtId="10" fontId="47" fillId="2" borderId="0" xfId="72" applyNumberFormat="1" applyFont="1" applyFill="1" applyBorder="1" applyAlignment="1" applyProtection="1">
      <alignment horizontal="center" vertical="center"/>
      <protection locked="0"/>
    </xf>
    <xf numFmtId="10" fontId="47" fillId="2" borderId="0" xfId="0" applyNumberFormat="1" applyFont="1" applyFill="1" applyBorder="1" applyAlignment="1" applyProtection="1">
      <alignment horizontal="center" vertical="center" wrapText="1"/>
      <protection locked="0"/>
    </xf>
    <xf numFmtId="10" fontId="212" fillId="2" borderId="0" xfId="0" applyNumberFormat="1" applyFont="1" applyFill="1" applyBorder="1" applyAlignment="1" applyProtection="1">
      <alignment horizontal="center" vertical="center" wrapText="1"/>
      <protection locked="0"/>
    </xf>
    <xf numFmtId="10" fontId="36" fillId="2" borderId="0" xfId="0" applyNumberFormat="1" applyFont="1" applyFill="1" applyBorder="1" applyAlignment="1" applyProtection="1">
      <alignment vertical="center"/>
      <protection locked="0"/>
    </xf>
    <xf numFmtId="10" fontId="47" fillId="2" borderId="0" xfId="0" applyNumberFormat="1" applyFont="1" applyFill="1" applyBorder="1" applyAlignment="1" applyProtection="1">
      <alignment horizontal="center" vertical="center"/>
      <protection locked="0"/>
    </xf>
    <xf numFmtId="10" fontId="36" fillId="2" borderId="0" xfId="0" applyNumberFormat="1" applyFont="1" applyFill="1" applyBorder="1" applyAlignment="1" applyProtection="1">
      <alignment horizontal="center" vertical="center"/>
      <protection locked="0"/>
    </xf>
    <xf numFmtId="10" fontId="213"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36"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3" fillId="2" borderId="0" xfId="0" applyFont="1" applyFill="1" applyBorder="1" applyAlignment="1" applyProtection="1">
      <alignment vertical="top" wrapText="1"/>
      <protection locked="0"/>
    </xf>
    <xf numFmtId="0" fontId="54" fillId="26" borderId="115" xfId="0" applyNumberFormat="1" applyFont="1" applyFill="1" applyBorder="1" applyAlignment="1" applyProtection="1">
      <alignment horizontal="center" vertical="center" wrapText="1"/>
      <protection locked="0"/>
    </xf>
    <xf numFmtId="3" fontId="93" fillId="2" borderId="0" xfId="0" applyNumberFormat="1" applyFont="1" applyFill="1" applyBorder="1" applyAlignment="1" applyProtection="1">
      <alignment horizontal="center" vertical="center"/>
      <protection locked="0"/>
    </xf>
    <xf numFmtId="3" fontId="93" fillId="2" borderId="0" xfId="0" applyNumberFormat="1" applyFont="1" applyFill="1" applyBorder="1" applyAlignment="1" applyProtection="1">
      <alignment vertical="center"/>
      <protection locked="0"/>
    </xf>
    <xf numFmtId="3" fontId="10" fillId="2" borderId="96" xfId="0" applyNumberFormat="1" applyFont="1" applyFill="1" applyBorder="1" applyAlignment="1" applyProtection="1">
      <alignment horizontal="left" vertical="center"/>
      <protection locked="0"/>
    </xf>
    <xf numFmtId="3" fontId="209" fillId="2" borderId="96" xfId="0" applyNumberFormat="1" applyFont="1" applyFill="1" applyBorder="1" applyAlignment="1" applyProtection="1">
      <alignment horizontal="left" vertical="center"/>
      <protection locked="0"/>
    </xf>
    <xf numFmtId="3" fontId="44" fillId="2" borderId="96" xfId="0" applyNumberFormat="1" applyFont="1" applyFill="1" applyBorder="1" applyAlignment="1" applyProtection="1">
      <alignment horizontal="center" vertical="center"/>
      <protection locked="0"/>
    </xf>
    <xf numFmtId="0" fontId="45" fillId="2" borderId="96" xfId="0" applyFont="1" applyFill="1" applyBorder="1" applyProtection="1">
      <protection locked="0"/>
    </xf>
    <xf numFmtId="3" fontId="10" fillId="2" borderId="96" xfId="0" applyNumberFormat="1" applyFont="1" applyFill="1" applyBorder="1" applyAlignment="1" applyProtection="1">
      <alignment horizontal="center" vertical="center"/>
      <protection locked="0"/>
    </xf>
    <xf numFmtId="0" fontId="15" fillId="2" borderId="0" xfId="0" applyFont="1" applyFill="1" applyProtection="1">
      <protection locked="0"/>
    </xf>
    <xf numFmtId="0" fontId="50" fillId="89" borderId="89" xfId="0" applyFont="1" applyFill="1" applyBorder="1" applyAlignment="1" applyProtection="1">
      <alignment horizontal="left" vertical="center"/>
      <protection locked="0"/>
    </xf>
    <xf numFmtId="0" fontId="50" fillId="89" borderId="109" xfId="0" applyFont="1" applyFill="1" applyBorder="1" applyAlignment="1" applyProtection="1">
      <alignment horizontal="left" vertical="center"/>
      <protection locked="0"/>
    </xf>
    <xf numFmtId="173" fontId="47" fillId="2" borderId="12" xfId="71" applyNumberFormat="1" applyFont="1" applyFill="1" applyBorder="1" applyAlignment="1" applyProtection="1">
      <alignment horizontal="center" vertical="center"/>
      <protection locked="0"/>
    </xf>
    <xf numFmtId="3" fontId="44"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7" fillId="2" borderId="12" xfId="0" applyNumberFormat="1" applyFont="1" applyFill="1" applyBorder="1" applyAlignment="1" applyProtection="1">
      <alignment horizontal="center" vertical="center"/>
      <protection locked="0"/>
    </xf>
    <xf numFmtId="0" fontId="61" fillId="2" borderId="5" xfId="0" applyFont="1" applyFill="1" applyBorder="1" applyProtection="1">
      <protection locked="0"/>
    </xf>
    <xf numFmtId="3" fontId="209" fillId="2" borderId="5" xfId="0" applyNumberFormat="1" applyFont="1" applyFill="1" applyBorder="1" applyAlignment="1" applyProtection="1">
      <alignment horizontal="left" vertical="center"/>
      <protection locked="0"/>
    </xf>
    <xf numFmtId="3" fontId="10" fillId="2" borderId="5" xfId="0" applyNumberFormat="1" applyFont="1" applyFill="1" applyBorder="1" applyAlignment="1" applyProtection="1">
      <alignment horizontal="center" vertical="center"/>
      <protection locked="0"/>
    </xf>
    <xf numFmtId="3" fontId="10" fillId="2" borderId="5" xfId="0" applyNumberFormat="1" applyFont="1" applyFill="1" applyBorder="1" applyAlignment="1" applyProtection="1">
      <alignment vertical="center"/>
      <protection locked="0"/>
    </xf>
    <xf numFmtId="172" fontId="10" fillId="2" borderId="5" xfId="0" applyNumberFormat="1" applyFont="1" applyFill="1" applyBorder="1" applyAlignment="1" applyProtection="1">
      <alignment horizontal="center" vertical="center"/>
      <protection locked="0"/>
    </xf>
    <xf numFmtId="0" fontId="43" fillId="28" borderId="34" xfId="0" applyNumberFormat="1" applyFont="1" applyFill="1" applyBorder="1" applyAlignment="1" applyProtection="1">
      <alignment horizontal="center"/>
      <protection locked="0"/>
    </xf>
    <xf numFmtId="0" fontId="43" fillId="28" borderId="110" xfId="0" applyNumberFormat="1" applyFont="1" applyFill="1" applyBorder="1" applyAlignment="1" applyProtection="1">
      <alignment horizontal="center"/>
      <protection locked="0"/>
    </xf>
    <xf numFmtId="0" fontId="221" fillId="28" borderId="0" xfId="0" applyFont="1" applyFill="1" applyAlignment="1" applyProtection="1">
      <protection locked="0"/>
    </xf>
    <xf numFmtId="0" fontId="221" fillId="28" borderId="0" xfId="0" applyFont="1" applyFill="1" applyBorder="1" applyProtection="1">
      <protection locked="0"/>
    </xf>
    <xf numFmtId="0" fontId="46" fillId="90" borderId="0" xfId="0" applyFont="1" applyFill="1" applyBorder="1" applyAlignment="1" applyProtection="1">
      <alignment horizontal="center"/>
      <protection locked="0"/>
    </xf>
    <xf numFmtId="0" fontId="4" fillId="2" borderId="0" xfId="0" applyFont="1" applyFill="1" applyProtection="1">
      <protection locked="0"/>
    </xf>
    <xf numFmtId="0" fontId="15" fillId="2" borderId="0" xfId="0" applyFont="1" applyFill="1" applyBorder="1" applyProtection="1">
      <protection locked="0"/>
    </xf>
    <xf numFmtId="0" fontId="44" fillId="2" borderId="0" xfId="0" applyFont="1" applyFill="1" applyBorder="1" applyAlignment="1" applyProtection="1">
      <alignment horizontal="left" vertical="top"/>
      <protection locked="0"/>
    </xf>
    <xf numFmtId="178" fontId="214" fillId="90" borderId="28" xfId="40" applyNumberFormat="1" applyFont="1" applyFill="1" applyBorder="1" applyAlignment="1" applyProtection="1">
      <alignment horizontal="left" vertical="center"/>
      <protection locked="0"/>
    </xf>
    <xf numFmtId="0" fontId="221" fillId="2" borderId="0" xfId="0" applyFont="1" applyFill="1" applyAlignment="1" applyProtection="1">
      <alignment wrapText="1"/>
      <protection locked="0"/>
    </xf>
    <xf numFmtId="0" fontId="43" fillId="0" borderId="34" xfId="0" applyNumberFormat="1" applyFont="1" applyBorder="1" applyAlignment="1" applyProtection="1">
      <alignment horizontal="center"/>
      <protection locked="0"/>
    </xf>
    <xf numFmtId="38" fontId="50" fillId="28" borderId="34" xfId="0" applyNumberFormat="1" applyFont="1" applyFill="1" applyBorder="1" applyAlignment="1" applyProtection="1">
      <alignment horizontal="center"/>
      <protection locked="0"/>
    </xf>
    <xf numFmtId="0" fontId="4" fillId="2" borderId="0" xfId="0" applyFont="1" applyFill="1" applyBorder="1" applyProtection="1">
      <protection locked="0"/>
    </xf>
    <xf numFmtId="0" fontId="15" fillId="28" borderId="0" xfId="0" applyFont="1" applyFill="1" applyAlignment="1" applyProtection="1">
      <alignment wrapText="1"/>
      <protection locked="0"/>
    </xf>
    <xf numFmtId="0" fontId="15" fillId="28" borderId="0" xfId="0" applyFont="1" applyFill="1" applyBorder="1" applyProtection="1">
      <protection locked="0"/>
    </xf>
    <xf numFmtId="0" fontId="15" fillId="28" borderId="0" xfId="0" applyFont="1" applyFill="1" applyProtection="1">
      <protection locked="0"/>
    </xf>
    <xf numFmtId="9" fontId="43" fillId="28" borderId="0" xfId="0" applyNumberFormat="1" applyFont="1" applyFill="1" applyBorder="1" applyAlignment="1" applyProtection="1">
      <alignment horizontal="center" vertical="center"/>
      <protection locked="0"/>
    </xf>
    <xf numFmtId="3" fontId="216" fillId="2" borderId="0" xfId="0" applyNumberFormat="1" applyFont="1" applyFill="1" applyBorder="1" applyAlignment="1" applyProtection="1">
      <alignment horizontal="center" vertical="center"/>
      <protection locked="0"/>
    </xf>
    <xf numFmtId="9" fontId="43" fillId="28" borderId="0" xfId="0" applyNumberFormat="1" applyFont="1" applyFill="1" applyBorder="1" applyAlignment="1">
      <alignment horizontal="center" vertical="center"/>
    </xf>
    <xf numFmtId="9" fontId="43" fillId="28" borderId="0" xfId="0" applyNumberFormat="1" applyFont="1" applyFill="1" applyBorder="1" applyAlignment="1">
      <alignment horizontal="center"/>
    </xf>
    <xf numFmtId="0" fontId="10" fillId="2" borderId="110" xfId="0" applyFont="1" applyFill="1" applyBorder="1" applyAlignment="1" applyProtection="1">
      <alignment horizontal="center" vertical="center" wrapText="1"/>
      <protection locked="0"/>
    </xf>
    <xf numFmtId="0" fontId="10" fillId="28" borderId="110" xfId="0" applyFont="1" applyFill="1" applyBorder="1" applyAlignment="1" applyProtection="1">
      <alignment horizontal="center" vertical="center" wrapText="1"/>
      <protection locked="0"/>
    </xf>
    <xf numFmtId="0" fontId="47" fillId="2" borderId="41" xfId="0" applyFont="1" applyFill="1" applyBorder="1" applyAlignment="1" applyProtection="1">
      <alignment horizontal="left" vertical="center" wrapText="1"/>
      <protection locked="0"/>
    </xf>
    <xf numFmtId="0" fontId="47" fillId="2" borderId="40" xfId="0" applyFont="1" applyFill="1" applyBorder="1" applyAlignment="1" applyProtection="1">
      <alignment horizontal="center" vertical="center" wrapText="1"/>
      <protection locked="0"/>
    </xf>
    <xf numFmtId="0" fontId="47" fillId="2" borderId="42"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left" vertical="center" wrapText="1"/>
      <protection locked="0"/>
    </xf>
    <xf numFmtId="0" fontId="56" fillId="28" borderId="35" xfId="0" applyFont="1" applyFill="1" applyBorder="1" applyAlignment="1" applyProtection="1">
      <alignment horizontal="center" vertical="center" wrapText="1"/>
      <protection locked="0"/>
    </xf>
    <xf numFmtId="0" fontId="56" fillId="28" borderId="45" xfId="0" applyFont="1" applyFill="1" applyBorder="1" applyAlignment="1" applyProtection="1">
      <alignment horizontal="center" vertical="center" wrapText="1"/>
      <protection locked="0"/>
    </xf>
    <xf numFmtId="0" fontId="56" fillId="2" borderId="136"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wrapText="1"/>
      <protection locked="0"/>
    </xf>
    <xf numFmtId="0" fontId="56" fillId="2" borderId="89" xfId="0" applyFont="1" applyFill="1" applyBorder="1" applyAlignment="1" applyProtection="1">
      <alignment horizontal="left" vertical="center" wrapText="1"/>
      <protection locked="0"/>
    </xf>
    <xf numFmtId="170" fontId="10" fillId="2" borderId="0" xfId="71" applyFont="1" applyFill="1" applyBorder="1" applyAlignment="1" applyProtection="1">
      <alignment vertical="center"/>
      <protection locked="0"/>
    </xf>
    <xf numFmtId="170" fontId="10" fillId="2" borderId="0" xfId="71" applyFont="1" applyFill="1" applyBorder="1" applyAlignment="1" applyProtection="1">
      <protection locked="0"/>
    </xf>
    <xf numFmtId="180" fontId="10" fillId="2" borderId="0" xfId="70" applyNumberFormat="1" applyFont="1" applyFill="1" applyBorder="1" applyAlignment="1" applyProtection="1">
      <alignment horizontal="center"/>
      <protection locked="0"/>
    </xf>
    <xf numFmtId="0" fontId="6" fillId="2" borderId="12" xfId="0" applyFont="1" applyFill="1" applyBorder="1" applyProtection="1">
      <protection locked="0"/>
    </xf>
    <xf numFmtId="170" fontId="10" fillId="2" borderId="0" xfId="71" applyFont="1" applyFill="1" applyBorder="1" applyAlignment="1" applyProtection="1">
      <alignment horizontal="center" vertical="center"/>
      <protection locked="0"/>
    </xf>
    <xf numFmtId="0" fontId="211" fillId="2" borderId="0" xfId="0" applyFont="1" applyFill="1" applyBorder="1" applyProtection="1">
      <protection locked="0"/>
    </xf>
    <xf numFmtId="0" fontId="47" fillId="2" borderId="0" xfId="0" applyFont="1" applyFill="1" applyBorder="1" applyAlignment="1" applyProtection="1">
      <alignment horizontal="center" vertical="center"/>
      <protection locked="0"/>
    </xf>
    <xf numFmtId="0" fontId="9" fillId="2" borderId="12" xfId="0" applyFont="1" applyFill="1" applyBorder="1" applyProtection="1">
      <protection locked="0"/>
    </xf>
    <xf numFmtId="0" fontId="47"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47" fillId="2" borderId="89" xfId="0" applyFont="1" applyFill="1" applyBorder="1" applyAlignment="1" applyProtection="1">
      <alignment horizontal="left" vertical="center" wrapText="1"/>
      <protection locked="0"/>
    </xf>
    <xf numFmtId="0" fontId="7" fillId="2" borderId="12" xfId="0" applyFont="1" applyFill="1" applyBorder="1" applyProtection="1">
      <protection locked="0"/>
    </xf>
    <xf numFmtId="0" fontId="7" fillId="2" borderId="0" xfId="0" applyFont="1" applyFill="1" applyBorder="1" applyProtection="1">
      <protection locked="0"/>
    </xf>
    <xf numFmtId="180" fontId="47" fillId="2" borderId="5" xfId="70" applyNumberFormat="1" applyFont="1" applyFill="1" applyBorder="1" applyProtection="1">
      <protection locked="0"/>
    </xf>
    <xf numFmtId="0" fontId="7" fillId="2" borderId="5" xfId="0" applyFont="1" applyFill="1" applyBorder="1" applyProtection="1">
      <protection locked="0"/>
    </xf>
    <xf numFmtId="0" fontId="7" fillId="2" borderId="6" xfId="0" applyFont="1" applyFill="1" applyBorder="1" applyProtection="1">
      <protection locked="0"/>
    </xf>
    <xf numFmtId="0" fontId="221" fillId="28" borderId="0" xfId="0" applyFont="1" applyFill="1" applyAlignment="1" applyProtection="1">
      <alignment horizontal="left"/>
      <protection locked="0"/>
    </xf>
    <xf numFmtId="0" fontId="7" fillId="28" borderId="0" xfId="0" applyFont="1" applyFill="1" applyProtection="1">
      <protection locked="0"/>
    </xf>
    <xf numFmtId="172" fontId="47" fillId="28" borderId="137" xfId="0" applyNumberFormat="1" applyFont="1" applyFill="1" applyBorder="1" applyAlignment="1" applyProtection="1">
      <alignment horizontal="center"/>
    </xf>
    <xf numFmtId="288" fontId="43" fillId="28" borderId="103" xfId="0" applyNumberFormat="1" applyFont="1" applyFill="1" applyBorder="1" applyAlignment="1" applyProtection="1">
      <alignment horizontal="center"/>
    </xf>
    <xf numFmtId="288" fontId="47" fillId="28" borderId="137" xfId="0" applyNumberFormat="1" applyFont="1" applyFill="1" applyBorder="1" applyAlignment="1" applyProtection="1">
      <alignment horizontal="center"/>
    </xf>
    <xf numFmtId="172" fontId="47" fillId="28" borderId="107" xfId="0" applyNumberFormat="1" applyFont="1" applyFill="1" applyBorder="1" applyAlignment="1" applyProtection="1">
      <alignment horizontal="center"/>
    </xf>
    <xf numFmtId="288" fontId="43" fillId="28" borderId="37" xfId="0" applyNumberFormat="1" applyFont="1" applyFill="1" applyBorder="1" applyAlignment="1" applyProtection="1">
      <alignment horizontal="center"/>
    </xf>
    <xf numFmtId="288" fontId="47" fillId="28" borderId="107" xfId="0" applyNumberFormat="1" applyFont="1" applyFill="1" applyBorder="1" applyAlignment="1" applyProtection="1">
      <alignment horizontal="center"/>
    </xf>
    <xf numFmtId="172" fontId="47" fillId="28" borderId="48" xfId="0" applyNumberFormat="1" applyFont="1" applyFill="1" applyBorder="1" applyAlignment="1" applyProtection="1">
      <alignment horizontal="center"/>
    </xf>
    <xf numFmtId="288" fontId="43" fillId="28" borderId="55" xfId="0" applyNumberFormat="1" applyFont="1" applyFill="1" applyBorder="1" applyAlignment="1" applyProtection="1">
      <alignment horizontal="center"/>
    </xf>
    <xf numFmtId="288" fontId="47" fillId="28" borderId="48" xfId="0" applyNumberFormat="1" applyFont="1" applyFill="1" applyBorder="1" applyAlignment="1" applyProtection="1">
      <alignment horizontal="center"/>
    </xf>
    <xf numFmtId="1" fontId="47" fillId="2" borderId="118" xfId="0" applyNumberFormat="1" applyFont="1" applyFill="1" applyBorder="1" applyAlignment="1" applyProtection="1">
      <alignment horizontal="center"/>
      <protection locked="0"/>
    </xf>
    <xf numFmtId="1" fontId="47" fillId="2" borderId="39" xfId="0" applyNumberFormat="1" applyFont="1" applyFill="1" applyBorder="1" applyAlignment="1" applyProtection="1">
      <alignment horizontal="center"/>
      <protection locked="0"/>
    </xf>
    <xf numFmtId="1" fontId="47" fillId="2" borderId="54" xfId="0" applyNumberFormat="1" applyFont="1" applyFill="1" applyBorder="1" applyAlignment="1" applyProtection="1">
      <alignment horizontal="center"/>
      <protection locked="0"/>
    </xf>
    <xf numFmtId="9" fontId="53" fillId="91" borderId="0" xfId="0" applyNumberFormat="1" applyFont="1" applyFill="1" applyAlignment="1">
      <alignment horizontal="center"/>
    </xf>
    <xf numFmtId="3" fontId="229" fillId="2" borderId="0" xfId="0" applyNumberFormat="1" applyFont="1" applyFill="1" applyBorder="1" applyAlignment="1" applyProtection="1">
      <alignment vertical="center"/>
      <protection locked="0"/>
    </xf>
    <xf numFmtId="0" fontId="36" fillId="2" borderId="12" xfId="0" applyFont="1" applyFill="1" applyBorder="1" applyProtection="1">
      <protection locked="0"/>
    </xf>
    <xf numFmtId="0" fontId="50" fillId="28" borderId="0" xfId="0" applyFont="1" applyFill="1" applyProtection="1">
      <protection locked="0"/>
    </xf>
    <xf numFmtId="0" fontId="9" fillId="28" borderId="0" xfId="0" applyFont="1" applyFill="1" applyAlignment="1" applyProtection="1">
      <alignment horizontal="left"/>
      <protection locked="0"/>
    </xf>
    <xf numFmtId="0" fontId="237"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Border="1" applyAlignment="1" applyProtection="1">
      <alignment horizontal="center"/>
      <protection locked="0"/>
    </xf>
    <xf numFmtId="0" fontId="236"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7" fillId="2" borderId="0" xfId="0" applyFont="1" applyFill="1" applyBorder="1" applyAlignment="1" applyProtection="1">
      <alignment horizontal="center"/>
      <protection locked="0"/>
    </xf>
    <xf numFmtId="3" fontId="229"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6" fillId="2" borderId="0" xfId="0" applyFont="1" applyFill="1" applyBorder="1" applyAlignment="1" applyProtection="1">
      <alignment horizontal="center" vertical="center"/>
      <protection locked="0"/>
    </xf>
    <xf numFmtId="9" fontId="43" fillId="2" borderId="0" xfId="72" applyFont="1" applyFill="1" applyBorder="1" applyAlignment="1" applyProtection="1">
      <alignment horizontal="center" vertical="center"/>
      <protection locked="0"/>
    </xf>
    <xf numFmtId="3" fontId="233" fillId="0" borderId="89" xfId="0" applyNumberFormat="1" applyFont="1" applyFill="1" applyBorder="1" applyAlignment="1" applyProtection="1">
      <alignment vertical="center" wrapText="1"/>
      <protection locked="0"/>
    </xf>
    <xf numFmtId="0" fontId="234" fillId="2" borderId="0" xfId="0" applyFont="1" applyFill="1" applyAlignment="1" applyProtection="1">
      <alignment horizontal="center" vertical="center"/>
      <protection locked="0"/>
    </xf>
    <xf numFmtId="0" fontId="234" fillId="2" borderId="0" xfId="0" applyFont="1" applyFill="1" applyBorder="1" applyAlignment="1" applyProtection="1">
      <alignment horizontal="center" vertical="center"/>
      <protection locked="0"/>
    </xf>
    <xf numFmtId="3" fontId="233"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top"/>
      <protection locked="0"/>
    </xf>
    <xf numFmtId="0" fontId="93" fillId="2" borderId="0" xfId="0" applyNumberFormat="1" applyFont="1" applyFill="1" applyBorder="1" applyAlignment="1" applyProtection="1">
      <alignment vertical="top" wrapText="1"/>
      <protection locked="0"/>
    </xf>
    <xf numFmtId="3" fontId="93" fillId="2" borderId="0" xfId="0" applyNumberFormat="1" applyFont="1" applyFill="1" applyBorder="1" applyAlignment="1" applyProtection="1">
      <alignment vertical="center" wrapText="1"/>
      <protection locked="0"/>
    </xf>
    <xf numFmtId="3" fontId="93" fillId="2" borderId="0" xfId="0" applyNumberFormat="1" applyFont="1" applyFill="1" applyBorder="1" applyAlignment="1" applyProtection="1">
      <alignment horizontal="left" vertical="center"/>
      <protection locked="0"/>
    </xf>
    <xf numFmtId="3" fontId="233" fillId="0" borderId="0"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horizontal="center" vertical="center"/>
      <protection locked="0"/>
    </xf>
    <xf numFmtId="0" fontId="234" fillId="2" borderId="12" xfId="0" applyFont="1" applyFill="1" applyBorder="1" applyAlignment="1" applyProtection="1">
      <alignment horizontal="center" vertical="center"/>
      <protection locked="0"/>
    </xf>
    <xf numFmtId="9" fontId="47" fillId="28" borderId="0" xfId="72" applyFont="1" applyFill="1" applyBorder="1" applyAlignment="1">
      <alignment vertical="top"/>
    </xf>
    <xf numFmtId="0" fontId="15" fillId="90" borderId="110" xfId="0" applyFont="1" applyFill="1" applyBorder="1" applyAlignment="1" applyProtection="1">
      <alignment horizontal="center"/>
      <protection locked="0"/>
    </xf>
    <xf numFmtId="175" fontId="93" fillId="2" borderId="37" xfId="0" applyNumberFormat="1" applyFont="1" applyFill="1" applyBorder="1" applyAlignment="1">
      <alignment horizontal="center"/>
    </xf>
    <xf numFmtId="0" fontId="47" fillId="2" borderId="3" xfId="0" applyFont="1" applyFill="1" applyBorder="1" applyAlignment="1" applyProtection="1">
      <alignment horizontal="left" vertical="center" wrapText="1"/>
      <protection locked="0"/>
    </xf>
    <xf numFmtId="0" fontId="46" fillId="2" borderId="0" xfId="0" applyFont="1" applyFill="1" applyBorder="1" applyAlignment="1">
      <alignment horizontal="left" vertical="center"/>
    </xf>
    <xf numFmtId="0" fontId="93" fillId="2" borderId="0" xfId="0" applyFont="1" applyFill="1" applyBorder="1" applyAlignment="1">
      <alignment horizontal="left" wrapText="1"/>
    </xf>
    <xf numFmtId="0" fontId="46" fillId="2" borderId="0" xfId="0" applyFont="1" applyFill="1" applyBorder="1" applyAlignment="1">
      <alignment horizontal="left" vertical="top"/>
    </xf>
    <xf numFmtId="0" fontId="93" fillId="2" borderId="0" xfId="0" applyFont="1" applyFill="1" applyBorder="1" applyAlignment="1" applyProtection="1">
      <alignment horizontal="left" vertical="center" wrapText="1"/>
      <protection locked="0"/>
    </xf>
    <xf numFmtId="0" fontId="93" fillId="2" borderId="88" xfId="0" applyFont="1" applyFill="1" applyBorder="1" applyAlignment="1">
      <alignment vertical="center"/>
    </xf>
    <xf numFmtId="0" fontId="93" fillId="28" borderId="139" xfId="0" applyFont="1" applyFill="1" applyBorder="1" applyAlignment="1">
      <alignment horizontal="left" vertical="center"/>
    </xf>
    <xf numFmtId="0" fontId="214" fillId="28" borderId="123" xfId="40" applyNumberFormat="1" applyFont="1" applyFill="1" applyBorder="1" applyAlignment="1">
      <alignment horizontal="left" vertical="center"/>
    </xf>
    <xf numFmtId="0" fontId="93" fillId="2" borderId="0" xfId="0" applyFont="1" applyFill="1" applyAlignment="1"/>
    <xf numFmtId="0" fontId="93" fillId="2" borderId="0" xfId="0" applyFont="1" applyFill="1" applyAlignment="1">
      <alignment wrapText="1"/>
    </xf>
    <xf numFmtId="0" fontId="93" fillId="2" borderId="0" xfId="0" applyFont="1" applyFill="1" applyAlignment="1">
      <alignment horizontal="left" wrapText="1"/>
    </xf>
    <xf numFmtId="0" fontId="93" fillId="2" borderId="0" xfId="0" applyFont="1" applyFill="1" applyAlignment="1">
      <alignment horizontal="left"/>
    </xf>
    <xf numFmtId="0" fontId="93" fillId="2" borderId="5" xfId="0" applyFont="1" applyFill="1" applyBorder="1" applyAlignment="1">
      <alignment horizontal="left" wrapText="1"/>
    </xf>
    <xf numFmtId="0" fontId="0" fillId="2" borderId="0" xfId="0" applyFont="1" applyFill="1" applyBorder="1" applyAlignment="1">
      <alignment vertical="center"/>
    </xf>
    <xf numFmtId="0" fontId="5" fillId="2" borderId="0" xfId="0" applyFont="1" applyFill="1" applyBorder="1" applyAlignment="1">
      <alignment vertical="center"/>
    </xf>
    <xf numFmtId="0" fontId="46" fillId="2" borderId="0" xfId="0" applyFont="1" applyFill="1" applyBorder="1" applyAlignment="1">
      <alignment horizontal="left"/>
    </xf>
    <xf numFmtId="0" fontId="93" fillId="2" borderId="0" xfId="40" applyNumberFormat="1" applyFont="1" applyFill="1" applyBorder="1" applyAlignment="1">
      <alignment vertical="center" wrapText="1"/>
    </xf>
    <xf numFmtId="0" fontId="10" fillId="2" borderId="110" xfId="0" applyFont="1" applyFill="1" applyBorder="1" applyAlignment="1" applyProtection="1">
      <alignment horizontal="left" vertical="center"/>
      <protection locked="0"/>
    </xf>
    <xf numFmtId="44" fontId="43" fillId="2" borderId="110" xfId="0" applyNumberFormat="1" applyFont="1" applyFill="1" applyBorder="1"/>
    <xf numFmtId="44" fontId="43" fillId="2" borderId="134" xfId="70" applyFont="1" applyFill="1" applyBorder="1"/>
    <xf numFmtId="44" fontId="43" fillId="2" borderId="110" xfId="70" applyFont="1" applyFill="1" applyBorder="1"/>
    <xf numFmtId="44" fontId="43" fillId="2" borderId="122" xfId="70" applyFont="1" applyFill="1" applyBorder="1"/>
    <xf numFmtId="44" fontId="43" fillId="2" borderId="137" xfId="70" applyFont="1" applyFill="1" applyBorder="1"/>
    <xf numFmtId="44" fontId="43" fillId="2" borderId="0" xfId="70" applyFont="1" applyFill="1"/>
    <xf numFmtId="0" fontId="49" fillId="88" borderId="95" xfId="0" applyNumberFormat="1" applyFont="1" applyFill="1" applyBorder="1" applyAlignment="1">
      <alignment horizontal="center" vertical="center" wrapText="1"/>
    </xf>
    <xf numFmtId="174" fontId="49" fillId="88" borderId="110" xfId="0" applyNumberFormat="1" applyFont="1" applyFill="1" applyBorder="1" applyAlignment="1">
      <alignment horizontal="center" vertical="center" wrapText="1"/>
    </xf>
    <xf numFmtId="0" fontId="93" fillId="2" borderId="0" xfId="0" applyFont="1" applyFill="1"/>
    <xf numFmtId="0" fontId="49" fillId="2" borderId="0" xfId="0" applyFont="1" applyFill="1"/>
    <xf numFmtId="174" fontId="49" fillId="88" borderId="95" xfId="0" applyNumberFormat="1" applyFont="1" applyFill="1" applyBorder="1" applyAlignment="1">
      <alignment horizontal="center" vertical="center" wrapText="1"/>
    </xf>
    <xf numFmtId="0" fontId="46"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3" fillId="92" borderId="0" xfId="0" applyFont="1" applyFill="1" applyBorder="1" applyAlignment="1">
      <alignment horizontal="left" vertical="center"/>
    </xf>
    <xf numFmtId="178" fontId="214" fillId="92" borderId="28" xfId="40" applyNumberFormat="1" applyFont="1" applyFill="1" applyBorder="1" applyAlignment="1">
      <alignment horizontal="left" vertical="center"/>
    </xf>
    <xf numFmtId="0" fontId="50" fillId="92" borderId="0" xfId="0" applyFont="1" applyFill="1" applyBorder="1" applyAlignment="1">
      <alignment horizontal="left" vertical="center"/>
    </xf>
    <xf numFmtId="174" fontId="49" fillId="88" borderId="110" xfId="0" applyNumberFormat="1" applyFont="1" applyFill="1" applyBorder="1" applyAlignment="1">
      <alignment horizontal="left" vertical="center" wrapText="1"/>
    </xf>
    <xf numFmtId="174" fontId="49" fillId="88" borderId="95" xfId="0" applyNumberFormat="1" applyFont="1" applyFill="1" applyBorder="1" applyAlignment="1">
      <alignment horizontal="left" vertical="center" wrapText="1"/>
    </xf>
    <xf numFmtId="0" fontId="15" fillId="92" borderId="0" xfId="0" applyFont="1" applyFill="1" applyBorder="1" applyAlignment="1">
      <alignment vertical="center"/>
    </xf>
    <xf numFmtId="3" fontId="93" fillId="2" borderId="122" xfId="0" applyNumberFormat="1" applyFont="1" applyFill="1" applyBorder="1" applyAlignment="1">
      <alignment horizontal="center" vertical="center"/>
    </xf>
    <xf numFmtId="3" fontId="93" fillId="2" borderId="138" xfId="0" applyNumberFormat="1" applyFont="1" applyFill="1" applyBorder="1" applyAlignment="1">
      <alignment horizontal="center" vertical="center"/>
    </xf>
    <xf numFmtId="3" fontId="93" fillId="2" borderId="134" xfId="0" applyNumberFormat="1" applyFont="1" applyFill="1" applyBorder="1" applyAlignment="1">
      <alignment horizontal="center" vertical="center"/>
    </xf>
    <xf numFmtId="174" fontId="47" fillId="88" borderId="122" xfId="0" applyNumberFormat="1" applyFont="1" applyFill="1" applyBorder="1" applyAlignment="1">
      <alignment horizontal="center" vertical="center" wrapText="1"/>
    </xf>
    <xf numFmtId="174" fontId="47" fillId="88" borderId="138" xfId="0" applyNumberFormat="1" applyFont="1" applyFill="1" applyBorder="1" applyAlignment="1">
      <alignment horizontal="center" vertical="center" wrapText="1"/>
    </xf>
    <xf numFmtId="174" fontId="93" fillId="88" borderId="122" xfId="0" applyNumberFormat="1" applyFont="1" applyFill="1" applyBorder="1" applyAlignment="1">
      <alignment horizontal="center" vertical="center" wrapText="1"/>
    </xf>
    <xf numFmtId="0" fontId="221" fillId="2" borderId="138" xfId="0" applyFont="1" applyFill="1" applyBorder="1"/>
    <xf numFmtId="174" fontId="93" fillId="88" borderId="138" xfId="0" applyNumberFormat="1" applyFont="1" applyFill="1" applyBorder="1" applyAlignment="1">
      <alignment horizontal="center" vertical="center" wrapText="1"/>
    </xf>
    <xf numFmtId="174" fontId="93" fillId="88" borderId="134" xfId="0" applyNumberFormat="1" applyFont="1" applyFill="1" applyBorder="1" applyAlignment="1">
      <alignment horizontal="center" vertical="center" wrapText="1"/>
    </xf>
    <xf numFmtId="3" fontId="47" fillId="2" borderId="122" xfId="0" applyNumberFormat="1" applyFont="1" applyFill="1" applyBorder="1" applyAlignment="1">
      <alignment horizontal="center" vertical="center"/>
    </xf>
    <xf numFmtId="3" fontId="47" fillId="2" borderId="138" xfId="0" applyNumberFormat="1" applyFont="1" applyFill="1" applyBorder="1" applyAlignment="1">
      <alignment horizontal="center" vertical="center"/>
    </xf>
    <xf numFmtId="3" fontId="47" fillId="2" borderId="134" xfId="0" applyNumberFormat="1" applyFont="1" applyFill="1" applyBorder="1" applyAlignment="1">
      <alignment horizontal="center" vertical="center"/>
    </xf>
    <xf numFmtId="0" fontId="46" fillId="2" borderId="0" xfId="0" applyFont="1" applyFill="1" applyBorder="1" applyAlignment="1" applyProtection="1">
      <alignment vertical="top"/>
      <protection locked="0"/>
    </xf>
    <xf numFmtId="0" fontId="40" fillId="2" borderId="0" xfId="73" applyFill="1"/>
    <xf numFmtId="0" fontId="40" fillId="2" borderId="0" xfId="73" applyFill="1" applyProtection="1">
      <protection locked="0"/>
    </xf>
    <xf numFmtId="0" fontId="40" fillId="2" borderId="0" xfId="73" applyFill="1" applyBorder="1" applyAlignment="1" applyProtection="1">
      <alignment horizontal="left" vertical="center"/>
      <protection locked="0"/>
    </xf>
    <xf numFmtId="0" fontId="40" fillId="0" borderId="0" xfId="73"/>
    <xf numFmtId="178" fontId="53" fillId="2" borderId="0" xfId="40" applyNumberFormat="1" applyFont="1" applyFill="1" applyBorder="1" applyAlignment="1">
      <alignment horizontal="left" vertical="center"/>
    </xf>
    <xf numFmtId="178" fontId="40" fillId="2" borderId="0" xfId="73" applyNumberFormat="1" applyFill="1" applyBorder="1" applyAlignment="1">
      <alignment horizontal="left" vertical="center"/>
    </xf>
    <xf numFmtId="0" fontId="40" fillId="2" borderId="0" xfId="73" applyFill="1" applyAlignment="1" applyProtection="1">
      <alignment wrapText="1"/>
      <protection locked="0"/>
    </xf>
    <xf numFmtId="0" fontId="40" fillId="2" borderId="0" xfId="73" applyFill="1" applyBorder="1" applyAlignment="1" applyProtection="1">
      <alignment horizontal="left" vertical="top"/>
      <protection locked="0"/>
    </xf>
    <xf numFmtId="0" fontId="40" fillId="2" borderId="0" xfId="73" applyFill="1" applyBorder="1" applyAlignment="1">
      <alignment horizontal="left" vertical="center"/>
    </xf>
    <xf numFmtId="1" fontId="9" fillId="28" borderId="0" xfId="0" applyNumberFormat="1" applyFont="1" applyFill="1" applyAlignment="1">
      <alignment vertical="center"/>
    </xf>
    <xf numFmtId="0" fontId="9" fillId="28" borderId="0" xfId="0" applyFont="1" applyFill="1"/>
    <xf numFmtId="180" fontId="9" fillId="28" borderId="0" xfId="0" applyNumberFormat="1" applyFont="1" applyFill="1"/>
    <xf numFmtId="0" fontId="0" fillId="28" borderId="0" xfId="0" applyFont="1" applyFill="1"/>
    <xf numFmtId="0" fontId="0" fillId="28" borderId="0" xfId="0" applyFont="1" applyFill="1" applyAlignment="1">
      <alignment horizontal="center"/>
    </xf>
    <xf numFmtId="0" fontId="43" fillId="2" borderId="0" xfId="0" applyFont="1" applyFill="1" applyBorder="1" applyAlignment="1">
      <alignment horizontal="center" vertical="center"/>
    </xf>
    <xf numFmtId="0" fontId="93" fillId="2" borderId="12" xfId="0" applyNumberFormat="1" applyFont="1" applyFill="1" applyBorder="1" applyAlignment="1">
      <alignment horizontal="left"/>
    </xf>
    <xf numFmtId="175" fontId="93" fillId="2" borderId="12" xfId="0" applyNumberFormat="1" applyFont="1" applyFill="1" applyBorder="1" applyAlignment="1">
      <alignment horizontal="left"/>
    </xf>
    <xf numFmtId="0" fontId="93" fillId="2" borderId="112" xfId="0" applyNumberFormat="1" applyFont="1" applyFill="1" applyBorder="1" applyAlignment="1">
      <alignment horizontal="left"/>
    </xf>
    <xf numFmtId="175" fontId="93" fillId="2" borderId="88" xfId="0" quotePrefix="1" applyNumberFormat="1" applyFont="1" applyFill="1" applyBorder="1" applyAlignment="1">
      <alignment horizontal="left" vertical="center"/>
    </xf>
    <xf numFmtId="175" fontId="223" fillId="2" borderId="88" xfId="0" applyNumberFormat="1" applyFont="1" applyFill="1" applyBorder="1" applyAlignment="1">
      <alignment horizontal="left" vertical="center"/>
    </xf>
    <xf numFmtId="175" fontId="49" fillId="2" borderId="88" xfId="0" applyNumberFormat="1" applyFont="1" applyFill="1" applyBorder="1" applyAlignment="1">
      <alignment horizontal="left" vertical="center"/>
    </xf>
    <xf numFmtId="175" fontId="49" fillId="2" borderId="88" xfId="0" quotePrefix="1" applyNumberFormat="1" applyFont="1" applyFill="1" applyBorder="1" applyAlignment="1">
      <alignment horizontal="left" vertical="center"/>
    </xf>
    <xf numFmtId="175" fontId="49" fillId="2" borderId="9" xfId="0" quotePrefix="1" applyNumberFormat="1" applyFont="1" applyFill="1" applyBorder="1" applyAlignment="1">
      <alignment horizontal="left"/>
    </xf>
    <xf numFmtId="0" fontId="10" fillId="2" borderId="3" xfId="0" applyFont="1" applyFill="1" applyBorder="1" applyAlignment="1" applyProtection="1">
      <alignment horizontal="left" vertical="center" wrapText="1"/>
      <protection locked="0"/>
    </xf>
    <xf numFmtId="0" fontId="0" fillId="92" borderId="0" xfId="0" applyFill="1"/>
    <xf numFmtId="0" fontId="93"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6" fillId="2" borderId="0" xfId="0" applyFont="1" applyFill="1" applyAlignment="1">
      <alignment horizontal="center"/>
    </xf>
    <xf numFmtId="178" fontId="214" fillId="92" borderId="140" xfId="40" applyNumberFormat="1" applyFont="1" applyFill="1" applyBorder="1" applyAlignment="1">
      <alignment vertical="center"/>
    </xf>
    <xf numFmtId="0" fontId="50" fillId="92" borderId="0" xfId="0" applyFont="1" applyFill="1"/>
    <xf numFmtId="0" fontId="238" fillId="2" borderId="88" xfId="73" applyFont="1" applyFill="1" applyBorder="1" applyAlignment="1">
      <alignment vertical="center"/>
    </xf>
    <xf numFmtId="0" fontId="50" fillId="2" borderId="0" xfId="0" applyFont="1" applyFill="1" applyAlignment="1">
      <alignment horizontal="left" vertical="center"/>
    </xf>
    <xf numFmtId="0" fontId="214" fillId="2" borderId="0" xfId="40" applyNumberFormat="1" applyFont="1" applyFill="1" applyBorder="1" applyAlignment="1" applyProtection="1">
      <alignment vertical="center" wrapText="1"/>
      <protection locked="0"/>
    </xf>
    <xf numFmtId="0" fontId="50" fillId="92" borderId="0" xfId="0" applyFont="1" applyFill="1" applyAlignment="1"/>
    <xf numFmtId="0" fontId="46" fillId="92" borderId="0" xfId="0" applyFont="1" applyFill="1" applyAlignment="1">
      <alignment vertical="top"/>
    </xf>
    <xf numFmtId="0" fontId="40" fillId="92" borderId="0" xfId="73" applyFill="1"/>
    <xf numFmtId="0" fontId="93" fillId="2" borderId="0" xfId="0" applyFont="1" applyFill="1" applyBorder="1" applyAlignment="1">
      <alignment vertical="center" wrapText="1"/>
    </xf>
    <xf numFmtId="175" fontId="49" fillId="28" borderId="110" xfId="0" applyNumberFormat="1" applyFont="1" applyFill="1" applyBorder="1" applyAlignment="1">
      <alignment horizontal="center"/>
    </xf>
    <xf numFmtId="0" fontId="238" fillId="2" borderId="49" xfId="73" applyFont="1" applyFill="1" applyBorder="1" applyAlignment="1">
      <alignment vertical="center"/>
    </xf>
    <xf numFmtId="0" fontId="215" fillId="26" borderId="110" xfId="0" applyFont="1" applyFill="1" applyBorder="1" applyAlignment="1">
      <alignment horizontal="center"/>
    </xf>
    <xf numFmtId="0" fontId="221" fillId="2" borderId="0" xfId="0" applyFont="1" applyFill="1" applyAlignment="1" applyProtection="1">
      <protection locked="0"/>
    </xf>
    <xf numFmtId="166" fontId="93" fillId="2" borderId="35" xfId="0" applyNumberFormat="1" applyFont="1" applyFill="1" applyBorder="1" applyAlignment="1">
      <alignment horizontal="center"/>
    </xf>
    <xf numFmtId="166" fontId="238" fillId="2" borderId="54" xfId="73" applyNumberFormat="1" applyFont="1" applyFill="1" applyBorder="1" applyAlignment="1">
      <alignment horizontal="center" vertical="center"/>
    </xf>
    <xf numFmtId="175" fontId="49" fillId="2" borderId="110" xfId="0" applyNumberFormat="1" applyFont="1" applyFill="1" applyBorder="1" applyAlignment="1">
      <alignment horizontal="center"/>
    </xf>
    <xf numFmtId="175" fontId="49" fillId="2" borderId="34" xfId="0" applyNumberFormat="1" applyFont="1" applyFill="1" applyBorder="1" applyAlignment="1">
      <alignment horizontal="center"/>
    </xf>
    <xf numFmtId="166" fontId="93" fillId="2" borderId="108" xfId="0" applyNumberFormat="1" applyFont="1" applyFill="1" applyBorder="1" applyAlignment="1">
      <alignment horizontal="center"/>
    </xf>
    <xf numFmtId="3" fontId="43" fillId="2" borderId="34" xfId="0" applyNumberFormat="1" applyFont="1" applyFill="1" applyBorder="1" applyAlignment="1" applyProtection="1">
      <alignment horizontal="center"/>
      <protection locked="0"/>
    </xf>
    <xf numFmtId="0" fontId="93" fillId="2" borderId="49" xfId="0" applyFont="1" applyFill="1" applyBorder="1" applyAlignment="1">
      <alignment vertical="center" wrapText="1"/>
    </xf>
    <xf numFmtId="0" fontId="93" fillId="2" borderId="88" xfId="0" applyFont="1" applyFill="1" applyBorder="1" applyAlignment="1">
      <alignment vertical="center" wrapText="1"/>
    </xf>
    <xf numFmtId="0" fontId="238" fillId="0" borderId="88" xfId="73" applyFont="1" applyBorder="1" applyAlignment="1">
      <alignment vertical="center"/>
    </xf>
    <xf numFmtId="3" fontId="45" fillId="2" borderId="0" xfId="0" applyNumberFormat="1" applyFont="1" applyFill="1" applyBorder="1" applyProtection="1">
      <protection locked="0"/>
    </xf>
    <xf numFmtId="0" fontId="79" fillId="0" borderId="0" xfId="613"/>
    <xf numFmtId="0" fontId="239" fillId="94" borderId="0" xfId="613" applyFont="1" applyFill="1" applyAlignment="1">
      <alignment wrapText="1"/>
    </xf>
    <xf numFmtId="17" fontId="79" fillId="0" borderId="0" xfId="613" applyNumberFormat="1" applyFill="1"/>
    <xf numFmtId="0" fontId="79" fillId="0" borderId="0" xfId="613" applyFill="1"/>
    <xf numFmtId="17" fontId="239" fillId="95" borderId="138" xfId="613" applyNumberFormat="1" applyFont="1" applyFill="1" applyBorder="1"/>
    <xf numFmtId="3" fontId="239" fillId="95" borderId="138" xfId="613" applyNumberFormat="1" applyFont="1" applyFill="1" applyBorder="1"/>
    <xf numFmtId="43" fontId="239" fillId="95" borderId="138" xfId="613" applyNumberFormat="1" applyFont="1" applyFill="1" applyBorder="1"/>
    <xf numFmtId="170" fontId="239" fillId="95" borderId="138" xfId="71" applyFont="1" applyFill="1" applyBorder="1" applyProtection="1">
      <protection locked="0"/>
    </xf>
    <xf numFmtId="170" fontId="79" fillId="0" borderId="0" xfId="71" applyFont="1" applyFill="1" applyProtection="1">
      <protection locked="0"/>
    </xf>
    <xf numFmtId="3" fontId="15" fillId="28" borderId="0" xfId="0" applyNumberFormat="1" applyFont="1" applyFill="1" applyBorder="1"/>
    <xf numFmtId="181" fontId="15" fillId="28" borderId="0" xfId="71" applyNumberFormat="1" applyFont="1" applyFill="1" applyBorder="1"/>
    <xf numFmtId="181" fontId="15" fillId="28" borderId="12" xfId="71" applyNumberFormat="1" applyFont="1" applyFill="1" applyBorder="1"/>
    <xf numFmtId="4" fontId="15" fillId="28" borderId="0" xfId="0" applyNumberFormat="1" applyFont="1" applyFill="1" applyBorder="1"/>
    <xf numFmtId="181" fontId="0" fillId="2" borderId="0" xfId="71" applyNumberFormat="1" applyFont="1" applyFill="1"/>
    <xf numFmtId="181" fontId="219" fillId="2" borderId="122" xfId="71" applyNumberFormat="1" applyFont="1" applyFill="1" applyBorder="1" applyAlignment="1">
      <alignment vertical="top"/>
    </xf>
    <xf numFmtId="181" fontId="15" fillId="2" borderId="138" xfId="71" applyNumberFormat="1" applyFont="1" applyFill="1" applyBorder="1" applyAlignment="1">
      <alignment vertical="top"/>
    </xf>
    <xf numFmtId="181" fontId="15" fillId="2" borderId="134" xfId="71" applyNumberFormat="1" applyFont="1" applyFill="1" applyBorder="1" applyAlignment="1">
      <alignment vertical="top"/>
    </xf>
    <xf numFmtId="181" fontId="219" fillId="2" borderId="110" xfId="71" applyNumberFormat="1" applyFont="1" applyFill="1" applyBorder="1" applyAlignment="1">
      <alignment horizontal="center" vertical="center" textRotation="180"/>
    </xf>
    <xf numFmtId="181" fontId="15" fillId="28" borderId="5" xfId="71" applyNumberFormat="1" applyFont="1" applyFill="1" applyBorder="1"/>
    <xf numFmtId="181" fontId="15" fillId="28" borderId="112" xfId="71" applyNumberFormat="1" applyFont="1" applyFill="1" applyBorder="1"/>
    <xf numFmtId="181" fontId="47" fillId="28" borderId="35" xfId="71" applyNumberFormat="1" applyFont="1" applyFill="1" applyBorder="1" applyAlignment="1" applyProtection="1">
      <alignment horizontal="center" vertical="center"/>
      <protection locked="0"/>
    </xf>
    <xf numFmtId="166" fontId="219" fillId="2" borderId="0" xfId="0" applyNumberFormat="1" applyFont="1" applyFill="1"/>
    <xf numFmtId="0" fontId="220" fillId="2" borderId="0" xfId="0" applyFont="1" applyFill="1" applyAlignment="1">
      <alignment vertical="top"/>
    </xf>
    <xf numFmtId="0" fontId="241" fillId="2" borderId="0" xfId="0" applyFont="1" applyFill="1" applyAlignment="1">
      <alignment vertical="top"/>
    </xf>
    <xf numFmtId="0" fontId="240" fillId="2" borderId="0" xfId="0" applyFont="1" applyFill="1" applyAlignment="1">
      <alignment vertical="top"/>
    </xf>
    <xf numFmtId="0" fontId="243" fillId="2" borderId="0" xfId="0" applyFont="1" applyFill="1" applyAlignment="1">
      <alignment vertical="top"/>
    </xf>
    <xf numFmtId="0" fontId="244" fillId="96" borderId="122" xfId="0" applyFont="1" applyFill="1" applyBorder="1" applyAlignment="1">
      <alignment vertical="top"/>
    </xf>
    <xf numFmtId="0" fontId="244" fillId="96" borderId="147" xfId="0" applyFont="1" applyFill="1" applyBorder="1" applyAlignment="1">
      <alignment vertical="top"/>
    </xf>
    <xf numFmtId="0" fontId="244" fillId="96" borderId="134" xfId="0" applyFont="1" applyFill="1" applyBorder="1" applyAlignment="1">
      <alignment vertical="top"/>
    </xf>
    <xf numFmtId="0" fontId="244" fillId="97" borderId="122" xfId="0" applyFont="1" applyFill="1" applyBorder="1" applyAlignment="1">
      <alignment vertical="top"/>
    </xf>
    <xf numFmtId="0" fontId="244" fillId="97" borderId="147" xfId="0" applyFont="1" applyFill="1" applyBorder="1" applyAlignment="1">
      <alignment vertical="top"/>
    </xf>
    <xf numFmtId="0" fontId="244" fillId="97" borderId="134" xfId="0" applyFont="1" applyFill="1" applyBorder="1" applyAlignment="1">
      <alignment vertical="top"/>
    </xf>
    <xf numFmtId="0" fontId="244" fillId="99" borderId="122" xfId="0" applyFont="1" applyFill="1" applyBorder="1" applyAlignment="1">
      <alignment vertical="top"/>
    </xf>
    <xf numFmtId="0" fontId="244" fillId="99" borderId="147" xfId="0" applyFont="1" applyFill="1" applyBorder="1" applyAlignment="1">
      <alignment vertical="top"/>
    </xf>
    <xf numFmtId="0" fontId="244" fillId="99" borderId="134" xfId="0" applyFont="1" applyFill="1" applyBorder="1" applyAlignment="1">
      <alignment vertical="top"/>
    </xf>
    <xf numFmtId="0" fontId="244" fillId="100" borderId="122" xfId="0" applyFont="1" applyFill="1" applyBorder="1" applyAlignment="1">
      <alignment vertical="top"/>
    </xf>
    <xf numFmtId="0" fontId="244" fillId="100" borderId="147" xfId="0" applyFont="1" applyFill="1" applyBorder="1" applyAlignment="1">
      <alignment vertical="top"/>
    </xf>
    <xf numFmtId="0" fontId="244" fillId="100" borderId="134" xfId="0" applyFont="1" applyFill="1" applyBorder="1" applyAlignment="1">
      <alignment vertical="top"/>
    </xf>
    <xf numFmtId="0" fontId="244" fillId="96" borderId="110" xfId="0" applyFont="1" applyFill="1" applyBorder="1" applyAlignment="1">
      <alignment horizontal="center" vertical="center" textRotation="90"/>
    </xf>
    <xf numFmtId="0" fontId="244" fillId="97" borderId="110" xfId="0" applyFont="1" applyFill="1" applyBorder="1" applyAlignment="1">
      <alignment horizontal="center" vertical="center" textRotation="90"/>
    </xf>
    <xf numFmtId="0" fontId="244" fillId="99" borderId="110" xfId="0" applyFont="1" applyFill="1" applyBorder="1" applyAlignment="1">
      <alignment horizontal="center" vertical="center" textRotation="90"/>
    </xf>
    <xf numFmtId="0" fontId="244" fillId="100" borderId="110" xfId="0" applyFont="1" applyFill="1" applyBorder="1" applyAlignment="1">
      <alignment horizontal="center" vertical="center" textRotation="90"/>
    </xf>
    <xf numFmtId="0" fontId="244" fillId="103" borderId="122" xfId="0" quotePrefix="1" applyFont="1" applyFill="1" applyBorder="1" applyAlignment="1">
      <alignment vertical="top"/>
    </xf>
    <xf numFmtId="0" fontId="244" fillId="103" borderId="147" xfId="0" applyFont="1" applyFill="1" applyBorder="1" applyAlignment="1">
      <alignment vertical="top"/>
    </xf>
    <xf numFmtId="0" fontId="244" fillId="103" borderId="134" xfId="0" applyFont="1" applyFill="1" applyBorder="1" applyAlignment="1">
      <alignment vertical="top"/>
    </xf>
    <xf numFmtId="0" fontId="245" fillId="103" borderId="122" xfId="0" applyFont="1" applyFill="1" applyBorder="1" applyAlignment="1">
      <alignment vertical="top"/>
    </xf>
    <xf numFmtId="0" fontId="245" fillId="103" borderId="147" xfId="0" applyFont="1" applyFill="1" applyBorder="1" applyAlignment="1">
      <alignment vertical="top"/>
    </xf>
    <xf numFmtId="0" fontId="245" fillId="103" borderId="134" xfId="0" applyFont="1" applyFill="1" applyBorder="1" applyAlignment="1">
      <alignment vertical="top"/>
    </xf>
    <xf numFmtId="0" fontId="241" fillId="2" borderId="41" xfId="0" applyFont="1" applyFill="1" applyBorder="1" applyAlignment="1">
      <alignment vertical="top"/>
    </xf>
    <xf numFmtId="0" fontId="241" fillId="104" borderId="40" xfId="0" applyFont="1" applyFill="1" applyBorder="1" applyAlignment="1">
      <alignment vertical="top"/>
    </xf>
    <xf numFmtId="0" fontId="241" fillId="2" borderId="42" xfId="0" applyFont="1" applyFill="1" applyBorder="1" applyAlignment="1">
      <alignment horizontal="left" vertical="top"/>
    </xf>
    <xf numFmtId="3" fontId="241" fillId="104" borderId="41" xfId="0" applyNumberFormat="1" applyFont="1" applyFill="1" applyBorder="1" applyAlignment="1">
      <alignment vertical="top"/>
    </xf>
    <xf numFmtId="3" fontId="241" fillId="2" borderId="40" xfId="0" applyNumberFormat="1" applyFont="1" applyFill="1" applyBorder="1" applyAlignment="1">
      <alignment vertical="top"/>
    </xf>
    <xf numFmtId="3" fontId="241" fillId="104" borderId="40" xfId="0" applyNumberFormat="1" applyFont="1" applyFill="1" applyBorder="1" applyAlignment="1">
      <alignment vertical="top"/>
    </xf>
    <xf numFmtId="3" fontId="241" fillId="2" borderId="42" xfId="0" applyNumberFormat="1" applyFont="1" applyFill="1" applyBorder="1" applyAlignment="1">
      <alignment vertical="top"/>
    </xf>
    <xf numFmtId="0" fontId="241" fillId="105" borderId="3" xfId="0" applyFont="1" applyFill="1" applyBorder="1" applyAlignment="1">
      <alignment vertical="top"/>
    </xf>
    <xf numFmtId="0" fontId="241" fillId="106" borderId="35" xfId="0" applyFont="1" applyFill="1" applyBorder="1" applyAlignment="1">
      <alignment vertical="top"/>
    </xf>
    <xf numFmtId="0" fontId="241" fillId="105" borderId="45" xfId="0" applyFont="1" applyFill="1" applyBorder="1" applyAlignment="1">
      <alignment horizontal="left" vertical="top"/>
    </xf>
    <xf numFmtId="3" fontId="241" fillId="106" borderId="3" xfId="0" applyNumberFormat="1" applyFont="1" applyFill="1" applyBorder="1" applyAlignment="1">
      <alignment vertical="top"/>
    </xf>
    <xf numFmtId="3" fontId="241" fillId="105" borderId="35" xfId="0" applyNumberFormat="1" applyFont="1" applyFill="1" applyBorder="1" applyAlignment="1">
      <alignment vertical="top"/>
    </xf>
    <xf numFmtId="3" fontId="241" fillId="106" borderId="35" xfId="0" applyNumberFormat="1" applyFont="1" applyFill="1" applyBorder="1" applyAlignment="1">
      <alignment vertical="top"/>
    </xf>
    <xf numFmtId="3" fontId="241" fillId="105" borderId="45" xfId="0" applyNumberFormat="1" applyFont="1" applyFill="1" applyBorder="1" applyAlignment="1">
      <alignment vertical="top"/>
    </xf>
    <xf numFmtId="0" fontId="241" fillId="2" borderId="3" xfId="0" applyFont="1" applyFill="1" applyBorder="1" applyAlignment="1">
      <alignment vertical="top"/>
    </xf>
    <xf numFmtId="0" fontId="241" fillId="104" borderId="35" xfId="0" applyFont="1" applyFill="1" applyBorder="1" applyAlignment="1">
      <alignment vertical="top"/>
    </xf>
    <xf numFmtId="0" fontId="241" fillId="2" borderId="45" xfId="0" applyFont="1" applyFill="1" applyBorder="1" applyAlignment="1">
      <alignment horizontal="left" vertical="top"/>
    </xf>
    <xf numFmtId="289" fontId="241" fillId="104" borderId="3" xfId="0" applyNumberFormat="1" applyFont="1" applyFill="1" applyBorder="1" applyAlignment="1">
      <alignment vertical="top"/>
    </xf>
    <xf numFmtId="289" fontId="241" fillId="2" borderId="35" xfId="0" applyNumberFormat="1" applyFont="1" applyFill="1" applyBorder="1" applyAlignment="1">
      <alignment vertical="top"/>
    </xf>
    <xf numFmtId="289" fontId="241" fillId="104" borderId="35" xfId="0" applyNumberFormat="1" applyFont="1" applyFill="1" applyBorder="1" applyAlignment="1">
      <alignment vertical="top"/>
    </xf>
    <xf numFmtId="289" fontId="241" fillId="2" borderId="45" xfId="0" applyNumberFormat="1" applyFont="1" applyFill="1" applyBorder="1" applyAlignment="1">
      <alignment vertical="top"/>
    </xf>
    <xf numFmtId="3" fontId="241" fillId="104" borderId="3" xfId="0" applyNumberFormat="1" applyFont="1" applyFill="1" applyBorder="1" applyAlignment="1">
      <alignment vertical="top"/>
    </xf>
    <xf numFmtId="3" fontId="241" fillId="2" borderId="35" xfId="0" applyNumberFormat="1" applyFont="1" applyFill="1" applyBorder="1" applyAlignment="1">
      <alignment vertical="top"/>
    </xf>
    <xf numFmtId="3" fontId="241" fillId="104" borderId="35" xfId="0" applyNumberFormat="1" applyFont="1" applyFill="1" applyBorder="1" applyAlignment="1">
      <alignment vertical="top"/>
    </xf>
    <xf numFmtId="3" fontId="241" fillId="2" borderId="45" xfId="0" applyNumberFormat="1" applyFont="1" applyFill="1" applyBorder="1" applyAlignment="1">
      <alignment vertical="top"/>
    </xf>
    <xf numFmtId="0" fontId="240" fillId="106" borderId="35" xfId="0" applyFont="1" applyFill="1" applyBorder="1" applyAlignment="1">
      <alignment vertical="top"/>
    </xf>
    <xf numFmtId="0" fontId="240" fillId="104" borderId="35" xfId="0" applyFont="1" applyFill="1" applyBorder="1" applyAlignment="1">
      <alignment vertical="top"/>
    </xf>
    <xf numFmtId="289" fontId="241" fillId="106" borderId="3" xfId="0" applyNumberFormat="1" applyFont="1" applyFill="1" applyBorder="1" applyAlignment="1">
      <alignment vertical="top"/>
    </xf>
    <xf numFmtId="289" fontId="241" fillId="105" borderId="35" xfId="0" applyNumberFormat="1" applyFont="1" applyFill="1" applyBorder="1" applyAlignment="1">
      <alignment vertical="top"/>
    </xf>
    <xf numFmtId="289" fontId="241" fillId="106" borderId="35" xfId="0" applyNumberFormat="1" applyFont="1" applyFill="1" applyBorder="1" applyAlignment="1">
      <alignment vertical="top"/>
    </xf>
    <xf numFmtId="289" fontId="241" fillId="105" borderId="45" xfId="0" applyNumberFormat="1" applyFont="1" applyFill="1" applyBorder="1" applyAlignment="1">
      <alignment vertical="top"/>
    </xf>
    <xf numFmtId="0" fontId="241" fillId="105" borderId="113" xfId="0" applyFont="1" applyFill="1" applyBorder="1" applyAlignment="1">
      <alignment vertical="top"/>
    </xf>
    <xf numFmtId="0" fontId="240" fillId="106" borderId="53" xfId="0" applyFont="1" applyFill="1" applyBorder="1" applyAlignment="1">
      <alignment vertical="top"/>
    </xf>
    <xf numFmtId="0" fontId="241" fillId="105" borderId="114" xfId="0" applyFont="1" applyFill="1" applyBorder="1" applyAlignment="1">
      <alignment horizontal="left" vertical="top"/>
    </xf>
    <xf numFmtId="289" fontId="241" fillId="106" borderId="113" xfId="0" applyNumberFormat="1" applyFont="1" applyFill="1" applyBorder="1" applyAlignment="1">
      <alignment vertical="top"/>
    </xf>
    <xf numFmtId="289" fontId="241" fillId="105" borderId="53" xfId="0" applyNumberFormat="1" applyFont="1" applyFill="1" applyBorder="1" applyAlignment="1">
      <alignment vertical="top"/>
    </xf>
    <xf numFmtId="289" fontId="241" fillId="106" borderId="53" xfId="0" applyNumberFormat="1" applyFont="1" applyFill="1" applyBorder="1" applyAlignment="1">
      <alignment vertical="top"/>
    </xf>
    <xf numFmtId="289" fontId="241" fillId="105" borderId="114" xfId="0" applyNumberFormat="1" applyFont="1" applyFill="1" applyBorder="1" applyAlignment="1">
      <alignment vertical="top"/>
    </xf>
    <xf numFmtId="0" fontId="240" fillId="104" borderId="40" xfId="0" applyFont="1" applyFill="1" applyBorder="1" applyAlignment="1">
      <alignment vertical="top"/>
    </xf>
    <xf numFmtId="289" fontId="241" fillId="104" borderId="41" xfId="0" applyNumberFormat="1" applyFont="1" applyFill="1" applyBorder="1" applyAlignment="1">
      <alignment vertical="top"/>
    </xf>
    <xf numFmtId="289" fontId="241" fillId="2" borderId="40" xfId="0" applyNumberFormat="1" applyFont="1" applyFill="1" applyBorder="1" applyAlignment="1">
      <alignment vertical="top"/>
    </xf>
    <xf numFmtId="289" fontId="241" fillId="104" borderId="40" xfId="0" applyNumberFormat="1" applyFont="1" applyFill="1" applyBorder="1" applyAlignment="1">
      <alignment vertical="top"/>
    </xf>
    <xf numFmtId="289" fontId="241" fillId="2" borderId="42" xfId="0" applyNumberFormat="1" applyFont="1" applyFill="1" applyBorder="1" applyAlignment="1">
      <alignment vertical="top"/>
    </xf>
    <xf numFmtId="0" fontId="241" fillId="105" borderId="136" xfId="0" applyFont="1" applyFill="1" applyBorder="1" applyAlignment="1">
      <alignment vertical="top"/>
    </xf>
    <xf numFmtId="0" fontId="240" fillId="106" borderId="116" xfId="0" applyFont="1" applyFill="1" applyBorder="1" applyAlignment="1">
      <alignment vertical="top"/>
    </xf>
    <xf numFmtId="0" fontId="241" fillId="105" borderId="117" xfId="0" applyFont="1" applyFill="1" applyBorder="1" applyAlignment="1">
      <alignment horizontal="left" vertical="top"/>
    </xf>
    <xf numFmtId="289" fontId="241" fillId="106" borderId="136" xfId="0" applyNumberFormat="1" applyFont="1" applyFill="1" applyBorder="1" applyAlignment="1">
      <alignment vertical="top"/>
    </xf>
    <xf numFmtId="289" fontId="241" fillId="105" borderId="116" xfId="0" applyNumberFormat="1" applyFont="1" applyFill="1" applyBorder="1" applyAlignment="1">
      <alignment vertical="top"/>
    </xf>
    <xf numFmtId="289" fontId="241" fillId="106" borderId="116" xfId="0" applyNumberFormat="1" applyFont="1" applyFill="1" applyBorder="1" applyAlignment="1">
      <alignment vertical="top"/>
    </xf>
    <xf numFmtId="289" fontId="241" fillId="105" borderId="117" xfId="0" applyNumberFormat="1" applyFont="1" applyFill="1" applyBorder="1" applyAlignment="1">
      <alignment vertical="top"/>
    </xf>
    <xf numFmtId="0" fontId="241" fillId="2" borderId="2" xfId="0" applyFont="1" applyFill="1" applyBorder="1" applyAlignment="1">
      <alignment vertical="top"/>
    </xf>
    <xf numFmtId="0" fontId="240" fillId="104" borderId="36" xfId="0" applyFont="1" applyFill="1" applyBorder="1" applyAlignment="1">
      <alignment vertical="top"/>
    </xf>
    <xf numFmtId="0" fontId="241" fillId="2" borderId="148" xfId="0" applyFont="1" applyFill="1" applyBorder="1" applyAlignment="1">
      <alignment horizontal="left" vertical="top"/>
    </xf>
    <xf numFmtId="289" fontId="241" fillId="104" borderId="2" xfId="0" applyNumberFormat="1" applyFont="1" applyFill="1" applyBorder="1" applyAlignment="1">
      <alignment vertical="top"/>
    </xf>
    <xf numFmtId="289" fontId="241" fillId="2" borderId="36" xfId="0" applyNumberFormat="1" applyFont="1" applyFill="1" applyBorder="1" applyAlignment="1">
      <alignment vertical="top"/>
    </xf>
    <xf numFmtId="289" fontId="241" fillId="104" borderId="36" xfId="0" applyNumberFormat="1" applyFont="1" applyFill="1" applyBorder="1" applyAlignment="1">
      <alignment vertical="top"/>
    </xf>
    <xf numFmtId="289" fontId="241" fillId="2" borderId="148" xfId="0" applyNumberFormat="1" applyFont="1" applyFill="1" applyBorder="1" applyAlignment="1">
      <alignment vertical="top"/>
    </xf>
    <xf numFmtId="0" fontId="241" fillId="2" borderId="113" xfId="0" applyFont="1" applyFill="1" applyBorder="1" applyAlignment="1">
      <alignment vertical="top"/>
    </xf>
    <xf numFmtId="0" fontId="240" fillId="104" borderId="53" xfId="0" applyFont="1" applyFill="1" applyBorder="1" applyAlignment="1">
      <alignment vertical="top"/>
    </xf>
    <xf numFmtId="0" fontId="241" fillId="2" borderId="114" xfId="0" applyFont="1" applyFill="1" applyBorder="1" applyAlignment="1">
      <alignment horizontal="left" vertical="top"/>
    </xf>
    <xf numFmtId="289" fontId="241" fillId="104" borderId="113" xfId="0" applyNumberFormat="1" applyFont="1" applyFill="1" applyBorder="1" applyAlignment="1">
      <alignment vertical="top"/>
    </xf>
    <xf numFmtId="289" fontId="241" fillId="2" borderId="53" xfId="0" applyNumberFormat="1" applyFont="1" applyFill="1" applyBorder="1" applyAlignment="1">
      <alignment vertical="top"/>
    </xf>
    <xf numFmtId="289" fontId="241" fillId="104" borderId="53" xfId="0" applyNumberFormat="1" applyFont="1" applyFill="1" applyBorder="1" applyAlignment="1">
      <alignment vertical="top"/>
    </xf>
    <xf numFmtId="289" fontId="241" fillId="2" borderId="114" xfId="0" applyNumberFormat="1" applyFont="1" applyFill="1" applyBorder="1" applyAlignment="1">
      <alignment vertical="top"/>
    </xf>
    <xf numFmtId="0" fontId="241" fillId="105" borderId="41" xfId="0" applyFont="1" applyFill="1" applyBorder="1" applyAlignment="1">
      <alignment vertical="top"/>
    </xf>
    <xf numFmtId="0" fontId="240" fillId="106" borderId="40" xfId="0" applyFont="1" applyFill="1" applyBorder="1" applyAlignment="1">
      <alignment vertical="top"/>
    </xf>
    <xf numFmtId="0" fontId="241" fillId="105" borderId="42" xfId="0" applyFont="1" applyFill="1" applyBorder="1" applyAlignment="1">
      <alignment horizontal="left" vertical="top"/>
    </xf>
    <xf numFmtId="289" fontId="241" fillId="106" borderId="41" xfId="0" applyNumberFormat="1" applyFont="1" applyFill="1" applyBorder="1" applyAlignment="1">
      <alignment vertical="top"/>
    </xf>
    <xf numFmtId="289" fontId="241" fillId="105" borderId="40" xfId="0" applyNumberFormat="1" applyFont="1" applyFill="1" applyBorder="1" applyAlignment="1">
      <alignment vertical="top"/>
    </xf>
    <xf numFmtId="289" fontId="241" fillId="106" borderId="40" xfId="0" applyNumberFormat="1" applyFont="1" applyFill="1" applyBorder="1" applyAlignment="1">
      <alignment vertical="top"/>
    </xf>
    <xf numFmtId="289" fontId="241" fillId="105" borderId="42" xfId="0" applyNumberFormat="1" applyFont="1" applyFill="1" applyBorder="1" applyAlignment="1">
      <alignment vertical="top"/>
    </xf>
    <xf numFmtId="0" fontId="241" fillId="2" borderId="136" xfId="0" applyFont="1" applyFill="1" applyBorder="1" applyAlignment="1">
      <alignment vertical="top"/>
    </xf>
    <xf numFmtId="0" fontId="240" fillId="104" borderId="116" xfId="0" applyFont="1" applyFill="1" applyBorder="1" applyAlignment="1">
      <alignment vertical="top"/>
    </xf>
    <xf numFmtId="0" fontId="241" fillId="2" borderId="117" xfId="0" applyFont="1" applyFill="1" applyBorder="1" applyAlignment="1">
      <alignment horizontal="left" vertical="top"/>
    </xf>
    <xf numFmtId="289" fontId="241" fillId="104" borderId="136" xfId="0" applyNumberFormat="1" applyFont="1" applyFill="1" applyBorder="1" applyAlignment="1">
      <alignment vertical="top"/>
    </xf>
    <xf numFmtId="289" fontId="241" fillId="2" borderId="116" xfId="0" applyNumberFormat="1" applyFont="1" applyFill="1" applyBorder="1" applyAlignment="1">
      <alignment vertical="top"/>
    </xf>
    <xf numFmtId="289" fontId="241" fillId="104" borderId="116" xfId="0" applyNumberFormat="1" applyFont="1" applyFill="1" applyBorder="1" applyAlignment="1">
      <alignment vertical="top"/>
    </xf>
    <xf numFmtId="289" fontId="241" fillId="2" borderId="117" xfId="0" applyNumberFormat="1" applyFont="1" applyFill="1" applyBorder="1" applyAlignment="1">
      <alignment vertical="top"/>
    </xf>
    <xf numFmtId="0" fontId="241" fillId="105" borderId="2" xfId="0" applyFont="1" applyFill="1" applyBorder="1" applyAlignment="1">
      <alignment vertical="top"/>
    </xf>
    <xf numFmtId="0" fontId="240" fillId="106" borderId="36" xfId="0" applyFont="1" applyFill="1" applyBorder="1" applyAlignment="1">
      <alignment vertical="top"/>
    </xf>
    <xf numFmtId="0" fontId="241" fillId="105" borderId="148" xfId="0" applyFont="1" applyFill="1" applyBorder="1" applyAlignment="1">
      <alignment horizontal="left" vertical="top"/>
    </xf>
    <xf numFmtId="289" fontId="241" fillId="106" borderId="2" xfId="0" applyNumberFormat="1" applyFont="1" applyFill="1" applyBorder="1" applyAlignment="1">
      <alignment vertical="top"/>
    </xf>
    <xf numFmtId="289" fontId="241" fillId="105" borderId="36" xfId="0" applyNumberFormat="1" applyFont="1" applyFill="1" applyBorder="1" applyAlignment="1">
      <alignment vertical="top"/>
    </xf>
    <xf numFmtId="289" fontId="241" fillId="106" borderId="36" xfId="0" applyNumberFormat="1" applyFont="1" applyFill="1" applyBorder="1" applyAlignment="1">
      <alignment vertical="top"/>
    </xf>
    <xf numFmtId="289" fontId="241" fillId="105" borderId="148" xfId="0" applyNumberFormat="1" applyFont="1" applyFill="1" applyBorder="1" applyAlignment="1">
      <alignment vertical="top"/>
    </xf>
    <xf numFmtId="0" fontId="241" fillId="106" borderId="53" xfId="0" applyFont="1" applyFill="1" applyBorder="1" applyAlignment="1">
      <alignment vertical="top"/>
    </xf>
    <xf numFmtId="0" fontId="241" fillId="106" borderId="116" xfId="0" applyFont="1" applyFill="1" applyBorder="1" applyAlignment="1">
      <alignment vertical="top"/>
    </xf>
    <xf numFmtId="0" fontId="241" fillId="104" borderId="36" xfId="0" applyFont="1" applyFill="1" applyBorder="1" applyAlignment="1">
      <alignment vertical="top"/>
    </xf>
    <xf numFmtId="3" fontId="241" fillId="104" borderId="2" xfId="0" applyNumberFormat="1" applyFont="1" applyFill="1" applyBorder="1" applyAlignment="1">
      <alignment vertical="top"/>
    </xf>
    <xf numFmtId="3" fontId="241" fillId="2" borderId="36" xfId="0" applyNumberFormat="1" applyFont="1" applyFill="1" applyBorder="1" applyAlignment="1">
      <alignment vertical="top"/>
    </xf>
    <xf numFmtId="3" fontId="241" fillId="104" borderId="36" xfId="0" applyNumberFormat="1" applyFont="1" applyFill="1" applyBorder="1" applyAlignment="1">
      <alignment vertical="top"/>
    </xf>
    <xf numFmtId="3" fontId="241" fillId="2" borderId="148" xfId="0" applyNumberFormat="1" applyFont="1" applyFill="1" applyBorder="1" applyAlignment="1">
      <alignment vertical="top"/>
    </xf>
    <xf numFmtId="3" fontId="241" fillId="106" borderId="113" xfId="0" applyNumberFormat="1" applyFont="1" applyFill="1" applyBorder="1" applyAlignment="1">
      <alignment vertical="top"/>
    </xf>
    <xf numFmtId="3" fontId="241" fillId="105" borderId="53" xfId="0" applyNumberFormat="1" applyFont="1" applyFill="1" applyBorder="1" applyAlignment="1">
      <alignment vertical="top"/>
    </xf>
    <xf numFmtId="3" fontId="241" fillId="106" borderId="53" xfId="0" applyNumberFormat="1" applyFont="1" applyFill="1" applyBorder="1" applyAlignment="1">
      <alignment vertical="top"/>
    </xf>
    <xf numFmtId="3" fontId="241" fillId="105" borderId="114" xfId="0" applyNumberFormat="1" applyFont="1" applyFill="1" applyBorder="1" applyAlignment="1">
      <alignment vertical="top"/>
    </xf>
    <xf numFmtId="0" fontId="241" fillId="104" borderId="116" xfId="0" applyFont="1" applyFill="1" applyBorder="1" applyAlignment="1">
      <alignment vertical="top"/>
    </xf>
    <xf numFmtId="3" fontId="241" fillId="104" borderId="136" xfId="0" applyNumberFormat="1" applyFont="1" applyFill="1" applyBorder="1" applyAlignment="1">
      <alignment vertical="top"/>
    </xf>
    <xf numFmtId="3" fontId="241" fillId="2" borderId="116" xfId="0" applyNumberFormat="1" applyFont="1" applyFill="1" applyBorder="1" applyAlignment="1">
      <alignment vertical="top"/>
    </xf>
    <xf numFmtId="3" fontId="241" fillId="104" borderId="116" xfId="0" applyNumberFormat="1" applyFont="1" applyFill="1" applyBorder="1" applyAlignment="1">
      <alignment vertical="top"/>
    </xf>
    <xf numFmtId="3" fontId="241" fillId="2" borderId="117" xfId="0" applyNumberFormat="1" applyFont="1" applyFill="1" applyBorder="1" applyAlignment="1">
      <alignment vertical="top"/>
    </xf>
    <xf numFmtId="0" fontId="241" fillId="106" borderId="36" xfId="0" applyFont="1" applyFill="1" applyBorder="1" applyAlignment="1">
      <alignment vertical="top"/>
    </xf>
    <xf numFmtId="3" fontId="241" fillId="106" borderId="2" xfId="0" applyNumberFormat="1" applyFont="1" applyFill="1" applyBorder="1" applyAlignment="1">
      <alignment vertical="top"/>
    </xf>
    <xf numFmtId="3" fontId="241" fillId="105" borderId="36" xfId="0" applyNumberFormat="1" applyFont="1" applyFill="1" applyBorder="1" applyAlignment="1">
      <alignment vertical="top"/>
    </xf>
    <xf numFmtId="3" fontId="241" fillId="106" borderId="36" xfId="0" applyNumberFormat="1" applyFont="1" applyFill="1" applyBorder="1" applyAlignment="1">
      <alignment vertical="top"/>
    </xf>
    <xf numFmtId="3" fontId="241" fillId="105" borderId="148" xfId="0" applyNumberFormat="1" applyFont="1" applyFill="1" applyBorder="1" applyAlignment="1">
      <alignment vertical="top"/>
    </xf>
    <xf numFmtId="0" fontId="241" fillId="105" borderId="149" xfId="0" applyFont="1" applyFill="1" applyBorder="1" applyAlignment="1">
      <alignment vertical="top"/>
    </xf>
    <xf numFmtId="0" fontId="241" fillId="106" borderId="102" xfId="0" applyFont="1" applyFill="1" applyBorder="1" applyAlignment="1">
      <alignment vertical="top"/>
    </xf>
    <xf numFmtId="0" fontId="241" fillId="105" borderId="150" xfId="0" applyFont="1" applyFill="1" applyBorder="1" applyAlignment="1">
      <alignment horizontal="left" vertical="top"/>
    </xf>
    <xf numFmtId="3" fontId="241" fillId="106" borderId="149" xfId="0" applyNumberFormat="1" applyFont="1" applyFill="1" applyBorder="1" applyAlignment="1">
      <alignment vertical="top"/>
    </xf>
    <xf numFmtId="3" fontId="241" fillId="105" borderId="102" xfId="0" applyNumberFormat="1" applyFont="1" applyFill="1" applyBorder="1" applyAlignment="1">
      <alignment vertical="top"/>
    </xf>
    <xf numFmtId="3" fontId="241" fillId="106" borderId="102" xfId="0" applyNumberFormat="1" applyFont="1" applyFill="1" applyBorder="1" applyAlignment="1">
      <alignment vertical="top"/>
    </xf>
    <xf numFmtId="3" fontId="241" fillId="105" borderId="150" xfId="0" applyNumberFormat="1" applyFont="1" applyFill="1" applyBorder="1" applyAlignment="1">
      <alignment vertical="top"/>
    </xf>
    <xf numFmtId="3" fontId="241" fillId="106" borderId="136" xfId="0" applyNumberFormat="1" applyFont="1" applyFill="1" applyBorder="1" applyAlignment="1">
      <alignment vertical="top"/>
    </xf>
    <xf numFmtId="3" fontId="241" fillId="105" borderId="116" xfId="0" applyNumberFormat="1" applyFont="1" applyFill="1" applyBorder="1" applyAlignment="1">
      <alignment vertical="top"/>
    </xf>
    <xf numFmtId="3" fontId="241" fillId="106" borderId="116" xfId="0" applyNumberFormat="1" applyFont="1" applyFill="1" applyBorder="1" applyAlignment="1">
      <alignment vertical="top"/>
    </xf>
    <xf numFmtId="3" fontId="241" fillId="105" borderId="117" xfId="0" applyNumberFormat="1" applyFont="1" applyFill="1" applyBorder="1" applyAlignment="1">
      <alignment vertical="top"/>
    </xf>
    <xf numFmtId="3" fontId="244" fillId="103" borderId="110" xfId="0" applyNumberFormat="1" applyFont="1" applyFill="1" applyBorder="1" applyAlignment="1">
      <alignment vertical="top"/>
    </xf>
    <xf numFmtId="0" fontId="241" fillId="2" borderId="147" xfId="0" applyFont="1" applyFill="1" applyBorder="1" applyAlignment="1">
      <alignment vertical="top"/>
    </xf>
    <xf numFmtId="0" fontId="241" fillId="2" borderId="147" xfId="0" applyFont="1" applyFill="1" applyBorder="1" applyAlignment="1">
      <alignment horizontal="left" vertical="top"/>
    </xf>
    <xf numFmtId="3" fontId="241" fillId="2" borderId="147" xfId="0" applyNumberFormat="1" applyFont="1" applyFill="1" applyBorder="1" applyAlignment="1">
      <alignment vertical="top"/>
    </xf>
    <xf numFmtId="3" fontId="241" fillId="2" borderId="151" xfId="0" applyNumberFormat="1" applyFont="1" applyFill="1" applyBorder="1" applyAlignment="1">
      <alignment vertical="top"/>
    </xf>
    <xf numFmtId="3" fontId="241" fillId="105" borderId="120" xfId="0" applyNumberFormat="1" applyFont="1" applyFill="1" applyBorder="1" applyAlignment="1">
      <alignment vertical="top"/>
    </xf>
    <xf numFmtId="3" fontId="241" fillId="2" borderId="120" xfId="0" applyNumberFormat="1" applyFont="1" applyFill="1" applyBorder="1" applyAlignment="1">
      <alignment vertical="top"/>
    </xf>
    <xf numFmtId="3" fontId="241" fillId="105" borderId="78" xfId="0" applyNumberFormat="1" applyFont="1" applyFill="1" applyBorder="1" applyAlignment="1">
      <alignment vertical="top"/>
    </xf>
    <xf numFmtId="3" fontId="241" fillId="105" borderId="152" xfId="0" applyNumberFormat="1" applyFont="1" applyFill="1" applyBorder="1" applyAlignment="1">
      <alignment vertical="top"/>
    </xf>
    <xf numFmtId="3" fontId="241" fillId="2" borderId="153" xfId="0" applyNumberFormat="1" applyFont="1" applyFill="1" applyBorder="1" applyAlignment="1">
      <alignment vertical="top"/>
    </xf>
    <xf numFmtId="3" fontId="241" fillId="104" borderId="113" xfId="0" applyNumberFormat="1" applyFont="1" applyFill="1" applyBorder="1" applyAlignment="1">
      <alignment vertical="top"/>
    </xf>
    <xf numFmtId="3" fontId="241" fillId="2" borderId="78" xfId="0" applyNumberFormat="1" applyFont="1" applyFill="1" applyBorder="1" applyAlignment="1">
      <alignment vertical="top"/>
    </xf>
    <xf numFmtId="3" fontId="241" fillId="104" borderId="53" xfId="0" applyNumberFormat="1" applyFont="1" applyFill="1" applyBorder="1" applyAlignment="1">
      <alignment vertical="top"/>
    </xf>
    <xf numFmtId="3" fontId="241" fillId="2" borderId="53" xfId="0" applyNumberFormat="1" applyFont="1" applyFill="1" applyBorder="1" applyAlignment="1">
      <alignment vertical="top"/>
    </xf>
    <xf numFmtId="3" fontId="241" fillId="2" borderId="114" xfId="0" applyNumberFormat="1" applyFont="1" applyFill="1" applyBorder="1" applyAlignment="1">
      <alignment vertical="top"/>
    </xf>
    <xf numFmtId="3" fontId="241" fillId="106" borderId="41" xfId="0" applyNumberFormat="1" applyFont="1" applyFill="1" applyBorder="1" applyAlignment="1">
      <alignment vertical="top"/>
    </xf>
    <xf numFmtId="3" fontId="241" fillId="105" borderId="151" xfId="0" applyNumberFormat="1" applyFont="1" applyFill="1" applyBorder="1" applyAlignment="1">
      <alignment vertical="top"/>
    </xf>
    <xf numFmtId="3" fontId="241" fillId="106" borderId="40" xfId="0" applyNumberFormat="1" applyFont="1" applyFill="1" applyBorder="1" applyAlignment="1">
      <alignment vertical="top"/>
    </xf>
    <xf numFmtId="3" fontId="241" fillId="105" borderId="40" xfId="0" applyNumberFormat="1" applyFont="1" applyFill="1" applyBorder="1" applyAlignment="1">
      <alignment vertical="top"/>
    </xf>
    <xf numFmtId="3" fontId="241" fillId="105" borderId="42" xfId="0" applyNumberFormat="1" applyFont="1" applyFill="1" applyBorder="1" applyAlignment="1">
      <alignment vertical="top"/>
    </xf>
    <xf numFmtId="3" fontId="241" fillId="2" borderId="152" xfId="0" applyNumberFormat="1" applyFont="1" applyFill="1" applyBorder="1" applyAlignment="1">
      <alignment vertical="top"/>
    </xf>
    <xf numFmtId="289" fontId="241" fillId="105" borderId="153" xfId="0" applyNumberFormat="1" applyFont="1" applyFill="1" applyBorder="1" applyAlignment="1">
      <alignment vertical="top"/>
    </xf>
    <xf numFmtId="289" fontId="241" fillId="2" borderId="120" xfId="0" applyNumberFormat="1" applyFont="1" applyFill="1" applyBorder="1" applyAlignment="1">
      <alignment vertical="top"/>
    </xf>
    <xf numFmtId="289" fontId="241" fillId="105" borderId="78" xfId="0" applyNumberFormat="1" applyFont="1" applyFill="1" applyBorder="1" applyAlignment="1">
      <alignment vertical="top"/>
    </xf>
    <xf numFmtId="289" fontId="241" fillId="2" borderId="151" xfId="0" applyNumberFormat="1" applyFont="1" applyFill="1" applyBorder="1" applyAlignment="1">
      <alignment vertical="top"/>
    </xf>
    <xf numFmtId="289" fontId="241" fillId="105" borderId="152" xfId="0" applyNumberFormat="1" applyFont="1" applyFill="1" applyBorder="1" applyAlignment="1">
      <alignment vertical="top"/>
    </xf>
    <xf numFmtId="3" fontId="241" fillId="105" borderId="153" xfId="0" applyNumberFormat="1" applyFont="1" applyFill="1" applyBorder="1" applyAlignment="1">
      <alignment vertical="top"/>
    </xf>
    <xf numFmtId="3" fontId="241" fillId="105" borderId="154" xfId="0" applyNumberFormat="1" applyFont="1" applyFill="1" applyBorder="1" applyAlignment="1">
      <alignment vertical="top"/>
    </xf>
    <xf numFmtId="289" fontId="241" fillId="106" borderId="149" xfId="0" applyNumberFormat="1" applyFont="1" applyFill="1" applyBorder="1" applyAlignment="1">
      <alignment vertical="top"/>
    </xf>
    <xf numFmtId="289" fontId="241" fillId="105" borderId="102" xfId="0" applyNumberFormat="1" applyFont="1" applyFill="1" applyBorder="1" applyAlignment="1">
      <alignment vertical="top"/>
    </xf>
    <xf numFmtId="289" fontId="241" fillId="106" borderId="102" xfId="0" applyNumberFormat="1" applyFont="1" applyFill="1" applyBorder="1" applyAlignment="1">
      <alignment vertical="top"/>
    </xf>
    <xf numFmtId="289" fontId="241" fillId="105" borderId="150" xfId="0" applyNumberFormat="1" applyFont="1" applyFill="1" applyBorder="1" applyAlignment="1">
      <alignment vertical="top"/>
    </xf>
    <xf numFmtId="289" fontId="244" fillId="103" borderId="110" xfId="0" applyNumberFormat="1" applyFont="1" applyFill="1" applyBorder="1" applyAlignment="1">
      <alignment vertical="top"/>
    </xf>
    <xf numFmtId="0" fontId="244" fillId="102" borderId="122" xfId="0" quotePrefix="1" applyFont="1" applyFill="1" applyBorder="1" applyAlignment="1">
      <alignment vertical="top"/>
    </xf>
    <xf numFmtId="0" fontId="244" fillId="102" borderId="147" xfId="0" applyFont="1" applyFill="1" applyBorder="1" applyAlignment="1">
      <alignment vertical="top"/>
    </xf>
    <xf numFmtId="0" fontId="244" fillId="102" borderId="134" xfId="0" applyFont="1" applyFill="1" applyBorder="1" applyAlignment="1">
      <alignment vertical="top"/>
    </xf>
    <xf numFmtId="3" fontId="244" fillId="102" borderId="110" xfId="0" applyNumberFormat="1" applyFont="1" applyFill="1" applyBorder="1" applyAlignment="1">
      <alignment vertical="top"/>
    </xf>
    <xf numFmtId="0" fontId="15" fillId="28" borderId="0" xfId="0" applyFont="1" applyFill="1" applyBorder="1" applyAlignment="1">
      <alignment horizontal="center"/>
    </xf>
    <xf numFmtId="9" fontId="47" fillId="28" borderId="0" xfId="72" applyFont="1" applyFill="1" applyBorder="1" applyAlignment="1">
      <alignment horizontal="center" vertical="top"/>
    </xf>
    <xf numFmtId="292" fontId="15" fillId="2" borderId="0" xfId="72" applyNumberFormat="1" applyFont="1" applyFill="1" applyProtection="1">
      <protection locked="0"/>
    </xf>
    <xf numFmtId="10" fontId="47" fillId="28" borderId="0" xfId="72" applyNumberFormat="1" applyFont="1" applyFill="1" applyBorder="1" applyAlignment="1">
      <alignment horizontal="center" vertical="top"/>
    </xf>
    <xf numFmtId="0" fontId="239" fillId="94" borderId="0" xfId="613" applyFont="1" applyFill="1" applyAlignment="1">
      <alignment horizontal="left" wrapText="1"/>
    </xf>
    <xf numFmtId="8" fontId="15" fillId="2" borderId="0" xfId="0" applyNumberFormat="1" applyFont="1" applyFill="1" applyBorder="1"/>
    <xf numFmtId="0" fontId="239" fillId="94" borderId="0" xfId="613" applyFont="1" applyFill="1" applyAlignment="1">
      <alignment horizontal="left"/>
    </xf>
    <xf numFmtId="181" fontId="239" fillId="94" borderId="0" xfId="71" applyNumberFormat="1" applyFont="1" applyFill="1" applyAlignment="1">
      <alignment horizontal="left" wrapText="1"/>
    </xf>
    <xf numFmtId="9" fontId="239" fillId="95" borderId="138" xfId="613" applyNumberFormat="1" applyFont="1" applyFill="1" applyBorder="1"/>
    <xf numFmtId="17" fontId="79" fillId="0" borderId="0" xfId="613" quotePrefix="1" applyNumberFormat="1" applyFill="1"/>
    <xf numFmtId="9" fontId="79" fillId="0" borderId="0" xfId="72" applyFont="1" applyFill="1"/>
    <xf numFmtId="181" fontId="79" fillId="0" borderId="0" xfId="71" applyNumberFormat="1" applyFont="1" applyFill="1"/>
    <xf numFmtId="181" fontId="79" fillId="0" borderId="0" xfId="71" applyNumberFormat="1" applyFont="1" applyFill="1" applyProtection="1">
      <protection locked="0"/>
    </xf>
    <xf numFmtId="0" fontId="239" fillId="94" borderId="0" xfId="613" applyFont="1" applyFill="1" applyAlignment="1">
      <alignment horizontal="left" wrapText="1"/>
    </xf>
    <xf numFmtId="0" fontId="46" fillId="2" borderId="0" xfId="0" applyFont="1" applyFill="1" applyBorder="1" applyAlignment="1" applyProtection="1">
      <alignment horizontal="left" vertical="top"/>
      <protection locked="0"/>
    </xf>
    <xf numFmtId="0" fontId="251" fillId="107" borderId="0" xfId="0" applyFont="1" applyFill="1" applyBorder="1" applyAlignment="1" applyProtection="1">
      <alignment horizontal="left" vertical="top"/>
      <protection locked="0"/>
    </xf>
    <xf numFmtId="10" fontId="2" fillId="28" borderId="0" xfId="0" applyNumberFormat="1" applyFont="1" applyFill="1" applyBorder="1" applyAlignment="1" applyProtection="1">
      <alignment horizontal="center" vertical="center"/>
      <protection locked="0"/>
    </xf>
    <xf numFmtId="9" fontId="2" fillId="28" borderId="12" xfId="72" applyFont="1" applyFill="1" applyBorder="1" applyAlignment="1" applyProtection="1">
      <alignment horizontal="center" vertical="center"/>
      <protection locked="0"/>
    </xf>
    <xf numFmtId="10" fontId="2" fillId="2" borderId="0" xfId="0" applyNumberFormat="1" applyFont="1" applyFill="1" applyBorder="1" applyAlignment="1" applyProtection="1">
      <alignment horizontal="center" vertical="center"/>
      <protection locked="0"/>
    </xf>
    <xf numFmtId="9" fontId="2" fillId="2" borderId="12" xfId="0" applyNumberFormat="1" applyFont="1" applyFill="1" applyBorder="1" applyAlignment="1" applyProtection="1">
      <alignment horizontal="center" vertical="center"/>
      <protection locked="0"/>
    </xf>
    <xf numFmtId="10" fontId="2" fillId="28" borderId="0" xfId="72" applyNumberFormat="1" applyFont="1" applyFill="1" applyBorder="1" applyAlignment="1" applyProtection="1">
      <alignment horizontal="center" vertical="center"/>
      <protection locked="0"/>
    </xf>
    <xf numFmtId="10" fontId="2" fillId="2" borderId="0" xfId="72" applyNumberFormat="1" applyFont="1" applyFill="1" applyBorder="1" applyAlignment="1" applyProtection="1">
      <alignment horizontal="center" vertical="center"/>
      <protection locked="0"/>
    </xf>
    <xf numFmtId="9" fontId="2" fillId="2" borderId="12" xfId="72" applyFont="1" applyFill="1" applyBorder="1" applyAlignment="1" applyProtection="1">
      <alignment horizontal="center" vertical="center"/>
      <protection locked="0"/>
    </xf>
    <xf numFmtId="9" fontId="2" fillId="2" borderId="0" xfId="72" applyFont="1" applyFill="1" applyBorder="1" applyAlignment="1" applyProtection="1">
      <alignment horizontal="center" vertical="center"/>
      <protection locked="0"/>
    </xf>
    <xf numFmtId="9" fontId="2" fillId="2" borderId="0" xfId="0" applyNumberFormat="1" applyFont="1" applyFill="1" applyBorder="1" applyAlignment="1" applyProtection="1">
      <alignment horizontal="center" vertical="center"/>
      <protection locked="0"/>
    </xf>
    <xf numFmtId="3" fontId="93" fillId="2" borderId="167" xfId="0" applyNumberFormat="1" applyFont="1" applyFill="1" applyBorder="1" applyAlignment="1" applyProtection="1">
      <alignment horizontal="left" vertical="center"/>
      <protection locked="0"/>
    </xf>
    <xf numFmtId="3" fontId="10" fillId="2" borderId="171" xfId="0" applyNumberFormat="1" applyFont="1" applyFill="1" applyBorder="1" applyAlignment="1" applyProtection="1">
      <alignment horizontal="left" vertical="center"/>
      <protection locked="0"/>
    </xf>
    <xf numFmtId="3" fontId="209" fillId="2" borderId="171" xfId="0" applyNumberFormat="1" applyFont="1" applyFill="1" applyBorder="1" applyAlignment="1" applyProtection="1">
      <alignment horizontal="left" vertical="center"/>
      <protection locked="0"/>
    </xf>
    <xf numFmtId="3" fontId="44" fillId="2" borderId="171" xfId="0" applyNumberFormat="1" applyFont="1" applyFill="1" applyBorder="1" applyAlignment="1" applyProtection="1">
      <alignment horizontal="center" vertical="center"/>
      <protection locked="0"/>
    </xf>
    <xf numFmtId="0" fontId="45" fillId="2" borderId="171" xfId="0" applyFont="1" applyFill="1" applyBorder="1" applyProtection="1">
      <protection locked="0"/>
    </xf>
    <xf numFmtId="3" fontId="10" fillId="2" borderId="171" xfId="0" applyNumberFormat="1" applyFont="1" applyFill="1" applyBorder="1" applyAlignment="1" applyProtection="1">
      <alignment horizontal="center" vertical="center"/>
      <protection locked="0"/>
    </xf>
    <xf numFmtId="3" fontId="2" fillId="2" borderId="0" xfId="0" applyNumberFormat="1" applyFont="1" applyFill="1" applyBorder="1" applyAlignment="1" applyProtection="1">
      <alignment horizontal="center" vertical="center"/>
      <protection locked="0"/>
    </xf>
    <xf numFmtId="3" fontId="2" fillId="2" borderId="5" xfId="0" applyNumberFormat="1" applyFont="1" applyFill="1" applyBorder="1" applyAlignment="1" applyProtection="1">
      <alignment horizontal="center" vertical="center"/>
      <protection locked="0"/>
    </xf>
    <xf numFmtId="0" fontId="2" fillId="28" borderId="0" xfId="0" applyFont="1" applyFill="1" applyAlignment="1" applyProtection="1">
      <alignment horizontal="center" vertical="center"/>
      <protection locked="0"/>
    </xf>
    <xf numFmtId="0" fontId="2" fillId="28" borderId="0" xfId="0" applyFont="1" applyFill="1" applyBorder="1" applyAlignment="1" applyProtection="1">
      <alignment horizontal="center" vertical="center"/>
      <protection locked="0"/>
    </xf>
    <xf numFmtId="10" fontId="1" fillId="28" borderId="0" xfId="0" applyNumberFormat="1" applyFont="1" applyFill="1" applyBorder="1" applyAlignment="1" applyProtection="1">
      <alignment horizontal="center" vertical="center"/>
      <protection locked="0"/>
    </xf>
    <xf numFmtId="10" fontId="1" fillId="28" borderId="0" xfId="72" applyNumberFormat="1" applyFont="1" applyFill="1" applyBorder="1" applyAlignment="1" applyProtection="1">
      <alignment horizontal="center" vertical="center"/>
      <protection locked="0"/>
    </xf>
    <xf numFmtId="9" fontId="1" fillId="28" borderId="12" xfId="72" applyFont="1" applyFill="1" applyBorder="1" applyAlignment="1" applyProtection="1">
      <alignment horizontal="center" vertical="center"/>
      <protection locked="0"/>
    </xf>
    <xf numFmtId="9" fontId="1" fillId="2" borderId="12" xfId="0" applyNumberFormat="1" applyFont="1" applyFill="1" applyBorder="1" applyAlignment="1" applyProtection="1">
      <alignment horizontal="center" vertical="center"/>
      <protection locked="0"/>
    </xf>
    <xf numFmtId="0" fontId="234" fillId="108" borderId="0" xfId="0" applyFont="1" applyFill="1" applyAlignment="1" applyProtection="1">
      <alignment horizontal="center" vertical="center"/>
      <protection locked="0"/>
    </xf>
    <xf numFmtId="3" fontId="44" fillId="108" borderId="53" xfId="0" applyNumberFormat="1" applyFont="1" applyFill="1" applyBorder="1" applyAlignment="1" applyProtection="1">
      <alignment horizontal="center" vertical="center"/>
      <protection locked="0"/>
    </xf>
    <xf numFmtId="3" fontId="44" fillId="108" borderId="114" xfId="0" applyNumberFormat="1" applyFont="1" applyFill="1" applyBorder="1" applyAlignment="1" applyProtection="1">
      <alignment horizontal="center" vertical="center"/>
      <protection locked="0"/>
    </xf>
    <xf numFmtId="0" fontId="0" fillId="108" borderId="0" xfId="0" applyFill="1" applyProtection="1">
      <protection locked="0"/>
    </xf>
    <xf numFmtId="17" fontId="239" fillId="95" borderId="166" xfId="613" applyNumberFormat="1" applyFont="1" applyFill="1" applyBorder="1"/>
    <xf numFmtId="170" fontId="239" fillId="95" borderId="166" xfId="71" applyFont="1" applyFill="1" applyBorder="1" applyProtection="1">
      <protection locked="0"/>
    </xf>
    <xf numFmtId="43" fontId="239" fillId="95" borderId="166" xfId="613" applyNumberFormat="1" applyFont="1" applyFill="1" applyBorder="1"/>
    <xf numFmtId="9" fontId="239" fillId="95" borderId="166" xfId="613" applyNumberFormat="1" applyFont="1" applyFill="1" applyBorder="1"/>
    <xf numFmtId="0" fontId="234" fillId="0" borderId="0" xfId="0" applyFont="1" applyFill="1" applyAlignment="1" applyProtection="1">
      <alignment horizontal="center" vertical="center"/>
      <protection locked="0"/>
    </xf>
    <xf numFmtId="3" fontId="93" fillId="0" borderId="89" xfId="0" applyNumberFormat="1" applyFont="1" applyFill="1" applyBorder="1" applyAlignment="1" applyProtection="1">
      <alignment vertical="center"/>
      <protection locked="0"/>
    </xf>
    <xf numFmtId="3" fontId="47" fillId="0" borderId="0" xfId="0" applyNumberFormat="1" applyFont="1" applyFill="1" applyBorder="1" applyAlignment="1" applyProtection="1">
      <alignment horizontal="center" vertical="center"/>
      <protection locked="0"/>
    </xf>
    <xf numFmtId="3" fontId="47" fillId="0" borderId="35" xfId="0" applyNumberFormat="1" applyFont="1" applyFill="1" applyBorder="1" applyAlignment="1" applyProtection="1">
      <alignment horizontal="center" vertical="center"/>
      <protection locked="0"/>
    </xf>
    <xf numFmtId="10" fontId="212" fillId="0" borderId="0" xfId="0" applyNumberFormat="1" applyFont="1" applyFill="1" applyBorder="1" applyAlignment="1" applyProtection="1">
      <alignment horizontal="center" vertical="center"/>
    </xf>
    <xf numFmtId="9" fontId="43" fillId="0" borderId="12" xfId="0" applyNumberFormat="1" applyFont="1" applyFill="1" applyBorder="1" applyAlignment="1" applyProtection="1">
      <alignment horizontal="center" vertical="center"/>
      <protection locked="0"/>
    </xf>
    <xf numFmtId="0" fontId="0" fillId="0" borderId="0" xfId="0" applyFill="1" applyProtection="1">
      <protection locked="0"/>
    </xf>
    <xf numFmtId="0" fontId="239" fillId="94" borderId="0" xfId="613" applyFont="1" applyFill="1" applyAlignment="1">
      <alignment horizontal="left" wrapText="1"/>
    </xf>
    <xf numFmtId="3" fontId="239" fillId="95" borderId="166" xfId="613" applyNumberFormat="1" applyFont="1" applyFill="1" applyBorder="1"/>
    <xf numFmtId="17" fontId="239" fillId="95" borderId="171" xfId="613" applyNumberFormat="1" applyFont="1" applyFill="1" applyBorder="1"/>
    <xf numFmtId="0" fontId="256" fillId="0" borderId="0" xfId="0" applyFont="1" applyFill="1" applyBorder="1"/>
    <xf numFmtId="0" fontId="15" fillId="0" borderId="0" xfId="0" applyFont="1" applyFill="1" applyProtection="1">
      <protection locked="0"/>
    </xf>
    <xf numFmtId="3" fontId="44" fillId="0" borderId="40" xfId="0" applyNumberFormat="1" applyFont="1" applyFill="1" applyBorder="1" applyAlignment="1" applyProtection="1">
      <alignment horizontal="center" vertical="center"/>
      <protection locked="0"/>
    </xf>
    <xf numFmtId="0" fontId="234" fillId="0" borderId="12"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vertical="center"/>
      <protection locked="0"/>
    </xf>
    <xf numFmtId="10" fontId="14" fillId="28" borderId="0" xfId="0" applyNumberFormat="1" applyFont="1" applyFill="1" applyBorder="1" applyAlignment="1" applyProtection="1">
      <alignment horizontal="center" vertical="center"/>
      <protection locked="0"/>
    </xf>
    <xf numFmtId="10" fontId="47" fillId="28" borderId="0" xfId="0" applyNumberFormat="1" applyFont="1" applyFill="1" applyBorder="1" applyAlignment="1" applyProtection="1">
      <alignment horizontal="center" vertical="center"/>
      <protection locked="0"/>
    </xf>
    <xf numFmtId="9" fontId="47" fillId="28" borderId="0" xfId="72" applyFont="1" applyFill="1" applyBorder="1" applyAlignment="1" applyProtection="1">
      <alignment horizontal="center" vertical="center"/>
      <protection locked="0"/>
    </xf>
    <xf numFmtId="0" fontId="0" fillId="0" borderId="0" xfId="0" applyFill="1" applyAlignment="1">
      <alignment horizontal="left" indent="1"/>
    </xf>
    <xf numFmtId="3" fontId="10" fillId="2" borderId="40" xfId="0" applyNumberFormat="1" applyFont="1" applyFill="1" applyBorder="1" applyAlignment="1" applyProtection="1">
      <alignment horizontal="center" vertical="center"/>
      <protection locked="0"/>
    </xf>
    <xf numFmtId="177" fontId="219" fillId="2" borderId="0" xfId="0" applyNumberFormat="1" applyFont="1" applyFill="1"/>
    <xf numFmtId="177" fontId="0" fillId="2" borderId="0" xfId="0" applyNumberFormat="1" applyFont="1" applyFill="1" applyBorder="1"/>
    <xf numFmtId="0" fontId="219" fillId="2" borderId="0" xfId="0" applyFont="1" applyFill="1"/>
    <xf numFmtId="166" fontId="15" fillId="2" borderId="0" xfId="0" applyNumberFormat="1" applyFont="1" applyFill="1" applyBorder="1" applyAlignment="1">
      <alignment horizontal="center"/>
    </xf>
    <xf numFmtId="177" fontId="15" fillId="2" borderId="0" xfId="0" applyNumberFormat="1" applyFont="1" applyFill="1"/>
    <xf numFmtId="166" fontId="219" fillId="2" borderId="0" xfId="0" applyNumberFormat="1" applyFont="1" applyFill="1" applyBorder="1" applyAlignment="1">
      <alignment horizontal="center"/>
    </xf>
    <xf numFmtId="3" fontId="60" fillId="28" borderId="35" xfId="0" applyNumberFormat="1" applyFont="1" applyFill="1" applyBorder="1" applyAlignment="1" applyProtection="1">
      <alignment horizontal="center" vertical="center"/>
      <protection locked="0"/>
    </xf>
    <xf numFmtId="177" fontId="15" fillId="2" borderId="0" xfId="0" applyNumberFormat="1" applyFont="1" applyFill="1" applyBorder="1"/>
    <xf numFmtId="44" fontId="5" fillId="107" borderId="170" xfId="70" applyFont="1" applyFill="1" applyBorder="1"/>
    <xf numFmtId="0" fontId="5" fillId="107" borderId="0" xfId="0" applyFont="1" applyFill="1"/>
    <xf numFmtId="44" fontId="0" fillId="0" borderId="0" xfId="0" applyNumberFormat="1"/>
    <xf numFmtId="44" fontId="5" fillId="0" borderId="191" xfId="70" applyFont="1" applyBorder="1"/>
    <xf numFmtId="44" fontId="0" fillId="0" borderId="0" xfId="70" applyFont="1"/>
    <xf numFmtId="170" fontId="0" fillId="0" borderId="0" xfId="71" applyFont="1"/>
    <xf numFmtId="0" fontId="74" fillId="109" borderId="0" xfId="0" applyFont="1" applyFill="1"/>
    <xf numFmtId="0" fontId="0" fillId="0" borderId="0" xfId="0"/>
    <xf numFmtId="0" fontId="5" fillId="0" borderId="0" xfId="0" applyFont="1"/>
    <xf numFmtId="0" fontId="93" fillId="0" borderId="0" xfId="0" applyFont="1" applyFill="1" applyBorder="1" applyAlignment="1" applyProtection="1">
      <alignment vertical="top" wrapText="1"/>
      <protection locked="0"/>
    </xf>
    <xf numFmtId="170" fontId="79" fillId="0" borderId="0" xfId="71" applyFont="1" applyFill="1" applyProtection="1">
      <protection locked="0"/>
    </xf>
    <xf numFmtId="43" fontId="0" fillId="0" borderId="0" xfId="0" applyNumberFormat="1"/>
    <xf numFmtId="0" fontId="0" fillId="0" borderId="0" xfId="0"/>
    <xf numFmtId="44" fontId="5" fillId="0" borderId="170" xfId="0" applyNumberFormat="1" applyFont="1" applyBorder="1"/>
    <xf numFmtId="0" fontId="0" fillId="0" borderId="0" xfId="0"/>
    <xf numFmtId="0" fontId="0" fillId="0" borderId="0" xfId="0" pivotButton="1"/>
    <xf numFmtId="0" fontId="0" fillId="0" borderId="0" xfId="0" applyNumberFormat="1"/>
    <xf numFmtId="44" fontId="0" fillId="0" borderId="0" xfId="0" applyNumberFormat="1"/>
    <xf numFmtId="0" fontId="5" fillId="0" borderId="0" xfId="0" applyFont="1"/>
    <xf numFmtId="0" fontId="13" fillId="94" borderId="0" xfId="613" applyFont="1" applyFill="1" applyAlignment="1">
      <alignment horizontal="left" wrapText="1"/>
    </xf>
    <xf numFmtId="0" fontId="14" fillId="0" borderId="0" xfId="613" applyFont="1"/>
    <xf numFmtId="0" fontId="13" fillId="94" borderId="0" xfId="613" applyFont="1" applyFill="1" applyAlignment="1">
      <alignment wrapText="1"/>
    </xf>
    <xf numFmtId="17" fontId="14" fillId="0" borderId="0" xfId="613" applyNumberFormat="1" applyFont="1" applyFill="1"/>
    <xf numFmtId="43" fontId="14" fillId="0" borderId="0" xfId="1440" applyFont="1" applyFill="1" applyProtection="1">
      <protection locked="0"/>
    </xf>
    <xf numFmtId="43" fontId="1" fillId="110" borderId="0" xfId="1440" applyFont="1" applyFill="1" applyAlignment="1">
      <alignment horizontal="center"/>
    </xf>
    <xf numFmtId="43" fontId="14" fillId="0" borderId="0" xfId="1440" applyFont="1"/>
    <xf numFmtId="17" fontId="13" fillId="95" borderId="191" xfId="613" applyNumberFormat="1" applyFont="1" applyFill="1" applyBorder="1"/>
    <xf numFmtId="43" fontId="13" fillId="95" borderId="191" xfId="1440" applyFont="1" applyFill="1" applyBorder="1"/>
    <xf numFmtId="43" fontId="13" fillId="95" borderId="191" xfId="1440" applyFont="1" applyFill="1" applyBorder="1" applyProtection="1">
      <protection locked="0"/>
    </xf>
    <xf numFmtId="0" fontId="61" fillId="0" borderId="0" xfId="613" applyFont="1"/>
    <xf numFmtId="2" fontId="0" fillId="0" borderId="0" xfId="0" applyNumberFormat="1"/>
    <xf numFmtId="8" fontId="219" fillId="2" borderId="0" xfId="0" applyNumberFormat="1" applyFont="1" applyFill="1"/>
    <xf numFmtId="177" fontId="5" fillId="2" borderId="0" xfId="0" applyNumberFormat="1" applyFont="1" applyFill="1"/>
    <xf numFmtId="0" fontId="219" fillId="2" borderId="0" xfId="0" applyFont="1" applyFill="1" applyAlignment="1">
      <alignment horizontal="center"/>
    </xf>
    <xf numFmtId="44" fontId="5" fillId="0" borderId="0" xfId="70" applyFont="1" applyFill="1" applyBorder="1"/>
    <xf numFmtId="177" fontId="219" fillId="2" borderId="0" xfId="0" applyNumberFormat="1" applyFont="1" applyFill="1" applyAlignment="1">
      <alignment horizontal="center"/>
    </xf>
    <xf numFmtId="177" fontId="219" fillId="2" borderId="0" xfId="0" applyNumberFormat="1" applyFont="1" applyFill="1" applyBorder="1" applyAlignment="1">
      <alignment horizontal="center"/>
    </xf>
    <xf numFmtId="0" fontId="5" fillId="111" borderId="0" xfId="0" applyFont="1" applyFill="1"/>
    <xf numFmtId="0" fontId="0" fillId="111" borderId="0" xfId="0" applyFill="1"/>
    <xf numFmtId="0" fontId="0" fillId="0" borderId="68" xfId="0" applyBorder="1"/>
    <xf numFmtId="0" fontId="74" fillId="109" borderId="0" xfId="0" applyFont="1" applyFill="1" applyAlignment="1">
      <alignment horizontal="center"/>
    </xf>
    <xf numFmtId="44" fontId="5" fillId="0" borderId="0" xfId="0" applyNumberFormat="1" applyFont="1"/>
    <xf numFmtId="0" fontId="0" fillId="0" borderId="0" xfId="0" applyBorder="1"/>
    <xf numFmtId="177" fontId="0" fillId="2" borderId="0" xfId="0" applyNumberFormat="1" applyFont="1" applyFill="1" applyBorder="1" applyAlignment="1">
      <alignment vertical="center"/>
    </xf>
    <xf numFmtId="10" fontId="0" fillId="2" borderId="0" xfId="72" applyNumberFormat="1" applyFont="1" applyFill="1"/>
    <xf numFmtId="177" fontId="40" fillId="2" borderId="0" xfId="73" applyNumberFormat="1" applyFill="1"/>
    <xf numFmtId="296" fontId="0" fillId="2" borderId="0" xfId="71" applyNumberFormat="1" applyFont="1" applyFill="1"/>
    <xf numFmtId="173" fontId="0" fillId="2" borderId="0" xfId="0" applyNumberFormat="1" applyFont="1" applyFill="1"/>
    <xf numFmtId="0" fontId="46" fillId="0" borderId="0" xfId="0" applyFont="1" applyFill="1" applyBorder="1" applyAlignment="1" applyProtection="1">
      <alignment horizontal="left" vertical="top"/>
      <protection locked="0"/>
    </xf>
    <xf numFmtId="0" fontId="46" fillId="0" borderId="0" xfId="0" applyFont="1" applyFill="1" applyAlignment="1" applyProtection="1">
      <protection locked="0"/>
    </xf>
    <xf numFmtId="3" fontId="233" fillId="0" borderId="89" xfId="0" applyNumberFormat="1" applyFont="1" applyFill="1" applyBorder="1" applyAlignment="1" applyProtection="1">
      <alignment vertical="center"/>
      <protection locked="0"/>
    </xf>
    <xf numFmtId="3" fontId="229" fillId="0" borderId="89" xfId="0" applyNumberFormat="1" applyFont="1" applyFill="1" applyBorder="1" applyAlignment="1" applyProtection="1">
      <alignment vertical="center"/>
      <protection locked="0"/>
    </xf>
    <xf numFmtId="0" fontId="93" fillId="0" borderId="89" xfId="0" applyFont="1" applyFill="1" applyBorder="1" applyAlignment="1" applyProtection="1">
      <alignment vertical="top" wrapText="1"/>
      <protection locked="0"/>
    </xf>
    <xf numFmtId="3" fontId="49" fillId="0" borderId="89" xfId="0" applyNumberFormat="1" applyFont="1" applyFill="1" applyBorder="1" applyAlignment="1" applyProtection="1">
      <alignment vertical="center"/>
      <protection locked="0"/>
    </xf>
    <xf numFmtId="3" fontId="229" fillId="0" borderId="89" xfId="0" applyNumberFormat="1" applyFont="1" applyFill="1" applyBorder="1" applyAlignment="1" applyProtection="1">
      <alignment vertical="center" wrapText="1"/>
      <protection locked="0"/>
    </xf>
    <xf numFmtId="0" fontId="93" fillId="0" borderId="89" xfId="0" applyNumberFormat="1" applyFont="1" applyFill="1" applyBorder="1" applyAlignment="1" applyProtection="1">
      <alignment vertical="top"/>
      <protection locked="0"/>
    </xf>
    <xf numFmtId="0" fontId="93" fillId="0" borderId="89" xfId="0" applyNumberFormat="1" applyFont="1" applyFill="1" applyBorder="1" applyAlignment="1" applyProtection="1">
      <alignment vertical="top" wrapText="1"/>
      <protection locked="0"/>
    </xf>
    <xf numFmtId="3" fontId="93" fillId="0" borderId="89" xfId="0" applyNumberFormat="1" applyFont="1" applyFill="1" applyBorder="1" applyAlignment="1" applyProtection="1">
      <alignment vertical="center" wrapText="1"/>
      <protection locked="0"/>
    </xf>
    <xf numFmtId="3" fontId="93" fillId="0" borderId="89" xfId="0" applyNumberFormat="1" applyFont="1" applyFill="1" applyBorder="1" applyAlignment="1" applyProtection="1">
      <alignment horizontal="left" vertical="center"/>
      <protection locked="0"/>
    </xf>
    <xf numFmtId="3" fontId="93" fillId="0" borderId="89" xfId="0" applyNumberFormat="1" applyFont="1" applyFill="1" applyBorder="1" applyAlignment="1" applyProtection="1">
      <alignment horizontal="center" vertical="center"/>
      <protection locked="0"/>
    </xf>
    <xf numFmtId="3" fontId="49" fillId="0" borderId="89" xfId="0" applyNumberFormat="1" applyFont="1" applyFill="1" applyBorder="1" applyAlignment="1" applyProtection="1">
      <alignment horizontal="center" vertical="center"/>
      <protection locked="0"/>
    </xf>
    <xf numFmtId="3" fontId="46" fillId="0" borderId="41" xfId="0" applyNumberFormat="1" applyFont="1" applyFill="1" applyBorder="1" applyAlignment="1" applyProtection="1">
      <alignment horizontal="left" vertical="center"/>
      <protection locked="0"/>
    </xf>
    <xf numFmtId="3" fontId="46" fillId="0" borderId="113" xfId="0" applyNumberFormat="1" applyFont="1" applyFill="1" applyBorder="1" applyAlignment="1" applyProtection="1">
      <alignment horizontal="left" vertical="center"/>
      <protection locked="0"/>
    </xf>
    <xf numFmtId="3" fontId="93" fillId="0" borderId="118" xfId="0" applyNumberFormat="1" applyFont="1" applyFill="1" applyBorder="1" applyAlignment="1" applyProtection="1">
      <alignment horizontal="left" vertical="center"/>
      <protection locked="0"/>
    </xf>
    <xf numFmtId="3" fontId="49" fillId="0" borderId="89" xfId="0" applyNumberFormat="1" applyFont="1" applyFill="1" applyBorder="1" applyAlignment="1" applyProtection="1">
      <alignment horizontal="left" vertical="center"/>
      <protection locked="0"/>
    </xf>
    <xf numFmtId="3" fontId="93" fillId="0" borderId="109" xfId="0" applyNumberFormat="1" applyFont="1" applyFill="1" applyBorder="1" applyAlignment="1" applyProtection="1">
      <alignment vertical="center"/>
      <protection locked="0"/>
    </xf>
    <xf numFmtId="0" fontId="221" fillId="0" borderId="0" xfId="0" applyFont="1" applyFill="1" applyProtection="1">
      <protection locked="0"/>
    </xf>
    <xf numFmtId="3" fontId="93" fillId="0" borderId="95" xfId="0" applyNumberFormat="1" applyFont="1" applyFill="1" applyBorder="1" applyAlignment="1" applyProtection="1">
      <alignment horizontal="left" vertical="center"/>
      <protection locked="0"/>
    </xf>
    <xf numFmtId="0" fontId="50" fillId="0" borderId="89" xfId="0" applyFont="1" applyFill="1" applyBorder="1" applyAlignment="1" applyProtection="1">
      <alignment horizontal="left" vertical="center"/>
      <protection locked="0"/>
    </xf>
    <xf numFmtId="0" fontId="50" fillId="0" borderId="109" xfId="0" applyFont="1" applyFill="1" applyBorder="1" applyAlignment="1" applyProtection="1">
      <alignment horizontal="left" vertical="center"/>
      <protection locked="0"/>
    </xf>
    <xf numFmtId="3" fontId="233" fillId="0" borderId="0" xfId="0" applyNumberFormat="1" applyFont="1" applyFill="1" applyBorder="1" applyAlignment="1" applyProtection="1">
      <alignment vertical="center"/>
      <protection locked="0"/>
    </xf>
    <xf numFmtId="3" fontId="229" fillId="0" borderId="0" xfId="0" applyNumberFormat="1" applyFont="1" applyFill="1" applyBorder="1" applyAlignment="1" applyProtection="1">
      <alignment vertical="center"/>
      <protection locked="0"/>
    </xf>
    <xf numFmtId="3" fontId="49" fillId="0" borderId="0" xfId="0" applyNumberFormat="1" applyFont="1" applyFill="1" applyBorder="1" applyAlignment="1" applyProtection="1">
      <alignment vertical="center"/>
      <protection locked="0"/>
    </xf>
    <xf numFmtId="3" fontId="229" fillId="0" borderId="0" xfId="0" applyNumberFormat="1" applyFont="1" applyFill="1" applyBorder="1" applyAlignment="1" applyProtection="1">
      <alignment vertical="center" wrapText="1"/>
      <protection locked="0"/>
    </xf>
    <xf numFmtId="0" fontId="93" fillId="0" borderId="0" xfId="0" applyNumberFormat="1" applyFont="1" applyFill="1" applyBorder="1" applyAlignment="1" applyProtection="1">
      <alignment vertical="top"/>
      <protection locked="0"/>
    </xf>
    <xf numFmtId="0" fontId="93" fillId="0" borderId="0" xfId="0" applyNumberFormat="1" applyFont="1" applyFill="1" applyBorder="1" applyAlignment="1" applyProtection="1">
      <alignment vertical="top" wrapText="1"/>
      <protection locked="0"/>
    </xf>
    <xf numFmtId="3" fontId="93" fillId="0" borderId="0" xfId="0" applyNumberFormat="1" applyFont="1" applyFill="1" applyBorder="1" applyAlignment="1" applyProtection="1">
      <alignment vertical="center" wrapText="1"/>
      <protection locked="0"/>
    </xf>
    <xf numFmtId="3" fontId="93" fillId="0" borderId="0" xfId="0" applyNumberFormat="1" applyFont="1" applyFill="1" applyBorder="1" applyAlignment="1" applyProtection="1">
      <alignment horizontal="left" vertical="center"/>
      <protection locked="0"/>
    </xf>
    <xf numFmtId="3" fontId="93" fillId="0" borderId="0" xfId="0" applyNumberFormat="1" applyFont="1" applyFill="1" applyBorder="1" applyAlignment="1" applyProtection="1">
      <alignment horizontal="center" vertical="center"/>
      <protection locked="0"/>
    </xf>
    <xf numFmtId="3" fontId="49" fillId="0" borderId="0" xfId="0" applyNumberFormat="1" applyFont="1" applyFill="1" applyBorder="1" applyAlignment="1" applyProtection="1">
      <alignment horizontal="center" vertical="center"/>
      <protection locked="0"/>
    </xf>
    <xf numFmtId="3" fontId="93" fillId="0" borderId="109" xfId="0" applyNumberFormat="1" applyFont="1" applyFill="1" applyBorder="1" applyAlignment="1" applyProtection="1">
      <alignment horizontal="left" vertical="center"/>
      <protection locked="0"/>
    </xf>
    <xf numFmtId="0" fontId="40" fillId="0" borderId="0" xfId="73" applyFill="1" applyProtection="1">
      <protection locked="0"/>
    </xf>
    <xf numFmtId="0" fontId="48" fillId="2" borderId="0" xfId="0" applyFont="1" applyFill="1" applyBorder="1" applyAlignment="1">
      <alignment horizontal="center" vertical="center"/>
    </xf>
    <xf numFmtId="0" fontId="232" fillId="2" borderId="0" xfId="0" applyFont="1" applyFill="1" applyAlignment="1">
      <alignment horizontal="left"/>
    </xf>
    <xf numFmtId="0" fontId="93" fillId="2" borderId="118" xfId="0" applyFont="1" applyFill="1" applyBorder="1" applyAlignment="1">
      <alignment horizontal="center" wrapText="1"/>
    </xf>
    <xf numFmtId="0" fontId="93" fillId="2" borderId="103" xfId="0" applyFont="1" applyFill="1" applyBorder="1" applyAlignment="1">
      <alignment horizontal="center" wrapText="1"/>
    </xf>
    <xf numFmtId="0" fontId="93" fillId="2" borderId="97" xfId="0" applyFont="1" applyFill="1" applyBorder="1" applyAlignment="1">
      <alignment horizontal="center" wrapText="1"/>
    </xf>
    <xf numFmtId="0" fontId="93" fillId="2" borderId="89" xfId="0" applyFont="1" applyFill="1" applyBorder="1" applyAlignment="1">
      <alignment horizontal="center" wrapText="1"/>
    </xf>
    <xf numFmtId="0" fontId="93" fillId="2" borderId="0" xfId="0" applyFont="1" applyFill="1" applyBorder="1" applyAlignment="1">
      <alignment horizontal="center" wrapText="1"/>
    </xf>
    <xf numFmtId="0" fontId="93" fillId="2" borderId="12" xfId="0" applyFont="1" applyFill="1" applyBorder="1" applyAlignment="1">
      <alignment horizontal="center" wrapText="1"/>
    </xf>
    <xf numFmtId="0" fontId="93" fillId="2" borderId="109" xfId="0" applyFont="1" applyFill="1" applyBorder="1" applyAlignment="1">
      <alignment horizontal="center" wrapText="1"/>
    </xf>
    <xf numFmtId="0" fontId="93" fillId="2" borderId="5" xfId="0" applyFont="1" applyFill="1" applyBorder="1" applyAlignment="1">
      <alignment horizontal="center" wrapText="1"/>
    </xf>
    <xf numFmtId="0" fontId="93" fillId="2" borderId="112" xfId="0" applyFont="1" applyFill="1" applyBorder="1" applyAlignment="1">
      <alignment horizontal="center" wrapText="1"/>
    </xf>
    <xf numFmtId="175" fontId="93" fillId="90" borderId="122" xfId="0" applyNumberFormat="1" applyFont="1" applyFill="1" applyBorder="1" applyAlignment="1">
      <alignment horizontal="left"/>
    </xf>
    <xf numFmtId="175" fontId="93" fillId="90" borderId="134" xfId="0" applyNumberFormat="1" applyFont="1" applyFill="1" applyBorder="1" applyAlignment="1">
      <alignment horizontal="left"/>
    </xf>
    <xf numFmtId="0" fontId="93" fillId="92" borderId="0" xfId="0" applyFont="1" applyFill="1" applyBorder="1" applyAlignment="1">
      <alignment horizontal="left" vertical="center" wrapText="1"/>
    </xf>
    <xf numFmtId="175" fontId="49" fillId="2" borderId="122" xfId="0" applyNumberFormat="1" applyFont="1" applyFill="1" applyBorder="1" applyAlignment="1">
      <alignment horizontal="left"/>
    </xf>
    <xf numFmtId="175" fontId="49" fillId="2" borderId="134" xfId="0" applyNumberFormat="1" applyFont="1" applyFill="1" applyBorder="1" applyAlignment="1">
      <alignment horizontal="left"/>
    </xf>
    <xf numFmtId="174" fontId="215" fillId="26" borderId="122" xfId="6" applyNumberFormat="1" applyFont="1" applyFill="1" applyBorder="1" applyAlignment="1">
      <alignment horizontal="center" vertical="center" wrapText="1"/>
    </xf>
    <xf numFmtId="174" fontId="215"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5" fillId="26" borderId="122" xfId="0" applyFont="1" applyFill="1" applyBorder="1" applyAlignment="1">
      <alignment horizontal="center"/>
    </xf>
    <xf numFmtId="0" fontId="215" fillId="26" borderId="134" xfId="0" applyFont="1" applyFill="1" applyBorder="1" applyAlignment="1">
      <alignment horizontal="center"/>
    </xf>
    <xf numFmtId="0" fontId="214" fillId="92" borderId="0" xfId="40" applyNumberFormat="1" applyFont="1" applyFill="1" applyBorder="1" applyAlignment="1" applyProtection="1">
      <alignment horizontal="left" vertical="center" wrapText="1"/>
      <protection locked="0"/>
    </xf>
    <xf numFmtId="0" fontId="47" fillId="2" borderId="53" xfId="0" applyFont="1" applyFill="1" applyBorder="1" applyAlignment="1" applyProtection="1">
      <alignment horizontal="center" vertical="center" wrapText="1"/>
      <protection locked="0"/>
    </xf>
    <xf numFmtId="0" fontId="47" fillId="2" borderId="102" xfId="0" applyFont="1" applyFill="1" applyBorder="1" applyAlignment="1" applyProtection="1">
      <alignment horizontal="center" vertical="center" wrapText="1"/>
      <protection locked="0"/>
    </xf>
    <xf numFmtId="0" fontId="47" fillId="2" borderId="36" xfId="0" applyFont="1" applyFill="1" applyBorder="1" applyAlignment="1" applyProtection="1">
      <alignment horizontal="center" vertical="center" wrapText="1"/>
      <protection locked="0"/>
    </xf>
    <xf numFmtId="0" fontId="93" fillId="92" borderId="0" xfId="40" applyNumberFormat="1" applyFont="1" applyFill="1" applyBorder="1" applyAlignment="1">
      <alignment horizontal="left" vertical="center" wrapText="1"/>
    </xf>
    <xf numFmtId="0" fontId="50" fillId="92" borderId="0" xfId="0" applyFont="1" applyFill="1" applyBorder="1" applyAlignment="1">
      <alignment horizontal="left" vertical="center" wrapText="1"/>
    </xf>
    <xf numFmtId="0" fontId="46" fillId="2" borderId="0" xfId="0" applyFont="1" applyFill="1" applyBorder="1" applyAlignment="1">
      <alignment horizontal="left" vertical="top"/>
    </xf>
    <xf numFmtId="0" fontId="47" fillId="2" borderId="111" xfId="0" applyFont="1" applyFill="1" applyBorder="1" applyAlignment="1" applyProtection="1">
      <alignment horizontal="center" vertical="center" wrapText="1"/>
      <protection locked="0"/>
    </xf>
    <xf numFmtId="0" fontId="47" fillId="2" borderId="121" xfId="0" applyFont="1" applyFill="1" applyBorder="1" applyAlignment="1" applyProtection="1">
      <alignment horizontal="center" vertical="center" wrapText="1"/>
      <protection locked="0"/>
    </xf>
    <xf numFmtId="178" fontId="214" fillId="92" borderId="140" xfId="40" applyNumberFormat="1" applyFont="1" applyFill="1" applyBorder="1" applyAlignment="1">
      <alignment horizontal="left" vertical="center"/>
    </xf>
    <xf numFmtId="178" fontId="214" fillId="92" borderId="141" xfId="40" applyNumberFormat="1" applyFont="1" applyFill="1" applyBorder="1" applyAlignment="1">
      <alignment horizontal="left" vertical="center"/>
    </xf>
    <xf numFmtId="0" fontId="46" fillId="2" borderId="0" xfId="0" applyFont="1" applyFill="1" applyBorder="1" applyAlignment="1" applyProtection="1">
      <alignment horizontal="left" vertical="top"/>
      <protection locked="0"/>
    </xf>
    <xf numFmtId="0" fontId="93" fillId="92" borderId="0" xfId="0" applyFont="1" applyFill="1" applyBorder="1" applyAlignment="1" applyProtection="1">
      <alignment horizontal="left" vertical="center" wrapText="1"/>
      <protection locked="0"/>
    </xf>
    <xf numFmtId="0" fontId="54" fillId="26" borderId="105" xfId="0" applyNumberFormat="1" applyFont="1" applyFill="1" applyBorder="1" applyAlignment="1" applyProtection="1">
      <alignment horizontal="center" vertical="center" wrapText="1"/>
      <protection locked="0"/>
    </xf>
    <xf numFmtId="0" fontId="54" fillId="26" borderId="52" xfId="0" applyNumberFormat="1" applyFont="1" applyFill="1" applyBorder="1" applyAlignment="1" applyProtection="1">
      <alignment horizontal="center" vertical="center" wrapText="1"/>
      <protection locked="0"/>
    </xf>
    <xf numFmtId="0" fontId="54" fillId="26" borderId="51" xfId="0" applyFont="1" applyFill="1" applyBorder="1" applyAlignment="1" applyProtection="1">
      <alignment horizontal="center" vertical="center" wrapText="1"/>
      <protection locked="0"/>
    </xf>
    <xf numFmtId="0" fontId="54" fillId="26" borderId="47" xfId="0" applyFont="1" applyFill="1" applyBorder="1" applyAlignment="1" applyProtection="1">
      <alignment horizontal="center" vertical="center" wrapText="1"/>
      <protection locked="0"/>
    </xf>
    <xf numFmtId="0" fontId="54" fillId="26" borderId="99" xfId="0" applyNumberFormat="1" applyFont="1" applyFill="1" applyBorder="1" applyAlignment="1" applyProtection="1">
      <alignment horizontal="center" vertical="center" wrapText="1"/>
      <protection locked="0"/>
    </xf>
    <xf numFmtId="0" fontId="54" fillId="26" borderId="100" xfId="0" applyNumberFormat="1" applyFont="1" applyFill="1" applyBorder="1" applyAlignment="1" applyProtection="1">
      <alignment horizontal="center" vertical="center" wrapText="1"/>
      <protection locked="0"/>
    </xf>
    <xf numFmtId="0" fontId="54" fillId="26" borderId="101" xfId="0" applyNumberFormat="1" applyFont="1" applyFill="1" applyBorder="1" applyAlignment="1" applyProtection="1">
      <alignment horizontal="center" vertical="center" wrapText="1"/>
      <protection locked="0"/>
    </xf>
    <xf numFmtId="0" fontId="54" fillId="26" borderId="130" xfId="0" applyNumberFormat="1" applyFont="1" applyFill="1" applyBorder="1" applyAlignment="1" applyProtection="1">
      <alignment horizontal="center" vertical="center" wrapText="1"/>
      <protection locked="0"/>
    </xf>
    <xf numFmtId="0" fontId="54" fillId="26" borderId="131" xfId="0" applyNumberFormat="1" applyFont="1" applyFill="1" applyBorder="1" applyAlignment="1" applyProtection="1">
      <alignment horizontal="center" vertical="center" wrapText="1"/>
      <protection locked="0"/>
    </xf>
    <xf numFmtId="0" fontId="54" fillId="26" borderId="132" xfId="0" applyNumberFormat="1" applyFont="1" applyFill="1" applyBorder="1" applyAlignment="1" applyProtection="1">
      <alignment horizontal="center" vertical="center" wrapText="1"/>
      <protection locked="0"/>
    </xf>
    <xf numFmtId="0" fontId="54" fillId="26" borderId="106" xfId="0" applyNumberFormat="1" applyFont="1" applyFill="1" applyBorder="1" applyAlignment="1" applyProtection="1">
      <alignment horizontal="center" vertical="center" wrapText="1"/>
      <protection locked="0"/>
    </xf>
    <xf numFmtId="0" fontId="54" fillId="26" borderId="50" xfId="0" applyNumberFormat="1" applyFont="1" applyFill="1" applyBorder="1" applyAlignment="1" applyProtection="1">
      <alignment horizontal="center" vertical="center" wrapText="1"/>
      <protection locked="0"/>
    </xf>
    <xf numFmtId="0" fontId="54" fillId="0" borderId="105"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left" vertical="top"/>
      <protection locked="0"/>
    </xf>
    <xf numFmtId="0" fontId="46" fillId="2" borderId="0" xfId="0" applyFont="1" applyFill="1" applyAlignment="1">
      <alignment horizontal="left" vertical="top" wrapText="1"/>
    </xf>
    <xf numFmtId="0" fontId="93" fillId="92" borderId="0" xfId="0" applyFont="1" applyFill="1" applyBorder="1" applyAlignment="1">
      <alignment horizontal="left" wrapText="1"/>
    </xf>
    <xf numFmtId="0" fontId="219" fillId="2" borderId="110" xfId="0" applyFont="1" applyFill="1" applyBorder="1" applyAlignment="1">
      <alignment horizontal="left" vertical="top" wrapText="1"/>
    </xf>
    <xf numFmtId="0" fontId="242" fillId="98" borderId="88" xfId="0" applyFont="1" applyFill="1" applyBorder="1" applyAlignment="1">
      <alignment horizontal="center" vertical="top" textRotation="90"/>
    </xf>
    <xf numFmtId="0" fontId="242" fillId="98" borderId="9" xfId="0" applyFont="1" applyFill="1" applyBorder="1" applyAlignment="1">
      <alignment horizontal="center" vertical="top" textRotation="90"/>
    </xf>
    <xf numFmtId="0" fontId="242" fillId="99" borderId="88" xfId="0" applyFont="1" applyFill="1" applyBorder="1" applyAlignment="1">
      <alignment horizontal="center" vertical="top" textRotation="90"/>
    </xf>
    <xf numFmtId="0" fontId="242" fillId="99" borderId="9" xfId="0" applyFont="1" applyFill="1" applyBorder="1" applyAlignment="1">
      <alignment horizontal="center" vertical="top" textRotation="90"/>
    </xf>
    <xf numFmtId="0" fontId="242" fillId="100" borderId="88" xfId="0" applyFont="1" applyFill="1" applyBorder="1" applyAlignment="1">
      <alignment horizontal="center" vertical="top" textRotation="90"/>
    </xf>
    <xf numFmtId="0" fontId="242" fillId="100" borderId="9" xfId="0" applyFont="1" applyFill="1" applyBorder="1" applyAlignment="1">
      <alignment horizontal="center" vertical="top" textRotation="90"/>
    </xf>
    <xf numFmtId="0" fontId="242" fillId="101" borderId="88" xfId="0" applyFont="1" applyFill="1" applyBorder="1" applyAlignment="1">
      <alignment horizontal="center" vertical="top" textRotation="90"/>
    </xf>
    <xf numFmtId="0" fontId="242" fillId="101" borderId="9" xfId="0" applyFont="1" applyFill="1" applyBorder="1" applyAlignment="1">
      <alignment horizontal="center" vertical="top" textRotation="90"/>
    </xf>
    <xf numFmtId="0" fontId="244" fillId="102" borderId="146" xfId="0" applyFont="1" applyFill="1" applyBorder="1" applyAlignment="1">
      <alignment vertical="top"/>
    </xf>
    <xf numFmtId="0" fontId="244" fillId="102" borderId="9" xfId="0" applyFont="1" applyFill="1" applyBorder="1" applyAlignment="1">
      <alignment vertical="top"/>
    </xf>
    <xf numFmtId="0" fontId="244" fillId="102" borderId="146" xfId="0" applyFont="1" applyFill="1" applyBorder="1" applyAlignment="1">
      <alignment vertical="top" wrapText="1"/>
    </xf>
    <xf numFmtId="0" fontId="244" fillId="102" borderId="9" xfId="0" applyFont="1" applyFill="1" applyBorder="1" applyAlignment="1">
      <alignment vertical="top" wrapText="1"/>
    </xf>
    <xf numFmtId="0" fontId="242" fillId="96" borderId="88" xfId="0" applyFont="1" applyFill="1" applyBorder="1" applyAlignment="1">
      <alignment horizontal="center" vertical="top" textRotation="90"/>
    </xf>
    <xf numFmtId="0" fontId="242" fillId="96" borderId="9" xfId="0" applyFont="1" applyFill="1" applyBorder="1" applyAlignment="1">
      <alignment horizontal="center" vertical="top" textRotation="90"/>
    </xf>
    <xf numFmtId="0" fontId="242" fillId="97" borderId="88" xfId="0" applyFont="1" applyFill="1" applyBorder="1" applyAlignment="1">
      <alignment horizontal="center" vertical="top" textRotation="90"/>
    </xf>
    <xf numFmtId="0" fontId="242" fillId="97" borderId="9" xfId="0" applyFont="1" applyFill="1" applyBorder="1" applyAlignment="1">
      <alignment horizontal="center" vertical="top" textRotation="90"/>
    </xf>
    <xf numFmtId="0" fontId="54" fillId="26" borderId="175" xfId="0" applyNumberFormat="1" applyFont="1" applyFill="1" applyBorder="1" applyAlignment="1" applyProtection="1">
      <alignment horizontal="center" vertical="center" wrapText="1"/>
      <protection locked="0"/>
    </xf>
    <xf numFmtId="0" fontId="54" fillId="26" borderId="176" xfId="0" applyFont="1" applyFill="1" applyBorder="1" applyAlignment="1" applyProtection="1">
      <alignment horizontal="center" vertical="center" wrapText="1"/>
      <protection locked="0"/>
    </xf>
    <xf numFmtId="0" fontId="54" fillId="26" borderId="176" xfId="0" applyNumberFormat="1" applyFont="1" applyFill="1" applyBorder="1" applyAlignment="1" applyProtection="1">
      <alignment horizontal="center" vertical="center" wrapText="1"/>
      <protection locked="0"/>
    </xf>
    <xf numFmtId="0" fontId="239" fillId="94" borderId="0" xfId="613" applyFont="1" applyFill="1" applyAlignment="1">
      <alignment horizontal="left" wrapText="1"/>
    </xf>
  </cellXfs>
  <cellStyles count="64265">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10507"/>
    <cellStyle name="$ 2" xfId="10508"/>
    <cellStyle name="$ 2 2" xfId="10509"/>
    <cellStyle name="$ 2 2 2" xfId="10510"/>
    <cellStyle name="$ 2 2 2 2" xfId="10511"/>
    <cellStyle name="$ 2 2 3" xfId="10512"/>
    <cellStyle name="$ 2 3" xfId="10513"/>
    <cellStyle name="$ 2 3 2" xfId="10514"/>
    <cellStyle name="$ 2 4" xfId="10515"/>
    <cellStyle name="$ 3" xfId="10516"/>
    <cellStyle name="$ 3 2" xfId="10517"/>
    <cellStyle name="$ 3 3" xfId="10518"/>
    <cellStyle name="$ 4" xfId="10519"/>
    <cellStyle name="$.00" xfId="10520"/>
    <cellStyle name="$.00 2" xfId="10521"/>
    <cellStyle name="$.00 2 2" xfId="10522"/>
    <cellStyle name="$.00 2 2 2" xfId="10523"/>
    <cellStyle name="$.00 2 2 2 2" xfId="10524"/>
    <cellStyle name="$.00 2 2 3" xfId="10525"/>
    <cellStyle name="$.00 2 3" xfId="10526"/>
    <cellStyle name="$.00 2 3 2" xfId="10527"/>
    <cellStyle name="$.00 2 4" xfId="10528"/>
    <cellStyle name="$.00 3" xfId="10529"/>
    <cellStyle name="$.00 3 2" xfId="10530"/>
    <cellStyle name="$.00 4" xfId="10531"/>
    <cellStyle name="$_2. 2011-2014  Rev_ FCast_IRM 2012_COS2013_Ongoing Operations_with CDM" xfId="10532"/>
    <cellStyle name="$_2. 2011-2014  Rev_ FCast_IRM 2012_COS2013_Ongoing Operations_with CDM 2" xfId="10533"/>
    <cellStyle name="$_2. 2011-2014  Rev_ FCast_IRM 2012_COS2013_Ongoing Operations_with CDM 2 2" xfId="10534"/>
    <cellStyle name="$_2. 2011-2014  Rev_ FCast_IRM 2012_COS2013_Ongoing Operations_with CDM 3" xfId="10535"/>
    <cellStyle name="$_2. 2011-2014  Rev_ FCast_IRM 2012_COS2013_Ongoing Operations_with CDM_1. Creation and Assumptions Budget_Revised with CDM" xfId="10536"/>
    <cellStyle name="$_2. 2011-2014  Rev_ FCast_IRM 2012_COS2013_Ongoing Operations_with CDM_1. Creation and Assumptions Budget_Revised with CDM 2" xfId="10537"/>
    <cellStyle name="$_2. 2011-2014  Rev_ FCast_IRM 2012_COS2013_Ongoing Operations_with CDM_1. Creation and Assumptions Budget_Revised with CDM 2 2" xfId="10538"/>
    <cellStyle name="$_2. 2011-2014  Rev_ FCast_IRM 2012_COS2013_Ongoing Operations_with CDM_1. Creation and Assumptions Budget_Revised with CDM 3" xfId="10539"/>
    <cellStyle name="$_Oct 2010 SM PILs Recognition" xfId="10540"/>
    <cellStyle name="$_Oct 2010 SM PILs Recognition 2" xfId="10541"/>
    <cellStyle name="$_Oct 2010 SM PILs Recognition 2 2" xfId="10542"/>
    <cellStyle name="$_Oct 2010 SM PILs Recognition 3" xfId="10543"/>
    <cellStyle name="$_Regulatory Assets and Liabilities IFRS Opening Adj" xfId="10544"/>
    <cellStyle name="$_Regulatory Assets and Liabilities IFRS Opening Adj 2" xfId="10545"/>
    <cellStyle name="$_Regulatory Assets and Liabilities IFRS Opening Adj 2 2" xfId="10546"/>
    <cellStyle name="$_Regulatory Assets and Liabilities IFRS Opening Adj 3" xfId="10547"/>
    <cellStyle name="$_Xl0000180" xfId="10548"/>
    <cellStyle name="$_Xl0000180 2" xfId="10549"/>
    <cellStyle name="$_Xl0000180 2 2" xfId="10550"/>
    <cellStyle name="$_Xl0000180 3" xfId="10551"/>
    <cellStyle name="$M" xfId="10552"/>
    <cellStyle name="$M 2" xfId="10553"/>
    <cellStyle name="$M 2 2" xfId="10554"/>
    <cellStyle name="$M 2 2 2" xfId="10555"/>
    <cellStyle name="$M 2 2 2 2" xfId="10556"/>
    <cellStyle name="$M 2 2 3" xfId="10557"/>
    <cellStyle name="$M 2 3" xfId="10558"/>
    <cellStyle name="$M 2 3 2" xfId="10559"/>
    <cellStyle name="$M 2 4" xfId="10560"/>
    <cellStyle name="$M 3" xfId="10561"/>
    <cellStyle name="$M 3 2" xfId="10562"/>
    <cellStyle name="$M 4" xfId="10563"/>
    <cellStyle name="$M.00" xfId="10564"/>
    <cellStyle name="$M.00 2" xfId="10565"/>
    <cellStyle name="$M.00 2 2" xfId="10566"/>
    <cellStyle name="$M.00 2 2 2" xfId="10567"/>
    <cellStyle name="$M.00 2 2 2 2" xfId="10568"/>
    <cellStyle name="$M.00 2 2 3" xfId="10569"/>
    <cellStyle name="$M.00 2 3" xfId="10570"/>
    <cellStyle name="$M.00 2 3 2" xfId="10571"/>
    <cellStyle name="$M.00 2 4" xfId="10572"/>
    <cellStyle name="$M.00 3" xfId="10573"/>
    <cellStyle name="$M.00 3 2" xfId="10574"/>
    <cellStyle name="$M.00 4" xfId="10575"/>
    <cellStyle name="$M_2. 2011-2014  Rev_ FCast_IRM 2012_COS2013_Ongoing Operations_with CDM" xfId="10576"/>
    <cellStyle name="%" xfId="708"/>
    <cellStyle name="%.00" xfId="709"/>
    <cellStyle name="(Heading)" xfId="704"/>
    <cellStyle name="(Heading) 2" xfId="9807"/>
    <cellStyle name="(Heading) 2 2" xfId="10133"/>
    <cellStyle name="(Heading) 2 3" xfId="10577"/>
    <cellStyle name="(Heading) 3" xfId="9910"/>
    <cellStyle name="(Heading) 3 2" xfId="10181"/>
    <cellStyle name="(Heading) 3 2 2" xfId="10319"/>
    <cellStyle name="(Heading) 3 2 3" xfId="10406"/>
    <cellStyle name="(Heading) 4" xfId="10350"/>
    <cellStyle name="(Heading) 5" xfId="10578"/>
    <cellStyle name="(Heading) 6" xfId="10579"/>
    <cellStyle name="(Heading) 7" xfId="10580"/>
    <cellStyle name="(Heading) 8" xfId="10581"/>
    <cellStyle name="(Heading) 9" xfId="10582"/>
    <cellStyle name="(Lefting)" xfId="705"/>
    <cellStyle name="(Lefting) 2" xfId="9808"/>
    <cellStyle name="(Lefting) 2 2" xfId="10134"/>
    <cellStyle name="(Lefting) 2 3" xfId="10583"/>
    <cellStyle name="(Lefting) 3" xfId="9909"/>
    <cellStyle name="(Lefting) 3 2" xfId="10180"/>
    <cellStyle name="(Lefting) 3 2 2" xfId="10318"/>
    <cellStyle name="(Lefting) 3 2 3" xfId="10405"/>
    <cellStyle name="(Lefting) 4" xfId="10351"/>
    <cellStyle name="(Lefting) 5" xfId="10584"/>
    <cellStyle name="(Lefting) 6" xfId="10585"/>
    <cellStyle name="(Lefting) 7" xfId="10586"/>
    <cellStyle name="(Lefting) 8" xfId="10587"/>
    <cellStyle name="(Lefting) 9" xfId="10588"/>
    <cellStyle name="(z*¯_x000f_°(”,¯?À(¢,¯?Ð(°,¯?à(Â,¯?ð(Ô,¯?" xfId="706"/>
    <cellStyle name="(z*¯_x000f_°(”,¯?À(¢,¯?Ð(°,¯?à(Â,¯?ð(Ô,¯? 2" xfId="10589"/>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9"/>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MultipleSpace_Smartportfolio model_DB-merged files 2" xfId="10590"/>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10"/>
    <cellStyle name="0752-93035" xfId="717"/>
    <cellStyle name="0752-93035 2" xfId="9811"/>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xfId="9935" builtinId="30" customBuiltin="1"/>
    <cellStyle name="20% - Accent1 10" xfId="10591"/>
    <cellStyle name="20% - Accent1 11" xfId="10592"/>
    <cellStyle name="20% - Accent1 2" xfId="11"/>
    <cellStyle name="20% - Accent1 2 10" xfId="726"/>
    <cellStyle name="20% - Accent1 2 11" xfId="10593"/>
    <cellStyle name="20% - Accent1 2 12" xfId="10594"/>
    <cellStyle name="20% - Accent1 2 2" xfId="727"/>
    <cellStyle name="20% - Accent1 2 2 2" xfId="728"/>
    <cellStyle name="20% - Accent1 2 2 2 2" xfId="10595"/>
    <cellStyle name="20% - Accent1 2 2 3" xfId="729"/>
    <cellStyle name="20% - Accent1 2 2 3 2" xfId="10596"/>
    <cellStyle name="20% - Accent1 2 2 4" xfId="9981"/>
    <cellStyle name="20% - Accent1 2 2 5" xfId="10597"/>
    <cellStyle name="20% - Accent1 2 3" xfId="730"/>
    <cellStyle name="20% - Accent1 2 3 2" xfId="731"/>
    <cellStyle name="20% - Accent1 2 3 2 10" xfId="10598"/>
    <cellStyle name="20% - Accent1 2 3 2 10 2" xfId="10599"/>
    <cellStyle name="20% - Accent1 2 3 2 11" xfId="10600"/>
    <cellStyle name="20% - Accent1 2 3 2 11 2" xfId="10601"/>
    <cellStyle name="20% - Accent1 2 3 2 12" xfId="10602"/>
    <cellStyle name="20% - Accent1 2 3 2 13" xfId="10603"/>
    <cellStyle name="20% - Accent1 2 3 2 14" xfId="10604"/>
    <cellStyle name="20% - Accent1 2 3 2 15" xfId="10605"/>
    <cellStyle name="20% - Accent1 2 3 2 16" xfId="10606"/>
    <cellStyle name="20% - Accent1 2 3 3" xfId="9982"/>
    <cellStyle name="20% - Accent1 2 3 3 2" xfId="10607"/>
    <cellStyle name="20% - Accent1 2 3 4" xfId="10608"/>
    <cellStyle name="20% - Accent1 2 4" xfId="732"/>
    <cellStyle name="20% - Accent1 2 4 2" xfId="9983"/>
    <cellStyle name="20% - Accent1 2 5" xfId="733"/>
    <cellStyle name="20% - Accent1 2 5 2" xfId="9984"/>
    <cellStyle name="20% - Accent1 2 6" xfId="734"/>
    <cellStyle name="20% - Accent1 2 6 2" xfId="9985"/>
    <cellStyle name="20% - Accent1 2 7" xfId="735"/>
    <cellStyle name="20% - Accent1 2 7 2" xfId="9986"/>
    <cellStyle name="20% - Accent1 2 8" xfId="736"/>
    <cellStyle name="20% - Accent1 2 8 2" xfId="9987"/>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609"/>
    <cellStyle name="20% - Accent1 3 2 3" xfId="744"/>
    <cellStyle name="20% - Accent1 3 2 3 2" xfId="745"/>
    <cellStyle name="20% - Accent1 3 2 4" xfId="746"/>
    <cellStyle name="20% - Accent1 3 2 5" xfId="10610"/>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611"/>
    <cellStyle name="20% - Accent1 4" xfId="762"/>
    <cellStyle name="20% - Accent1 4 2" xfId="10612"/>
    <cellStyle name="20% - Accent1 4 2 2" xfId="10613"/>
    <cellStyle name="20% - Accent1 5" xfId="763"/>
    <cellStyle name="20% - Accent1 5 2" xfId="10614"/>
    <cellStyle name="20% - Accent1 5 2 2" xfId="10615"/>
    <cellStyle name="20% - Accent1 6" xfId="764"/>
    <cellStyle name="20% - Accent1 7" xfId="765"/>
    <cellStyle name="20% - Accent1 8" xfId="766"/>
    <cellStyle name="20% - Accent1 9" xfId="767"/>
    <cellStyle name="20% - Accent2" xfId="9939" builtinId="34" customBuiltin="1"/>
    <cellStyle name="20% - Accent2 2" xfId="12"/>
    <cellStyle name="20% - Accent2 2 10" xfId="768"/>
    <cellStyle name="20% - Accent2 2 11" xfId="10616"/>
    <cellStyle name="20% - Accent2 2 12" xfId="10617"/>
    <cellStyle name="20% - Accent2 2 2" xfId="769"/>
    <cellStyle name="20% - Accent2 2 2 2" xfId="770"/>
    <cellStyle name="20% - Accent2 2 2 2 2" xfId="10618"/>
    <cellStyle name="20% - Accent2 2 2 3" xfId="771"/>
    <cellStyle name="20% - Accent2 2 2 3 2" xfId="10619"/>
    <cellStyle name="20% - Accent2 2 2 4" xfId="9988"/>
    <cellStyle name="20% - Accent2 2 2 5" xfId="10620"/>
    <cellStyle name="20% - Accent2 2 3" xfId="772"/>
    <cellStyle name="20% - Accent2 2 3 2" xfId="773"/>
    <cellStyle name="20% - Accent2 2 3 3" xfId="9989"/>
    <cellStyle name="20% - Accent2 2 3 3 2" xfId="10621"/>
    <cellStyle name="20% - Accent2 2 3 4" xfId="10622"/>
    <cellStyle name="20% - Accent2 2 4" xfId="774"/>
    <cellStyle name="20% - Accent2 2 4 2" xfId="9990"/>
    <cellStyle name="20% - Accent2 2 5" xfId="775"/>
    <cellStyle name="20% - Accent2 2 5 2" xfId="9991"/>
    <cellStyle name="20% - Accent2 2 6" xfId="776"/>
    <cellStyle name="20% - Accent2 2 6 2" xfId="9992"/>
    <cellStyle name="20% - Accent2 2 7" xfId="777"/>
    <cellStyle name="20% - Accent2 2 7 2" xfId="9993"/>
    <cellStyle name="20% - Accent2 2 8" xfId="778"/>
    <cellStyle name="20% - Accent2 2 8 2" xfId="9994"/>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623"/>
    <cellStyle name="20% - Accent2 3 2 3" xfId="786"/>
    <cellStyle name="20% - Accent2 3 2 3 2" xfId="787"/>
    <cellStyle name="20% - Accent2 3 2 4" xfId="788"/>
    <cellStyle name="20% - Accent2 3 2 5" xfId="10624"/>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625"/>
    <cellStyle name="20% - Accent2 4" xfId="804"/>
    <cellStyle name="20% - Accent2 4 2" xfId="10626"/>
    <cellStyle name="20% - Accent2 4 2 2" xfId="10627"/>
    <cellStyle name="20% - Accent2 5" xfId="805"/>
    <cellStyle name="20% - Accent2 5 2" xfId="10628"/>
    <cellStyle name="20% - Accent2 5 2 2" xfId="10629"/>
    <cellStyle name="20% - Accent2 6" xfId="806"/>
    <cellStyle name="20% - Accent2 7" xfId="807"/>
    <cellStyle name="20% - Accent2 8" xfId="808"/>
    <cellStyle name="20% - Accent2 9" xfId="809"/>
    <cellStyle name="20% - Accent3" xfId="9943" builtinId="38" customBuiltin="1"/>
    <cellStyle name="20% - Accent3 2" xfId="13"/>
    <cellStyle name="20% - Accent3 2 10" xfId="810"/>
    <cellStyle name="20% - Accent3 2 11" xfId="10630"/>
    <cellStyle name="20% - Accent3 2 12" xfId="10631"/>
    <cellStyle name="20% - Accent3 2 2" xfId="811"/>
    <cellStyle name="20% - Accent3 2 2 2" xfId="812"/>
    <cellStyle name="20% - Accent3 2 2 2 2" xfId="10632"/>
    <cellStyle name="20% - Accent3 2 2 3" xfId="813"/>
    <cellStyle name="20% - Accent3 2 2 3 2" xfId="10633"/>
    <cellStyle name="20% - Accent3 2 2 4" xfId="9995"/>
    <cellStyle name="20% - Accent3 2 2 5" xfId="10634"/>
    <cellStyle name="20% - Accent3 2 3" xfId="814"/>
    <cellStyle name="20% - Accent3 2 3 2" xfId="815"/>
    <cellStyle name="20% - Accent3 2 3 3" xfId="9996"/>
    <cellStyle name="20% - Accent3 2 3 3 2" xfId="10635"/>
    <cellStyle name="20% - Accent3 2 3 4" xfId="10636"/>
    <cellStyle name="20% - Accent3 2 4" xfId="816"/>
    <cellStyle name="20% - Accent3 2 4 2" xfId="9997"/>
    <cellStyle name="20% - Accent3 2 5" xfId="817"/>
    <cellStyle name="20% - Accent3 2 5 2" xfId="9998"/>
    <cellStyle name="20% - Accent3 2 6" xfId="818"/>
    <cellStyle name="20% - Accent3 2 6 2" xfId="9999"/>
    <cellStyle name="20% - Accent3 2 7" xfId="819"/>
    <cellStyle name="20% - Accent3 2 7 2" xfId="10000"/>
    <cellStyle name="20% - Accent3 2 8" xfId="820"/>
    <cellStyle name="20% - Accent3 2 8 2" xfId="10001"/>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637"/>
    <cellStyle name="20% - Accent3 3 2 3" xfId="828"/>
    <cellStyle name="20% - Accent3 3 2 3 2" xfId="829"/>
    <cellStyle name="20% - Accent3 3 2 4" xfId="830"/>
    <cellStyle name="20% - Accent3 3 2 5" xfId="1063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639"/>
    <cellStyle name="20% - Accent3 4" xfId="846"/>
    <cellStyle name="20% - Accent3 4 2" xfId="10640"/>
    <cellStyle name="20% - Accent3 4 2 2" xfId="10641"/>
    <cellStyle name="20% - Accent3 5" xfId="847"/>
    <cellStyle name="20% - Accent3 5 2" xfId="10642"/>
    <cellStyle name="20% - Accent3 5 2 2" xfId="10643"/>
    <cellStyle name="20% - Accent3 6" xfId="848"/>
    <cellStyle name="20% - Accent3 7" xfId="849"/>
    <cellStyle name="20% - Accent3 8" xfId="850"/>
    <cellStyle name="20% - Accent3 9" xfId="851"/>
    <cellStyle name="20% - Accent4" xfId="9947" builtinId="42" customBuiltin="1"/>
    <cellStyle name="20% - Accent4 2" xfId="14"/>
    <cellStyle name="20% - Accent4 2 10" xfId="852"/>
    <cellStyle name="20% - Accent4 2 11" xfId="10644"/>
    <cellStyle name="20% - Accent4 2 12" xfId="10645"/>
    <cellStyle name="20% - Accent4 2 2" xfId="853"/>
    <cellStyle name="20% - Accent4 2 2 2" xfId="854"/>
    <cellStyle name="20% - Accent4 2 2 2 2" xfId="10646"/>
    <cellStyle name="20% - Accent4 2 2 3" xfId="855"/>
    <cellStyle name="20% - Accent4 2 2 3 2" xfId="10647"/>
    <cellStyle name="20% - Accent4 2 2 4" xfId="10002"/>
    <cellStyle name="20% - Accent4 2 2 5" xfId="10648"/>
    <cellStyle name="20% - Accent4 2 3" xfId="856"/>
    <cellStyle name="20% - Accent4 2 3 2" xfId="857"/>
    <cellStyle name="20% - Accent4 2 3 3" xfId="10003"/>
    <cellStyle name="20% - Accent4 2 3 3 2" xfId="10649"/>
    <cellStyle name="20% - Accent4 2 3 4" xfId="10650"/>
    <cellStyle name="20% - Accent4 2 4" xfId="858"/>
    <cellStyle name="20% - Accent4 2 4 2" xfId="10004"/>
    <cellStyle name="20% - Accent4 2 5" xfId="859"/>
    <cellStyle name="20% - Accent4 2 5 2" xfId="10005"/>
    <cellStyle name="20% - Accent4 2 6" xfId="860"/>
    <cellStyle name="20% - Accent4 2 6 2" xfId="10006"/>
    <cellStyle name="20% - Accent4 2 7" xfId="861"/>
    <cellStyle name="20% - Accent4 2 7 2" xfId="10007"/>
    <cellStyle name="20% - Accent4 2 8" xfId="862"/>
    <cellStyle name="20% - Accent4 2 8 2" xfId="10008"/>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651"/>
    <cellStyle name="20% - Accent4 3 2 3" xfId="870"/>
    <cellStyle name="20% - Accent4 3 2 3 2" xfId="871"/>
    <cellStyle name="20% - Accent4 3 2 4" xfId="872"/>
    <cellStyle name="20% - Accent4 3 2 5" xfId="1065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653"/>
    <cellStyle name="20% - Accent4 4" xfId="888"/>
    <cellStyle name="20% - Accent4 4 2" xfId="10654"/>
    <cellStyle name="20% - Accent4 4 2 2" xfId="10655"/>
    <cellStyle name="20% - Accent4 5" xfId="889"/>
    <cellStyle name="20% - Accent4 5 2" xfId="10656"/>
    <cellStyle name="20% - Accent4 5 2 2" xfId="10657"/>
    <cellStyle name="20% - Accent4 6" xfId="890"/>
    <cellStyle name="20% - Accent4 7" xfId="891"/>
    <cellStyle name="20% - Accent4 8" xfId="892"/>
    <cellStyle name="20% - Accent4 9" xfId="893"/>
    <cellStyle name="20% - Accent5" xfId="9951" builtinId="46" customBuiltin="1"/>
    <cellStyle name="20% - Accent5 2" xfId="15"/>
    <cellStyle name="20% - Accent5 2 10" xfId="894"/>
    <cellStyle name="20% - Accent5 2 11" xfId="10658"/>
    <cellStyle name="20% - Accent5 2 12" xfId="10659"/>
    <cellStyle name="20% - Accent5 2 2" xfId="895"/>
    <cellStyle name="20% - Accent5 2 2 2" xfId="896"/>
    <cellStyle name="20% - Accent5 2 2 2 2" xfId="10660"/>
    <cellStyle name="20% - Accent5 2 2 3" xfId="897"/>
    <cellStyle name="20% - Accent5 2 2 3 2" xfId="10661"/>
    <cellStyle name="20% - Accent5 2 2 4" xfId="10009"/>
    <cellStyle name="20% - Accent5 2 2 5" xfId="10662"/>
    <cellStyle name="20% - Accent5 2 3" xfId="898"/>
    <cellStyle name="20% - Accent5 2 3 2" xfId="899"/>
    <cellStyle name="20% - Accent5 2 3 3" xfId="10010"/>
    <cellStyle name="20% - Accent5 2 3 3 2" xfId="10663"/>
    <cellStyle name="20% - Accent5 2 3 4" xfId="10664"/>
    <cellStyle name="20% - Accent5 2 4" xfId="900"/>
    <cellStyle name="20% - Accent5 2 4 2" xfId="10011"/>
    <cellStyle name="20% - Accent5 2 5" xfId="901"/>
    <cellStyle name="20% - Accent5 2 5 2" xfId="10012"/>
    <cellStyle name="20% - Accent5 2 6" xfId="902"/>
    <cellStyle name="20% - Accent5 2 6 2" xfId="10013"/>
    <cellStyle name="20% - Accent5 2 7" xfId="903"/>
    <cellStyle name="20% - Accent5 2 7 2" xfId="10014"/>
    <cellStyle name="20% - Accent5 2 8" xfId="904"/>
    <cellStyle name="20% - Accent5 2 8 2" xfId="10015"/>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665"/>
    <cellStyle name="20% - Accent5 3 2 3" xfId="912"/>
    <cellStyle name="20% - Accent5 3 2 3 2" xfId="913"/>
    <cellStyle name="20% - Accent5 3 2 4" xfId="914"/>
    <cellStyle name="20% - Accent5 3 2 5" xfId="10666"/>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667"/>
    <cellStyle name="20% - Accent5 4" xfId="930"/>
    <cellStyle name="20% - Accent5 4 2" xfId="10668"/>
    <cellStyle name="20% - Accent5 4 2 2" xfId="10669"/>
    <cellStyle name="20% - Accent5 5" xfId="931"/>
    <cellStyle name="20% - Accent5 5 2" xfId="10670"/>
    <cellStyle name="20% - Accent5 5 2 2" xfId="10671"/>
    <cellStyle name="20% - Accent5 6" xfId="932"/>
    <cellStyle name="20% - Accent5 7" xfId="933"/>
    <cellStyle name="20% - Accent5 8" xfId="934"/>
    <cellStyle name="20% - Accent5 9" xfId="935"/>
    <cellStyle name="20% - Accent6" xfId="9955" builtinId="50" customBuiltin="1"/>
    <cellStyle name="20% - Accent6 2" xfId="16"/>
    <cellStyle name="20% - Accent6 2 10" xfId="936"/>
    <cellStyle name="20% - Accent6 2 11" xfId="10672"/>
    <cellStyle name="20% - Accent6 2 12" xfId="10673"/>
    <cellStyle name="20% - Accent6 2 2" xfId="937"/>
    <cellStyle name="20% - Accent6 2 2 2" xfId="938"/>
    <cellStyle name="20% - Accent6 2 2 2 2" xfId="10674"/>
    <cellStyle name="20% - Accent6 2 2 3" xfId="939"/>
    <cellStyle name="20% - Accent6 2 2 3 2" xfId="10675"/>
    <cellStyle name="20% - Accent6 2 2 4" xfId="10016"/>
    <cellStyle name="20% - Accent6 2 2 5" xfId="10676"/>
    <cellStyle name="20% - Accent6 2 3" xfId="940"/>
    <cellStyle name="20% - Accent6 2 3 2" xfId="941"/>
    <cellStyle name="20% - Accent6 2 3 3" xfId="10017"/>
    <cellStyle name="20% - Accent6 2 3 3 2" xfId="10677"/>
    <cellStyle name="20% - Accent6 2 3 4" xfId="10678"/>
    <cellStyle name="20% - Accent6 2 4" xfId="942"/>
    <cellStyle name="20% - Accent6 2 4 2" xfId="10018"/>
    <cellStyle name="20% - Accent6 2 5" xfId="943"/>
    <cellStyle name="20% - Accent6 2 5 2" xfId="10019"/>
    <cellStyle name="20% - Accent6 2 6" xfId="944"/>
    <cellStyle name="20% - Accent6 2 6 2" xfId="10020"/>
    <cellStyle name="20% - Accent6 2 7" xfId="945"/>
    <cellStyle name="20% - Accent6 2 7 2" xfId="10021"/>
    <cellStyle name="20% - Accent6 2 8" xfId="946"/>
    <cellStyle name="20% - Accent6 2 8 2" xfId="10022"/>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679"/>
    <cellStyle name="20% - Accent6 3 2 3" xfId="954"/>
    <cellStyle name="20% - Accent6 3 2 3 2" xfId="955"/>
    <cellStyle name="20% - Accent6 3 2 4" xfId="956"/>
    <cellStyle name="20% - Accent6 3 2 5" xfId="10680"/>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681"/>
    <cellStyle name="20% - Accent6 4" xfId="972"/>
    <cellStyle name="20% - Accent6 4 2" xfId="10682"/>
    <cellStyle name="20% - Accent6 4 2 2" xfId="10683"/>
    <cellStyle name="20% - Accent6 5" xfId="973"/>
    <cellStyle name="20% - Accent6 5 2" xfId="10684"/>
    <cellStyle name="20% - Accent6 5 2 2" xfId="10685"/>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xfId="9936" builtinId="31" customBuiltin="1"/>
    <cellStyle name="40% - Accent1 2" xfId="17"/>
    <cellStyle name="40% - Accent1 2 10" xfId="984"/>
    <cellStyle name="40% - Accent1 2 11" xfId="10686"/>
    <cellStyle name="40% - Accent1 2 12" xfId="10687"/>
    <cellStyle name="40% - Accent1 2 2" xfId="985"/>
    <cellStyle name="40% - Accent1 2 2 2" xfId="986"/>
    <cellStyle name="40% - Accent1 2 2 2 2" xfId="10688"/>
    <cellStyle name="40% - Accent1 2 2 3" xfId="987"/>
    <cellStyle name="40% - Accent1 2 2 3 2" xfId="10689"/>
    <cellStyle name="40% - Accent1 2 2 4" xfId="10023"/>
    <cellStyle name="40% - Accent1 2 2 5" xfId="10690"/>
    <cellStyle name="40% - Accent1 2 3" xfId="988"/>
    <cellStyle name="40% - Accent1 2 3 2" xfId="989"/>
    <cellStyle name="40% - Accent1 2 3 3" xfId="10024"/>
    <cellStyle name="40% - Accent1 2 3 3 2" xfId="10691"/>
    <cellStyle name="40% - Accent1 2 3 4" xfId="10692"/>
    <cellStyle name="40% - Accent1 2 4" xfId="990"/>
    <cellStyle name="40% - Accent1 2 4 2" xfId="10025"/>
    <cellStyle name="40% - Accent1 2 5" xfId="991"/>
    <cellStyle name="40% - Accent1 2 5 2" xfId="10026"/>
    <cellStyle name="40% - Accent1 2 6" xfId="992"/>
    <cellStyle name="40% - Accent1 2 6 2" xfId="10027"/>
    <cellStyle name="40% - Accent1 2 7" xfId="993"/>
    <cellStyle name="40% - Accent1 2 7 2" xfId="10028"/>
    <cellStyle name="40% - Accent1 2 8" xfId="994"/>
    <cellStyle name="40% - Accent1 2 8 2" xfId="10029"/>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693"/>
    <cellStyle name="40% - Accent1 3 2 3" xfId="1002"/>
    <cellStyle name="40% - Accent1 3 2 3 2" xfId="1003"/>
    <cellStyle name="40% - Accent1 3 2 4" xfId="1004"/>
    <cellStyle name="40% - Accent1 3 2 5" xfId="1069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695"/>
    <cellStyle name="40% - Accent1 4" xfId="1020"/>
    <cellStyle name="40% - Accent1 4 2" xfId="10696"/>
    <cellStyle name="40% - Accent1 4 2 2" xfId="10697"/>
    <cellStyle name="40% - Accent1 5" xfId="1021"/>
    <cellStyle name="40% - Accent1 5 2" xfId="10698"/>
    <cellStyle name="40% - Accent1 5 2 2" xfId="10699"/>
    <cellStyle name="40% - Accent1 6" xfId="1022"/>
    <cellStyle name="40% - Accent1 7" xfId="1023"/>
    <cellStyle name="40% - Accent1 8" xfId="1024"/>
    <cellStyle name="40% - Accent1 9" xfId="1025"/>
    <cellStyle name="40% - Accent2" xfId="9940" builtinId="35" customBuiltin="1"/>
    <cellStyle name="40% - Accent2 2" xfId="18"/>
    <cellStyle name="40% - Accent2 2 10" xfId="1026"/>
    <cellStyle name="40% - Accent2 2 11" xfId="10700"/>
    <cellStyle name="40% - Accent2 2 12" xfId="10701"/>
    <cellStyle name="40% - Accent2 2 2" xfId="1027"/>
    <cellStyle name="40% - Accent2 2 2 2" xfId="1028"/>
    <cellStyle name="40% - Accent2 2 2 2 2" xfId="10702"/>
    <cellStyle name="40% - Accent2 2 2 3" xfId="1029"/>
    <cellStyle name="40% - Accent2 2 2 3 2" xfId="10703"/>
    <cellStyle name="40% - Accent2 2 2 4" xfId="10030"/>
    <cellStyle name="40% - Accent2 2 2 5" xfId="10704"/>
    <cellStyle name="40% - Accent2 2 3" xfId="1030"/>
    <cellStyle name="40% - Accent2 2 3 2" xfId="1031"/>
    <cellStyle name="40% - Accent2 2 3 3" xfId="10031"/>
    <cellStyle name="40% - Accent2 2 3 3 2" xfId="10705"/>
    <cellStyle name="40% - Accent2 2 3 4" xfId="10706"/>
    <cellStyle name="40% - Accent2 2 4" xfId="1032"/>
    <cellStyle name="40% - Accent2 2 4 2" xfId="10032"/>
    <cellStyle name="40% - Accent2 2 5" xfId="1033"/>
    <cellStyle name="40% - Accent2 2 5 2" xfId="10033"/>
    <cellStyle name="40% - Accent2 2 6" xfId="1034"/>
    <cellStyle name="40% - Accent2 2 6 2" xfId="10034"/>
    <cellStyle name="40% - Accent2 2 7" xfId="1035"/>
    <cellStyle name="40% - Accent2 2 7 2" xfId="10035"/>
    <cellStyle name="40% - Accent2 2 8" xfId="1036"/>
    <cellStyle name="40% - Accent2 2 8 2" xfId="10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707"/>
    <cellStyle name="40% - Accent2 3 2 3" xfId="1044"/>
    <cellStyle name="40% - Accent2 3 2 3 2" xfId="1045"/>
    <cellStyle name="40% - Accent2 3 2 4" xfId="1046"/>
    <cellStyle name="40% - Accent2 3 2 5" xfId="10708"/>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709"/>
    <cellStyle name="40% - Accent2 4" xfId="1062"/>
    <cellStyle name="40% - Accent2 4 2" xfId="10710"/>
    <cellStyle name="40% - Accent2 4 2 2" xfId="10711"/>
    <cellStyle name="40% - Accent2 5" xfId="1063"/>
    <cellStyle name="40% - Accent2 5 2" xfId="10712"/>
    <cellStyle name="40% - Accent2 5 2 2" xfId="10713"/>
    <cellStyle name="40% - Accent2 6" xfId="1064"/>
    <cellStyle name="40% - Accent2 7" xfId="1065"/>
    <cellStyle name="40% - Accent2 8" xfId="1066"/>
    <cellStyle name="40% - Accent2 9" xfId="1067"/>
    <cellStyle name="40% - Accent3" xfId="9944" builtinId="39" customBuiltin="1"/>
    <cellStyle name="40% - Accent3 2" xfId="19"/>
    <cellStyle name="40% - Accent3 2 10" xfId="1068"/>
    <cellStyle name="40% - Accent3 2 11" xfId="10714"/>
    <cellStyle name="40% - Accent3 2 12" xfId="10715"/>
    <cellStyle name="40% - Accent3 2 2" xfId="1069"/>
    <cellStyle name="40% - Accent3 2 2 2" xfId="1070"/>
    <cellStyle name="40% - Accent3 2 2 2 2" xfId="10716"/>
    <cellStyle name="40% - Accent3 2 2 3" xfId="1071"/>
    <cellStyle name="40% - Accent3 2 2 3 2" xfId="10717"/>
    <cellStyle name="40% - Accent3 2 2 4" xfId="10037"/>
    <cellStyle name="40% - Accent3 2 2 5" xfId="10718"/>
    <cellStyle name="40% - Accent3 2 3" xfId="1072"/>
    <cellStyle name="40% - Accent3 2 3 2" xfId="1073"/>
    <cellStyle name="40% - Accent3 2 3 3" xfId="10038"/>
    <cellStyle name="40% - Accent3 2 3 3 2" xfId="10719"/>
    <cellStyle name="40% - Accent3 2 3 4" xfId="10720"/>
    <cellStyle name="40% - Accent3 2 4" xfId="1074"/>
    <cellStyle name="40% - Accent3 2 4 2" xfId="10039"/>
    <cellStyle name="40% - Accent3 2 5" xfId="1075"/>
    <cellStyle name="40% - Accent3 2 5 2" xfId="10040"/>
    <cellStyle name="40% - Accent3 2 6" xfId="1076"/>
    <cellStyle name="40% - Accent3 2 6 2" xfId="10041"/>
    <cellStyle name="40% - Accent3 2 7" xfId="1077"/>
    <cellStyle name="40% - Accent3 2 7 2" xfId="10042"/>
    <cellStyle name="40% - Accent3 2 8" xfId="1078"/>
    <cellStyle name="40% - Accent3 2 8 2" xfId="10043"/>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721"/>
    <cellStyle name="40% - Accent3 3 2 3" xfId="1086"/>
    <cellStyle name="40% - Accent3 3 2 3 2" xfId="1087"/>
    <cellStyle name="40% - Accent3 3 2 4" xfId="1088"/>
    <cellStyle name="40% - Accent3 3 2 5" xfId="10722"/>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723"/>
    <cellStyle name="40% - Accent3 4" xfId="1104"/>
    <cellStyle name="40% - Accent3 4 2" xfId="10724"/>
    <cellStyle name="40% - Accent3 4 2 2" xfId="10725"/>
    <cellStyle name="40% - Accent3 5" xfId="1105"/>
    <cellStyle name="40% - Accent3 5 2" xfId="10726"/>
    <cellStyle name="40% - Accent3 5 2 2" xfId="10727"/>
    <cellStyle name="40% - Accent3 6" xfId="1106"/>
    <cellStyle name="40% - Accent3 7" xfId="1107"/>
    <cellStyle name="40% - Accent3 8" xfId="1108"/>
    <cellStyle name="40% - Accent3 9" xfId="1109"/>
    <cellStyle name="40% - Accent4" xfId="9948" builtinId="43" customBuiltin="1"/>
    <cellStyle name="40% - Accent4 2" xfId="20"/>
    <cellStyle name="40% - Accent4 2 10" xfId="1110"/>
    <cellStyle name="40% - Accent4 2 11" xfId="10728"/>
    <cellStyle name="40% - Accent4 2 12" xfId="10729"/>
    <cellStyle name="40% - Accent4 2 2" xfId="1111"/>
    <cellStyle name="40% - Accent4 2 2 2" xfId="1112"/>
    <cellStyle name="40% - Accent4 2 2 2 2" xfId="10730"/>
    <cellStyle name="40% - Accent4 2 2 3" xfId="1113"/>
    <cellStyle name="40% - Accent4 2 2 3 2" xfId="10731"/>
    <cellStyle name="40% - Accent4 2 2 4" xfId="10044"/>
    <cellStyle name="40% - Accent4 2 2 5" xfId="10732"/>
    <cellStyle name="40% - Accent4 2 3" xfId="1114"/>
    <cellStyle name="40% - Accent4 2 3 2" xfId="1115"/>
    <cellStyle name="40% - Accent4 2 3 3" xfId="10045"/>
    <cellStyle name="40% - Accent4 2 3 3 2" xfId="10733"/>
    <cellStyle name="40% - Accent4 2 3 4" xfId="10734"/>
    <cellStyle name="40% - Accent4 2 4" xfId="1116"/>
    <cellStyle name="40% - Accent4 2 4 2" xfId="10046"/>
    <cellStyle name="40% - Accent4 2 5" xfId="1117"/>
    <cellStyle name="40% - Accent4 2 5 2" xfId="10047"/>
    <cellStyle name="40% - Accent4 2 6" xfId="1118"/>
    <cellStyle name="40% - Accent4 2 6 2" xfId="10048"/>
    <cellStyle name="40% - Accent4 2 7" xfId="1119"/>
    <cellStyle name="40% - Accent4 2 7 2" xfId="10049"/>
    <cellStyle name="40% - Accent4 2 8" xfId="1120"/>
    <cellStyle name="40% - Accent4 2 8 2" xfId="1005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735"/>
    <cellStyle name="40% - Accent4 3 2 3" xfId="1128"/>
    <cellStyle name="40% - Accent4 3 2 3 2" xfId="1129"/>
    <cellStyle name="40% - Accent4 3 2 4" xfId="1130"/>
    <cellStyle name="40% - Accent4 3 2 5" xfId="10736"/>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737"/>
    <cellStyle name="40% - Accent4 4" xfId="1146"/>
    <cellStyle name="40% - Accent4 4 2" xfId="10738"/>
    <cellStyle name="40% - Accent4 4 2 2" xfId="10739"/>
    <cellStyle name="40% - Accent4 5" xfId="1147"/>
    <cellStyle name="40% - Accent4 5 2" xfId="10740"/>
    <cellStyle name="40% - Accent4 5 2 2" xfId="10741"/>
    <cellStyle name="40% - Accent4 6" xfId="1148"/>
    <cellStyle name="40% - Accent4 7" xfId="1149"/>
    <cellStyle name="40% - Accent4 8" xfId="1150"/>
    <cellStyle name="40% - Accent4 9" xfId="1151"/>
    <cellStyle name="40% - Accent5" xfId="9952" builtinId="47" customBuiltin="1"/>
    <cellStyle name="40% - Accent5 2" xfId="21"/>
    <cellStyle name="40% - Accent5 2 10" xfId="1152"/>
    <cellStyle name="40% - Accent5 2 11" xfId="10742"/>
    <cellStyle name="40% - Accent5 2 12" xfId="10743"/>
    <cellStyle name="40% - Accent5 2 2" xfId="1153"/>
    <cellStyle name="40% - Accent5 2 2 2" xfId="1154"/>
    <cellStyle name="40% - Accent5 2 2 2 2" xfId="10744"/>
    <cellStyle name="40% - Accent5 2 2 3" xfId="1155"/>
    <cellStyle name="40% - Accent5 2 2 3 2" xfId="10745"/>
    <cellStyle name="40% - Accent5 2 2 4" xfId="10051"/>
    <cellStyle name="40% - Accent5 2 2 5" xfId="10746"/>
    <cellStyle name="40% - Accent5 2 3" xfId="1156"/>
    <cellStyle name="40% - Accent5 2 3 2" xfId="1157"/>
    <cellStyle name="40% - Accent5 2 3 3" xfId="10052"/>
    <cellStyle name="40% - Accent5 2 3 3 2" xfId="10747"/>
    <cellStyle name="40% - Accent5 2 3 4" xfId="10748"/>
    <cellStyle name="40% - Accent5 2 4" xfId="1158"/>
    <cellStyle name="40% - Accent5 2 4 2" xfId="10053"/>
    <cellStyle name="40% - Accent5 2 5" xfId="1159"/>
    <cellStyle name="40% - Accent5 2 5 2" xfId="10054"/>
    <cellStyle name="40% - Accent5 2 6" xfId="1160"/>
    <cellStyle name="40% - Accent5 2 6 2" xfId="10055"/>
    <cellStyle name="40% - Accent5 2 7" xfId="1161"/>
    <cellStyle name="40% - Accent5 2 7 2" xfId="10056"/>
    <cellStyle name="40% - Accent5 2 8" xfId="1162"/>
    <cellStyle name="40% - Accent5 2 8 2" xfId="10057"/>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749"/>
    <cellStyle name="40% - Accent5 3 2 3" xfId="1170"/>
    <cellStyle name="40% - Accent5 3 2 3 2" xfId="1171"/>
    <cellStyle name="40% - Accent5 3 2 4" xfId="1172"/>
    <cellStyle name="40% - Accent5 3 2 5" xfId="10750"/>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751"/>
    <cellStyle name="40% - Accent5 4" xfId="1188"/>
    <cellStyle name="40% - Accent5 4 2" xfId="10752"/>
    <cellStyle name="40% - Accent5 4 2 2" xfId="10753"/>
    <cellStyle name="40% - Accent5 5" xfId="1189"/>
    <cellStyle name="40% - Accent5 5 2" xfId="10754"/>
    <cellStyle name="40% - Accent5 5 2 2" xfId="10755"/>
    <cellStyle name="40% - Accent5 6" xfId="1190"/>
    <cellStyle name="40% - Accent5 7" xfId="1191"/>
    <cellStyle name="40% - Accent5 8" xfId="1192"/>
    <cellStyle name="40% - Accent5 9" xfId="1193"/>
    <cellStyle name="40% - Accent6" xfId="9956" builtinId="51" customBuiltin="1"/>
    <cellStyle name="40% - Accent6 2" xfId="22"/>
    <cellStyle name="40% - Accent6 2 10" xfId="1194"/>
    <cellStyle name="40% - Accent6 2 11" xfId="10756"/>
    <cellStyle name="40% - Accent6 2 12" xfId="10757"/>
    <cellStyle name="40% - Accent6 2 2" xfId="1195"/>
    <cellStyle name="40% - Accent6 2 2 2" xfId="1196"/>
    <cellStyle name="40% - Accent6 2 2 2 2" xfId="10758"/>
    <cellStyle name="40% - Accent6 2 2 3" xfId="1197"/>
    <cellStyle name="40% - Accent6 2 2 3 2" xfId="10759"/>
    <cellStyle name="40% - Accent6 2 2 4" xfId="10058"/>
    <cellStyle name="40% - Accent6 2 2 5" xfId="10760"/>
    <cellStyle name="40% - Accent6 2 3" xfId="1198"/>
    <cellStyle name="40% - Accent6 2 3 2" xfId="1199"/>
    <cellStyle name="40% - Accent6 2 3 3" xfId="10059"/>
    <cellStyle name="40% - Accent6 2 3 3 2" xfId="10761"/>
    <cellStyle name="40% - Accent6 2 3 4" xfId="10762"/>
    <cellStyle name="40% - Accent6 2 4" xfId="1200"/>
    <cellStyle name="40% - Accent6 2 4 2" xfId="10060"/>
    <cellStyle name="40% - Accent6 2 5" xfId="1201"/>
    <cellStyle name="40% - Accent6 2 5 2" xfId="10061"/>
    <cellStyle name="40% - Accent6 2 6" xfId="1202"/>
    <cellStyle name="40% - Accent6 2 6 2" xfId="10062"/>
    <cellStyle name="40% - Accent6 2 7" xfId="1203"/>
    <cellStyle name="40% - Accent6 2 7 2" xfId="10063"/>
    <cellStyle name="40% - Accent6 2 8" xfId="1204"/>
    <cellStyle name="40% - Accent6 2 8 2" xfId="1006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763"/>
    <cellStyle name="40% - Accent6 3 2 3" xfId="1212"/>
    <cellStyle name="40% - Accent6 3 2 3 2" xfId="1213"/>
    <cellStyle name="40% - Accent6 3 2 4" xfId="1214"/>
    <cellStyle name="40% - Accent6 3 2 5" xfId="1076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765"/>
    <cellStyle name="40% - Accent6 4" xfId="1230"/>
    <cellStyle name="40% - Accent6 4 2" xfId="10766"/>
    <cellStyle name="40% - Accent6 4 2 2" xfId="10767"/>
    <cellStyle name="40% - Accent6 5" xfId="1231"/>
    <cellStyle name="40% - Accent6 5 2" xfId="10768"/>
    <cellStyle name="40% - Accent6 5 2 2" xfId="10769"/>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xfId="9937" builtinId="32" customBuiltin="1"/>
    <cellStyle name="60% - Accent1 2" xfId="23"/>
    <cellStyle name="60% - Accent1 2 10" xfId="10770"/>
    <cellStyle name="60% - Accent1 2 11" xfId="10771"/>
    <cellStyle name="60% - Accent1 2 2" xfId="1242"/>
    <cellStyle name="60% - Accent1 2 2 2" xfId="10772"/>
    <cellStyle name="60% - Accent1 2 3" xfId="1243"/>
    <cellStyle name="60% - Accent1 2 3 2" xfId="1077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774"/>
    <cellStyle name="60% - Accent1 5" xfId="10775"/>
    <cellStyle name="60% - Accent1 6" xfId="10776"/>
    <cellStyle name="60% - Accent2" xfId="9941" builtinId="36" customBuiltin="1"/>
    <cellStyle name="60% - Accent2 2" xfId="24"/>
    <cellStyle name="60% - Accent2 2 10" xfId="10777"/>
    <cellStyle name="60% - Accent2 2 11" xfId="10778"/>
    <cellStyle name="60% - Accent2 2 2" xfId="1251"/>
    <cellStyle name="60% - Accent2 2 2 2" xfId="10779"/>
    <cellStyle name="60% - Accent2 2 3" xfId="1252"/>
    <cellStyle name="60% - Accent2 2 3 2" xfId="10780"/>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781"/>
    <cellStyle name="60% - Accent2 5" xfId="10782"/>
    <cellStyle name="60% - Accent2 6" xfId="10783"/>
    <cellStyle name="60% - Accent3" xfId="9945" builtinId="40" customBuiltin="1"/>
    <cellStyle name="60% - Accent3 2" xfId="25"/>
    <cellStyle name="60% - Accent3 2 10" xfId="10784"/>
    <cellStyle name="60% - Accent3 2 11" xfId="10785"/>
    <cellStyle name="60% - Accent3 2 2" xfId="1260"/>
    <cellStyle name="60% - Accent3 2 2 2" xfId="10786"/>
    <cellStyle name="60% - Accent3 2 3" xfId="1261"/>
    <cellStyle name="60% - Accent3 2 3 2" xfId="10787"/>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788"/>
    <cellStyle name="60% - Accent3 5" xfId="10789"/>
    <cellStyle name="60% - Accent3 6" xfId="10790"/>
    <cellStyle name="60% - Accent4" xfId="9949" builtinId="44" customBuiltin="1"/>
    <cellStyle name="60% - Accent4 2" xfId="26"/>
    <cellStyle name="60% - Accent4 2 10" xfId="10791"/>
    <cellStyle name="60% - Accent4 2 11" xfId="10792"/>
    <cellStyle name="60% - Accent4 2 2" xfId="1269"/>
    <cellStyle name="60% - Accent4 2 2 2" xfId="10793"/>
    <cellStyle name="60% - Accent4 2 3" xfId="1270"/>
    <cellStyle name="60% - Accent4 2 3 2" xfId="10794"/>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795"/>
    <cellStyle name="60% - Accent4 5" xfId="10796"/>
    <cellStyle name="60% - Accent4 6" xfId="10797"/>
    <cellStyle name="60% - Accent5" xfId="9953" builtinId="48" customBuiltin="1"/>
    <cellStyle name="60% - Accent5 2" xfId="27"/>
    <cellStyle name="60% - Accent5 2 10" xfId="10798"/>
    <cellStyle name="60% - Accent5 2 11" xfId="10799"/>
    <cellStyle name="60% - Accent5 2 2" xfId="1278"/>
    <cellStyle name="60% - Accent5 2 2 2" xfId="10800"/>
    <cellStyle name="60% - Accent5 2 3" xfId="1279"/>
    <cellStyle name="60% - Accent5 2 3 2" xfId="10801"/>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802"/>
    <cellStyle name="60% - Accent5 5" xfId="10803"/>
    <cellStyle name="60% - Accent5 6" xfId="10804"/>
    <cellStyle name="60% - Accent6" xfId="9957" builtinId="52" customBuiltin="1"/>
    <cellStyle name="60% - Accent6 2" xfId="28"/>
    <cellStyle name="60% - Accent6 2 10" xfId="10805"/>
    <cellStyle name="60% - Accent6 2 11" xfId="10806"/>
    <cellStyle name="60% - Accent6 2 2" xfId="1287"/>
    <cellStyle name="60% - Accent6 2 2 2" xfId="10807"/>
    <cellStyle name="60% - Accent6 2 3" xfId="1288"/>
    <cellStyle name="60% - Accent6 2 3 2" xfId="1080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809"/>
    <cellStyle name="60% - Accent6 5" xfId="10810"/>
    <cellStyle name="60% - Accent6 6" xfId="10811"/>
    <cellStyle name="A%" xfId="1296"/>
    <cellStyle name="A% 2" xfId="5685"/>
    <cellStyle name="Accent1" xfId="9934" builtinId="29" customBuiltin="1"/>
    <cellStyle name="Accent1 2" xfId="29"/>
    <cellStyle name="Accent1 2 10" xfId="10812"/>
    <cellStyle name="Accent1 2 11" xfId="10813"/>
    <cellStyle name="Accent1 2 2" xfId="1297"/>
    <cellStyle name="Accent1 2 2 2" xfId="10814"/>
    <cellStyle name="Accent1 2 3" xfId="1298"/>
    <cellStyle name="Accent1 2 3 2" xfId="10815"/>
    <cellStyle name="Accent1 2 4" xfId="1299"/>
    <cellStyle name="Accent1 2 5" xfId="1300"/>
    <cellStyle name="Accent1 2 6" xfId="1301"/>
    <cellStyle name="Accent1 2 7" xfId="1302"/>
    <cellStyle name="Accent1 2 8" xfId="1303"/>
    <cellStyle name="Accent1 2 9" xfId="1304"/>
    <cellStyle name="Accent1 3" xfId="1305"/>
    <cellStyle name="Accent1 4" xfId="10816"/>
    <cellStyle name="Accent1 5" xfId="10817"/>
    <cellStyle name="Accent1 6" xfId="10818"/>
    <cellStyle name="Accent2" xfId="9938" builtinId="33" customBuiltin="1"/>
    <cellStyle name="Accent2 2" xfId="30"/>
    <cellStyle name="Accent2 2 10" xfId="10819"/>
    <cellStyle name="Accent2 2 11" xfId="10820"/>
    <cellStyle name="Accent2 2 2" xfId="1306"/>
    <cellStyle name="Accent2 2 2 2" xfId="10821"/>
    <cellStyle name="Accent2 2 3" xfId="1307"/>
    <cellStyle name="Accent2 2 3 2" xfId="10822"/>
    <cellStyle name="Accent2 2 4" xfId="1308"/>
    <cellStyle name="Accent2 2 5" xfId="1309"/>
    <cellStyle name="Accent2 2 6" xfId="1310"/>
    <cellStyle name="Accent2 2 7" xfId="1311"/>
    <cellStyle name="Accent2 2 8" xfId="1312"/>
    <cellStyle name="Accent2 2 9" xfId="1313"/>
    <cellStyle name="Accent2 3" xfId="1314"/>
    <cellStyle name="Accent2 4" xfId="10823"/>
    <cellStyle name="Accent2 5" xfId="10824"/>
    <cellStyle name="Accent2 6" xfId="10825"/>
    <cellStyle name="Accent3" xfId="9942" builtinId="37" customBuiltin="1"/>
    <cellStyle name="Accent3 2" xfId="31"/>
    <cellStyle name="Accent3 2 10" xfId="10826"/>
    <cellStyle name="Accent3 2 11" xfId="10827"/>
    <cellStyle name="Accent3 2 2" xfId="1315"/>
    <cellStyle name="Accent3 2 2 2" xfId="10828"/>
    <cellStyle name="Accent3 2 3" xfId="1316"/>
    <cellStyle name="Accent3 2 3 2" xfId="10829"/>
    <cellStyle name="Accent3 2 4" xfId="1317"/>
    <cellStyle name="Accent3 2 5" xfId="1318"/>
    <cellStyle name="Accent3 2 6" xfId="1319"/>
    <cellStyle name="Accent3 2 7" xfId="1320"/>
    <cellStyle name="Accent3 2 8" xfId="1321"/>
    <cellStyle name="Accent3 2 9" xfId="1322"/>
    <cellStyle name="Accent3 3" xfId="1323"/>
    <cellStyle name="Accent3 4" xfId="10830"/>
    <cellStyle name="Accent3 5" xfId="10831"/>
    <cellStyle name="Accent3 6" xfId="10832"/>
    <cellStyle name="Accent4" xfId="9946" builtinId="41" customBuiltin="1"/>
    <cellStyle name="Accent4 2" xfId="32"/>
    <cellStyle name="Accent4 2 10" xfId="10833"/>
    <cellStyle name="Accent4 2 11" xfId="10834"/>
    <cellStyle name="Accent4 2 2" xfId="1324"/>
    <cellStyle name="Accent4 2 2 2" xfId="10835"/>
    <cellStyle name="Accent4 2 3" xfId="1325"/>
    <cellStyle name="Accent4 2 3 2" xfId="10836"/>
    <cellStyle name="Accent4 2 4" xfId="1326"/>
    <cellStyle name="Accent4 2 5" xfId="1327"/>
    <cellStyle name="Accent4 2 6" xfId="1328"/>
    <cellStyle name="Accent4 2 7" xfId="1329"/>
    <cellStyle name="Accent4 2 8" xfId="1330"/>
    <cellStyle name="Accent4 2 9" xfId="1331"/>
    <cellStyle name="Accent4 3" xfId="1332"/>
    <cellStyle name="Accent4 4" xfId="10837"/>
    <cellStyle name="Accent4 5" xfId="10838"/>
    <cellStyle name="Accent4 6" xfId="10839"/>
    <cellStyle name="Accent5" xfId="9950" builtinId="45" customBuiltin="1"/>
    <cellStyle name="Accent5 2" xfId="33"/>
    <cellStyle name="Accent5 2 10" xfId="10840"/>
    <cellStyle name="Accent5 2 11" xfId="10841"/>
    <cellStyle name="Accent5 2 2" xfId="1333"/>
    <cellStyle name="Accent5 2 2 2" xfId="10842"/>
    <cellStyle name="Accent5 2 3" xfId="1334"/>
    <cellStyle name="Accent5 2 3 2" xfId="10843"/>
    <cellStyle name="Accent5 2 4" xfId="1335"/>
    <cellStyle name="Accent5 2 5" xfId="1336"/>
    <cellStyle name="Accent5 2 6" xfId="1337"/>
    <cellStyle name="Accent5 2 7" xfId="1338"/>
    <cellStyle name="Accent5 2 8" xfId="1339"/>
    <cellStyle name="Accent5 2 9" xfId="1340"/>
    <cellStyle name="Accent5 3" xfId="1341"/>
    <cellStyle name="Accent5 4" xfId="10844"/>
    <cellStyle name="Accent5 5" xfId="10845"/>
    <cellStyle name="Accent5 6" xfId="10846"/>
    <cellStyle name="Accent6" xfId="9954" builtinId="49" customBuiltin="1"/>
    <cellStyle name="Accent6 2" xfId="34"/>
    <cellStyle name="Accent6 2 10" xfId="10847"/>
    <cellStyle name="Accent6 2 11" xfId="10848"/>
    <cellStyle name="Accent6 2 2" xfId="1342"/>
    <cellStyle name="Accent6 2 2 2" xfId="10849"/>
    <cellStyle name="Accent6 2 3" xfId="1343"/>
    <cellStyle name="Accent6 2 3 2" xfId="10850"/>
    <cellStyle name="Accent6 2 4" xfId="1344"/>
    <cellStyle name="Accent6 2 5" xfId="1345"/>
    <cellStyle name="Accent6 2 6" xfId="1346"/>
    <cellStyle name="Accent6 2 7" xfId="1347"/>
    <cellStyle name="Accent6 2 8" xfId="1348"/>
    <cellStyle name="Accent6 2 9" xfId="1349"/>
    <cellStyle name="Accent6 3" xfId="1350"/>
    <cellStyle name="Accent6 4" xfId="10851"/>
    <cellStyle name="Accent6 5" xfId="10852"/>
    <cellStyle name="Accent6 6" xfId="10853"/>
    <cellStyle name="Accounting w/$" xfId="1351"/>
    <cellStyle name="Accounting w/$ 2" xfId="10854"/>
    <cellStyle name="Accounting w/$ Total" xfId="1352"/>
    <cellStyle name="Accounting w/$ Total 2" xfId="9876"/>
    <cellStyle name="Accounting w/o $" xfId="1353"/>
    <cellStyle name="Accounting w/o $ 2" xfId="10855"/>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2 2" xfId="10856"/>
    <cellStyle name="Aprice 3" xfId="10857"/>
    <cellStyle name="ar" xfId="1364"/>
    <cellStyle name="ar 2" xfId="6863"/>
    <cellStyle name="ar 2 2" xfId="10075"/>
    <cellStyle name="ar 2 3" xfId="10225"/>
    <cellStyle name="ar 2 3 2" xfId="10443"/>
    <cellStyle name="ar 2 4" xfId="10378"/>
    <cellStyle name="ar 3" xfId="9828"/>
    <cellStyle name="ar 3 2" xfId="10137"/>
    <cellStyle name="ar 3 2 2" xfId="10281"/>
    <cellStyle name="ar 3 2 3" xfId="10383"/>
    <cellStyle name="ar 4" xfId="10352"/>
    <cellStyle name="ar 5" xfId="10858"/>
    <cellStyle name="ar 6" xfId="10859"/>
    <cellStyle name="ar 7" xfId="10860"/>
    <cellStyle name="ar 8" xfId="10861"/>
    <cellStyle name="ar 9" xfId="10862"/>
    <cellStyle name="Arial 10" xfId="1365"/>
    <cellStyle name="Arial 12" xfId="1366"/>
    <cellStyle name="Availability" xfId="1367"/>
    <cellStyle name="Avertissement" xfId="1368"/>
    <cellStyle name="Bad" xfId="9924" builtinId="27" customBuiltin="1"/>
    <cellStyle name="Bad 2" xfId="35"/>
    <cellStyle name="Bad 2 10" xfId="10863"/>
    <cellStyle name="Bad 2 11" xfId="10864"/>
    <cellStyle name="Bad 2 2" xfId="1369"/>
    <cellStyle name="Bad 2 2 2" xfId="10865"/>
    <cellStyle name="Bad 2 3" xfId="1370"/>
    <cellStyle name="Bad 2 3 2" xfId="10866"/>
    <cellStyle name="Bad 2 4" xfId="1371"/>
    <cellStyle name="Bad 2 5" xfId="1372"/>
    <cellStyle name="Bad 2 6" xfId="1373"/>
    <cellStyle name="Bad 2 7" xfId="1374"/>
    <cellStyle name="Bad 2 8" xfId="1375"/>
    <cellStyle name="Bad 2 9" xfId="1376"/>
    <cellStyle name="Bad 3" xfId="1377"/>
    <cellStyle name="Bad 4" xfId="10867"/>
    <cellStyle name="Bad 5" xfId="10868"/>
    <cellStyle name="Bad 6" xfId="10869"/>
    <cellStyle name="Band 2" xfId="1378"/>
    <cellStyle name="Band 2 2" xfId="5692"/>
    <cellStyle name="Blank" xfId="1379"/>
    <cellStyle name="Blue" xfId="1380"/>
    <cellStyle name="Bold/Border" xfId="1381"/>
    <cellStyle name="Bold/Border 2" xfId="5693"/>
    <cellStyle name="Bold/Border 3" xfId="10870"/>
    <cellStyle name="Bold/Border 4" xfId="10871"/>
    <cellStyle name="Bold/Border 5" xfId="10872"/>
    <cellStyle name="Bold/Border 6" xfId="10873"/>
    <cellStyle name="Border Heavy" xfId="1382"/>
    <cellStyle name="Border Heavy 2" xfId="10874"/>
    <cellStyle name="Border Thin" xfId="1383"/>
    <cellStyle name="Border Thin 2" xfId="10875"/>
    <cellStyle name="Border Thin 2 2" xfId="10876"/>
    <cellStyle name="Border Thin 2 3" xfId="10877"/>
    <cellStyle name="Border Thin 2 4" xfId="10878"/>
    <cellStyle name="Border Thin 2 5" xfId="10879"/>
    <cellStyle name="Border Thin 3" xfId="10880"/>
    <cellStyle name="Border Thin 4" xfId="10881"/>
    <cellStyle name="Border Thin 5" xfId="10882"/>
    <cellStyle name="Border Thin 6" xfId="10883"/>
    <cellStyle name="Border Thin 7" xfId="10884"/>
    <cellStyle name="Border, Bottom" xfId="1384"/>
    <cellStyle name="Border, Bottom 2" xfId="5694"/>
    <cellStyle name="Border, Bottom 3" xfId="10885"/>
    <cellStyle name="Border, Bottom 4" xfId="10886"/>
    <cellStyle name="Border, Bottom 5" xfId="10887"/>
    <cellStyle name="Border, Bottom 6" xfId="10888"/>
    <cellStyle name="Border, Left" xfId="1385"/>
    <cellStyle name="Border, Left 2" xfId="5695"/>
    <cellStyle name="Border, Right" xfId="1386"/>
    <cellStyle name="Border, Top" xfId="1387"/>
    <cellStyle name="Border, Top 10" xfId="10889"/>
    <cellStyle name="Border, Top 11" xfId="10890"/>
    <cellStyle name="Border, Top 12" xfId="10891"/>
    <cellStyle name="Border, Top 2" xfId="9829"/>
    <cellStyle name="Border, Top 2 2" xfId="10892"/>
    <cellStyle name="Border, Top 2 3" xfId="10893"/>
    <cellStyle name="Border, Top 2 4" xfId="10894"/>
    <cellStyle name="Border, Top 3" xfId="9875"/>
    <cellStyle name="Border, Top 3 2" xfId="10159"/>
    <cellStyle name="Border, Top 3 2 2" xfId="10299"/>
    <cellStyle name="Border, Top 3 2 3" xfId="10397"/>
    <cellStyle name="Border, Top 4" xfId="10353"/>
    <cellStyle name="Border, Top 4 2" xfId="10895"/>
    <cellStyle name="Border, Top 5" xfId="10896"/>
    <cellStyle name="Border, Top 6" xfId="10897"/>
    <cellStyle name="Border, Top 7" xfId="10898"/>
    <cellStyle name="Border, Top 8" xfId="10899"/>
    <cellStyle name="Border, Top 9" xfId="10900"/>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901"/>
    <cellStyle name="Calcul 10 2" xfId="10902"/>
    <cellStyle name="Calcul 11" xfId="10903"/>
    <cellStyle name="Calcul 12" xfId="10904"/>
    <cellStyle name="Calcul 13" xfId="10905"/>
    <cellStyle name="Calcul 14" xfId="10906"/>
    <cellStyle name="Calcul 15" xfId="10907"/>
    <cellStyle name="Calcul 16" xfId="10908"/>
    <cellStyle name="Calcul 17" xfId="10909"/>
    <cellStyle name="Calcul 18" xfId="10910"/>
    <cellStyle name="Calcul 19" xfId="10911"/>
    <cellStyle name="Calcul 2" xfId="9830"/>
    <cellStyle name="Calcul 2 10" xfId="10912"/>
    <cellStyle name="Calcul 2 10 2" xfId="10913"/>
    <cellStyle name="Calcul 2 10 3" xfId="10914"/>
    <cellStyle name="Calcul 2 10 4" xfId="10915"/>
    <cellStyle name="Calcul 2 10 5" xfId="10916"/>
    <cellStyle name="Calcul 2 10 6" xfId="10917"/>
    <cellStyle name="Calcul 2 10 7" xfId="10918"/>
    <cellStyle name="Calcul 2 10 8" xfId="10919"/>
    <cellStyle name="Calcul 2 11" xfId="10920"/>
    <cellStyle name="Calcul 2 12" xfId="10921"/>
    <cellStyle name="Calcul 2 13" xfId="10922"/>
    <cellStyle name="Calcul 2 14" xfId="10923"/>
    <cellStyle name="Calcul 2 15" xfId="10924"/>
    <cellStyle name="Calcul 2 16" xfId="10925"/>
    <cellStyle name="Calcul 2 17" xfId="10926"/>
    <cellStyle name="Calcul 2 18" xfId="10927"/>
    <cellStyle name="Calcul 2 19" xfId="10928"/>
    <cellStyle name="Calcul 2 2" xfId="10138"/>
    <cellStyle name="Calcul 2 2 10" xfId="10929"/>
    <cellStyle name="Calcul 2 2 11" xfId="10930"/>
    <cellStyle name="Calcul 2 2 12" xfId="10931"/>
    <cellStyle name="Calcul 2 2 13" xfId="10932"/>
    <cellStyle name="Calcul 2 2 14" xfId="10933"/>
    <cellStyle name="Calcul 2 2 15" xfId="10934"/>
    <cellStyle name="Calcul 2 2 16" xfId="10935"/>
    <cellStyle name="Calcul 2 2 17" xfId="10936"/>
    <cellStyle name="Calcul 2 2 18" xfId="10937"/>
    <cellStyle name="Calcul 2 2 19" xfId="10938"/>
    <cellStyle name="Calcul 2 2 2" xfId="10939"/>
    <cellStyle name="Calcul 2 2 2 10" xfId="10940"/>
    <cellStyle name="Calcul 2 2 2 11" xfId="10941"/>
    <cellStyle name="Calcul 2 2 2 12" xfId="10942"/>
    <cellStyle name="Calcul 2 2 2 13" xfId="10943"/>
    <cellStyle name="Calcul 2 2 2 14" xfId="10944"/>
    <cellStyle name="Calcul 2 2 2 15" xfId="10945"/>
    <cellStyle name="Calcul 2 2 2 2" xfId="10946"/>
    <cellStyle name="Calcul 2 2 2 2 2" xfId="10947"/>
    <cellStyle name="Calcul 2 2 2 2 3" xfId="10948"/>
    <cellStyle name="Calcul 2 2 2 2 4" xfId="10949"/>
    <cellStyle name="Calcul 2 2 2 2 5" xfId="10950"/>
    <cellStyle name="Calcul 2 2 2 2 6" xfId="10951"/>
    <cellStyle name="Calcul 2 2 2 2 7" xfId="10952"/>
    <cellStyle name="Calcul 2 2 2 2 8" xfId="10953"/>
    <cellStyle name="Calcul 2 2 2 2 9" xfId="10954"/>
    <cellStyle name="Calcul 2 2 2 3" xfId="10955"/>
    <cellStyle name="Calcul 2 2 2 3 2" xfId="10956"/>
    <cellStyle name="Calcul 2 2 2 3 3" xfId="10957"/>
    <cellStyle name="Calcul 2 2 2 3 4" xfId="10958"/>
    <cellStyle name="Calcul 2 2 2 3 5" xfId="10959"/>
    <cellStyle name="Calcul 2 2 2 3 6" xfId="10960"/>
    <cellStyle name="Calcul 2 2 2 3 7" xfId="10961"/>
    <cellStyle name="Calcul 2 2 2 3 8" xfId="10962"/>
    <cellStyle name="Calcul 2 2 2 3 9" xfId="10963"/>
    <cellStyle name="Calcul 2 2 2 4" xfId="10964"/>
    <cellStyle name="Calcul 2 2 2 4 2" xfId="10965"/>
    <cellStyle name="Calcul 2 2 2 4 3" xfId="10966"/>
    <cellStyle name="Calcul 2 2 2 4 4" xfId="10967"/>
    <cellStyle name="Calcul 2 2 2 4 5" xfId="10968"/>
    <cellStyle name="Calcul 2 2 2 4 6" xfId="10969"/>
    <cellStyle name="Calcul 2 2 2 4 7" xfId="10970"/>
    <cellStyle name="Calcul 2 2 2 4 8" xfId="10971"/>
    <cellStyle name="Calcul 2 2 2 4 9" xfId="10972"/>
    <cellStyle name="Calcul 2 2 2 5" xfId="10973"/>
    <cellStyle name="Calcul 2 2 2 5 2" xfId="10974"/>
    <cellStyle name="Calcul 2 2 2 5 3" xfId="10975"/>
    <cellStyle name="Calcul 2 2 2 5 4" xfId="10976"/>
    <cellStyle name="Calcul 2 2 2 5 5" xfId="10977"/>
    <cellStyle name="Calcul 2 2 2 5 6" xfId="10978"/>
    <cellStyle name="Calcul 2 2 2 5 7" xfId="10979"/>
    <cellStyle name="Calcul 2 2 2 5 8" xfId="10980"/>
    <cellStyle name="Calcul 2 2 2 6" xfId="10981"/>
    <cellStyle name="Calcul 2 2 2 6 2" xfId="10982"/>
    <cellStyle name="Calcul 2 2 2 6 3" xfId="10983"/>
    <cellStyle name="Calcul 2 2 2 6 4" xfId="10984"/>
    <cellStyle name="Calcul 2 2 2 6 5" xfId="10985"/>
    <cellStyle name="Calcul 2 2 2 6 6" xfId="10986"/>
    <cellStyle name="Calcul 2 2 2 6 7" xfId="10987"/>
    <cellStyle name="Calcul 2 2 2 6 8" xfId="10988"/>
    <cellStyle name="Calcul 2 2 2 7" xfId="10989"/>
    <cellStyle name="Calcul 2 2 2 7 2" xfId="10990"/>
    <cellStyle name="Calcul 2 2 2 7 3" xfId="10991"/>
    <cellStyle name="Calcul 2 2 2 7 4" xfId="10992"/>
    <cellStyle name="Calcul 2 2 2 7 5" xfId="10993"/>
    <cellStyle name="Calcul 2 2 2 7 6" xfId="10994"/>
    <cellStyle name="Calcul 2 2 2 7 7" xfId="10995"/>
    <cellStyle name="Calcul 2 2 2 7 8" xfId="10996"/>
    <cellStyle name="Calcul 2 2 2 8" xfId="10997"/>
    <cellStyle name="Calcul 2 2 2 9" xfId="10998"/>
    <cellStyle name="Calcul 2 2 20" xfId="10999"/>
    <cellStyle name="Calcul 2 2 21" xfId="11000"/>
    <cellStyle name="Calcul 2 2 22" xfId="11001"/>
    <cellStyle name="Calcul 2 2 23" xfId="11002"/>
    <cellStyle name="Calcul 2 2 24" xfId="11003"/>
    <cellStyle name="Calcul 2 2 25" xfId="11004"/>
    <cellStyle name="Calcul 2 2 26" xfId="11005"/>
    <cellStyle name="Calcul 2 2 27" xfId="11006"/>
    <cellStyle name="Calcul 2 2 3" xfId="11007"/>
    <cellStyle name="Calcul 2 2 3 10" xfId="11008"/>
    <cellStyle name="Calcul 2 2 3 11" xfId="11009"/>
    <cellStyle name="Calcul 2 2 3 12" xfId="11010"/>
    <cellStyle name="Calcul 2 2 3 13" xfId="11011"/>
    <cellStyle name="Calcul 2 2 3 14" xfId="11012"/>
    <cellStyle name="Calcul 2 2 3 15" xfId="11013"/>
    <cellStyle name="Calcul 2 2 3 2" xfId="11014"/>
    <cellStyle name="Calcul 2 2 3 2 2" xfId="11015"/>
    <cellStyle name="Calcul 2 2 3 2 3" xfId="11016"/>
    <cellStyle name="Calcul 2 2 3 2 4" xfId="11017"/>
    <cellStyle name="Calcul 2 2 3 2 5" xfId="11018"/>
    <cellStyle name="Calcul 2 2 3 2 6" xfId="11019"/>
    <cellStyle name="Calcul 2 2 3 2 7" xfId="11020"/>
    <cellStyle name="Calcul 2 2 3 2 8" xfId="11021"/>
    <cellStyle name="Calcul 2 2 3 3" xfId="11022"/>
    <cellStyle name="Calcul 2 2 3 3 2" xfId="11023"/>
    <cellStyle name="Calcul 2 2 3 3 3" xfId="11024"/>
    <cellStyle name="Calcul 2 2 3 3 4" xfId="11025"/>
    <cellStyle name="Calcul 2 2 3 3 5" xfId="11026"/>
    <cellStyle name="Calcul 2 2 3 3 6" xfId="11027"/>
    <cellStyle name="Calcul 2 2 3 3 7" xfId="11028"/>
    <cellStyle name="Calcul 2 2 3 3 8" xfId="11029"/>
    <cellStyle name="Calcul 2 2 3 4" xfId="11030"/>
    <cellStyle name="Calcul 2 2 3 4 2" xfId="11031"/>
    <cellStyle name="Calcul 2 2 3 4 3" xfId="11032"/>
    <cellStyle name="Calcul 2 2 3 4 4" xfId="11033"/>
    <cellStyle name="Calcul 2 2 3 4 5" xfId="11034"/>
    <cellStyle name="Calcul 2 2 3 4 6" xfId="11035"/>
    <cellStyle name="Calcul 2 2 3 4 7" xfId="11036"/>
    <cellStyle name="Calcul 2 2 3 4 8" xfId="11037"/>
    <cellStyle name="Calcul 2 2 3 5" xfId="11038"/>
    <cellStyle name="Calcul 2 2 3 5 2" xfId="11039"/>
    <cellStyle name="Calcul 2 2 3 5 3" xfId="11040"/>
    <cellStyle name="Calcul 2 2 3 5 4" xfId="11041"/>
    <cellStyle name="Calcul 2 2 3 5 5" xfId="11042"/>
    <cellStyle name="Calcul 2 2 3 5 6" xfId="11043"/>
    <cellStyle name="Calcul 2 2 3 5 7" xfId="11044"/>
    <cellStyle name="Calcul 2 2 3 5 8" xfId="11045"/>
    <cellStyle name="Calcul 2 2 3 6" xfId="11046"/>
    <cellStyle name="Calcul 2 2 3 6 2" xfId="11047"/>
    <cellStyle name="Calcul 2 2 3 6 3" xfId="11048"/>
    <cellStyle name="Calcul 2 2 3 6 4" xfId="11049"/>
    <cellStyle name="Calcul 2 2 3 6 5" xfId="11050"/>
    <cellStyle name="Calcul 2 2 3 6 6" xfId="11051"/>
    <cellStyle name="Calcul 2 2 3 6 7" xfId="11052"/>
    <cellStyle name="Calcul 2 2 3 6 8" xfId="11053"/>
    <cellStyle name="Calcul 2 2 3 7" xfId="11054"/>
    <cellStyle name="Calcul 2 2 3 7 2" xfId="11055"/>
    <cellStyle name="Calcul 2 2 3 7 3" xfId="11056"/>
    <cellStyle name="Calcul 2 2 3 7 4" xfId="11057"/>
    <cellStyle name="Calcul 2 2 3 7 5" xfId="11058"/>
    <cellStyle name="Calcul 2 2 3 7 6" xfId="11059"/>
    <cellStyle name="Calcul 2 2 3 7 7" xfId="11060"/>
    <cellStyle name="Calcul 2 2 3 7 8" xfId="11061"/>
    <cellStyle name="Calcul 2 2 3 8" xfId="11062"/>
    <cellStyle name="Calcul 2 2 3 9" xfId="11063"/>
    <cellStyle name="Calcul 2 2 4" xfId="11064"/>
    <cellStyle name="Calcul 2 2 4 2" xfId="11065"/>
    <cellStyle name="Calcul 2 2 4 3" xfId="11066"/>
    <cellStyle name="Calcul 2 2 4 4" xfId="11067"/>
    <cellStyle name="Calcul 2 2 4 5" xfId="11068"/>
    <cellStyle name="Calcul 2 2 4 6" xfId="11069"/>
    <cellStyle name="Calcul 2 2 4 7" xfId="11070"/>
    <cellStyle name="Calcul 2 2 4 8" xfId="11071"/>
    <cellStyle name="Calcul 2 2 4 9" xfId="11072"/>
    <cellStyle name="Calcul 2 2 5" xfId="11073"/>
    <cellStyle name="Calcul 2 2 5 2" xfId="11074"/>
    <cellStyle name="Calcul 2 2 5 3" xfId="11075"/>
    <cellStyle name="Calcul 2 2 5 4" xfId="11076"/>
    <cellStyle name="Calcul 2 2 5 5" xfId="11077"/>
    <cellStyle name="Calcul 2 2 5 6" xfId="11078"/>
    <cellStyle name="Calcul 2 2 5 7" xfId="11079"/>
    <cellStyle name="Calcul 2 2 5 8" xfId="11080"/>
    <cellStyle name="Calcul 2 2 5 9" xfId="11081"/>
    <cellStyle name="Calcul 2 2 6" xfId="11082"/>
    <cellStyle name="Calcul 2 2 6 2" xfId="11083"/>
    <cellStyle name="Calcul 2 2 6 3" xfId="11084"/>
    <cellStyle name="Calcul 2 2 6 4" xfId="11085"/>
    <cellStyle name="Calcul 2 2 6 5" xfId="11086"/>
    <cellStyle name="Calcul 2 2 6 6" xfId="11087"/>
    <cellStyle name="Calcul 2 2 6 7" xfId="11088"/>
    <cellStyle name="Calcul 2 2 6 8" xfId="11089"/>
    <cellStyle name="Calcul 2 2 6 9" xfId="11090"/>
    <cellStyle name="Calcul 2 2 7" xfId="11091"/>
    <cellStyle name="Calcul 2 2 7 2" xfId="11092"/>
    <cellStyle name="Calcul 2 2 7 3" xfId="11093"/>
    <cellStyle name="Calcul 2 2 7 4" xfId="11094"/>
    <cellStyle name="Calcul 2 2 7 5" xfId="11095"/>
    <cellStyle name="Calcul 2 2 7 6" xfId="11096"/>
    <cellStyle name="Calcul 2 2 7 7" xfId="11097"/>
    <cellStyle name="Calcul 2 2 7 8" xfId="11098"/>
    <cellStyle name="Calcul 2 2 8" xfId="11099"/>
    <cellStyle name="Calcul 2 2 8 2" xfId="11100"/>
    <cellStyle name="Calcul 2 2 8 3" xfId="11101"/>
    <cellStyle name="Calcul 2 2 8 4" xfId="11102"/>
    <cellStyle name="Calcul 2 2 8 5" xfId="11103"/>
    <cellStyle name="Calcul 2 2 8 6" xfId="11104"/>
    <cellStyle name="Calcul 2 2 8 7" xfId="11105"/>
    <cellStyle name="Calcul 2 2 8 8" xfId="11106"/>
    <cellStyle name="Calcul 2 2 9" xfId="11107"/>
    <cellStyle name="Calcul 2 2 9 2" xfId="11108"/>
    <cellStyle name="Calcul 2 2 9 3" xfId="11109"/>
    <cellStyle name="Calcul 2 2 9 4" xfId="11110"/>
    <cellStyle name="Calcul 2 2 9 5" xfId="11111"/>
    <cellStyle name="Calcul 2 2 9 6" xfId="11112"/>
    <cellStyle name="Calcul 2 2 9 7" xfId="11113"/>
    <cellStyle name="Calcul 2 2 9 8" xfId="11114"/>
    <cellStyle name="Calcul 2 20" xfId="11115"/>
    <cellStyle name="Calcul 2 21" xfId="11116"/>
    <cellStyle name="Calcul 2 22" xfId="11117"/>
    <cellStyle name="Calcul 2 23" xfId="11118"/>
    <cellStyle name="Calcul 2 24" xfId="11119"/>
    <cellStyle name="Calcul 2 25" xfId="11120"/>
    <cellStyle name="Calcul 2 26" xfId="11121"/>
    <cellStyle name="Calcul 2 3" xfId="11122"/>
    <cellStyle name="Calcul 2 3 10" xfId="11123"/>
    <cellStyle name="Calcul 2 3 11" xfId="11124"/>
    <cellStyle name="Calcul 2 3 12" xfId="11125"/>
    <cellStyle name="Calcul 2 3 13" xfId="11126"/>
    <cellStyle name="Calcul 2 3 14" xfId="11127"/>
    <cellStyle name="Calcul 2 3 15" xfId="11128"/>
    <cellStyle name="Calcul 2 3 16" xfId="11129"/>
    <cellStyle name="Calcul 2 3 17" xfId="11130"/>
    <cellStyle name="Calcul 2 3 18" xfId="11131"/>
    <cellStyle name="Calcul 2 3 19" xfId="11132"/>
    <cellStyle name="Calcul 2 3 2" xfId="11133"/>
    <cellStyle name="Calcul 2 3 2 2" xfId="11134"/>
    <cellStyle name="Calcul 2 3 2 3" xfId="11135"/>
    <cellStyle name="Calcul 2 3 2 4" xfId="11136"/>
    <cellStyle name="Calcul 2 3 2 5" xfId="11137"/>
    <cellStyle name="Calcul 2 3 2 6" xfId="11138"/>
    <cellStyle name="Calcul 2 3 2 7" xfId="11139"/>
    <cellStyle name="Calcul 2 3 2 8" xfId="11140"/>
    <cellStyle name="Calcul 2 3 2 9" xfId="11141"/>
    <cellStyle name="Calcul 2 3 20" xfId="11142"/>
    <cellStyle name="Calcul 2 3 21" xfId="11143"/>
    <cellStyle name="Calcul 2 3 22" xfId="11144"/>
    <cellStyle name="Calcul 2 3 23" xfId="11145"/>
    <cellStyle name="Calcul 2 3 24" xfId="11146"/>
    <cellStyle name="Calcul 2 3 3" xfId="11147"/>
    <cellStyle name="Calcul 2 3 3 2" xfId="11148"/>
    <cellStyle name="Calcul 2 3 3 3" xfId="11149"/>
    <cellStyle name="Calcul 2 3 3 4" xfId="11150"/>
    <cellStyle name="Calcul 2 3 3 5" xfId="11151"/>
    <cellStyle name="Calcul 2 3 3 6" xfId="11152"/>
    <cellStyle name="Calcul 2 3 3 7" xfId="11153"/>
    <cellStyle name="Calcul 2 3 3 8" xfId="11154"/>
    <cellStyle name="Calcul 2 3 3 9" xfId="11155"/>
    <cellStyle name="Calcul 2 3 4" xfId="11156"/>
    <cellStyle name="Calcul 2 3 4 2" xfId="11157"/>
    <cellStyle name="Calcul 2 3 4 3" xfId="11158"/>
    <cellStyle name="Calcul 2 3 4 4" xfId="11159"/>
    <cellStyle name="Calcul 2 3 4 5" xfId="11160"/>
    <cellStyle name="Calcul 2 3 4 6" xfId="11161"/>
    <cellStyle name="Calcul 2 3 4 7" xfId="11162"/>
    <cellStyle name="Calcul 2 3 4 8" xfId="11163"/>
    <cellStyle name="Calcul 2 3 4 9" xfId="11164"/>
    <cellStyle name="Calcul 2 3 5" xfId="11165"/>
    <cellStyle name="Calcul 2 3 5 2" xfId="11166"/>
    <cellStyle name="Calcul 2 3 5 3" xfId="11167"/>
    <cellStyle name="Calcul 2 3 5 4" xfId="11168"/>
    <cellStyle name="Calcul 2 3 5 5" xfId="11169"/>
    <cellStyle name="Calcul 2 3 5 6" xfId="11170"/>
    <cellStyle name="Calcul 2 3 5 7" xfId="11171"/>
    <cellStyle name="Calcul 2 3 5 8" xfId="11172"/>
    <cellStyle name="Calcul 2 3 6" xfId="11173"/>
    <cellStyle name="Calcul 2 3 6 2" xfId="11174"/>
    <cellStyle name="Calcul 2 3 6 3" xfId="11175"/>
    <cellStyle name="Calcul 2 3 6 4" xfId="11176"/>
    <cellStyle name="Calcul 2 3 6 5" xfId="11177"/>
    <cellStyle name="Calcul 2 3 6 6" xfId="11178"/>
    <cellStyle name="Calcul 2 3 6 7" xfId="11179"/>
    <cellStyle name="Calcul 2 3 6 8" xfId="11180"/>
    <cellStyle name="Calcul 2 3 7" xfId="11181"/>
    <cellStyle name="Calcul 2 3 7 2" xfId="11182"/>
    <cellStyle name="Calcul 2 3 7 3" xfId="11183"/>
    <cellStyle name="Calcul 2 3 7 4" xfId="11184"/>
    <cellStyle name="Calcul 2 3 7 5" xfId="11185"/>
    <cellStyle name="Calcul 2 3 7 6" xfId="11186"/>
    <cellStyle name="Calcul 2 3 7 7" xfId="11187"/>
    <cellStyle name="Calcul 2 3 7 8" xfId="11188"/>
    <cellStyle name="Calcul 2 3 8" xfId="11189"/>
    <cellStyle name="Calcul 2 3 9" xfId="11190"/>
    <cellStyle name="Calcul 2 4" xfId="11191"/>
    <cellStyle name="Calcul 2 4 10" xfId="11192"/>
    <cellStyle name="Calcul 2 4 11" xfId="11193"/>
    <cellStyle name="Calcul 2 4 12" xfId="11194"/>
    <cellStyle name="Calcul 2 4 13" xfId="11195"/>
    <cellStyle name="Calcul 2 4 14" xfId="11196"/>
    <cellStyle name="Calcul 2 4 15" xfId="11197"/>
    <cellStyle name="Calcul 2 4 16" xfId="11198"/>
    <cellStyle name="Calcul 2 4 17" xfId="11199"/>
    <cellStyle name="Calcul 2 4 18" xfId="11200"/>
    <cellStyle name="Calcul 2 4 2" xfId="11201"/>
    <cellStyle name="Calcul 2 4 3" xfId="11202"/>
    <cellStyle name="Calcul 2 4 4" xfId="11203"/>
    <cellStyle name="Calcul 2 4 5" xfId="11204"/>
    <cellStyle name="Calcul 2 4 6" xfId="11205"/>
    <cellStyle name="Calcul 2 4 7" xfId="11206"/>
    <cellStyle name="Calcul 2 4 8" xfId="11207"/>
    <cellStyle name="Calcul 2 4 9" xfId="11208"/>
    <cellStyle name="Calcul 2 5" xfId="11209"/>
    <cellStyle name="Calcul 2 5 10" xfId="11210"/>
    <cellStyle name="Calcul 2 5 11" xfId="11211"/>
    <cellStyle name="Calcul 2 5 12" xfId="11212"/>
    <cellStyle name="Calcul 2 5 13" xfId="11213"/>
    <cellStyle name="Calcul 2 5 14" xfId="11214"/>
    <cellStyle name="Calcul 2 5 15" xfId="11215"/>
    <cellStyle name="Calcul 2 5 16" xfId="11216"/>
    <cellStyle name="Calcul 2 5 17" xfId="11217"/>
    <cellStyle name="Calcul 2 5 18" xfId="11218"/>
    <cellStyle name="Calcul 2 5 2" xfId="11219"/>
    <cellStyle name="Calcul 2 5 3" xfId="11220"/>
    <cellStyle name="Calcul 2 5 4" xfId="11221"/>
    <cellStyle name="Calcul 2 5 5" xfId="11222"/>
    <cellStyle name="Calcul 2 5 6" xfId="11223"/>
    <cellStyle name="Calcul 2 5 7" xfId="11224"/>
    <cellStyle name="Calcul 2 5 8" xfId="11225"/>
    <cellStyle name="Calcul 2 5 9" xfId="11226"/>
    <cellStyle name="Calcul 2 6" xfId="11227"/>
    <cellStyle name="Calcul 2 6 10" xfId="11228"/>
    <cellStyle name="Calcul 2 6 11" xfId="11229"/>
    <cellStyle name="Calcul 2 6 12" xfId="11230"/>
    <cellStyle name="Calcul 2 6 13" xfId="11231"/>
    <cellStyle name="Calcul 2 6 14" xfId="11232"/>
    <cellStyle name="Calcul 2 6 15" xfId="11233"/>
    <cellStyle name="Calcul 2 6 16" xfId="11234"/>
    <cellStyle name="Calcul 2 6 17" xfId="11235"/>
    <cellStyle name="Calcul 2 6 18" xfId="11236"/>
    <cellStyle name="Calcul 2 6 2" xfId="11237"/>
    <cellStyle name="Calcul 2 6 3" xfId="11238"/>
    <cellStyle name="Calcul 2 6 4" xfId="11239"/>
    <cellStyle name="Calcul 2 6 5" xfId="11240"/>
    <cellStyle name="Calcul 2 6 6" xfId="11241"/>
    <cellStyle name="Calcul 2 6 7" xfId="11242"/>
    <cellStyle name="Calcul 2 6 8" xfId="11243"/>
    <cellStyle name="Calcul 2 6 9" xfId="11244"/>
    <cellStyle name="Calcul 2 7" xfId="11245"/>
    <cellStyle name="Calcul 2 7 2" xfId="11246"/>
    <cellStyle name="Calcul 2 7 3" xfId="11247"/>
    <cellStyle name="Calcul 2 7 4" xfId="11248"/>
    <cellStyle name="Calcul 2 7 5" xfId="11249"/>
    <cellStyle name="Calcul 2 7 6" xfId="11250"/>
    <cellStyle name="Calcul 2 7 7" xfId="11251"/>
    <cellStyle name="Calcul 2 7 8" xfId="11252"/>
    <cellStyle name="Calcul 2 7 9" xfId="11253"/>
    <cellStyle name="Calcul 2 8" xfId="11254"/>
    <cellStyle name="Calcul 2 8 2" xfId="11255"/>
    <cellStyle name="Calcul 2 8 3" xfId="11256"/>
    <cellStyle name="Calcul 2 8 4" xfId="11257"/>
    <cellStyle name="Calcul 2 8 5" xfId="11258"/>
    <cellStyle name="Calcul 2 8 6" xfId="11259"/>
    <cellStyle name="Calcul 2 8 7" xfId="11260"/>
    <cellStyle name="Calcul 2 8 8" xfId="11261"/>
    <cellStyle name="Calcul 2 8 9" xfId="11262"/>
    <cellStyle name="Calcul 2 9" xfId="11263"/>
    <cellStyle name="Calcul 2 9 2" xfId="11264"/>
    <cellStyle name="Calcul 2 9 3" xfId="11265"/>
    <cellStyle name="Calcul 2 9 4" xfId="11266"/>
    <cellStyle name="Calcul 2 9 5" xfId="11267"/>
    <cellStyle name="Calcul 2 9 6" xfId="11268"/>
    <cellStyle name="Calcul 2 9 7" xfId="11269"/>
    <cellStyle name="Calcul 2 9 8" xfId="11270"/>
    <cellStyle name="Calcul 20" xfId="11271"/>
    <cellStyle name="Calcul 21" xfId="11272"/>
    <cellStyle name="Calcul 22" xfId="11273"/>
    <cellStyle name="Calcul 23" xfId="11274"/>
    <cellStyle name="Calcul 24" xfId="11275"/>
    <cellStyle name="Calcul 25" xfId="11276"/>
    <cellStyle name="Calcul 3" xfId="9874"/>
    <cellStyle name="Calcul 3 10" xfId="11277"/>
    <cellStyle name="Calcul 3 10 2" xfId="11278"/>
    <cellStyle name="Calcul 3 10 3" xfId="11279"/>
    <cellStyle name="Calcul 3 10 4" xfId="11280"/>
    <cellStyle name="Calcul 3 10 5" xfId="11281"/>
    <cellStyle name="Calcul 3 10 6" xfId="11282"/>
    <cellStyle name="Calcul 3 10 7" xfId="11283"/>
    <cellStyle name="Calcul 3 10 8" xfId="11284"/>
    <cellStyle name="Calcul 3 11" xfId="11285"/>
    <cellStyle name="Calcul 3 11 2" xfId="11286"/>
    <cellStyle name="Calcul 3 11 3" xfId="11287"/>
    <cellStyle name="Calcul 3 11 4" xfId="11288"/>
    <cellStyle name="Calcul 3 11 5" xfId="11289"/>
    <cellStyle name="Calcul 3 11 6" xfId="11290"/>
    <cellStyle name="Calcul 3 11 7" xfId="11291"/>
    <cellStyle name="Calcul 3 11 8" xfId="11292"/>
    <cellStyle name="Calcul 3 12" xfId="11293"/>
    <cellStyle name="Calcul 3 13" xfId="11294"/>
    <cellStyle name="Calcul 3 14" xfId="11295"/>
    <cellStyle name="Calcul 3 15" xfId="11296"/>
    <cellStyle name="Calcul 3 16" xfId="11297"/>
    <cellStyle name="Calcul 3 17" xfId="11298"/>
    <cellStyle name="Calcul 3 18" xfId="11299"/>
    <cellStyle name="Calcul 3 19" xfId="11300"/>
    <cellStyle name="Calcul 3 2" xfId="10158"/>
    <cellStyle name="Calcul 3 2 10" xfId="11301"/>
    <cellStyle name="Calcul 3 2 10 2" xfId="11302"/>
    <cellStyle name="Calcul 3 2 10 3" xfId="11303"/>
    <cellStyle name="Calcul 3 2 10 4" xfId="11304"/>
    <cellStyle name="Calcul 3 2 10 5" xfId="11305"/>
    <cellStyle name="Calcul 3 2 10 6" xfId="11306"/>
    <cellStyle name="Calcul 3 2 10 7" xfId="11307"/>
    <cellStyle name="Calcul 3 2 10 8" xfId="11308"/>
    <cellStyle name="Calcul 3 2 11" xfId="11309"/>
    <cellStyle name="Calcul 3 2 12" xfId="11310"/>
    <cellStyle name="Calcul 3 2 13" xfId="11311"/>
    <cellStyle name="Calcul 3 2 14" xfId="11312"/>
    <cellStyle name="Calcul 3 2 15" xfId="11313"/>
    <cellStyle name="Calcul 3 2 16" xfId="11314"/>
    <cellStyle name="Calcul 3 2 17" xfId="11315"/>
    <cellStyle name="Calcul 3 2 18" xfId="11316"/>
    <cellStyle name="Calcul 3 2 19" xfId="11317"/>
    <cellStyle name="Calcul 3 2 2" xfId="10298"/>
    <cellStyle name="Calcul 3 2 2 10" xfId="11318"/>
    <cellStyle name="Calcul 3 2 2 11" xfId="11319"/>
    <cellStyle name="Calcul 3 2 2 12" xfId="11320"/>
    <cellStyle name="Calcul 3 2 2 13" xfId="11321"/>
    <cellStyle name="Calcul 3 2 2 14" xfId="11322"/>
    <cellStyle name="Calcul 3 2 2 15" xfId="11323"/>
    <cellStyle name="Calcul 3 2 2 16" xfId="11324"/>
    <cellStyle name="Calcul 3 2 2 17" xfId="11325"/>
    <cellStyle name="Calcul 3 2 2 18" xfId="11326"/>
    <cellStyle name="Calcul 3 2 2 19" xfId="11327"/>
    <cellStyle name="Calcul 3 2 2 2" xfId="11328"/>
    <cellStyle name="Calcul 3 2 2 2 10" xfId="11329"/>
    <cellStyle name="Calcul 3 2 2 2 11" xfId="11330"/>
    <cellStyle name="Calcul 3 2 2 2 12" xfId="11331"/>
    <cellStyle name="Calcul 3 2 2 2 13" xfId="11332"/>
    <cellStyle name="Calcul 3 2 2 2 14" xfId="11333"/>
    <cellStyle name="Calcul 3 2 2 2 15" xfId="11334"/>
    <cellStyle name="Calcul 3 2 2 2 2" xfId="11335"/>
    <cellStyle name="Calcul 3 2 2 2 2 2" xfId="11336"/>
    <cellStyle name="Calcul 3 2 2 2 2 3" xfId="11337"/>
    <cellStyle name="Calcul 3 2 2 2 2 4" xfId="11338"/>
    <cellStyle name="Calcul 3 2 2 2 2 5" xfId="11339"/>
    <cellStyle name="Calcul 3 2 2 2 2 6" xfId="11340"/>
    <cellStyle name="Calcul 3 2 2 2 2 7" xfId="11341"/>
    <cellStyle name="Calcul 3 2 2 2 2 8" xfId="11342"/>
    <cellStyle name="Calcul 3 2 2 2 2 9" xfId="11343"/>
    <cellStyle name="Calcul 3 2 2 2 3" xfId="11344"/>
    <cellStyle name="Calcul 3 2 2 2 3 2" xfId="11345"/>
    <cellStyle name="Calcul 3 2 2 2 3 3" xfId="11346"/>
    <cellStyle name="Calcul 3 2 2 2 3 4" xfId="11347"/>
    <cellStyle name="Calcul 3 2 2 2 3 5" xfId="11348"/>
    <cellStyle name="Calcul 3 2 2 2 3 6" xfId="11349"/>
    <cellStyle name="Calcul 3 2 2 2 3 7" xfId="11350"/>
    <cellStyle name="Calcul 3 2 2 2 3 8" xfId="11351"/>
    <cellStyle name="Calcul 3 2 2 2 3 9" xfId="11352"/>
    <cellStyle name="Calcul 3 2 2 2 4" xfId="11353"/>
    <cellStyle name="Calcul 3 2 2 2 4 2" xfId="11354"/>
    <cellStyle name="Calcul 3 2 2 2 4 3" xfId="11355"/>
    <cellStyle name="Calcul 3 2 2 2 4 4" xfId="11356"/>
    <cellStyle name="Calcul 3 2 2 2 4 5" xfId="11357"/>
    <cellStyle name="Calcul 3 2 2 2 4 6" xfId="11358"/>
    <cellStyle name="Calcul 3 2 2 2 4 7" xfId="11359"/>
    <cellStyle name="Calcul 3 2 2 2 4 8" xfId="11360"/>
    <cellStyle name="Calcul 3 2 2 2 4 9" xfId="11361"/>
    <cellStyle name="Calcul 3 2 2 2 5" xfId="11362"/>
    <cellStyle name="Calcul 3 2 2 2 5 2" xfId="11363"/>
    <cellStyle name="Calcul 3 2 2 2 5 3" xfId="11364"/>
    <cellStyle name="Calcul 3 2 2 2 5 4" xfId="11365"/>
    <cellStyle name="Calcul 3 2 2 2 5 5" xfId="11366"/>
    <cellStyle name="Calcul 3 2 2 2 5 6" xfId="11367"/>
    <cellStyle name="Calcul 3 2 2 2 5 7" xfId="11368"/>
    <cellStyle name="Calcul 3 2 2 2 5 8" xfId="11369"/>
    <cellStyle name="Calcul 3 2 2 2 6" xfId="11370"/>
    <cellStyle name="Calcul 3 2 2 2 6 2" xfId="11371"/>
    <cellStyle name="Calcul 3 2 2 2 6 3" xfId="11372"/>
    <cellStyle name="Calcul 3 2 2 2 6 4" xfId="11373"/>
    <cellStyle name="Calcul 3 2 2 2 6 5" xfId="11374"/>
    <cellStyle name="Calcul 3 2 2 2 6 6" xfId="11375"/>
    <cellStyle name="Calcul 3 2 2 2 6 7" xfId="11376"/>
    <cellStyle name="Calcul 3 2 2 2 6 8" xfId="11377"/>
    <cellStyle name="Calcul 3 2 2 2 7" xfId="11378"/>
    <cellStyle name="Calcul 3 2 2 2 7 2" xfId="11379"/>
    <cellStyle name="Calcul 3 2 2 2 7 3" xfId="11380"/>
    <cellStyle name="Calcul 3 2 2 2 7 4" xfId="11381"/>
    <cellStyle name="Calcul 3 2 2 2 7 5" xfId="11382"/>
    <cellStyle name="Calcul 3 2 2 2 7 6" xfId="11383"/>
    <cellStyle name="Calcul 3 2 2 2 7 7" xfId="11384"/>
    <cellStyle name="Calcul 3 2 2 2 7 8" xfId="11385"/>
    <cellStyle name="Calcul 3 2 2 2 8" xfId="11386"/>
    <cellStyle name="Calcul 3 2 2 2 9" xfId="11387"/>
    <cellStyle name="Calcul 3 2 2 20" xfId="11388"/>
    <cellStyle name="Calcul 3 2 2 21" xfId="11389"/>
    <cellStyle name="Calcul 3 2 2 22" xfId="11390"/>
    <cellStyle name="Calcul 3 2 2 23" xfId="11391"/>
    <cellStyle name="Calcul 3 2 2 24" xfId="11392"/>
    <cellStyle name="Calcul 3 2 2 25" xfId="11393"/>
    <cellStyle name="Calcul 3 2 2 26" xfId="11394"/>
    <cellStyle name="Calcul 3 2 2 27" xfId="11395"/>
    <cellStyle name="Calcul 3 2 2 3" xfId="11396"/>
    <cellStyle name="Calcul 3 2 2 3 10" xfId="11397"/>
    <cellStyle name="Calcul 3 2 2 3 11" xfId="11398"/>
    <cellStyle name="Calcul 3 2 2 3 12" xfId="11399"/>
    <cellStyle name="Calcul 3 2 2 3 13" xfId="11400"/>
    <cellStyle name="Calcul 3 2 2 3 14" xfId="11401"/>
    <cellStyle name="Calcul 3 2 2 3 15" xfId="11402"/>
    <cellStyle name="Calcul 3 2 2 3 2" xfId="11403"/>
    <cellStyle name="Calcul 3 2 2 3 2 2" xfId="11404"/>
    <cellStyle name="Calcul 3 2 2 3 2 3" xfId="11405"/>
    <cellStyle name="Calcul 3 2 2 3 2 4" xfId="11406"/>
    <cellStyle name="Calcul 3 2 2 3 2 5" xfId="11407"/>
    <cellStyle name="Calcul 3 2 2 3 2 6" xfId="11408"/>
    <cellStyle name="Calcul 3 2 2 3 2 7" xfId="11409"/>
    <cellStyle name="Calcul 3 2 2 3 2 8" xfId="11410"/>
    <cellStyle name="Calcul 3 2 2 3 3" xfId="11411"/>
    <cellStyle name="Calcul 3 2 2 3 3 2" xfId="11412"/>
    <cellStyle name="Calcul 3 2 2 3 3 3" xfId="11413"/>
    <cellStyle name="Calcul 3 2 2 3 3 4" xfId="11414"/>
    <cellStyle name="Calcul 3 2 2 3 3 5" xfId="11415"/>
    <cellStyle name="Calcul 3 2 2 3 3 6" xfId="11416"/>
    <cellStyle name="Calcul 3 2 2 3 3 7" xfId="11417"/>
    <cellStyle name="Calcul 3 2 2 3 3 8" xfId="11418"/>
    <cellStyle name="Calcul 3 2 2 3 4" xfId="11419"/>
    <cellStyle name="Calcul 3 2 2 3 4 2" xfId="11420"/>
    <cellStyle name="Calcul 3 2 2 3 4 3" xfId="11421"/>
    <cellStyle name="Calcul 3 2 2 3 4 4" xfId="11422"/>
    <cellStyle name="Calcul 3 2 2 3 4 5" xfId="11423"/>
    <cellStyle name="Calcul 3 2 2 3 4 6" xfId="11424"/>
    <cellStyle name="Calcul 3 2 2 3 4 7" xfId="11425"/>
    <cellStyle name="Calcul 3 2 2 3 4 8" xfId="11426"/>
    <cellStyle name="Calcul 3 2 2 3 5" xfId="11427"/>
    <cellStyle name="Calcul 3 2 2 3 5 2" xfId="11428"/>
    <cellStyle name="Calcul 3 2 2 3 5 3" xfId="11429"/>
    <cellStyle name="Calcul 3 2 2 3 5 4" xfId="11430"/>
    <cellStyle name="Calcul 3 2 2 3 5 5" xfId="11431"/>
    <cellStyle name="Calcul 3 2 2 3 5 6" xfId="11432"/>
    <cellStyle name="Calcul 3 2 2 3 5 7" xfId="11433"/>
    <cellStyle name="Calcul 3 2 2 3 5 8" xfId="11434"/>
    <cellStyle name="Calcul 3 2 2 3 6" xfId="11435"/>
    <cellStyle name="Calcul 3 2 2 3 6 2" xfId="11436"/>
    <cellStyle name="Calcul 3 2 2 3 6 3" xfId="11437"/>
    <cellStyle name="Calcul 3 2 2 3 6 4" xfId="11438"/>
    <cellStyle name="Calcul 3 2 2 3 6 5" xfId="11439"/>
    <cellStyle name="Calcul 3 2 2 3 6 6" xfId="11440"/>
    <cellStyle name="Calcul 3 2 2 3 6 7" xfId="11441"/>
    <cellStyle name="Calcul 3 2 2 3 6 8" xfId="11442"/>
    <cellStyle name="Calcul 3 2 2 3 7" xfId="11443"/>
    <cellStyle name="Calcul 3 2 2 3 7 2" xfId="11444"/>
    <cellStyle name="Calcul 3 2 2 3 7 3" xfId="11445"/>
    <cellStyle name="Calcul 3 2 2 3 7 4" xfId="11446"/>
    <cellStyle name="Calcul 3 2 2 3 7 5" xfId="11447"/>
    <cellStyle name="Calcul 3 2 2 3 7 6" xfId="11448"/>
    <cellStyle name="Calcul 3 2 2 3 7 7" xfId="11449"/>
    <cellStyle name="Calcul 3 2 2 3 7 8" xfId="11450"/>
    <cellStyle name="Calcul 3 2 2 3 8" xfId="11451"/>
    <cellStyle name="Calcul 3 2 2 3 9" xfId="11452"/>
    <cellStyle name="Calcul 3 2 2 4" xfId="11453"/>
    <cellStyle name="Calcul 3 2 2 4 2" xfId="11454"/>
    <cellStyle name="Calcul 3 2 2 4 3" xfId="11455"/>
    <cellStyle name="Calcul 3 2 2 4 4" xfId="11456"/>
    <cellStyle name="Calcul 3 2 2 4 5" xfId="11457"/>
    <cellStyle name="Calcul 3 2 2 4 6" xfId="11458"/>
    <cellStyle name="Calcul 3 2 2 4 7" xfId="11459"/>
    <cellStyle name="Calcul 3 2 2 4 8" xfId="11460"/>
    <cellStyle name="Calcul 3 2 2 4 9" xfId="11461"/>
    <cellStyle name="Calcul 3 2 2 5" xfId="11462"/>
    <cellStyle name="Calcul 3 2 2 5 2" xfId="11463"/>
    <cellStyle name="Calcul 3 2 2 5 3" xfId="11464"/>
    <cellStyle name="Calcul 3 2 2 5 4" xfId="11465"/>
    <cellStyle name="Calcul 3 2 2 5 5" xfId="11466"/>
    <cellStyle name="Calcul 3 2 2 5 6" xfId="11467"/>
    <cellStyle name="Calcul 3 2 2 5 7" xfId="11468"/>
    <cellStyle name="Calcul 3 2 2 5 8" xfId="11469"/>
    <cellStyle name="Calcul 3 2 2 5 9" xfId="11470"/>
    <cellStyle name="Calcul 3 2 2 6" xfId="11471"/>
    <cellStyle name="Calcul 3 2 2 6 2" xfId="11472"/>
    <cellStyle name="Calcul 3 2 2 6 3" xfId="11473"/>
    <cellStyle name="Calcul 3 2 2 6 4" xfId="11474"/>
    <cellStyle name="Calcul 3 2 2 6 5" xfId="11475"/>
    <cellStyle name="Calcul 3 2 2 6 6" xfId="11476"/>
    <cellStyle name="Calcul 3 2 2 6 7" xfId="11477"/>
    <cellStyle name="Calcul 3 2 2 6 8" xfId="11478"/>
    <cellStyle name="Calcul 3 2 2 6 9" xfId="11479"/>
    <cellStyle name="Calcul 3 2 2 7" xfId="11480"/>
    <cellStyle name="Calcul 3 2 2 7 2" xfId="11481"/>
    <cellStyle name="Calcul 3 2 2 7 3" xfId="11482"/>
    <cellStyle name="Calcul 3 2 2 7 4" xfId="11483"/>
    <cellStyle name="Calcul 3 2 2 7 5" xfId="11484"/>
    <cellStyle name="Calcul 3 2 2 7 6" xfId="11485"/>
    <cellStyle name="Calcul 3 2 2 7 7" xfId="11486"/>
    <cellStyle name="Calcul 3 2 2 7 8" xfId="11487"/>
    <cellStyle name="Calcul 3 2 2 8" xfId="11488"/>
    <cellStyle name="Calcul 3 2 2 8 2" xfId="11489"/>
    <cellStyle name="Calcul 3 2 2 8 3" xfId="11490"/>
    <cellStyle name="Calcul 3 2 2 8 4" xfId="11491"/>
    <cellStyle name="Calcul 3 2 2 8 5" xfId="11492"/>
    <cellStyle name="Calcul 3 2 2 8 6" xfId="11493"/>
    <cellStyle name="Calcul 3 2 2 8 7" xfId="11494"/>
    <cellStyle name="Calcul 3 2 2 8 8" xfId="11495"/>
    <cellStyle name="Calcul 3 2 2 9" xfId="11496"/>
    <cellStyle name="Calcul 3 2 2 9 2" xfId="11497"/>
    <cellStyle name="Calcul 3 2 2 9 3" xfId="11498"/>
    <cellStyle name="Calcul 3 2 2 9 4" xfId="11499"/>
    <cellStyle name="Calcul 3 2 2 9 5" xfId="11500"/>
    <cellStyle name="Calcul 3 2 2 9 6" xfId="11501"/>
    <cellStyle name="Calcul 3 2 2 9 7" xfId="11502"/>
    <cellStyle name="Calcul 3 2 2 9 8" xfId="11503"/>
    <cellStyle name="Calcul 3 2 20" xfId="11504"/>
    <cellStyle name="Calcul 3 2 21" xfId="11505"/>
    <cellStyle name="Calcul 3 2 22" xfId="11506"/>
    <cellStyle name="Calcul 3 2 23" xfId="11507"/>
    <cellStyle name="Calcul 3 2 24" xfId="11508"/>
    <cellStyle name="Calcul 3 2 25" xfId="11509"/>
    <cellStyle name="Calcul 3 2 26" xfId="11510"/>
    <cellStyle name="Calcul 3 2 3" xfId="10396"/>
    <cellStyle name="Calcul 3 2 3 10" xfId="11511"/>
    <cellStyle name="Calcul 3 2 3 11" xfId="11512"/>
    <cellStyle name="Calcul 3 2 3 12" xfId="11513"/>
    <cellStyle name="Calcul 3 2 3 13" xfId="11514"/>
    <cellStyle name="Calcul 3 2 3 14" xfId="11515"/>
    <cellStyle name="Calcul 3 2 3 15" xfId="11516"/>
    <cellStyle name="Calcul 3 2 3 16" xfId="11517"/>
    <cellStyle name="Calcul 3 2 3 17" xfId="11518"/>
    <cellStyle name="Calcul 3 2 3 18" xfId="11519"/>
    <cellStyle name="Calcul 3 2 3 19" xfId="11520"/>
    <cellStyle name="Calcul 3 2 3 2" xfId="11521"/>
    <cellStyle name="Calcul 3 2 3 2 2" xfId="11522"/>
    <cellStyle name="Calcul 3 2 3 2 3" xfId="11523"/>
    <cellStyle name="Calcul 3 2 3 2 4" xfId="11524"/>
    <cellStyle name="Calcul 3 2 3 2 5" xfId="11525"/>
    <cellStyle name="Calcul 3 2 3 2 6" xfId="11526"/>
    <cellStyle name="Calcul 3 2 3 2 7" xfId="11527"/>
    <cellStyle name="Calcul 3 2 3 2 8" xfId="11528"/>
    <cellStyle name="Calcul 3 2 3 2 9" xfId="11529"/>
    <cellStyle name="Calcul 3 2 3 20" xfId="11530"/>
    <cellStyle name="Calcul 3 2 3 21" xfId="11531"/>
    <cellStyle name="Calcul 3 2 3 22" xfId="11532"/>
    <cellStyle name="Calcul 3 2 3 23" xfId="11533"/>
    <cellStyle name="Calcul 3 2 3 24" xfId="11534"/>
    <cellStyle name="Calcul 3 2 3 3" xfId="11535"/>
    <cellStyle name="Calcul 3 2 3 3 2" xfId="11536"/>
    <cellStyle name="Calcul 3 2 3 3 3" xfId="11537"/>
    <cellStyle name="Calcul 3 2 3 3 4" xfId="11538"/>
    <cellStyle name="Calcul 3 2 3 3 5" xfId="11539"/>
    <cellStyle name="Calcul 3 2 3 3 6" xfId="11540"/>
    <cellStyle name="Calcul 3 2 3 3 7" xfId="11541"/>
    <cellStyle name="Calcul 3 2 3 3 8" xfId="11542"/>
    <cellStyle name="Calcul 3 2 3 3 9" xfId="11543"/>
    <cellStyle name="Calcul 3 2 3 4" xfId="11544"/>
    <cellStyle name="Calcul 3 2 3 4 2" xfId="11545"/>
    <cellStyle name="Calcul 3 2 3 4 3" xfId="11546"/>
    <cellStyle name="Calcul 3 2 3 4 4" xfId="11547"/>
    <cellStyle name="Calcul 3 2 3 4 5" xfId="11548"/>
    <cellStyle name="Calcul 3 2 3 4 6" xfId="11549"/>
    <cellStyle name="Calcul 3 2 3 4 7" xfId="11550"/>
    <cellStyle name="Calcul 3 2 3 4 8" xfId="11551"/>
    <cellStyle name="Calcul 3 2 3 4 9" xfId="11552"/>
    <cellStyle name="Calcul 3 2 3 5" xfId="11553"/>
    <cellStyle name="Calcul 3 2 3 5 2" xfId="11554"/>
    <cellStyle name="Calcul 3 2 3 5 3" xfId="11555"/>
    <cellStyle name="Calcul 3 2 3 5 4" xfId="11556"/>
    <cellStyle name="Calcul 3 2 3 5 5" xfId="11557"/>
    <cellStyle name="Calcul 3 2 3 5 6" xfId="11558"/>
    <cellStyle name="Calcul 3 2 3 5 7" xfId="11559"/>
    <cellStyle name="Calcul 3 2 3 5 8" xfId="11560"/>
    <cellStyle name="Calcul 3 2 3 6" xfId="11561"/>
    <cellStyle name="Calcul 3 2 3 6 2" xfId="11562"/>
    <cellStyle name="Calcul 3 2 3 6 3" xfId="11563"/>
    <cellStyle name="Calcul 3 2 3 6 4" xfId="11564"/>
    <cellStyle name="Calcul 3 2 3 6 5" xfId="11565"/>
    <cellStyle name="Calcul 3 2 3 6 6" xfId="11566"/>
    <cellStyle name="Calcul 3 2 3 6 7" xfId="11567"/>
    <cellStyle name="Calcul 3 2 3 6 8" xfId="11568"/>
    <cellStyle name="Calcul 3 2 3 7" xfId="11569"/>
    <cellStyle name="Calcul 3 2 3 7 2" xfId="11570"/>
    <cellStyle name="Calcul 3 2 3 7 3" xfId="11571"/>
    <cellStyle name="Calcul 3 2 3 7 4" xfId="11572"/>
    <cellStyle name="Calcul 3 2 3 7 5" xfId="11573"/>
    <cellStyle name="Calcul 3 2 3 7 6" xfId="11574"/>
    <cellStyle name="Calcul 3 2 3 7 7" xfId="11575"/>
    <cellStyle name="Calcul 3 2 3 7 8" xfId="11576"/>
    <cellStyle name="Calcul 3 2 3 8" xfId="11577"/>
    <cellStyle name="Calcul 3 2 3 9" xfId="11578"/>
    <cellStyle name="Calcul 3 2 4" xfId="11579"/>
    <cellStyle name="Calcul 3 2 4 10" xfId="11580"/>
    <cellStyle name="Calcul 3 2 4 11" xfId="11581"/>
    <cellStyle name="Calcul 3 2 4 12" xfId="11582"/>
    <cellStyle name="Calcul 3 2 4 13" xfId="11583"/>
    <cellStyle name="Calcul 3 2 4 14" xfId="11584"/>
    <cellStyle name="Calcul 3 2 4 15" xfId="11585"/>
    <cellStyle name="Calcul 3 2 4 16" xfId="11586"/>
    <cellStyle name="Calcul 3 2 4 17" xfId="11587"/>
    <cellStyle name="Calcul 3 2 4 18" xfId="11588"/>
    <cellStyle name="Calcul 3 2 4 2" xfId="11589"/>
    <cellStyle name="Calcul 3 2 4 3" xfId="11590"/>
    <cellStyle name="Calcul 3 2 4 4" xfId="11591"/>
    <cellStyle name="Calcul 3 2 4 5" xfId="11592"/>
    <cellStyle name="Calcul 3 2 4 6" xfId="11593"/>
    <cellStyle name="Calcul 3 2 4 7" xfId="11594"/>
    <cellStyle name="Calcul 3 2 4 8" xfId="11595"/>
    <cellStyle name="Calcul 3 2 4 9" xfId="11596"/>
    <cellStyle name="Calcul 3 2 5" xfId="11597"/>
    <cellStyle name="Calcul 3 2 5 10" xfId="11598"/>
    <cellStyle name="Calcul 3 2 5 11" xfId="11599"/>
    <cellStyle name="Calcul 3 2 5 12" xfId="11600"/>
    <cellStyle name="Calcul 3 2 5 13" xfId="11601"/>
    <cellStyle name="Calcul 3 2 5 14" xfId="11602"/>
    <cellStyle name="Calcul 3 2 5 15" xfId="11603"/>
    <cellStyle name="Calcul 3 2 5 16" xfId="11604"/>
    <cellStyle name="Calcul 3 2 5 17" xfId="11605"/>
    <cellStyle name="Calcul 3 2 5 18" xfId="11606"/>
    <cellStyle name="Calcul 3 2 5 2" xfId="11607"/>
    <cellStyle name="Calcul 3 2 5 3" xfId="11608"/>
    <cellStyle name="Calcul 3 2 5 4" xfId="11609"/>
    <cellStyle name="Calcul 3 2 5 5" xfId="11610"/>
    <cellStyle name="Calcul 3 2 5 6" xfId="11611"/>
    <cellStyle name="Calcul 3 2 5 7" xfId="11612"/>
    <cellStyle name="Calcul 3 2 5 8" xfId="11613"/>
    <cellStyle name="Calcul 3 2 5 9" xfId="11614"/>
    <cellStyle name="Calcul 3 2 6" xfId="11615"/>
    <cellStyle name="Calcul 3 2 6 10" xfId="11616"/>
    <cellStyle name="Calcul 3 2 6 11" xfId="11617"/>
    <cellStyle name="Calcul 3 2 6 12" xfId="11618"/>
    <cellStyle name="Calcul 3 2 6 13" xfId="11619"/>
    <cellStyle name="Calcul 3 2 6 14" xfId="11620"/>
    <cellStyle name="Calcul 3 2 6 15" xfId="11621"/>
    <cellStyle name="Calcul 3 2 6 16" xfId="11622"/>
    <cellStyle name="Calcul 3 2 6 17" xfId="11623"/>
    <cellStyle name="Calcul 3 2 6 18" xfId="11624"/>
    <cellStyle name="Calcul 3 2 6 2" xfId="11625"/>
    <cellStyle name="Calcul 3 2 6 3" xfId="11626"/>
    <cellStyle name="Calcul 3 2 6 4" xfId="11627"/>
    <cellStyle name="Calcul 3 2 6 5" xfId="11628"/>
    <cellStyle name="Calcul 3 2 6 6" xfId="11629"/>
    <cellStyle name="Calcul 3 2 6 7" xfId="11630"/>
    <cellStyle name="Calcul 3 2 6 8" xfId="11631"/>
    <cellStyle name="Calcul 3 2 6 9" xfId="11632"/>
    <cellStyle name="Calcul 3 2 7" xfId="11633"/>
    <cellStyle name="Calcul 3 2 7 2" xfId="11634"/>
    <cellStyle name="Calcul 3 2 7 3" xfId="11635"/>
    <cellStyle name="Calcul 3 2 7 4" xfId="11636"/>
    <cellStyle name="Calcul 3 2 7 5" xfId="11637"/>
    <cellStyle name="Calcul 3 2 7 6" xfId="11638"/>
    <cellStyle name="Calcul 3 2 7 7" xfId="11639"/>
    <cellStyle name="Calcul 3 2 7 8" xfId="11640"/>
    <cellStyle name="Calcul 3 2 7 9" xfId="11641"/>
    <cellStyle name="Calcul 3 2 8" xfId="11642"/>
    <cellStyle name="Calcul 3 2 8 2" xfId="11643"/>
    <cellStyle name="Calcul 3 2 8 3" xfId="11644"/>
    <cellStyle name="Calcul 3 2 8 4" xfId="11645"/>
    <cellStyle name="Calcul 3 2 8 5" xfId="11646"/>
    <cellStyle name="Calcul 3 2 8 6" xfId="11647"/>
    <cellStyle name="Calcul 3 2 8 7" xfId="11648"/>
    <cellStyle name="Calcul 3 2 8 8" xfId="11649"/>
    <cellStyle name="Calcul 3 2 8 9" xfId="11650"/>
    <cellStyle name="Calcul 3 2 9" xfId="11651"/>
    <cellStyle name="Calcul 3 2 9 2" xfId="11652"/>
    <cellStyle name="Calcul 3 2 9 3" xfId="11653"/>
    <cellStyle name="Calcul 3 2 9 4" xfId="11654"/>
    <cellStyle name="Calcul 3 2 9 5" xfId="11655"/>
    <cellStyle name="Calcul 3 2 9 6" xfId="11656"/>
    <cellStyle name="Calcul 3 2 9 7" xfId="11657"/>
    <cellStyle name="Calcul 3 2 9 8" xfId="11658"/>
    <cellStyle name="Calcul 3 20" xfId="11659"/>
    <cellStyle name="Calcul 3 21" xfId="11660"/>
    <cellStyle name="Calcul 3 22" xfId="11661"/>
    <cellStyle name="Calcul 3 23" xfId="11662"/>
    <cellStyle name="Calcul 3 24" xfId="11663"/>
    <cellStyle name="Calcul 3 25" xfId="11664"/>
    <cellStyle name="Calcul 3 26" xfId="11665"/>
    <cellStyle name="Calcul 3 27" xfId="11666"/>
    <cellStyle name="Calcul 3 3" xfId="11667"/>
    <cellStyle name="Calcul 3 3 10" xfId="11668"/>
    <cellStyle name="Calcul 3 3 11" xfId="11669"/>
    <cellStyle name="Calcul 3 3 12" xfId="11670"/>
    <cellStyle name="Calcul 3 3 13" xfId="11671"/>
    <cellStyle name="Calcul 3 3 14" xfId="11672"/>
    <cellStyle name="Calcul 3 3 15" xfId="11673"/>
    <cellStyle name="Calcul 3 3 16" xfId="11674"/>
    <cellStyle name="Calcul 3 3 17" xfId="11675"/>
    <cellStyle name="Calcul 3 3 18" xfId="11676"/>
    <cellStyle name="Calcul 3 3 19" xfId="11677"/>
    <cellStyle name="Calcul 3 3 2" xfId="11678"/>
    <cellStyle name="Calcul 3 3 2 10" xfId="11679"/>
    <cellStyle name="Calcul 3 3 2 11" xfId="11680"/>
    <cellStyle name="Calcul 3 3 2 12" xfId="11681"/>
    <cellStyle name="Calcul 3 3 2 13" xfId="11682"/>
    <cellStyle name="Calcul 3 3 2 14" xfId="11683"/>
    <cellStyle name="Calcul 3 3 2 15" xfId="11684"/>
    <cellStyle name="Calcul 3 3 2 2" xfId="11685"/>
    <cellStyle name="Calcul 3 3 2 2 2" xfId="11686"/>
    <cellStyle name="Calcul 3 3 2 2 3" xfId="11687"/>
    <cellStyle name="Calcul 3 3 2 2 4" xfId="11688"/>
    <cellStyle name="Calcul 3 3 2 2 5" xfId="11689"/>
    <cellStyle name="Calcul 3 3 2 2 6" xfId="11690"/>
    <cellStyle name="Calcul 3 3 2 2 7" xfId="11691"/>
    <cellStyle name="Calcul 3 3 2 2 8" xfId="11692"/>
    <cellStyle name="Calcul 3 3 2 2 9" xfId="11693"/>
    <cellStyle name="Calcul 3 3 2 3" xfId="11694"/>
    <cellStyle name="Calcul 3 3 2 3 2" xfId="11695"/>
    <cellStyle name="Calcul 3 3 2 3 3" xfId="11696"/>
    <cellStyle name="Calcul 3 3 2 3 4" xfId="11697"/>
    <cellStyle name="Calcul 3 3 2 3 5" xfId="11698"/>
    <cellStyle name="Calcul 3 3 2 3 6" xfId="11699"/>
    <cellStyle name="Calcul 3 3 2 3 7" xfId="11700"/>
    <cellStyle name="Calcul 3 3 2 3 8" xfId="11701"/>
    <cellStyle name="Calcul 3 3 2 3 9" xfId="11702"/>
    <cellStyle name="Calcul 3 3 2 4" xfId="11703"/>
    <cellStyle name="Calcul 3 3 2 4 2" xfId="11704"/>
    <cellStyle name="Calcul 3 3 2 4 3" xfId="11705"/>
    <cellStyle name="Calcul 3 3 2 4 4" xfId="11706"/>
    <cellStyle name="Calcul 3 3 2 4 5" xfId="11707"/>
    <cellStyle name="Calcul 3 3 2 4 6" xfId="11708"/>
    <cellStyle name="Calcul 3 3 2 4 7" xfId="11709"/>
    <cellStyle name="Calcul 3 3 2 4 8" xfId="11710"/>
    <cellStyle name="Calcul 3 3 2 4 9" xfId="11711"/>
    <cellStyle name="Calcul 3 3 2 5" xfId="11712"/>
    <cellStyle name="Calcul 3 3 2 5 2" xfId="11713"/>
    <cellStyle name="Calcul 3 3 2 5 3" xfId="11714"/>
    <cellStyle name="Calcul 3 3 2 5 4" xfId="11715"/>
    <cellStyle name="Calcul 3 3 2 5 5" xfId="11716"/>
    <cellStyle name="Calcul 3 3 2 5 6" xfId="11717"/>
    <cellStyle name="Calcul 3 3 2 5 7" xfId="11718"/>
    <cellStyle name="Calcul 3 3 2 5 8" xfId="11719"/>
    <cellStyle name="Calcul 3 3 2 6" xfId="11720"/>
    <cellStyle name="Calcul 3 3 2 6 2" xfId="11721"/>
    <cellStyle name="Calcul 3 3 2 6 3" xfId="11722"/>
    <cellStyle name="Calcul 3 3 2 6 4" xfId="11723"/>
    <cellStyle name="Calcul 3 3 2 6 5" xfId="11724"/>
    <cellStyle name="Calcul 3 3 2 6 6" xfId="11725"/>
    <cellStyle name="Calcul 3 3 2 6 7" xfId="11726"/>
    <cellStyle name="Calcul 3 3 2 6 8" xfId="11727"/>
    <cellStyle name="Calcul 3 3 2 7" xfId="11728"/>
    <cellStyle name="Calcul 3 3 2 7 2" xfId="11729"/>
    <cellStyle name="Calcul 3 3 2 7 3" xfId="11730"/>
    <cellStyle name="Calcul 3 3 2 7 4" xfId="11731"/>
    <cellStyle name="Calcul 3 3 2 7 5" xfId="11732"/>
    <cellStyle name="Calcul 3 3 2 7 6" xfId="11733"/>
    <cellStyle name="Calcul 3 3 2 7 7" xfId="11734"/>
    <cellStyle name="Calcul 3 3 2 7 8" xfId="11735"/>
    <cellStyle name="Calcul 3 3 2 8" xfId="11736"/>
    <cellStyle name="Calcul 3 3 2 9" xfId="11737"/>
    <cellStyle name="Calcul 3 3 20" xfId="11738"/>
    <cellStyle name="Calcul 3 3 21" xfId="11739"/>
    <cellStyle name="Calcul 3 3 22" xfId="11740"/>
    <cellStyle name="Calcul 3 3 23" xfId="11741"/>
    <cellStyle name="Calcul 3 3 24" xfId="11742"/>
    <cellStyle name="Calcul 3 3 25" xfId="11743"/>
    <cellStyle name="Calcul 3 3 26" xfId="11744"/>
    <cellStyle name="Calcul 3 3 27" xfId="11745"/>
    <cellStyle name="Calcul 3 3 3" xfId="11746"/>
    <cellStyle name="Calcul 3 3 3 10" xfId="11747"/>
    <cellStyle name="Calcul 3 3 3 11" xfId="11748"/>
    <cellStyle name="Calcul 3 3 3 12" xfId="11749"/>
    <cellStyle name="Calcul 3 3 3 13" xfId="11750"/>
    <cellStyle name="Calcul 3 3 3 14" xfId="11751"/>
    <cellStyle name="Calcul 3 3 3 15" xfId="11752"/>
    <cellStyle name="Calcul 3 3 3 2" xfId="11753"/>
    <cellStyle name="Calcul 3 3 3 2 2" xfId="11754"/>
    <cellStyle name="Calcul 3 3 3 2 3" xfId="11755"/>
    <cellStyle name="Calcul 3 3 3 2 4" xfId="11756"/>
    <cellStyle name="Calcul 3 3 3 2 5" xfId="11757"/>
    <cellStyle name="Calcul 3 3 3 2 6" xfId="11758"/>
    <cellStyle name="Calcul 3 3 3 2 7" xfId="11759"/>
    <cellStyle name="Calcul 3 3 3 2 8" xfId="11760"/>
    <cellStyle name="Calcul 3 3 3 3" xfId="11761"/>
    <cellStyle name="Calcul 3 3 3 3 2" xfId="11762"/>
    <cellStyle name="Calcul 3 3 3 3 3" xfId="11763"/>
    <cellStyle name="Calcul 3 3 3 3 4" xfId="11764"/>
    <cellStyle name="Calcul 3 3 3 3 5" xfId="11765"/>
    <cellStyle name="Calcul 3 3 3 3 6" xfId="11766"/>
    <cellStyle name="Calcul 3 3 3 3 7" xfId="11767"/>
    <cellStyle name="Calcul 3 3 3 3 8" xfId="11768"/>
    <cellStyle name="Calcul 3 3 3 4" xfId="11769"/>
    <cellStyle name="Calcul 3 3 3 4 2" xfId="11770"/>
    <cellStyle name="Calcul 3 3 3 4 3" xfId="11771"/>
    <cellStyle name="Calcul 3 3 3 4 4" xfId="11772"/>
    <cellStyle name="Calcul 3 3 3 4 5" xfId="11773"/>
    <cellStyle name="Calcul 3 3 3 4 6" xfId="11774"/>
    <cellStyle name="Calcul 3 3 3 4 7" xfId="11775"/>
    <cellStyle name="Calcul 3 3 3 4 8" xfId="11776"/>
    <cellStyle name="Calcul 3 3 3 5" xfId="11777"/>
    <cellStyle name="Calcul 3 3 3 5 2" xfId="11778"/>
    <cellStyle name="Calcul 3 3 3 5 3" xfId="11779"/>
    <cellStyle name="Calcul 3 3 3 5 4" xfId="11780"/>
    <cellStyle name="Calcul 3 3 3 5 5" xfId="11781"/>
    <cellStyle name="Calcul 3 3 3 5 6" xfId="11782"/>
    <cellStyle name="Calcul 3 3 3 5 7" xfId="11783"/>
    <cellStyle name="Calcul 3 3 3 5 8" xfId="11784"/>
    <cellStyle name="Calcul 3 3 3 6" xfId="11785"/>
    <cellStyle name="Calcul 3 3 3 6 2" xfId="11786"/>
    <cellStyle name="Calcul 3 3 3 6 3" xfId="11787"/>
    <cellStyle name="Calcul 3 3 3 6 4" xfId="11788"/>
    <cellStyle name="Calcul 3 3 3 6 5" xfId="11789"/>
    <cellStyle name="Calcul 3 3 3 6 6" xfId="11790"/>
    <cellStyle name="Calcul 3 3 3 6 7" xfId="11791"/>
    <cellStyle name="Calcul 3 3 3 6 8" xfId="11792"/>
    <cellStyle name="Calcul 3 3 3 7" xfId="11793"/>
    <cellStyle name="Calcul 3 3 3 7 2" xfId="11794"/>
    <cellStyle name="Calcul 3 3 3 7 3" xfId="11795"/>
    <cellStyle name="Calcul 3 3 3 7 4" xfId="11796"/>
    <cellStyle name="Calcul 3 3 3 7 5" xfId="11797"/>
    <cellStyle name="Calcul 3 3 3 7 6" xfId="11798"/>
    <cellStyle name="Calcul 3 3 3 7 7" xfId="11799"/>
    <cellStyle name="Calcul 3 3 3 7 8" xfId="11800"/>
    <cellStyle name="Calcul 3 3 3 8" xfId="11801"/>
    <cellStyle name="Calcul 3 3 3 9" xfId="11802"/>
    <cellStyle name="Calcul 3 3 4" xfId="11803"/>
    <cellStyle name="Calcul 3 3 4 2" xfId="11804"/>
    <cellStyle name="Calcul 3 3 4 3" xfId="11805"/>
    <cellStyle name="Calcul 3 3 4 4" xfId="11806"/>
    <cellStyle name="Calcul 3 3 4 5" xfId="11807"/>
    <cellStyle name="Calcul 3 3 4 6" xfId="11808"/>
    <cellStyle name="Calcul 3 3 4 7" xfId="11809"/>
    <cellStyle name="Calcul 3 3 4 8" xfId="11810"/>
    <cellStyle name="Calcul 3 3 4 9" xfId="11811"/>
    <cellStyle name="Calcul 3 3 5" xfId="11812"/>
    <cellStyle name="Calcul 3 3 5 2" xfId="11813"/>
    <cellStyle name="Calcul 3 3 5 3" xfId="11814"/>
    <cellStyle name="Calcul 3 3 5 4" xfId="11815"/>
    <cellStyle name="Calcul 3 3 5 5" xfId="11816"/>
    <cellStyle name="Calcul 3 3 5 6" xfId="11817"/>
    <cellStyle name="Calcul 3 3 5 7" xfId="11818"/>
    <cellStyle name="Calcul 3 3 5 8" xfId="11819"/>
    <cellStyle name="Calcul 3 3 5 9" xfId="11820"/>
    <cellStyle name="Calcul 3 3 6" xfId="11821"/>
    <cellStyle name="Calcul 3 3 6 2" xfId="11822"/>
    <cellStyle name="Calcul 3 3 6 3" xfId="11823"/>
    <cellStyle name="Calcul 3 3 6 4" xfId="11824"/>
    <cellStyle name="Calcul 3 3 6 5" xfId="11825"/>
    <cellStyle name="Calcul 3 3 6 6" xfId="11826"/>
    <cellStyle name="Calcul 3 3 6 7" xfId="11827"/>
    <cellStyle name="Calcul 3 3 6 8" xfId="11828"/>
    <cellStyle name="Calcul 3 3 6 9" xfId="11829"/>
    <cellStyle name="Calcul 3 3 7" xfId="11830"/>
    <cellStyle name="Calcul 3 3 7 2" xfId="11831"/>
    <cellStyle name="Calcul 3 3 7 3" xfId="11832"/>
    <cellStyle name="Calcul 3 3 7 4" xfId="11833"/>
    <cellStyle name="Calcul 3 3 7 5" xfId="11834"/>
    <cellStyle name="Calcul 3 3 7 6" xfId="11835"/>
    <cellStyle name="Calcul 3 3 7 7" xfId="11836"/>
    <cellStyle name="Calcul 3 3 7 8" xfId="11837"/>
    <cellStyle name="Calcul 3 3 8" xfId="11838"/>
    <cellStyle name="Calcul 3 3 8 2" xfId="11839"/>
    <cellStyle name="Calcul 3 3 8 3" xfId="11840"/>
    <cellStyle name="Calcul 3 3 8 4" xfId="11841"/>
    <cellStyle name="Calcul 3 3 8 5" xfId="11842"/>
    <cellStyle name="Calcul 3 3 8 6" xfId="11843"/>
    <cellStyle name="Calcul 3 3 8 7" xfId="11844"/>
    <cellStyle name="Calcul 3 3 8 8" xfId="11845"/>
    <cellStyle name="Calcul 3 3 9" xfId="11846"/>
    <cellStyle name="Calcul 3 3 9 2" xfId="11847"/>
    <cellStyle name="Calcul 3 3 9 3" xfId="11848"/>
    <cellStyle name="Calcul 3 3 9 4" xfId="11849"/>
    <cellStyle name="Calcul 3 3 9 5" xfId="11850"/>
    <cellStyle name="Calcul 3 3 9 6" xfId="11851"/>
    <cellStyle name="Calcul 3 3 9 7" xfId="11852"/>
    <cellStyle name="Calcul 3 3 9 8" xfId="11853"/>
    <cellStyle name="Calcul 3 4" xfId="11854"/>
    <cellStyle name="Calcul 3 4 10" xfId="11855"/>
    <cellStyle name="Calcul 3 4 11" xfId="11856"/>
    <cellStyle name="Calcul 3 4 12" xfId="11857"/>
    <cellStyle name="Calcul 3 4 13" xfId="11858"/>
    <cellStyle name="Calcul 3 4 14" xfId="11859"/>
    <cellStyle name="Calcul 3 4 15" xfId="11860"/>
    <cellStyle name="Calcul 3 4 16" xfId="11861"/>
    <cellStyle name="Calcul 3 4 17" xfId="11862"/>
    <cellStyle name="Calcul 3 4 18" xfId="11863"/>
    <cellStyle name="Calcul 3 4 19" xfId="11864"/>
    <cellStyle name="Calcul 3 4 2" xfId="11865"/>
    <cellStyle name="Calcul 3 4 2 2" xfId="11866"/>
    <cellStyle name="Calcul 3 4 2 3" xfId="11867"/>
    <cellStyle name="Calcul 3 4 2 4" xfId="11868"/>
    <cellStyle name="Calcul 3 4 2 5" xfId="11869"/>
    <cellStyle name="Calcul 3 4 2 6" xfId="11870"/>
    <cellStyle name="Calcul 3 4 2 7" xfId="11871"/>
    <cellStyle name="Calcul 3 4 2 8" xfId="11872"/>
    <cellStyle name="Calcul 3 4 2 9" xfId="11873"/>
    <cellStyle name="Calcul 3 4 20" xfId="11874"/>
    <cellStyle name="Calcul 3 4 21" xfId="11875"/>
    <cellStyle name="Calcul 3 4 22" xfId="11876"/>
    <cellStyle name="Calcul 3 4 23" xfId="11877"/>
    <cellStyle name="Calcul 3 4 24" xfId="11878"/>
    <cellStyle name="Calcul 3 4 3" xfId="11879"/>
    <cellStyle name="Calcul 3 4 3 2" xfId="11880"/>
    <cellStyle name="Calcul 3 4 3 3" xfId="11881"/>
    <cellStyle name="Calcul 3 4 3 4" xfId="11882"/>
    <cellStyle name="Calcul 3 4 3 5" xfId="11883"/>
    <cellStyle name="Calcul 3 4 3 6" xfId="11884"/>
    <cellStyle name="Calcul 3 4 3 7" xfId="11885"/>
    <cellStyle name="Calcul 3 4 3 8" xfId="11886"/>
    <cellStyle name="Calcul 3 4 3 9" xfId="11887"/>
    <cellStyle name="Calcul 3 4 4" xfId="11888"/>
    <cellStyle name="Calcul 3 4 4 2" xfId="11889"/>
    <cellStyle name="Calcul 3 4 4 3" xfId="11890"/>
    <cellStyle name="Calcul 3 4 4 4" xfId="11891"/>
    <cellStyle name="Calcul 3 4 4 5" xfId="11892"/>
    <cellStyle name="Calcul 3 4 4 6" xfId="11893"/>
    <cellStyle name="Calcul 3 4 4 7" xfId="11894"/>
    <cellStyle name="Calcul 3 4 4 8" xfId="11895"/>
    <cellStyle name="Calcul 3 4 4 9" xfId="11896"/>
    <cellStyle name="Calcul 3 4 5" xfId="11897"/>
    <cellStyle name="Calcul 3 4 5 2" xfId="11898"/>
    <cellStyle name="Calcul 3 4 5 3" xfId="11899"/>
    <cellStyle name="Calcul 3 4 5 4" xfId="11900"/>
    <cellStyle name="Calcul 3 4 5 5" xfId="11901"/>
    <cellStyle name="Calcul 3 4 5 6" xfId="11902"/>
    <cellStyle name="Calcul 3 4 5 7" xfId="11903"/>
    <cellStyle name="Calcul 3 4 5 8" xfId="11904"/>
    <cellStyle name="Calcul 3 4 6" xfId="11905"/>
    <cellStyle name="Calcul 3 4 6 2" xfId="11906"/>
    <cellStyle name="Calcul 3 4 6 3" xfId="11907"/>
    <cellStyle name="Calcul 3 4 6 4" xfId="11908"/>
    <cellStyle name="Calcul 3 4 6 5" xfId="11909"/>
    <cellStyle name="Calcul 3 4 6 6" xfId="11910"/>
    <cellStyle name="Calcul 3 4 6 7" xfId="11911"/>
    <cellStyle name="Calcul 3 4 6 8" xfId="11912"/>
    <cellStyle name="Calcul 3 4 7" xfId="11913"/>
    <cellStyle name="Calcul 3 4 7 2" xfId="11914"/>
    <cellStyle name="Calcul 3 4 7 3" xfId="11915"/>
    <cellStyle name="Calcul 3 4 7 4" xfId="11916"/>
    <cellStyle name="Calcul 3 4 7 5" xfId="11917"/>
    <cellStyle name="Calcul 3 4 7 6" xfId="11918"/>
    <cellStyle name="Calcul 3 4 7 7" xfId="11919"/>
    <cellStyle name="Calcul 3 4 7 8" xfId="11920"/>
    <cellStyle name="Calcul 3 4 8" xfId="11921"/>
    <cellStyle name="Calcul 3 4 9" xfId="11922"/>
    <cellStyle name="Calcul 3 5" xfId="11923"/>
    <cellStyle name="Calcul 3 5 10" xfId="11924"/>
    <cellStyle name="Calcul 3 5 11" xfId="11925"/>
    <cellStyle name="Calcul 3 5 12" xfId="11926"/>
    <cellStyle name="Calcul 3 5 13" xfId="11927"/>
    <cellStyle name="Calcul 3 5 14" xfId="11928"/>
    <cellStyle name="Calcul 3 5 15" xfId="11929"/>
    <cellStyle name="Calcul 3 5 16" xfId="11930"/>
    <cellStyle name="Calcul 3 5 17" xfId="11931"/>
    <cellStyle name="Calcul 3 5 18" xfId="11932"/>
    <cellStyle name="Calcul 3 5 2" xfId="11933"/>
    <cellStyle name="Calcul 3 5 3" xfId="11934"/>
    <cellStyle name="Calcul 3 5 4" xfId="11935"/>
    <cellStyle name="Calcul 3 5 5" xfId="11936"/>
    <cellStyle name="Calcul 3 5 6" xfId="11937"/>
    <cellStyle name="Calcul 3 5 7" xfId="11938"/>
    <cellStyle name="Calcul 3 5 8" xfId="11939"/>
    <cellStyle name="Calcul 3 5 9" xfId="11940"/>
    <cellStyle name="Calcul 3 6" xfId="11941"/>
    <cellStyle name="Calcul 3 6 10" xfId="11942"/>
    <cellStyle name="Calcul 3 6 11" xfId="11943"/>
    <cellStyle name="Calcul 3 6 12" xfId="11944"/>
    <cellStyle name="Calcul 3 6 13" xfId="11945"/>
    <cellStyle name="Calcul 3 6 14" xfId="11946"/>
    <cellStyle name="Calcul 3 6 15" xfId="11947"/>
    <cellStyle name="Calcul 3 6 16" xfId="11948"/>
    <cellStyle name="Calcul 3 6 17" xfId="11949"/>
    <cellStyle name="Calcul 3 6 18" xfId="11950"/>
    <cellStyle name="Calcul 3 6 2" xfId="11951"/>
    <cellStyle name="Calcul 3 6 3" xfId="11952"/>
    <cellStyle name="Calcul 3 6 4" xfId="11953"/>
    <cellStyle name="Calcul 3 6 5" xfId="11954"/>
    <cellStyle name="Calcul 3 6 6" xfId="11955"/>
    <cellStyle name="Calcul 3 6 7" xfId="11956"/>
    <cellStyle name="Calcul 3 6 8" xfId="11957"/>
    <cellStyle name="Calcul 3 6 9" xfId="11958"/>
    <cellStyle name="Calcul 3 7" xfId="11959"/>
    <cellStyle name="Calcul 3 7 10" xfId="11960"/>
    <cellStyle name="Calcul 3 7 11" xfId="11961"/>
    <cellStyle name="Calcul 3 7 12" xfId="11962"/>
    <cellStyle name="Calcul 3 7 13" xfId="11963"/>
    <cellStyle name="Calcul 3 7 14" xfId="11964"/>
    <cellStyle name="Calcul 3 7 15" xfId="11965"/>
    <cellStyle name="Calcul 3 7 16" xfId="11966"/>
    <cellStyle name="Calcul 3 7 17" xfId="11967"/>
    <cellStyle name="Calcul 3 7 18" xfId="11968"/>
    <cellStyle name="Calcul 3 7 2" xfId="11969"/>
    <cellStyle name="Calcul 3 7 3" xfId="11970"/>
    <cellStyle name="Calcul 3 7 4" xfId="11971"/>
    <cellStyle name="Calcul 3 7 5" xfId="11972"/>
    <cellStyle name="Calcul 3 7 6" xfId="11973"/>
    <cellStyle name="Calcul 3 7 7" xfId="11974"/>
    <cellStyle name="Calcul 3 7 8" xfId="11975"/>
    <cellStyle name="Calcul 3 7 9" xfId="11976"/>
    <cellStyle name="Calcul 3 8" xfId="11977"/>
    <cellStyle name="Calcul 3 8 2" xfId="11978"/>
    <cellStyle name="Calcul 3 8 3" xfId="11979"/>
    <cellStyle name="Calcul 3 8 4" xfId="11980"/>
    <cellStyle name="Calcul 3 8 5" xfId="11981"/>
    <cellStyle name="Calcul 3 8 6" xfId="11982"/>
    <cellStyle name="Calcul 3 8 7" xfId="11983"/>
    <cellStyle name="Calcul 3 8 8" xfId="11984"/>
    <cellStyle name="Calcul 3 8 9" xfId="11985"/>
    <cellStyle name="Calcul 3 9" xfId="11986"/>
    <cellStyle name="Calcul 3 9 2" xfId="11987"/>
    <cellStyle name="Calcul 3 9 3" xfId="11988"/>
    <cellStyle name="Calcul 3 9 4" xfId="11989"/>
    <cellStyle name="Calcul 3 9 5" xfId="11990"/>
    <cellStyle name="Calcul 3 9 6" xfId="11991"/>
    <cellStyle name="Calcul 3 9 7" xfId="11992"/>
    <cellStyle name="Calcul 3 9 8" xfId="11993"/>
    <cellStyle name="Calcul 3 9 9" xfId="11994"/>
    <cellStyle name="Calcul 4" xfId="10354"/>
    <cellStyle name="Calcul 4 10" xfId="11995"/>
    <cellStyle name="Calcul 4 11" xfId="11996"/>
    <cellStyle name="Calcul 4 12" xfId="11997"/>
    <cellStyle name="Calcul 4 13" xfId="11998"/>
    <cellStyle name="Calcul 4 14" xfId="11999"/>
    <cellStyle name="Calcul 4 15" xfId="12000"/>
    <cellStyle name="Calcul 4 16" xfId="12001"/>
    <cellStyle name="Calcul 4 17" xfId="12002"/>
    <cellStyle name="Calcul 4 18" xfId="12003"/>
    <cellStyle name="Calcul 4 19" xfId="12004"/>
    <cellStyle name="Calcul 4 2" xfId="12005"/>
    <cellStyle name="Calcul 4 2 10" xfId="12006"/>
    <cellStyle name="Calcul 4 2 11" xfId="12007"/>
    <cellStyle name="Calcul 4 2 12" xfId="12008"/>
    <cellStyle name="Calcul 4 2 13" xfId="12009"/>
    <cellStyle name="Calcul 4 2 14" xfId="12010"/>
    <cellStyle name="Calcul 4 2 15" xfId="12011"/>
    <cellStyle name="Calcul 4 2 16" xfId="12012"/>
    <cellStyle name="Calcul 4 2 17" xfId="12013"/>
    <cellStyle name="Calcul 4 2 18" xfId="12014"/>
    <cellStyle name="Calcul 4 2 19" xfId="12015"/>
    <cellStyle name="Calcul 4 2 2" xfId="12016"/>
    <cellStyle name="Calcul 4 2 2 10" xfId="12017"/>
    <cellStyle name="Calcul 4 2 2 11" xfId="12018"/>
    <cellStyle name="Calcul 4 2 2 12" xfId="12019"/>
    <cellStyle name="Calcul 4 2 2 13" xfId="12020"/>
    <cellStyle name="Calcul 4 2 2 14" xfId="12021"/>
    <cellStyle name="Calcul 4 2 2 15" xfId="12022"/>
    <cellStyle name="Calcul 4 2 2 2" xfId="12023"/>
    <cellStyle name="Calcul 4 2 2 2 2" xfId="12024"/>
    <cellStyle name="Calcul 4 2 2 2 3" xfId="12025"/>
    <cellStyle name="Calcul 4 2 2 2 4" xfId="12026"/>
    <cellStyle name="Calcul 4 2 2 2 5" xfId="12027"/>
    <cellStyle name="Calcul 4 2 2 2 6" xfId="12028"/>
    <cellStyle name="Calcul 4 2 2 2 7" xfId="12029"/>
    <cellStyle name="Calcul 4 2 2 2 8" xfId="12030"/>
    <cellStyle name="Calcul 4 2 2 3" xfId="12031"/>
    <cellStyle name="Calcul 4 2 2 3 2" xfId="12032"/>
    <cellStyle name="Calcul 4 2 2 3 3" xfId="12033"/>
    <cellStyle name="Calcul 4 2 2 3 4" xfId="12034"/>
    <cellStyle name="Calcul 4 2 2 3 5" xfId="12035"/>
    <cellStyle name="Calcul 4 2 2 3 6" xfId="12036"/>
    <cellStyle name="Calcul 4 2 2 3 7" xfId="12037"/>
    <cellStyle name="Calcul 4 2 2 3 8" xfId="12038"/>
    <cellStyle name="Calcul 4 2 2 4" xfId="12039"/>
    <cellStyle name="Calcul 4 2 2 4 2" xfId="12040"/>
    <cellStyle name="Calcul 4 2 2 4 3" xfId="12041"/>
    <cellStyle name="Calcul 4 2 2 4 4" xfId="12042"/>
    <cellStyle name="Calcul 4 2 2 4 5" xfId="12043"/>
    <cellStyle name="Calcul 4 2 2 4 6" xfId="12044"/>
    <cellStyle name="Calcul 4 2 2 4 7" xfId="12045"/>
    <cellStyle name="Calcul 4 2 2 4 8" xfId="12046"/>
    <cellStyle name="Calcul 4 2 2 5" xfId="12047"/>
    <cellStyle name="Calcul 4 2 2 5 2" xfId="12048"/>
    <cellStyle name="Calcul 4 2 2 5 3" xfId="12049"/>
    <cellStyle name="Calcul 4 2 2 5 4" xfId="12050"/>
    <cellStyle name="Calcul 4 2 2 5 5" xfId="12051"/>
    <cellStyle name="Calcul 4 2 2 5 6" xfId="12052"/>
    <cellStyle name="Calcul 4 2 2 5 7" xfId="12053"/>
    <cellStyle name="Calcul 4 2 2 5 8" xfId="12054"/>
    <cellStyle name="Calcul 4 2 2 6" xfId="12055"/>
    <cellStyle name="Calcul 4 2 2 6 2" xfId="12056"/>
    <cellStyle name="Calcul 4 2 2 6 3" xfId="12057"/>
    <cellStyle name="Calcul 4 2 2 6 4" xfId="12058"/>
    <cellStyle name="Calcul 4 2 2 6 5" xfId="12059"/>
    <cellStyle name="Calcul 4 2 2 6 6" xfId="12060"/>
    <cellStyle name="Calcul 4 2 2 6 7" xfId="12061"/>
    <cellStyle name="Calcul 4 2 2 6 8" xfId="12062"/>
    <cellStyle name="Calcul 4 2 2 7" xfId="12063"/>
    <cellStyle name="Calcul 4 2 2 7 2" xfId="12064"/>
    <cellStyle name="Calcul 4 2 2 7 3" xfId="12065"/>
    <cellStyle name="Calcul 4 2 2 7 4" xfId="12066"/>
    <cellStyle name="Calcul 4 2 2 7 5" xfId="12067"/>
    <cellStyle name="Calcul 4 2 2 7 6" xfId="12068"/>
    <cellStyle name="Calcul 4 2 2 7 7" xfId="12069"/>
    <cellStyle name="Calcul 4 2 2 7 8" xfId="12070"/>
    <cellStyle name="Calcul 4 2 2 8" xfId="12071"/>
    <cellStyle name="Calcul 4 2 2 9" xfId="12072"/>
    <cellStyle name="Calcul 4 2 20" xfId="12073"/>
    <cellStyle name="Calcul 4 2 21" xfId="12074"/>
    <cellStyle name="Calcul 4 2 22" xfId="12075"/>
    <cellStyle name="Calcul 4 2 23" xfId="12076"/>
    <cellStyle name="Calcul 4 2 24" xfId="12077"/>
    <cellStyle name="Calcul 4 2 25" xfId="12078"/>
    <cellStyle name="Calcul 4 2 26" xfId="12079"/>
    <cellStyle name="Calcul 4 2 27" xfId="12080"/>
    <cellStyle name="Calcul 4 2 3" xfId="12081"/>
    <cellStyle name="Calcul 4 2 3 10" xfId="12082"/>
    <cellStyle name="Calcul 4 2 3 11" xfId="12083"/>
    <cellStyle name="Calcul 4 2 3 12" xfId="12084"/>
    <cellStyle name="Calcul 4 2 3 13" xfId="12085"/>
    <cellStyle name="Calcul 4 2 3 14" xfId="12086"/>
    <cellStyle name="Calcul 4 2 3 15" xfId="12087"/>
    <cellStyle name="Calcul 4 2 3 2" xfId="12088"/>
    <cellStyle name="Calcul 4 2 3 2 2" xfId="12089"/>
    <cellStyle name="Calcul 4 2 3 2 3" xfId="12090"/>
    <cellStyle name="Calcul 4 2 3 2 4" xfId="12091"/>
    <cellStyle name="Calcul 4 2 3 2 5" xfId="12092"/>
    <cellStyle name="Calcul 4 2 3 2 6" xfId="12093"/>
    <cellStyle name="Calcul 4 2 3 2 7" xfId="12094"/>
    <cellStyle name="Calcul 4 2 3 2 8" xfId="12095"/>
    <cellStyle name="Calcul 4 2 3 3" xfId="12096"/>
    <cellStyle name="Calcul 4 2 3 3 2" xfId="12097"/>
    <cellStyle name="Calcul 4 2 3 3 3" xfId="12098"/>
    <cellStyle name="Calcul 4 2 3 3 4" xfId="12099"/>
    <cellStyle name="Calcul 4 2 3 3 5" xfId="12100"/>
    <cellStyle name="Calcul 4 2 3 3 6" xfId="12101"/>
    <cellStyle name="Calcul 4 2 3 3 7" xfId="12102"/>
    <cellStyle name="Calcul 4 2 3 3 8" xfId="12103"/>
    <cellStyle name="Calcul 4 2 3 4" xfId="12104"/>
    <cellStyle name="Calcul 4 2 3 4 2" xfId="12105"/>
    <cellStyle name="Calcul 4 2 3 4 3" xfId="12106"/>
    <cellStyle name="Calcul 4 2 3 4 4" xfId="12107"/>
    <cellStyle name="Calcul 4 2 3 4 5" xfId="12108"/>
    <cellStyle name="Calcul 4 2 3 4 6" xfId="12109"/>
    <cellStyle name="Calcul 4 2 3 4 7" xfId="12110"/>
    <cellStyle name="Calcul 4 2 3 4 8" xfId="12111"/>
    <cellStyle name="Calcul 4 2 3 5" xfId="12112"/>
    <cellStyle name="Calcul 4 2 3 5 2" xfId="12113"/>
    <cellStyle name="Calcul 4 2 3 5 3" xfId="12114"/>
    <cellStyle name="Calcul 4 2 3 5 4" xfId="12115"/>
    <cellStyle name="Calcul 4 2 3 5 5" xfId="12116"/>
    <cellStyle name="Calcul 4 2 3 5 6" xfId="12117"/>
    <cellStyle name="Calcul 4 2 3 5 7" xfId="12118"/>
    <cellStyle name="Calcul 4 2 3 5 8" xfId="12119"/>
    <cellStyle name="Calcul 4 2 3 6" xfId="12120"/>
    <cellStyle name="Calcul 4 2 3 6 2" xfId="12121"/>
    <cellStyle name="Calcul 4 2 3 6 3" xfId="12122"/>
    <cellStyle name="Calcul 4 2 3 6 4" xfId="12123"/>
    <cellStyle name="Calcul 4 2 3 6 5" xfId="12124"/>
    <cellStyle name="Calcul 4 2 3 6 6" xfId="12125"/>
    <cellStyle name="Calcul 4 2 3 6 7" xfId="12126"/>
    <cellStyle name="Calcul 4 2 3 6 8" xfId="12127"/>
    <cellStyle name="Calcul 4 2 3 7" xfId="12128"/>
    <cellStyle name="Calcul 4 2 3 7 2" xfId="12129"/>
    <cellStyle name="Calcul 4 2 3 7 3" xfId="12130"/>
    <cellStyle name="Calcul 4 2 3 7 4" xfId="12131"/>
    <cellStyle name="Calcul 4 2 3 7 5" xfId="12132"/>
    <cellStyle name="Calcul 4 2 3 7 6" xfId="12133"/>
    <cellStyle name="Calcul 4 2 3 7 7" xfId="12134"/>
    <cellStyle name="Calcul 4 2 3 7 8" xfId="12135"/>
    <cellStyle name="Calcul 4 2 3 8" xfId="12136"/>
    <cellStyle name="Calcul 4 2 3 9" xfId="12137"/>
    <cellStyle name="Calcul 4 2 4" xfId="12138"/>
    <cellStyle name="Calcul 4 2 4 2" xfId="12139"/>
    <cellStyle name="Calcul 4 2 4 3" xfId="12140"/>
    <cellStyle name="Calcul 4 2 4 4" xfId="12141"/>
    <cellStyle name="Calcul 4 2 4 5" xfId="12142"/>
    <cellStyle name="Calcul 4 2 4 6" xfId="12143"/>
    <cellStyle name="Calcul 4 2 4 7" xfId="12144"/>
    <cellStyle name="Calcul 4 2 4 8" xfId="12145"/>
    <cellStyle name="Calcul 4 2 4 9" xfId="12146"/>
    <cellStyle name="Calcul 4 2 5" xfId="12147"/>
    <cellStyle name="Calcul 4 2 5 2" xfId="12148"/>
    <cellStyle name="Calcul 4 2 5 3" xfId="12149"/>
    <cellStyle name="Calcul 4 2 5 4" xfId="12150"/>
    <cellStyle name="Calcul 4 2 5 5" xfId="12151"/>
    <cellStyle name="Calcul 4 2 5 6" xfId="12152"/>
    <cellStyle name="Calcul 4 2 5 7" xfId="12153"/>
    <cellStyle name="Calcul 4 2 5 8" xfId="12154"/>
    <cellStyle name="Calcul 4 2 6" xfId="12155"/>
    <cellStyle name="Calcul 4 2 6 2" xfId="12156"/>
    <cellStyle name="Calcul 4 2 6 3" xfId="12157"/>
    <cellStyle name="Calcul 4 2 6 4" xfId="12158"/>
    <cellStyle name="Calcul 4 2 6 5" xfId="12159"/>
    <cellStyle name="Calcul 4 2 6 6" xfId="12160"/>
    <cellStyle name="Calcul 4 2 6 7" xfId="12161"/>
    <cellStyle name="Calcul 4 2 6 8" xfId="12162"/>
    <cellStyle name="Calcul 4 2 7" xfId="12163"/>
    <cellStyle name="Calcul 4 2 7 2" xfId="12164"/>
    <cellStyle name="Calcul 4 2 7 3" xfId="12165"/>
    <cellStyle name="Calcul 4 2 7 4" xfId="12166"/>
    <cellStyle name="Calcul 4 2 7 5" xfId="12167"/>
    <cellStyle name="Calcul 4 2 7 6" xfId="12168"/>
    <cellStyle name="Calcul 4 2 7 7" xfId="12169"/>
    <cellStyle name="Calcul 4 2 7 8" xfId="12170"/>
    <cellStyle name="Calcul 4 2 8" xfId="12171"/>
    <cellStyle name="Calcul 4 2 8 2" xfId="12172"/>
    <cellStyle name="Calcul 4 2 8 3" xfId="12173"/>
    <cellStyle name="Calcul 4 2 8 4" xfId="12174"/>
    <cellStyle name="Calcul 4 2 8 5" xfId="12175"/>
    <cellStyle name="Calcul 4 2 8 6" xfId="12176"/>
    <cellStyle name="Calcul 4 2 8 7" xfId="12177"/>
    <cellStyle name="Calcul 4 2 8 8" xfId="12178"/>
    <cellStyle name="Calcul 4 2 9" xfId="12179"/>
    <cellStyle name="Calcul 4 2 9 2" xfId="12180"/>
    <cellStyle name="Calcul 4 2 9 3" xfId="12181"/>
    <cellStyle name="Calcul 4 2 9 4" xfId="12182"/>
    <cellStyle name="Calcul 4 2 9 5" xfId="12183"/>
    <cellStyle name="Calcul 4 2 9 6" xfId="12184"/>
    <cellStyle name="Calcul 4 2 9 7" xfId="12185"/>
    <cellStyle name="Calcul 4 2 9 8" xfId="12186"/>
    <cellStyle name="Calcul 4 20" xfId="12187"/>
    <cellStyle name="Calcul 4 21" xfId="12188"/>
    <cellStyle name="Calcul 4 22" xfId="12189"/>
    <cellStyle name="Calcul 4 23" xfId="12190"/>
    <cellStyle name="Calcul 4 24" xfId="12191"/>
    <cellStyle name="Calcul 4 3" xfId="12192"/>
    <cellStyle name="Calcul 4 3 10" xfId="12193"/>
    <cellStyle name="Calcul 4 3 11" xfId="12194"/>
    <cellStyle name="Calcul 4 3 12" xfId="12195"/>
    <cellStyle name="Calcul 4 3 13" xfId="12196"/>
    <cellStyle name="Calcul 4 3 14" xfId="12197"/>
    <cellStyle name="Calcul 4 3 15" xfId="12198"/>
    <cellStyle name="Calcul 4 3 16" xfId="12199"/>
    <cellStyle name="Calcul 4 3 17" xfId="12200"/>
    <cellStyle name="Calcul 4 3 18" xfId="12201"/>
    <cellStyle name="Calcul 4 3 19" xfId="12202"/>
    <cellStyle name="Calcul 4 3 2" xfId="12203"/>
    <cellStyle name="Calcul 4 3 2 2" xfId="12204"/>
    <cellStyle name="Calcul 4 3 2 3" xfId="12205"/>
    <cellStyle name="Calcul 4 3 2 4" xfId="12206"/>
    <cellStyle name="Calcul 4 3 2 5" xfId="12207"/>
    <cellStyle name="Calcul 4 3 2 6" xfId="12208"/>
    <cellStyle name="Calcul 4 3 2 7" xfId="12209"/>
    <cellStyle name="Calcul 4 3 2 8" xfId="12210"/>
    <cellStyle name="Calcul 4 3 20" xfId="12211"/>
    <cellStyle name="Calcul 4 3 21" xfId="12212"/>
    <cellStyle name="Calcul 4 3 22" xfId="12213"/>
    <cellStyle name="Calcul 4 3 23" xfId="12214"/>
    <cellStyle name="Calcul 4 3 24" xfId="12215"/>
    <cellStyle name="Calcul 4 3 3" xfId="12216"/>
    <cellStyle name="Calcul 4 3 3 2" xfId="12217"/>
    <cellStyle name="Calcul 4 3 3 3" xfId="12218"/>
    <cellStyle name="Calcul 4 3 3 4" xfId="12219"/>
    <cellStyle name="Calcul 4 3 3 5" xfId="12220"/>
    <cellStyle name="Calcul 4 3 3 6" xfId="12221"/>
    <cellStyle name="Calcul 4 3 3 7" xfId="12222"/>
    <cellStyle name="Calcul 4 3 3 8" xfId="12223"/>
    <cellStyle name="Calcul 4 3 4" xfId="12224"/>
    <cellStyle name="Calcul 4 3 4 2" xfId="12225"/>
    <cellStyle name="Calcul 4 3 4 3" xfId="12226"/>
    <cellStyle name="Calcul 4 3 4 4" xfId="12227"/>
    <cellStyle name="Calcul 4 3 4 5" xfId="12228"/>
    <cellStyle name="Calcul 4 3 4 6" xfId="12229"/>
    <cellStyle name="Calcul 4 3 4 7" xfId="12230"/>
    <cellStyle name="Calcul 4 3 4 8" xfId="12231"/>
    <cellStyle name="Calcul 4 3 5" xfId="12232"/>
    <cellStyle name="Calcul 4 3 5 2" xfId="12233"/>
    <cellStyle name="Calcul 4 3 5 3" xfId="12234"/>
    <cellStyle name="Calcul 4 3 5 4" xfId="12235"/>
    <cellStyle name="Calcul 4 3 5 5" xfId="12236"/>
    <cellStyle name="Calcul 4 3 5 6" xfId="12237"/>
    <cellStyle name="Calcul 4 3 5 7" xfId="12238"/>
    <cellStyle name="Calcul 4 3 5 8" xfId="12239"/>
    <cellStyle name="Calcul 4 3 6" xfId="12240"/>
    <cellStyle name="Calcul 4 3 6 2" xfId="12241"/>
    <cellStyle name="Calcul 4 3 6 3" xfId="12242"/>
    <cellStyle name="Calcul 4 3 6 4" xfId="12243"/>
    <cellStyle name="Calcul 4 3 6 5" xfId="12244"/>
    <cellStyle name="Calcul 4 3 6 6" xfId="12245"/>
    <cellStyle name="Calcul 4 3 6 7" xfId="12246"/>
    <cellStyle name="Calcul 4 3 6 8" xfId="12247"/>
    <cellStyle name="Calcul 4 3 7" xfId="12248"/>
    <cellStyle name="Calcul 4 3 7 2" xfId="12249"/>
    <cellStyle name="Calcul 4 3 7 3" xfId="12250"/>
    <cellStyle name="Calcul 4 3 7 4" xfId="12251"/>
    <cellStyle name="Calcul 4 3 7 5" xfId="12252"/>
    <cellStyle name="Calcul 4 3 7 6" xfId="12253"/>
    <cellStyle name="Calcul 4 3 7 7" xfId="12254"/>
    <cellStyle name="Calcul 4 3 7 8" xfId="12255"/>
    <cellStyle name="Calcul 4 3 8" xfId="12256"/>
    <cellStyle name="Calcul 4 3 9" xfId="12257"/>
    <cellStyle name="Calcul 4 4" xfId="12258"/>
    <cellStyle name="Calcul 4 4 10" xfId="12259"/>
    <cellStyle name="Calcul 4 4 11" xfId="12260"/>
    <cellStyle name="Calcul 4 4 12" xfId="12261"/>
    <cellStyle name="Calcul 4 4 13" xfId="12262"/>
    <cellStyle name="Calcul 4 4 14" xfId="12263"/>
    <cellStyle name="Calcul 4 4 15" xfId="12264"/>
    <cellStyle name="Calcul 4 4 16" xfId="12265"/>
    <cellStyle name="Calcul 4 4 17" xfId="12266"/>
    <cellStyle name="Calcul 4 4 18" xfId="12267"/>
    <cellStyle name="Calcul 4 4 2" xfId="12268"/>
    <cellStyle name="Calcul 4 4 3" xfId="12269"/>
    <cellStyle name="Calcul 4 4 4" xfId="12270"/>
    <cellStyle name="Calcul 4 4 5" xfId="12271"/>
    <cellStyle name="Calcul 4 4 6" xfId="12272"/>
    <cellStyle name="Calcul 4 4 7" xfId="12273"/>
    <cellStyle name="Calcul 4 4 8" xfId="12274"/>
    <cellStyle name="Calcul 4 4 9" xfId="12275"/>
    <cellStyle name="Calcul 4 5" xfId="12276"/>
    <cellStyle name="Calcul 4 5 10" xfId="12277"/>
    <cellStyle name="Calcul 4 5 11" xfId="12278"/>
    <cellStyle name="Calcul 4 5 12" xfId="12279"/>
    <cellStyle name="Calcul 4 5 13" xfId="12280"/>
    <cellStyle name="Calcul 4 5 14" xfId="12281"/>
    <cellStyle name="Calcul 4 5 15" xfId="12282"/>
    <cellStyle name="Calcul 4 5 16" xfId="12283"/>
    <cellStyle name="Calcul 4 5 17" xfId="12284"/>
    <cellStyle name="Calcul 4 5 18" xfId="12285"/>
    <cellStyle name="Calcul 4 5 2" xfId="12286"/>
    <cellStyle name="Calcul 4 5 3" xfId="12287"/>
    <cellStyle name="Calcul 4 5 4" xfId="12288"/>
    <cellStyle name="Calcul 4 5 5" xfId="12289"/>
    <cellStyle name="Calcul 4 5 6" xfId="12290"/>
    <cellStyle name="Calcul 4 5 7" xfId="12291"/>
    <cellStyle name="Calcul 4 5 8" xfId="12292"/>
    <cellStyle name="Calcul 4 5 9" xfId="12293"/>
    <cellStyle name="Calcul 4 6" xfId="12294"/>
    <cellStyle name="Calcul 4 6 10" xfId="12295"/>
    <cellStyle name="Calcul 4 6 11" xfId="12296"/>
    <cellStyle name="Calcul 4 6 12" xfId="12297"/>
    <cellStyle name="Calcul 4 6 13" xfId="12298"/>
    <cellStyle name="Calcul 4 6 14" xfId="12299"/>
    <cellStyle name="Calcul 4 6 15" xfId="12300"/>
    <cellStyle name="Calcul 4 6 16" xfId="12301"/>
    <cellStyle name="Calcul 4 6 17" xfId="12302"/>
    <cellStyle name="Calcul 4 6 18" xfId="12303"/>
    <cellStyle name="Calcul 4 6 2" xfId="12304"/>
    <cellStyle name="Calcul 4 6 3" xfId="12305"/>
    <cellStyle name="Calcul 4 6 4" xfId="12306"/>
    <cellStyle name="Calcul 4 6 5" xfId="12307"/>
    <cellStyle name="Calcul 4 6 6" xfId="12308"/>
    <cellStyle name="Calcul 4 6 7" xfId="12309"/>
    <cellStyle name="Calcul 4 6 8" xfId="12310"/>
    <cellStyle name="Calcul 4 6 9" xfId="12311"/>
    <cellStyle name="Calcul 4 7" xfId="12312"/>
    <cellStyle name="Calcul 4 7 2" xfId="12313"/>
    <cellStyle name="Calcul 4 7 3" xfId="12314"/>
    <cellStyle name="Calcul 4 7 4" xfId="12315"/>
    <cellStyle name="Calcul 4 7 5" xfId="12316"/>
    <cellStyle name="Calcul 4 7 6" xfId="12317"/>
    <cellStyle name="Calcul 4 7 7" xfId="12318"/>
    <cellStyle name="Calcul 4 7 8" xfId="12319"/>
    <cellStyle name="Calcul 4 7 9" xfId="12320"/>
    <cellStyle name="Calcul 4 8" xfId="12321"/>
    <cellStyle name="Calcul 4 8 2" xfId="12322"/>
    <cellStyle name="Calcul 4 8 3" xfId="12323"/>
    <cellStyle name="Calcul 4 8 4" xfId="12324"/>
    <cellStyle name="Calcul 4 8 5" xfId="12325"/>
    <cellStyle name="Calcul 4 8 6" xfId="12326"/>
    <cellStyle name="Calcul 4 8 7" xfId="12327"/>
    <cellStyle name="Calcul 4 8 8" xfId="12328"/>
    <cellStyle name="Calcul 4 9" xfId="12329"/>
    <cellStyle name="Calcul 5" xfId="12330"/>
    <cellStyle name="Calcul 5 10" xfId="12331"/>
    <cellStyle name="Calcul 5 11" xfId="12332"/>
    <cellStyle name="Calcul 5 12" xfId="12333"/>
    <cellStyle name="Calcul 5 13" xfId="12334"/>
    <cellStyle name="Calcul 5 14" xfId="12335"/>
    <cellStyle name="Calcul 5 15" xfId="12336"/>
    <cellStyle name="Calcul 5 16" xfId="12337"/>
    <cellStyle name="Calcul 5 17" xfId="12338"/>
    <cellStyle name="Calcul 5 18" xfId="12339"/>
    <cellStyle name="Calcul 5 19" xfId="12340"/>
    <cellStyle name="Calcul 5 2" xfId="12341"/>
    <cellStyle name="Calcul 5 3" xfId="12342"/>
    <cellStyle name="Calcul 5 4" xfId="12343"/>
    <cellStyle name="Calcul 5 5" xfId="12344"/>
    <cellStyle name="Calcul 5 6" xfId="12345"/>
    <cellStyle name="Calcul 5 7" xfId="12346"/>
    <cellStyle name="Calcul 5 8" xfId="12347"/>
    <cellStyle name="Calcul 5 9" xfId="12348"/>
    <cellStyle name="Calcul 6" xfId="12349"/>
    <cellStyle name="Calcul 6 10" xfId="12350"/>
    <cellStyle name="Calcul 6 11" xfId="12351"/>
    <cellStyle name="Calcul 6 12" xfId="12352"/>
    <cellStyle name="Calcul 6 13" xfId="12353"/>
    <cellStyle name="Calcul 6 14" xfId="12354"/>
    <cellStyle name="Calcul 6 15" xfId="12355"/>
    <cellStyle name="Calcul 6 16" xfId="12356"/>
    <cellStyle name="Calcul 6 17" xfId="12357"/>
    <cellStyle name="Calcul 6 18" xfId="12358"/>
    <cellStyle name="Calcul 6 2" xfId="12359"/>
    <cellStyle name="Calcul 6 3" xfId="12360"/>
    <cellStyle name="Calcul 6 4" xfId="12361"/>
    <cellStyle name="Calcul 6 5" xfId="12362"/>
    <cellStyle name="Calcul 6 6" xfId="12363"/>
    <cellStyle name="Calcul 6 7" xfId="12364"/>
    <cellStyle name="Calcul 6 8" xfId="12365"/>
    <cellStyle name="Calcul 6 9" xfId="12366"/>
    <cellStyle name="Calcul 7" xfId="12367"/>
    <cellStyle name="Calcul 7 10" xfId="12368"/>
    <cellStyle name="Calcul 7 11" xfId="12369"/>
    <cellStyle name="Calcul 7 12" xfId="12370"/>
    <cellStyle name="Calcul 7 13" xfId="12371"/>
    <cellStyle name="Calcul 7 14" xfId="12372"/>
    <cellStyle name="Calcul 7 15" xfId="12373"/>
    <cellStyle name="Calcul 7 16" xfId="12374"/>
    <cellStyle name="Calcul 7 17" xfId="12375"/>
    <cellStyle name="Calcul 7 18" xfId="12376"/>
    <cellStyle name="Calcul 7 2" xfId="12377"/>
    <cellStyle name="Calcul 7 3" xfId="12378"/>
    <cellStyle name="Calcul 7 4" xfId="12379"/>
    <cellStyle name="Calcul 7 5" xfId="12380"/>
    <cellStyle name="Calcul 7 6" xfId="12381"/>
    <cellStyle name="Calcul 7 7" xfId="12382"/>
    <cellStyle name="Calcul 7 8" xfId="12383"/>
    <cellStyle name="Calcul 7 9" xfId="12384"/>
    <cellStyle name="Calcul 8" xfId="12385"/>
    <cellStyle name="Calcul 8 10" xfId="12386"/>
    <cellStyle name="Calcul 8 11" xfId="12387"/>
    <cellStyle name="Calcul 8 12" xfId="12388"/>
    <cellStyle name="Calcul 8 13" xfId="12389"/>
    <cellStyle name="Calcul 8 14" xfId="12390"/>
    <cellStyle name="Calcul 8 15" xfId="12391"/>
    <cellStyle name="Calcul 8 16" xfId="12392"/>
    <cellStyle name="Calcul 8 17" xfId="12393"/>
    <cellStyle name="Calcul 8 18" xfId="12394"/>
    <cellStyle name="Calcul 8 2" xfId="12395"/>
    <cellStyle name="Calcul 8 3" xfId="12396"/>
    <cellStyle name="Calcul 8 4" xfId="12397"/>
    <cellStyle name="Calcul 8 5" xfId="12398"/>
    <cellStyle name="Calcul 8 6" xfId="12399"/>
    <cellStyle name="Calcul 8 7" xfId="12400"/>
    <cellStyle name="Calcul 8 8" xfId="12401"/>
    <cellStyle name="Calcul 8 9" xfId="12402"/>
    <cellStyle name="Calcul 9" xfId="12403"/>
    <cellStyle name="Calcul 9 10" xfId="12404"/>
    <cellStyle name="Calcul 9 11" xfId="12405"/>
    <cellStyle name="Calcul 9 12" xfId="12406"/>
    <cellStyle name="Calcul 9 13" xfId="12407"/>
    <cellStyle name="Calcul 9 14" xfId="12408"/>
    <cellStyle name="Calcul 9 15" xfId="12409"/>
    <cellStyle name="Calcul 9 16" xfId="12410"/>
    <cellStyle name="Calcul 9 17" xfId="12411"/>
    <cellStyle name="Calcul 9 18" xfId="12412"/>
    <cellStyle name="Calcul 9 2" xfId="12413"/>
    <cellStyle name="Calcul 9 3" xfId="12414"/>
    <cellStyle name="Calcul 9 4" xfId="12415"/>
    <cellStyle name="Calcul 9 5" xfId="12416"/>
    <cellStyle name="Calcul 9 6" xfId="12417"/>
    <cellStyle name="Calcul 9 7" xfId="12418"/>
    <cellStyle name="Calcul 9 8" xfId="12419"/>
    <cellStyle name="Calcul 9 9" xfId="12420"/>
    <cellStyle name="Calculation" xfId="9928" builtinId="22" customBuiltin="1"/>
    <cellStyle name="Calculation 2" xfId="36"/>
    <cellStyle name="Calculation 2 10" xfId="9745"/>
    <cellStyle name="Calculation 2 10 10" xfId="12421"/>
    <cellStyle name="Calculation 2 10 11" xfId="12422"/>
    <cellStyle name="Calculation 2 10 12" xfId="12423"/>
    <cellStyle name="Calculation 2 10 13" xfId="12424"/>
    <cellStyle name="Calculation 2 10 14" xfId="12425"/>
    <cellStyle name="Calculation 2 10 15" xfId="12426"/>
    <cellStyle name="Calculation 2 10 16" xfId="12427"/>
    <cellStyle name="Calculation 2 10 17" xfId="12428"/>
    <cellStyle name="Calculation 2 10 18" xfId="12429"/>
    <cellStyle name="Calculation 2 10 2" xfId="10078"/>
    <cellStyle name="Calculation 2 10 3" xfId="12430"/>
    <cellStyle name="Calculation 2 10 4" xfId="12431"/>
    <cellStyle name="Calculation 2 10 5" xfId="12432"/>
    <cellStyle name="Calculation 2 10 6" xfId="12433"/>
    <cellStyle name="Calculation 2 10 7" xfId="12434"/>
    <cellStyle name="Calculation 2 10 8" xfId="12435"/>
    <cellStyle name="Calculation 2 10 9" xfId="12436"/>
    <cellStyle name="Calculation 2 11" xfId="9772"/>
    <cellStyle name="Calculation 2 11 10" xfId="12437"/>
    <cellStyle name="Calculation 2 11 11" xfId="12438"/>
    <cellStyle name="Calculation 2 11 12" xfId="12439"/>
    <cellStyle name="Calculation 2 11 13" xfId="12440"/>
    <cellStyle name="Calculation 2 11 14" xfId="12441"/>
    <cellStyle name="Calculation 2 11 15" xfId="12442"/>
    <cellStyle name="Calculation 2 11 16" xfId="12443"/>
    <cellStyle name="Calculation 2 11 17" xfId="12444"/>
    <cellStyle name="Calculation 2 11 18" xfId="12445"/>
    <cellStyle name="Calculation 2 11 2" xfId="10104"/>
    <cellStyle name="Calculation 2 11 3" xfId="12446"/>
    <cellStyle name="Calculation 2 11 4" xfId="12447"/>
    <cellStyle name="Calculation 2 11 5" xfId="12448"/>
    <cellStyle name="Calculation 2 11 6" xfId="12449"/>
    <cellStyle name="Calculation 2 11 7" xfId="12450"/>
    <cellStyle name="Calculation 2 11 8" xfId="12451"/>
    <cellStyle name="Calculation 2 11 9" xfId="12452"/>
    <cellStyle name="Calculation 2 12" xfId="9873"/>
    <cellStyle name="Calculation 2 12 2" xfId="10157"/>
    <cellStyle name="Calculation 2 12 2 2" xfId="10297"/>
    <cellStyle name="Calculation 2 12 2 3" xfId="10395"/>
    <cellStyle name="Calculation 2 13" xfId="10322"/>
    <cellStyle name="Calculation 2 14" xfId="12453"/>
    <cellStyle name="Calculation 2 15" xfId="12454"/>
    <cellStyle name="Calculation 2 16" xfId="12455"/>
    <cellStyle name="Calculation 2 17" xfId="12456"/>
    <cellStyle name="Calculation 2 18" xfId="12457"/>
    <cellStyle name="Calculation 2 19" xfId="12458"/>
    <cellStyle name="Calculation 2 2" xfId="64"/>
    <cellStyle name="Calculation 2 2 10" xfId="12459"/>
    <cellStyle name="Calculation 2 2 10 2" xfId="12460"/>
    <cellStyle name="Calculation 2 2 11" xfId="12461"/>
    <cellStyle name="Calculation 2 2 12" xfId="12462"/>
    <cellStyle name="Calculation 2 2 13" xfId="12463"/>
    <cellStyle name="Calculation 2 2 14" xfId="12464"/>
    <cellStyle name="Calculation 2 2 15" xfId="12465"/>
    <cellStyle name="Calculation 2 2 16" xfId="12466"/>
    <cellStyle name="Calculation 2 2 17" xfId="12467"/>
    <cellStyle name="Calculation 2 2 18" xfId="12468"/>
    <cellStyle name="Calculation 2 2 19" xfId="12469"/>
    <cellStyle name="Calculation 2 2 2" xfId="84"/>
    <cellStyle name="Calculation 2 2 2 10" xfId="12470"/>
    <cellStyle name="Calculation 2 2 2 10 2" xfId="12471"/>
    <cellStyle name="Calculation 2 2 2 10 3" xfId="12472"/>
    <cellStyle name="Calculation 2 2 2 10 4" xfId="12473"/>
    <cellStyle name="Calculation 2 2 2 10 5" xfId="12474"/>
    <cellStyle name="Calculation 2 2 2 10 6" xfId="12475"/>
    <cellStyle name="Calculation 2 2 2 10 7" xfId="12476"/>
    <cellStyle name="Calculation 2 2 2 10 8" xfId="12477"/>
    <cellStyle name="Calculation 2 2 2 11" xfId="12478"/>
    <cellStyle name="Calculation 2 2 2 12" xfId="12479"/>
    <cellStyle name="Calculation 2 2 2 13" xfId="12480"/>
    <cellStyle name="Calculation 2 2 2 14" xfId="12481"/>
    <cellStyle name="Calculation 2 2 2 15" xfId="12482"/>
    <cellStyle name="Calculation 2 2 2 16" xfId="12483"/>
    <cellStyle name="Calculation 2 2 2 17" xfId="12484"/>
    <cellStyle name="Calculation 2 2 2 18" xfId="12485"/>
    <cellStyle name="Calculation 2 2 2 19" xfId="12486"/>
    <cellStyle name="Calculation 2 2 2 2" xfId="9766"/>
    <cellStyle name="Calculation 2 2 2 2 10" xfId="12487"/>
    <cellStyle name="Calculation 2 2 2 2 11" xfId="12488"/>
    <cellStyle name="Calculation 2 2 2 2 12" xfId="12489"/>
    <cellStyle name="Calculation 2 2 2 2 13" xfId="12490"/>
    <cellStyle name="Calculation 2 2 2 2 14" xfId="12491"/>
    <cellStyle name="Calculation 2 2 2 2 15" xfId="12492"/>
    <cellStyle name="Calculation 2 2 2 2 16" xfId="12493"/>
    <cellStyle name="Calculation 2 2 2 2 17" xfId="12494"/>
    <cellStyle name="Calculation 2 2 2 2 18" xfId="12495"/>
    <cellStyle name="Calculation 2 2 2 2 19" xfId="12496"/>
    <cellStyle name="Calculation 2 2 2 2 2" xfId="10098"/>
    <cellStyle name="Calculation 2 2 2 2 2 10" xfId="12497"/>
    <cellStyle name="Calculation 2 2 2 2 2 11" xfId="12498"/>
    <cellStyle name="Calculation 2 2 2 2 2 12" xfId="12499"/>
    <cellStyle name="Calculation 2 2 2 2 2 13" xfId="12500"/>
    <cellStyle name="Calculation 2 2 2 2 2 14" xfId="12501"/>
    <cellStyle name="Calculation 2 2 2 2 2 15" xfId="12502"/>
    <cellStyle name="Calculation 2 2 2 2 2 2" xfId="12503"/>
    <cellStyle name="Calculation 2 2 2 2 2 2 10" xfId="12504"/>
    <cellStyle name="Calculation 2 2 2 2 2 2 2" xfId="12505"/>
    <cellStyle name="Calculation 2 2 2 2 2 2 2 2" xfId="12506"/>
    <cellStyle name="Calculation 2 2 2 2 2 2 2 3" xfId="12507"/>
    <cellStyle name="Calculation 2 2 2 2 2 2 2 4" xfId="12508"/>
    <cellStyle name="Calculation 2 2 2 2 2 2 2 5" xfId="12509"/>
    <cellStyle name="Calculation 2 2 2 2 2 2 2 6" xfId="12510"/>
    <cellStyle name="Calculation 2 2 2 2 2 2 2 7" xfId="12511"/>
    <cellStyle name="Calculation 2 2 2 2 2 2 2 8" xfId="12512"/>
    <cellStyle name="Calculation 2 2 2 2 2 2 2 9" xfId="12513"/>
    <cellStyle name="Calculation 2 2 2 2 2 2 3" xfId="12514"/>
    <cellStyle name="Calculation 2 2 2 2 2 2 4" xfId="12515"/>
    <cellStyle name="Calculation 2 2 2 2 2 2 5" xfId="12516"/>
    <cellStyle name="Calculation 2 2 2 2 2 2 6" xfId="12517"/>
    <cellStyle name="Calculation 2 2 2 2 2 2 7" xfId="12518"/>
    <cellStyle name="Calculation 2 2 2 2 2 2 8" xfId="12519"/>
    <cellStyle name="Calculation 2 2 2 2 2 2 9" xfId="12520"/>
    <cellStyle name="Calculation 2 2 2 2 2 3" xfId="12521"/>
    <cellStyle name="Calculation 2 2 2 2 2 3 2" xfId="12522"/>
    <cellStyle name="Calculation 2 2 2 2 2 3 3" xfId="12523"/>
    <cellStyle name="Calculation 2 2 2 2 2 3 4" xfId="12524"/>
    <cellStyle name="Calculation 2 2 2 2 2 3 5" xfId="12525"/>
    <cellStyle name="Calculation 2 2 2 2 2 3 6" xfId="12526"/>
    <cellStyle name="Calculation 2 2 2 2 2 3 7" xfId="12527"/>
    <cellStyle name="Calculation 2 2 2 2 2 3 8" xfId="12528"/>
    <cellStyle name="Calculation 2 2 2 2 2 3 9" xfId="12529"/>
    <cellStyle name="Calculation 2 2 2 2 2 4" xfId="12530"/>
    <cellStyle name="Calculation 2 2 2 2 2 4 2" xfId="12531"/>
    <cellStyle name="Calculation 2 2 2 2 2 4 3" xfId="12532"/>
    <cellStyle name="Calculation 2 2 2 2 2 4 4" xfId="12533"/>
    <cellStyle name="Calculation 2 2 2 2 2 4 5" xfId="12534"/>
    <cellStyle name="Calculation 2 2 2 2 2 4 6" xfId="12535"/>
    <cellStyle name="Calculation 2 2 2 2 2 4 7" xfId="12536"/>
    <cellStyle name="Calculation 2 2 2 2 2 4 8" xfId="12537"/>
    <cellStyle name="Calculation 2 2 2 2 2 4 9" xfId="12538"/>
    <cellStyle name="Calculation 2 2 2 2 2 5" xfId="12539"/>
    <cellStyle name="Calculation 2 2 2 2 2 5 2" xfId="12540"/>
    <cellStyle name="Calculation 2 2 2 2 2 5 3" xfId="12541"/>
    <cellStyle name="Calculation 2 2 2 2 2 5 4" xfId="12542"/>
    <cellStyle name="Calculation 2 2 2 2 2 5 5" xfId="12543"/>
    <cellStyle name="Calculation 2 2 2 2 2 5 6" xfId="12544"/>
    <cellStyle name="Calculation 2 2 2 2 2 5 7" xfId="12545"/>
    <cellStyle name="Calculation 2 2 2 2 2 5 8" xfId="12546"/>
    <cellStyle name="Calculation 2 2 2 2 2 6" xfId="12547"/>
    <cellStyle name="Calculation 2 2 2 2 2 6 2" xfId="12548"/>
    <cellStyle name="Calculation 2 2 2 2 2 6 3" xfId="12549"/>
    <cellStyle name="Calculation 2 2 2 2 2 6 4" xfId="12550"/>
    <cellStyle name="Calculation 2 2 2 2 2 6 5" xfId="12551"/>
    <cellStyle name="Calculation 2 2 2 2 2 6 6" xfId="12552"/>
    <cellStyle name="Calculation 2 2 2 2 2 6 7" xfId="12553"/>
    <cellStyle name="Calculation 2 2 2 2 2 6 8" xfId="12554"/>
    <cellStyle name="Calculation 2 2 2 2 2 7" xfId="12555"/>
    <cellStyle name="Calculation 2 2 2 2 2 7 2" xfId="12556"/>
    <cellStyle name="Calculation 2 2 2 2 2 7 3" xfId="12557"/>
    <cellStyle name="Calculation 2 2 2 2 2 7 4" xfId="12558"/>
    <cellStyle name="Calculation 2 2 2 2 2 7 5" xfId="12559"/>
    <cellStyle name="Calculation 2 2 2 2 2 7 6" xfId="12560"/>
    <cellStyle name="Calculation 2 2 2 2 2 7 7" xfId="12561"/>
    <cellStyle name="Calculation 2 2 2 2 2 7 8" xfId="12562"/>
    <cellStyle name="Calculation 2 2 2 2 2 8" xfId="12563"/>
    <cellStyle name="Calculation 2 2 2 2 2 9" xfId="12564"/>
    <cellStyle name="Calculation 2 2 2 2 20" xfId="12565"/>
    <cellStyle name="Calculation 2 2 2 2 21" xfId="12566"/>
    <cellStyle name="Calculation 2 2 2 2 22" xfId="12567"/>
    <cellStyle name="Calculation 2 2 2 2 23" xfId="12568"/>
    <cellStyle name="Calculation 2 2 2 2 24" xfId="12569"/>
    <cellStyle name="Calculation 2 2 2 2 25" xfId="12570"/>
    <cellStyle name="Calculation 2 2 2 2 26" xfId="12571"/>
    <cellStyle name="Calculation 2 2 2 2 27" xfId="12572"/>
    <cellStyle name="Calculation 2 2 2 2 3" xfId="12573"/>
    <cellStyle name="Calculation 2 2 2 2 3 10" xfId="12574"/>
    <cellStyle name="Calculation 2 2 2 2 3 11" xfId="12575"/>
    <cellStyle name="Calculation 2 2 2 2 3 12" xfId="12576"/>
    <cellStyle name="Calculation 2 2 2 2 3 13" xfId="12577"/>
    <cellStyle name="Calculation 2 2 2 2 3 14" xfId="12578"/>
    <cellStyle name="Calculation 2 2 2 2 3 15" xfId="12579"/>
    <cellStyle name="Calculation 2 2 2 2 3 2" xfId="12580"/>
    <cellStyle name="Calculation 2 2 2 2 3 2 10" xfId="12581"/>
    <cellStyle name="Calculation 2 2 2 2 3 2 2" xfId="12582"/>
    <cellStyle name="Calculation 2 2 2 2 3 2 2 2" xfId="12583"/>
    <cellStyle name="Calculation 2 2 2 2 3 2 2 3" xfId="12584"/>
    <cellStyle name="Calculation 2 2 2 2 3 2 2 4" xfId="12585"/>
    <cellStyle name="Calculation 2 2 2 2 3 2 2 5" xfId="12586"/>
    <cellStyle name="Calculation 2 2 2 2 3 2 2 6" xfId="12587"/>
    <cellStyle name="Calculation 2 2 2 2 3 2 2 7" xfId="12588"/>
    <cellStyle name="Calculation 2 2 2 2 3 2 2 8" xfId="12589"/>
    <cellStyle name="Calculation 2 2 2 2 3 2 2 9" xfId="12590"/>
    <cellStyle name="Calculation 2 2 2 2 3 2 3" xfId="12591"/>
    <cellStyle name="Calculation 2 2 2 2 3 2 4" xfId="12592"/>
    <cellStyle name="Calculation 2 2 2 2 3 2 5" xfId="12593"/>
    <cellStyle name="Calculation 2 2 2 2 3 2 6" xfId="12594"/>
    <cellStyle name="Calculation 2 2 2 2 3 2 7" xfId="12595"/>
    <cellStyle name="Calculation 2 2 2 2 3 2 8" xfId="12596"/>
    <cellStyle name="Calculation 2 2 2 2 3 2 9" xfId="12597"/>
    <cellStyle name="Calculation 2 2 2 2 3 3" xfId="12598"/>
    <cellStyle name="Calculation 2 2 2 2 3 3 2" xfId="12599"/>
    <cellStyle name="Calculation 2 2 2 2 3 3 3" xfId="12600"/>
    <cellStyle name="Calculation 2 2 2 2 3 3 4" xfId="12601"/>
    <cellStyle name="Calculation 2 2 2 2 3 3 5" xfId="12602"/>
    <cellStyle name="Calculation 2 2 2 2 3 3 6" xfId="12603"/>
    <cellStyle name="Calculation 2 2 2 2 3 3 7" xfId="12604"/>
    <cellStyle name="Calculation 2 2 2 2 3 3 8" xfId="12605"/>
    <cellStyle name="Calculation 2 2 2 2 3 4" xfId="12606"/>
    <cellStyle name="Calculation 2 2 2 2 3 4 2" xfId="12607"/>
    <cellStyle name="Calculation 2 2 2 2 3 4 3" xfId="12608"/>
    <cellStyle name="Calculation 2 2 2 2 3 4 4" xfId="12609"/>
    <cellStyle name="Calculation 2 2 2 2 3 4 5" xfId="12610"/>
    <cellStyle name="Calculation 2 2 2 2 3 4 6" xfId="12611"/>
    <cellStyle name="Calculation 2 2 2 2 3 4 7" xfId="12612"/>
    <cellStyle name="Calculation 2 2 2 2 3 4 8" xfId="12613"/>
    <cellStyle name="Calculation 2 2 2 2 3 4 9" xfId="12614"/>
    <cellStyle name="Calculation 2 2 2 2 3 5" xfId="12615"/>
    <cellStyle name="Calculation 2 2 2 2 3 5 2" xfId="12616"/>
    <cellStyle name="Calculation 2 2 2 2 3 5 3" xfId="12617"/>
    <cellStyle name="Calculation 2 2 2 2 3 5 4" xfId="12618"/>
    <cellStyle name="Calculation 2 2 2 2 3 5 5" xfId="12619"/>
    <cellStyle name="Calculation 2 2 2 2 3 5 6" xfId="12620"/>
    <cellStyle name="Calculation 2 2 2 2 3 5 7" xfId="12621"/>
    <cellStyle name="Calculation 2 2 2 2 3 5 8" xfId="12622"/>
    <cellStyle name="Calculation 2 2 2 2 3 6" xfId="12623"/>
    <cellStyle name="Calculation 2 2 2 2 3 6 2" xfId="12624"/>
    <cellStyle name="Calculation 2 2 2 2 3 6 3" xfId="12625"/>
    <cellStyle name="Calculation 2 2 2 2 3 6 4" xfId="12626"/>
    <cellStyle name="Calculation 2 2 2 2 3 6 5" xfId="12627"/>
    <cellStyle name="Calculation 2 2 2 2 3 6 6" xfId="12628"/>
    <cellStyle name="Calculation 2 2 2 2 3 6 7" xfId="12629"/>
    <cellStyle name="Calculation 2 2 2 2 3 6 8" xfId="12630"/>
    <cellStyle name="Calculation 2 2 2 2 3 7" xfId="12631"/>
    <cellStyle name="Calculation 2 2 2 2 3 7 2" xfId="12632"/>
    <cellStyle name="Calculation 2 2 2 2 3 7 3" xfId="12633"/>
    <cellStyle name="Calculation 2 2 2 2 3 7 4" xfId="12634"/>
    <cellStyle name="Calculation 2 2 2 2 3 7 5" xfId="12635"/>
    <cellStyle name="Calculation 2 2 2 2 3 7 6" xfId="12636"/>
    <cellStyle name="Calculation 2 2 2 2 3 7 7" xfId="12637"/>
    <cellStyle name="Calculation 2 2 2 2 3 7 8" xfId="12638"/>
    <cellStyle name="Calculation 2 2 2 2 3 8" xfId="12639"/>
    <cellStyle name="Calculation 2 2 2 2 3 9" xfId="12640"/>
    <cellStyle name="Calculation 2 2 2 2 4" xfId="12641"/>
    <cellStyle name="Calculation 2 2 2 2 4 10" xfId="12642"/>
    <cellStyle name="Calculation 2 2 2 2 4 11" xfId="12643"/>
    <cellStyle name="Calculation 2 2 2 2 4 12" xfId="12644"/>
    <cellStyle name="Calculation 2 2 2 2 4 13" xfId="12645"/>
    <cellStyle name="Calculation 2 2 2 2 4 2" xfId="12646"/>
    <cellStyle name="Calculation 2 2 2 2 4 2 10" xfId="12647"/>
    <cellStyle name="Calculation 2 2 2 2 4 2 2" xfId="12648"/>
    <cellStyle name="Calculation 2 2 2 2 4 2 2 2" xfId="12649"/>
    <cellStyle name="Calculation 2 2 2 2 4 2 2 3" xfId="12650"/>
    <cellStyle name="Calculation 2 2 2 2 4 2 2 4" xfId="12651"/>
    <cellStyle name="Calculation 2 2 2 2 4 2 2 5" xfId="12652"/>
    <cellStyle name="Calculation 2 2 2 2 4 2 2 6" xfId="12653"/>
    <cellStyle name="Calculation 2 2 2 2 4 2 2 7" xfId="12654"/>
    <cellStyle name="Calculation 2 2 2 2 4 2 2 8" xfId="12655"/>
    <cellStyle name="Calculation 2 2 2 2 4 2 2 9" xfId="12656"/>
    <cellStyle name="Calculation 2 2 2 2 4 2 3" xfId="12657"/>
    <cellStyle name="Calculation 2 2 2 2 4 2 4" xfId="12658"/>
    <cellStyle name="Calculation 2 2 2 2 4 2 5" xfId="12659"/>
    <cellStyle name="Calculation 2 2 2 2 4 2 6" xfId="12660"/>
    <cellStyle name="Calculation 2 2 2 2 4 2 7" xfId="12661"/>
    <cellStyle name="Calculation 2 2 2 2 4 2 8" xfId="12662"/>
    <cellStyle name="Calculation 2 2 2 2 4 2 9" xfId="12663"/>
    <cellStyle name="Calculation 2 2 2 2 4 3" xfId="12664"/>
    <cellStyle name="Calculation 2 2 2 2 4 3 2" xfId="12665"/>
    <cellStyle name="Calculation 2 2 2 2 4 3 3" xfId="12666"/>
    <cellStyle name="Calculation 2 2 2 2 4 3 4" xfId="12667"/>
    <cellStyle name="Calculation 2 2 2 2 4 3 5" xfId="12668"/>
    <cellStyle name="Calculation 2 2 2 2 4 3 6" xfId="12669"/>
    <cellStyle name="Calculation 2 2 2 2 4 3 7" xfId="12670"/>
    <cellStyle name="Calculation 2 2 2 2 4 3 8" xfId="12671"/>
    <cellStyle name="Calculation 2 2 2 2 4 4" xfId="12672"/>
    <cellStyle name="Calculation 2 2 2 2 4 4 2" xfId="12673"/>
    <cellStyle name="Calculation 2 2 2 2 4 4 3" xfId="12674"/>
    <cellStyle name="Calculation 2 2 2 2 4 4 4" xfId="12675"/>
    <cellStyle name="Calculation 2 2 2 2 4 4 5" xfId="12676"/>
    <cellStyle name="Calculation 2 2 2 2 4 4 6" xfId="12677"/>
    <cellStyle name="Calculation 2 2 2 2 4 4 7" xfId="12678"/>
    <cellStyle name="Calculation 2 2 2 2 4 4 8" xfId="12679"/>
    <cellStyle name="Calculation 2 2 2 2 4 4 9" xfId="12680"/>
    <cellStyle name="Calculation 2 2 2 2 4 5" xfId="12681"/>
    <cellStyle name="Calculation 2 2 2 2 4 6" xfId="12682"/>
    <cellStyle name="Calculation 2 2 2 2 4 7" xfId="12683"/>
    <cellStyle name="Calculation 2 2 2 2 4 8" xfId="12684"/>
    <cellStyle name="Calculation 2 2 2 2 4 9" xfId="12685"/>
    <cellStyle name="Calculation 2 2 2 2 5" xfId="12686"/>
    <cellStyle name="Calculation 2 2 2 2 5 10" xfId="12687"/>
    <cellStyle name="Calculation 2 2 2 2 5 11" xfId="12688"/>
    <cellStyle name="Calculation 2 2 2 2 5 12" xfId="12689"/>
    <cellStyle name="Calculation 2 2 2 2 5 13" xfId="12690"/>
    <cellStyle name="Calculation 2 2 2 2 5 2" xfId="12691"/>
    <cellStyle name="Calculation 2 2 2 2 5 2 10" xfId="12692"/>
    <cellStyle name="Calculation 2 2 2 2 5 2 2" xfId="12693"/>
    <cellStyle name="Calculation 2 2 2 2 5 2 2 2" xfId="12694"/>
    <cellStyle name="Calculation 2 2 2 2 5 2 2 3" xfId="12695"/>
    <cellStyle name="Calculation 2 2 2 2 5 2 2 4" xfId="12696"/>
    <cellStyle name="Calculation 2 2 2 2 5 2 2 5" xfId="12697"/>
    <cellStyle name="Calculation 2 2 2 2 5 2 2 6" xfId="12698"/>
    <cellStyle name="Calculation 2 2 2 2 5 2 2 7" xfId="12699"/>
    <cellStyle name="Calculation 2 2 2 2 5 2 2 8" xfId="12700"/>
    <cellStyle name="Calculation 2 2 2 2 5 2 2 9" xfId="12701"/>
    <cellStyle name="Calculation 2 2 2 2 5 2 3" xfId="12702"/>
    <cellStyle name="Calculation 2 2 2 2 5 2 4" xfId="12703"/>
    <cellStyle name="Calculation 2 2 2 2 5 2 5" xfId="12704"/>
    <cellStyle name="Calculation 2 2 2 2 5 2 6" xfId="12705"/>
    <cellStyle name="Calculation 2 2 2 2 5 2 7" xfId="12706"/>
    <cellStyle name="Calculation 2 2 2 2 5 2 8" xfId="12707"/>
    <cellStyle name="Calculation 2 2 2 2 5 2 9" xfId="12708"/>
    <cellStyle name="Calculation 2 2 2 2 5 3" xfId="12709"/>
    <cellStyle name="Calculation 2 2 2 2 5 3 2" xfId="12710"/>
    <cellStyle name="Calculation 2 2 2 2 5 3 3" xfId="12711"/>
    <cellStyle name="Calculation 2 2 2 2 5 3 4" xfId="12712"/>
    <cellStyle name="Calculation 2 2 2 2 5 3 5" xfId="12713"/>
    <cellStyle name="Calculation 2 2 2 2 5 3 6" xfId="12714"/>
    <cellStyle name="Calculation 2 2 2 2 5 3 7" xfId="12715"/>
    <cellStyle name="Calculation 2 2 2 2 5 3 8" xfId="12716"/>
    <cellStyle name="Calculation 2 2 2 2 5 4" xfId="12717"/>
    <cellStyle name="Calculation 2 2 2 2 5 4 2" xfId="12718"/>
    <cellStyle name="Calculation 2 2 2 2 5 4 3" xfId="12719"/>
    <cellStyle name="Calculation 2 2 2 2 5 4 4" xfId="12720"/>
    <cellStyle name="Calculation 2 2 2 2 5 4 5" xfId="12721"/>
    <cellStyle name="Calculation 2 2 2 2 5 4 6" xfId="12722"/>
    <cellStyle name="Calculation 2 2 2 2 5 4 7" xfId="12723"/>
    <cellStyle name="Calculation 2 2 2 2 5 4 8" xfId="12724"/>
    <cellStyle name="Calculation 2 2 2 2 5 4 9" xfId="12725"/>
    <cellStyle name="Calculation 2 2 2 2 5 5" xfId="12726"/>
    <cellStyle name="Calculation 2 2 2 2 5 6" xfId="12727"/>
    <cellStyle name="Calculation 2 2 2 2 5 7" xfId="12728"/>
    <cellStyle name="Calculation 2 2 2 2 5 8" xfId="12729"/>
    <cellStyle name="Calculation 2 2 2 2 5 9" xfId="12730"/>
    <cellStyle name="Calculation 2 2 2 2 6" xfId="12731"/>
    <cellStyle name="Calculation 2 2 2 2 6 10" xfId="12732"/>
    <cellStyle name="Calculation 2 2 2 2 6 2" xfId="12733"/>
    <cellStyle name="Calculation 2 2 2 2 6 2 2" xfId="12734"/>
    <cellStyle name="Calculation 2 2 2 2 6 2 3" xfId="12735"/>
    <cellStyle name="Calculation 2 2 2 2 6 2 4" xfId="12736"/>
    <cellStyle name="Calculation 2 2 2 2 6 2 5" xfId="12737"/>
    <cellStyle name="Calculation 2 2 2 2 6 2 6" xfId="12738"/>
    <cellStyle name="Calculation 2 2 2 2 6 2 7" xfId="12739"/>
    <cellStyle name="Calculation 2 2 2 2 6 2 8" xfId="12740"/>
    <cellStyle name="Calculation 2 2 2 2 6 2 9" xfId="12741"/>
    <cellStyle name="Calculation 2 2 2 2 6 3" xfId="12742"/>
    <cellStyle name="Calculation 2 2 2 2 6 4" xfId="12743"/>
    <cellStyle name="Calculation 2 2 2 2 6 5" xfId="12744"/>
    <cellStyle name="Calculation 2 2 2 2 6 6" xfId="12745"/>
    <cellStyle name="Calculation 2 2 2 2 6 7" xfId="12746"/>
    <cellStyle name="Calculation 2 2 2 2 6 8" xfId="12747"/>
    <cellStyle name="Calculation 2 2 2 2 6 9" xfId="12748"/>
    <cellStyle name="Calculation 2 2 2 2 7" xfId="12749"/>
    <cellStyle name="Calculation 2 2 2 2 7 2" xfId="12750"/>
    <cellStyle name="Calculation 2 2 2 2 7 3" xfId="12751"/>
    <cellStyle name="Calculation 2 2 2 2 7 4" xfId="12752"/>
    <cellStyle name="Calculation 2 2 2 2 7 5" xfId="12753"/>
    <cellStyle name="Calculation 2 2 2 2 7 6" xfId="12754"/>
    <cellStyle name="Calculation 2 2 2 2 7 7" xfId="12755"/>
    <cellStyle name="Calculation 2 2 2 2 7 8" xfId="12756"/>
    <cellStyle name="Calculation 2 2 2 2 8" xfId="12757"/>
    <cellStyle name="Calculation 2 2 2 2 8 2" xfId="12758"/>
    <cellStyle name="Calculation 2 2 2 2 8 3" xfId="12759"/>
    <cellStyle name="Calculation 2 2 2 2 8 4" xfId="12760"/>
    <cellStyle name="Calculation 2 2 2 2 8 5" xfId="12761"/>
    <cellStyle name="Calculation 2 2 2 2 8 6" xfId="12762"/>
    <cellStyle name="Calculation 2 2 2 2 8 7" xfId="12763"/>
    <cellStyle name="Calculation 2 2 2 2 8 8" xfId="12764"/>
    <cellStyle name="Calculation 2 2 2 2 8 9" xfId="12765"/>
    <cellStyle name="Calculation 2 2 2 2 9" xfId="12766"/>
    <cellStyle name="Calculation 2 2 2 2 9 2" xfId="12767"/>
    <cellStyle name="Calculation 2 2 2 2 9 3" xfId="12768"/>
    <cellStyle name="Calculation 2 2 2 2 9 4" xfId="12769"/>
    <cellStyle name="Calculation 2 2 2 2 9 5" xfId="12770"/>
    <cellStyle name="Calculation 2 2 2 2 9 6" xfId="12771"/>
    <cellStyle name="Calculation 2 2 2 2 9 7" xfId="12772"/>
    <cellStyle name="Calculation 2 2 2 2 9 8" xfId="12773"/>
    <cellStyle name="Calculation 2 2 2 20" xfId="12774"/>
    <cellStyle name="Calculation 2 2 2 21" xfId="12775"/>
    <cellStyle name="Calculation 2 2 2 22" xfId="12776"/>
    <cellStyle name="Calculation 2 2 2 23" xfId="12777"/>
    <cellStyle name="Calculation 2 2 2 24" xfId="12778"/>
    <cellStyle name="Calculation 2 2 2 25" xfId="12779"/>
    <cellStyle name="Calculation 2 2 2 26" xfId="12780"/>
    <cellStyle name="Calculation 2 2 2 3" xfId="9773"/>
    <cellStyle name="Calculation 2 2 2 3 10" xfId="12781"/>
    <cellStyle name="Calculation 2 2 2 3 11" xfId="12782"/>
    <cellStyle name="Calculation 2 2 2 3 12" xfId="12783"/>
    <cellStyle name="Calculation 2 2 2 3 13" xfId="12784"/>
    <cellStyle name="Calculation 2 2 2 3 14" xfId="12785"/>
    <cellStyle name="Calculation 2 2 2 3 15" xfId="12786"/>
    <cellStyle name="Calculation 2 2 2 3 16" xfId="12787"/>
    <cellStyle name="Calculation 2 2 2 3 17" xfId="12788"/>
    <cellStyle name="Calculation 2 2 2 3 18" xfId="12789"/>
    <cellStyle name="Calculation 2 2 2 3 19" xfId="12790"/>
    <cellStyle name="Calculation 2 2 2 3 2" xfId="10105"/>
    <cellStyle name="Calculation 2 2 2 3 2 10" xfId="12791"/>
    <cellStyle name="Calculation 2 2 2 3 2 11" xfId="12792"/>
    <cellStyle name="Calculation 2 2 2 3 2 12" xfId="12793"/>
    <cellStyle name="Calculation 2 2 2 3 2 13" xfId="12794"/>
    <cellStyle name="Calculation 2 2 2 3 2 2" xfId="12795"/>
    <cellStyle name="Calculation 2 2 2 3 2 2 10" xfId="12796"/>
    <cellStyle name="Calculation 2 2 2 3 2 2 2" xfId="12797"/>
    <cellStyle name="Calculation 2 2 2 3 2 2 2 2" xfId="12798"/>
    <cellStyle name="Calculation 2 2 2 3 2 2 2 3" xfId="12799"/>
    <cellStyle name="Calculation 2 2 2 3 2 2 2 4" xfId="12800"/>
    <cellStyle name="Calculation 2 2 2 3 2 2 2 5" xfId="12801"/>
    <cellStyle name="Calculation 2 2 2 3 2 2 2 6" xfId="12802"/>
    <cellStyle name="Calculation 2 2 2 3 2 2 2 7" xfId="12803"/>
    <cellStyle name="Calculation 2 2 2 3 2 2 2 8" xfId="12804"/>
    <cellStyle name="Calculation 2 2 2 3 2 2 2 9" xfId="12805"/>
    <cellStyle name="Calculation 2 2 2 3 2 2 3" xfId="12806"/>
    <cellStyle name="Calculation 2 2 2 3 2 2 4" xfId="12807"/>
    <cellStyle name="Calculation 2 2 2 3 2 2 5" xfId="12808"/>
    <cellStyle name="Calculation 2 2 2 3 2 2 6" xfId="12809"/>
    <cellStyle name="Calculation 2 2 2 3 2 2 7" xfId="12810"/>
    <cellStyle name="Calculation 2 2 2 3 2 2 8" xfId="12811"/>
    <cellStyle name="Calculation 2 2 2 3 2 2 9" xfId="12812"/>
    <cellStyle name="Calculation 2 2 2 3 2 3" xfId="12813"/>
    <cellStyle name="Calculation 2 2 2 3 2 3 2" xfId="12814"/>
    <cellStyle name="Calculation 2 2 2 3 2 3 3" xfId="12815"/>
    <cellStyle name="Calculation 2 2 2 3 2 3 4" xfId="12816"/>
    <cellStyle name="Calculation 2 2 2 3 2 3 5" xfId="12817"/>
    <cellStyle name="Calculation 2 2 2 3 2 3 6" xfId="12818"/>
    <cellStyle name="Calculation 2 2 2 3 2 3 7" xfId="12819"/>
    <cellStyle name="Calculation 2 2 2 3 2 3 8" xfId="12820"/>
    <cellStyle name="Calculation 2 2 2 3 2 4" xfId="12821"/>
    <cellStyle name="Calculation 2 2 2 3 2 4 2" xfId="12822"/>
    <cellStyle name="Calculation 2 2 2 3 2 4 3" xfId="12823"/>
    <cellStyle name="Calculation 2 2 2 3 2 4 4" xfId="12824"/>
    <cellStyle name="Calculation 2 2 2 3 2 4 5" xfId="12825"/>
    <cellStyle name="Calculation 2 2 2 3 2 4 6" xfId="12826"/>
    <cellStyle name="Calculation 2 2 2 3 2 4 7" xfId="12827"/>
    <cellStyle name="Calculation 2 2 2 3 2 4 8" xfId="12828"/>
    <cellStyle name="Calculation 2 2 2 3 2 4 9" xfId="12829"/>
    <cellStyle name="Calculation 2 2 2 3 2 5" xfId="12830"/>
    <cellStyle name="Calculation 2 2 2 3 2 6" xfId="12831"/>
    <cellStyle name="Calculation 2 2 2 3 2 7" xfId="12832"/>
    <cellStyle name="Calculation 2 2 2 3 2 8" xfId="12833"/>
    <cellStyle name="Calculation 2 2 2 3 2 9" xfId="12834"/>
    <cellStyle name="Calculation 2 2 2 3 20" xfId="12835"/>
    <cellStyle name="Calculation 2 2 2 3 21" xfId="12836"/>
    <cellStyle name="Calculation 2 2 2 3 22" xfId="12837"/>
    <cellStyle name="Calculation 2 2 2 3 23" xfId="12838"/>
    <cellStyle name="Calculation 2 2 2 3 24" xfId="12839"/>
    <cellStyle name="Calculation 2 2 2 3 3" xfId="12840"/>
    <cellStyle name="Calculation 2 2 2 3 3 10" xfId="12841"/>
    <cellStyle name="Calculation 2 2 2 3 3 11" xfId="12842"/>
    <cellStyle name="Calculation 2 2 2 3 3 12" xfId="12843"/>
    <cellStyle name="Calculation 2 2 2 3 3 13" xfId="12844"/>
    <cellStyle name="Calculation 2 2 2 3 3 2" xfId="12845"/>
    <cellStyle name="Calculation 2 2 2 3 3 2 10" xfId="12846"/>
    <cellStyle name="Calculation 2 2 2 3 3 2 2" xfId="12847"/>
    <cellStyle name="Calculation 2 2 2 3 3 2 2 2" xfId="12848"/>
    <cellStyle name="Calculation 2 2 2 3 3 2 2 3" xfId="12849"/>
    <cellStyle name="Calculation 2 2 2 3 3 2 2 4" xfId="12850"/>
    <cellStyle name="Calculation 2 2 2 3 3 2 2 5" xfId="12851"/>
    <cellStyle name="Calculation 2 2 2 3 3 2 2 6" xfId="12852"/>
    <cellStyle name="Calculation 2 2 2 3 3 2 2 7" xfId="12853"/>
    <cellStyle name="Calculation 2 2 2 3 3 2 2 8" xfId="12854"/>
    <cellStyle name="Calculation 2 2 2 3 3 2 2 9" xfId="12855"/>
    <cellStyle name="Calculation 2 2 2 3 3 2 3" xfId="12856"/>
    <cellStyle name="Calculation 2 2 2 3 3 2 4" xfId="12857"/>
    <cellStyle name="Calculation 2 2 2 3 3 2 5" xfId="12858"/>
    <cellStyle name="Calculation 2 2 2 3 3 2 6" xfId="12859"/>
    <cellStyle name="Calculation 2 2 2 3 3 2 7" xfId="12860"/>
    <cellStyle name="Calculation 2 2 2 3 3 2 8" xfId="12861"/>
    <cellStyle name="Calculation 2 2 2 3 3 2 9" xfId="12862"/>
    <cellStyle name="Calculation 2 2 2 3 3 3" xfId="12863"/>
    <cellStyle name="Calculation 2 2 2 3 3 3 2" xfId="12864"/>
    <cellStyle name="Calculation 2 2 2 3 3 3 3" xfId="12865"/>
    <cellStyle name="Calculation 2 2 2 3 3 3 4" xfId="12866"/>
    <cellStyle name="Calculation 2 2 2 3 3 3 5" xfId="12867"/>
    <cellStyle name="Calculation 2 2 2 3 3 3 6" xfId="12868"/>
    <cellStyle name="Calculation 2 2 2 3 3 3 7" xfId="12869"/>
    <cellStyle name="Calculation 2 2 2 3 3 3 8" xfId="12870"/>
    <cellStyle name="Calculation 2 2 2 3 3 4" xfId="12871"/>
    <cellStyle name="Calculation 2 2 2 3 3 4 2" xfId="12872"/>
    <cellStyle name="Calculation 2 2 2 3 3 4 3" xfId="12873"/>
    <cellStyle name="Calculation 2 2 2 3 3 4 4" xfId="12874"/>
    <cellStyle name="Calculation 2 2 2 3 3 4 5" xfId="12875"/>
    <cellStyle name="Calculation 2 2 2 3 3 4 6" xfId="12876"/>
    <cellStyle name="Calculation 2 2 2 3 3 4 7" xfId="12877"/>
    <cellStyle name="Calculation 2 2 2 3 3 4 8" xfId="12878"/>
    <cellStyle name="Calculation 2 2 2 3 3 4 9" xfId="12879"/>
    <cellStyle name="Calculation 2 2 2 3 3 5" xfId="12880"/>
    <cellStyle name="Calculation 2 2 2 3 3 6" xfId="12881"/>
    <cellStyle name="Calculation 2 2 2 3 3 7" xfId="12882"/>
    <cellStyle name="Calculation 2 2 2 3 3 8" xfId="12883"/>
    <cellStyle name="Calculation 2 2 2 3 3 9" xfId="12884"/>
    <cellStyle name="Calculation 2 2 2 3 4" xfId="12885"/>
    <cellStyle name="Calculation 2 2 2 3 4 10" xfId="12886"/>
    <cellStyle name="Calculation 2 2 2 3 4 11" xfId="12887"/>
    <cellStyle name="Calculation 2 2 2 3 4 12" xfId="12888"/>
    <cellStyle name="Calculation 2 2 2 3 4 13" xfId="12889"/>
    <cellStyle name="Calculation 2 2 2 3 4 2" xfId="12890"/>
    <cellStyle name="Calculation 2 2 2 3 4 2 10" xfId="12891"/>
    <cellStyle name="Calculation 2 2 2 3 4 2 2" xfId="12892"/>
    <cellStyle name="Calculation 2 2 2 3 4 2 2 2" xfId="12893"/>
    <cellStyle name="Calculation 2 2 2 3 4 2 2 3" xfId="12894"/>
    <cellStyle name="Calculation 2 2 2 3 4 2 2 4" xfId="12895"/>
    <cellStyle name="Calculation 2 2 2 3 4 2 2 5" xfId="12896"/>
    <cellStyle name="Calculation 2 2 2 3 4 2 2 6" xfId="12897"/>
    <cellStyle name="Calculation 2 2 2 3 4 2 2 7" xfId="12898"/>
    <cellStyle name="Calculation 2 2 2 3 4 2 2 8" xfId="12899"/>
    <cellStyle name="Calculation 2 2 2 3 4 2 2 9" xfId="12900"/>
    <cellStyle name="Calculation 2 2 2 3 4 2 3" xfId="12901"/>
    <cellStyle name="Calculation 2 2 2 3 4 2 4" xfId="12902"/>
    <cellStyle name="Calculation 2 2 2 3 4 2 5" xfId="12903"/>
    <cellStyle name="Calculation 2 2 2 3 4 2 6" xfId="12904"/>
    <cellStyle name="Calculation 2 2 2 3 4 2 7" xfId="12905"/>
    <cellStyle name="Calculation 2 2 2 3 4 2 8" xfId="12906"/>
    <cellStyle name="Calculation 2 2 2 3 4 2 9" xfId="12907"/>
    <cellStyle name="Calculation 2 2 2 3 4 3" xfId="12908"/>
    <cellStyle name="Calculation 2 2 2 3 4 3 2" xfId="12909"/>
    <cellStyle name="Calculation 2 2 2 3 4 3 3" xfId="12910"/>
    <cellStyle name="Calculation 2 2 2 3 4 3 4" xfId="12911"/>
    <cellStyle name="Calculation 2 2 2 3 4 3 5" xfId="12912"/>
    <cellStyle name="Calculation 2 2 2 3 4 3 6" xfId="12913"/>
    <cellStyle name="Calculation 2 2 2 3 4 3 7" xfId="12914"/>
    <cellStyle name="Calculation 2 2 2 3 4 3 8" xfId="12915"/>
    <cellStyle name="Calculation 2 2 2 3 4 4" xfId="12916"/>
    <cellStyle name="Calculation 2 2 2 3 4 4 2" xfId="12917"/>
    <cellStyle name="Calculation 2 2 2 3 4 4 3" xfId="12918"/>
    <cellStyle name="Calculation 2 2 2 3 4 4 4" xfId="12919"/>
    <cellStyle name="Calculation 2 2 2 3 4 4 5" xfId="12920"/>
    <cellStyle name="Calculation 2 2 2 3 4 4 6" xfId="12921"/>
    <cellStyle name="Calculation 2 2 2 3 4 4 7" xfId="12922"/>
    <cellStyle name="Calculation 2 2 2 3 4 4 8" xfId="12923"/>
    <cellStyle name="Calculation 2 2 2 3 4 4 9" xfId="12924"/>
    <cellStyle name="Calculation 2 2 2 3 4 5" xfId="12925"/>
    <cellStyle name="Calculation 2 2 2 3 4 6" xfId="12926"/>
    <cellStyle name="Calculation 2 2 2 3 4 7" xfId="12927"/>
    <cellStyle name="Calculation 2 2 2 3 4 8" xfId="12928"/>
    <cellStyle name="Calculation 2 2 2 3 4 9" xfId="12929"/>
    <cellStyle name="Calculation 2 2 2 3 5" xfId="12930"/>
    <cellStyle name="Calculation 2 2 2 3 5 10" xfId="12931"/>
    <cellStyle name="Calculation 2 2 2 3 5 2" xfId="12932"/>
    <cellStyle name="Calculation 2 2 2 3 5 2 2" xfId="12933"/>
    <cellStyle name="Calculation 2 2 2 3 5 2 3" xfId="12934"/>
    <cellStyle name="Calculation 2 2 2 3 5 2 4" xfId="12935"/>
    <cellStyle name="Calculation 2 2 2 3 5 2 5" xfId="12936"/>
    <cellStyle name="Calculation 2 2 2 3 5 2 6" xfId="12937"/>
    <cellStyle name="Calculation 2 2 2 3 5 2 7" xfId="12938"/>
    <cellStyle name="Calculation 2 2 2 3 5 2 8" xfId="12939"/>
    <cellStyle name="Calculation 2 2 2 3 5 2 9" xfId="12940"/>
    <cellStyle name="Calculation 2 2 2 3 5 3" xfId="12941"/>
    <cellStyle name="Calculation 2 2 2 3 5 4" xfId="12942"/>
    <cellStyle name="Calculation 2 2 2 3 5 5" xfId="12943"/>
    <cellStyle name="Calculation 2 2 2 3 5 6" xfId="12944"/>
    <cellStyle name="Calculation 2 2 2 3 5 7" xfId="12945"/>
    <cellStyle name="Calculation 2 2 2 3 5 8" xfId="12946"/>
    <cellStyle name="Calculation 2 2 2 3 5 9" xfId="12947"/>
    <cellStyle name="Calculation 2 2 2 3 6" xfId="12948"/>
    <cellStyle name="Calculation 2 2 2 3 6 2" xfId="12949"/>
    <cellStyle name="Calculation 2 2 2 3 6 3" xfId="12950"/>
    <cellStyle name="Calculation 2 2 2 3 6 4" xfId="12951"/>
    <cellStyle name="Calculation 2 2 2 3 6 5" xfId="12952"/>
    <cellStyle name="Calculation 2 2 2 3 6 6" xfId="12953"/>
    <cellStyle name="Calculation 2 2 2 3 6 7" xfId="12954"/>
    <cellStyle name="Calculation 2 2 2 3 6 8" xfId="12955"/>
    <cellStyle name="Calculation 2 2 2 3 7" xfId="12956"/>
    <cellStyle name="Calculation 2 2 2 3 7 2" xfId="12957"/>
    <cellStyle name="Calculation 2 2 2 3 7 3" xfId="12958"/>
    <cellStyle name="Calculation 2 2 2 3 7 4" xfId="12959"/>
    <cellStyle name="Calculation 2 2 2 3 7 5" xfId="12960"/>
    <cellStyle name="Calculation 2 2 2 3 7 6" xfId="12961"/>
    <cellStyle name="Calculation 2 2 2 3 7 7" xfId="12962"/>
    <cellStyle name="Calculation 2 2 2 3 7 8" xfId="12963"/>
    <cellStyle name="Calculation 2 2 2 3 7 9" xfId="12964"/>
    <cellStyle name="Calculation 2 2 2 3 8" xfId="12965"/>
    <cellStyle name="Calculation 2 2 2 3 9" xfId="12966"/>
    <cellStyle name="Calculation 2 2 2 4" xfId="9831"/>
    <cellStyle name="Calculation 2 2 2 4 10" xfId="12967"/>
    <cellStyle name="Calculation 2 2 2 4 11" xfId="12968"/>
    <cellStyle name="Calculation 2 2 2 4 12" xfId="12969"/>
    <cellStyle name="Calculation 2 2 2 4 13" xfId="12970"/>
    <cellStyle name="Calculation 2 2 2 4 14" xfId="12971"/>
    <cellStyle name="Calculation 2 2 2 4 15" xfId="12972"/>
    <cellStyle name="Calculation 2 2 2 4 16" xfId="12973"/>
    <cellStyle name="Calculation 2 2 2 4 17" xfId="12974"/>
    <cellStyle name="Calculation 2 2 2 4 18" xfId="12975"/>
    <cellStyle name="Calculation 2 2 2 4 2" xfId="12976"/>
    <cellStyle name="Calculation 2 2 2 4 2 10" xfId="12977"/>
    <cellStyle name="Calculation 2 2 2 4 2 2" xfId="12978"/>
    <cellStyle name="Calculation 2 2 2 4 2 2 2" xfId="12979"/>
    <cellStyle name="Calculation 2 2 2 4 2 2 3" xfId="12980"/>
    <cellStyle name="Calculation 2 2 2 4 2 2 4" xfId="12981"/>
    <cellStyle name="Calculation 2 2 2 4 2 2 5" xfId="12982"/>
    <cellStyle name="Calculation 2 2 2 4 2 2 6" xfId="12983"/>
    <cellStyle name="Calculation 2 2 2 4 2 2 7" xfId="12984"/>
    <cellStyle name="Calculation 2 2 2 4 2 2 8" xfId="12985"/>
    <cellStyle name="Calculation 2 2 2 4 2 2 9" xfId="12986"/>
    <cellStyle name="Calculation 2 2 2 4 2 3" xfId="12987"/>
    <cellStyle name="Calculation 2 2 2 4 2 4" xfId="12988"/>
    <cellStyle name="Calculation 2 2 2 4 2 5" xfId="12989"/>
    <cellStyle name="Calculation 2 2 2 4 2 6" xfId="12990"/>
    <cellStyle name="Calculation 2 2 2 4 2 7" xfId="12991"/>
    <cellStyle name="Calculation 2 2 2 4 2 8" xfId="12992"/>
    <cellStyle name="Calculation 2 2 2 4 2 9" xfId="12993"/>
    <cellStyle name="Calculation 2 2 2 4 3" xfId="12994"/>
    <cellStyle name="Calculation 2 2 2 4 3 2" xfId="12995"/>
    <cellStyle name="Calculation 2 2 2 4 3 3" xfId="12996"/>
    <cellStyle name="Calculation 2 2 2 4 3 4" xfId="12997"/>
    <cellStyle name="Calculation 2 2 2 4 3 5" xfId="12998"/>
    <cellStyle name="Calculation 2 2 2 4 3 6" xfId="12999"/>
    <cellStyle name="Calculation 2 2 2 4 3 7" xfId="13000"/>
    <cellStyle name="Calculation 2 2 2 4 3 8" xfId="13001"/>
    <cellStyle name="Calculation 2 2 2 4 4" xfId="13002"/>
    <cellStyle name="Calculation 2 2 2 4 4 2" xfId="13003"/>
    <cellStyle name="Calculation 2 2 2 4 4 3" xfId="13004"/>
    <cellStyle name="Calculation 2 2 2 4 4 4" xfId="13005"/>
    <cellStyle name="Calculation 2 2 2 4 4 5" xfId="13006"/>
    <cellStyle name="Calculation 2 2 2 4 4 6" xfId="13007"/>
    <cellStyle name="Calculation 2 2 2 4 4 7" xfId="13008"/>
    <cellStyle name="Calculation 2 2 2 4 4 8" xfId="13009"/>
    <cellStyle name="Calculation 2 2 2 4 4 9" xfId="13010"/>
    <cellStyle name="Calculation 2 2 2 4 5" xfId="13011"/>
    <cellStyle name="Calculation 2 2 2 4 6" xfId="13012"/>
    <cellStyle name="Calculation 2 2 2 4 7" xfId="13013"/>
    <cellStyle name="Calculation 2 2 2 4 8" xfId="13014"/>
    <cellStyle name="Calculation 2 2 2 4 9" xfId="13015"/>
    <cellStyle name="Calculation 2 2 2 5" xfId="9973"/>
    <cellStyle name="Calculation 2 2 2 5 10" xfId="13016"/>
    <cellStyle name="Calculation 2 2 2 5 11" xfId="13017"/>
    <cellStyle name="Calculation 2 2 2 5 12" xfId="13018"/>
    <cellStyle name="Calculation 2 2 2 5 13" xfId="13019"/>
    <cellStyle name="Calculation 2 2 2 5 14" xfId="13020"/>
    <cellStyle name="Calculation 2 2 2 5 15" xfId="13021"/>
    <cellStyle name="Calculation 2 2 2 5 16" xfId="13022"/>
    <cellStyle name="Calculation 2 2 2 5 17" xfId="13023"/>
    <cellStyle name="Calculation 2 2 2 5 18" xfId="13024"/>
    <cellStyle name="Calculation 2 2 2 5 2" xfId="13025"/>
    <cellStyle name="Calculation 2 2 2 5 3" xfId="13026"/>
    <cellStyle name="Calculation 2 2 2 5 4" xfId="13027"/>
    <cellStyle name="Calculation 2 2 2 5 5" xfId="13028"/>
    <cellStyle name="Calculation 2 2 2 5 6" xfId="13029"/>
    <cellStyle name="Calculation 2 2 2 5 7" xfId="13030"/>
    <cellStyle name="Calculation 2 2 2 5 8" xfId="13031"/>
    <cellStyle name="Calculation 2 2 2 5 9" xfId="13032"/>
    <cellStyle name="Calculation 2 2 2 6" xfId="10199"/>
    <cellStyle name="Calculation 2 2 2 6 10" xfId="13033"/>
    <cellStyle name="Calculation 2 2 2 6 11" xfId="13034"/>
    <cellStyle name="Calculation 2 2 2 6 12" xfId="13035"/>
    <cellStyle name="Calculation 2 2 2 6 13" xfId="13036"/>
    <cellStyle name="Calculation 2 2 2 6 14" xfId="13037"/>
    <cellStyle name="Calculation 2 2 2 6 15" xfId="13038"/>
    <cellStyle name="Calculation 2 2 2 6 16" xfId="13039"/>
    <cellStyle name="Calculation 2 2 2 6 17" xfId="13040"/>
    <cellStyle name="Calculation 2 2 2 6 18" xfId="13041"/>
    <cellStyle name="Calculation 2 2 2 6 2" xfId="10417"/>
    <cellStyle name="Calculation 2 2 2 6 3" xfId="13042"/>
    <cellStyle name="Calculation 2 2 2 6 4" xfId="13043"/>
    <cellStyle name="Calculation 2 2 2 6 5" xfId="13044"/>
    <cellStyle name="Calculation 2 2 2 6 6" xfId="13045"/>
    <cellStyle name="Calculation 2 2 2 6 7" xfId="13046"/>
    <cellStyle name="Calculation 2 2 2 6 8" xfId="13047"/>
    <cellStyle name="Calculation 2 2 2 6 9" xfId="13048"/>
    <cellStyle name="Calculation 2 2 2 7" xfId="10342"/>
    <cellStyle name="Calculation 2 2 2 7 2" xfId="13049"/>
    <cellStyle name="Calculation 2 2 2 7 3" xfId="13050"/>
    <cellStyle name="Calculation 2 2 2 7 4" xfId="13051"/>
    <cellStyle name="Calculation 2 2 2 7 5" xfId="13052"/>
    <cellStyle name="Calculation 2 2 2 7 6" xfId="13053"/>
    <cellStyle name="Calculation 2 2 2 7 7" xfId="13054"/>
    <cellStyle name="Calculation 2 2 2 7 8" xfId="13055"/>
    <cellStyle name="Calculation 2 2 2 7 9" xfId="13056"/>
    <cellStyle name="Calculation 2 2 2 8" xfId="13057"/>
    <cellStyle name="Calculation 2 2 2 8 2" xfId="13058"/>
    <cellStyle name="Calculation 2 2 2 8 3" xfId="13059"/>
    <cellStyle name="Calculation 2 2 2 8 4" xfId="13060"/>
    <cellStyle name="Calculation 2 2 2 8 5" xfId="13061"/>
    <cellStyle name="Calculation 2 2 2 8 6" xfId="13062"/>
    <cellStyle name="Calculation 2 2 2 8 7" xfId="13063"/>
    <cellStyle name="Calculation 2 2 2 8 8" xfId="13064"/>
    <cellStyle name="Calculation 2 2 2 8 9" xfId="13065"/>
    <cellStyle name="Calculation 2 2 2 9" xfId="13066"/>
    <cellStyle name="Calculation 2 2 2 9 2" xfId="13067"/>
    <cellStyle name="Calculation 2 2 2 9 3" xfId="13068"/>
    <cellStyle name="Calculation 2 2 2 9 4" xfId="13069"/>
    <cellStyle name="Calculation 2 2 2 9 5" xfId="13070"/>
    <cellStyle name="Calculation 2 2 2 9 6" xfId="13071"/>
    <cellStyle name="Calculation 2 2 2 9 7" xfId="13072"/>
    <cellStyle name="Calculation 2 2 2 9 8" xfId="13073"/>
    <cellStyle name="Calculation 2 2 20" xfId="13074"/>
    <cellStyle name="Calculation 2 2 21" xfId="13075"/>
    <cellStyle name="Calculation 2 2 22" xfId="13076"/>
    <cellStyle name="Calculation 2 2 23" xfId="13077"/>
    <cellStyle name="Calculation 2 2 24" xfId="13078"/>
    <cellStyle name="Calculation 2 2 25" xfId="13079"/>
    <cellStyle name="Calculation 2 2 3" xfId="9752"/>
    <cellStyle name="Calculation 2 2 3 10" xfId="13080"/>
    <cellStyle name="Calculation 2 2 3 10 2" xfId="13081"/>
    <cellStyle name="Calculation 2 2 3 10 3" xfId="13082"/>
    <cellStyle name="Calculation 2 2 3 10 4" xfId="13083"/>
    <cellStyle name="Calculation 2 2 3 10 5" xfId="13084"/>
    <cellStyle name="Calculation 2 2 3 10 6" xfId="13085"/>
    <cellStyle name="Calculation 2 2 3 10 7" xfId="13086"/>
    <cellStyle name="Calculation 2 2 3 10 8" xfId="13087"/>
    <cellStyle name="Calculation 2 2 3 11" xfId="13088"/>
    <cellStyle name="Calculation 2 2 3 11 2" xfId="13089"/>
    <cellStyle name="Calculation 2 2 3 11 3" xfId="13090"/>
    <cellStyle name="Calculation 2 2 3 11 4" xfId="13091"/>
    <cellStyle name="Calculation 2 2 3 11 5" xfId="13092"/>
    <cellStyle name="Calculation 2 2 3 11 6" xfId="13093"/>
    <cellStyle name="Calculation 2 2 3 11 7" xfId="13094"/>
    <cellStyle name="Calculation 2 2 3 11 8" xfId="13095"/>
    <cellStyle name="Calculation 2 2 3 12" xfId="13096"/>
    <cellStyle name="Calculation 2 2 3 13" xfId="13097"/>
    <cellStyle name="Calculation 2 2 3 14" xfId="13098"/>
    <cellStyle name="Calculation 2 2 3 15" xfId="13099"/>
    <cellStyle name="Calculation 2 2 3 16" xfId="13100"/>
    <cellStyle name="Calculation 2 2 3 17" xfId="13101"/>
    <cellStyle name="Calculation 2 2 3 18" xfId="13102"/>
    <cellStyle name="Calculation 2 2 3 19" xfId="13103"/>
    <cellStyle name="Calculation 2 2 3 2" xfId="10084"/>
    <cellStyle name="Calculation 2 2 3 2 10" xfId="13104"/>
    <cellStyle name="Calculation 2 2 3 2 10 2" xfId="13105"/>
    <cellStyle name="Calculation 2 2 3 2 10 3" xfId="13106"/>
    <cellStyle name="Calculation 2 2 3 2 10 4" xfId="13107"/>
    <cellStyle name="Calculation 2 2 3 2 10 5" xfId="13108"/>
    <cellStyle name="Calculation 2 2 3 2 10 6" xfId="13109"/>
    <cellStyle name="Calculation 2 2 3 2 10 7" xfId="13110"/>
    <cellStyle name="Calculation 2 2 3 2 10 8" xfId="13111"/>
    <cellStyle name="Calculation 2 2 3 2 11" xfId="13112"/>
    <cellStyle name="Calculation 2 2 3 2 12" xfId="13113"/>
    <cellStyle name="Calculation 2 2 3 2 13" xfId="13114"/>
    <cellStyle name="Calculation 2 2 3 2 14" xfId="13115"/>
    <cellStyle name="Calculation 2 2 3 2 15" xfId="13116"/>
    <cellStyle name="Calculation 2 2 3 2 16" xfId="13117"/>
    <cellStyle name="Calculation 2 2 3 2 17" xfId="13118"/>
    <cellStyle name="Calculation 2 2 3 2 18" xfId="13119"/>
    <cellStyle name="Calculation 2 2 3 2 19" xfId="13120"/>
    <cellStyle name="Calculation 2 2 3 2 2" xfId="13121"/>
    <cellStyle name="Calculation 2 2 3 2 2 10" xfId="13122"/>
    <cellStyle name="Calculation 2 2 3 2 2 11" xfId="13123"/>
    <cellStyle name="Calculation 2 2 3 2 2 12" xfId="13124"/>
    <cellStyle name="Calculation 2 2 3 2 2 13" xfId="13125"/>
    <cellStyle name="Calculation 2 2 3 2 2 14" xfId="13126"/>
    <cellStyle name="Calculation 2 2 3 2 2 15" xfId="13127"/>
    <cellStyle name="Calculation 2 2 3 2 2 16" xfId="13128"/>
    <cellStyle name="Calculation 2 2 3 2 2 17" xfId="13129"/>
    <cellStyle name="Calculation 2 2 3 2 2 18" xfId="13130"/>
    <cellStyle name="Calculation 2 2 3 2 2 19" xfId="13131"/>
    <cellStyle name="Calculation 2 2 3 2 2 2" xfId="13132"/>
    <cellStyle name="Calculation 2 2 3 2 2 2 10" xfId="13133"/>
    <cellStyle name="Calculation 2 2 3 2 2 2 11" xfId="13134"/>
    <cellStyle name="Calculation 2 2 3 2 2 2 12" xfId="13135"/>
    <cellStyle name="Calculation 2 2 3 2 2 2 13" xfId="13136"/>
    <cellStyle name="Calculation 2 2 3 2 2 2 14" xfId="13137"/>
    <cellStyle name="Calculation 2 2 3 2 2 2 15" xfId="13138"/>
    <cellStyle name="Calculation 2 2 3 2 2 2 2" xfId="13139"/>
    <cellStyle name="Calculation 2 2 3 2 2 2 2 2" xfId="13140"/>
    <cellStyle name="Calculation 2 2 3 2 2 2 2 3" xfId="13141"/>
    <cellStyle name="Calculation 2 2 3 2 2 2 2 4" xfId="13142"/>
    <cellStyle name="Calculation 2 2 3 2 2 2 2 5" xfId="13143"/>
    <cellStyle name="Calculation 2 2 3 2 2 2 2 6" xfId="13144"/>
    <cellStyle name="Calculation 2 2 3 2 2 2 2 7" xfId="13145"/>
    <cellStyle name="Calculation 2 2 3 2 2 2 2 8" xfId="13146"/>
    <cellStyle name="Calculation 2 2 3 2 2 2 2 9" xfId="13147"/>
    <cellStyle name="Calculation 2 2 3 2 2 2 3" xfId="13148"/>
    <cellStyle name="Calculation 2 2 3 2 2 2 3 2" xfId="13149"/>
    <cellStyle name="Calculation 2 2 3 2 2 2 3 3" xfId="13150"/>
    <cellStyle name="Calculation 2 2 3 2 2 2 3 4" xfId="13151"/>
    <cellStyle name="Calculation 2 2 3 2 2 2 3 5" xfId="13152"/>
    <cellStyle name="Calculation 2 2 3 2 2 2 3 6" xfId="13153"/>
    <cellStyle name="Calculation 2 2 3 2 2 2 3 7" xfId="13154"/>
    <cellStyle name="Calculation 2 2 3 2 2 2 3 8" xfId="13155"/>
    <cellStyle name="Calculation 2 2 3 2 2 2 3 9" xfId="13156"/>
    <cellStyle name="Calculation 2 2 3 2 2 2 4" xfId="13157"/>
    <cellStyle name="Calculation 2 2 3 2 2 2 4 2" xfId="13158"/>
    <cellStyle name="Calculation 2 2 3 2 2 2 4 3" xfId="13159"/>
    <cellStyle name="Calculation 2 2 3 2 2 2 4 4" xfId="13160"/>
    <cellStyle name="Calculation 2 2 3 2 2 2 4 5" xfId="13161"/>
    <cellStyle name="Calculation 2 2 3 2 2 2 4 6" xfId="13162"/>
    <cellStyle name="Calculation 2 2 3 2 2 2 4 7" xfId="13163"/>
    <cellStyle name="Calculation 2 2 3 2 2 2 4 8" xfId="13164"/>
    <cellStyle name="Calculation 2 2 3 2 2 2 4 9" xfId="13165"/>
    <cellStyle name="Calculation 2 2 3 2 2 2 5" xfId="13166"/>
    <cellStyle name="Calculation 2 2 3 2 2 2 5 2" xfId="13167"/>
    <cellStyle name="Calculation 2 2 3 2 2 2 5 3" xfId="13168"/>
    <cellStyle name="Calculation 2 2 3 2 2 2 5 4" xfId="13169"/>
    <cellStyle name="Calculation 2 2 3 2 2 2 5 5" xfId="13170"/>
    <cellStyle name="Calculation 2 2 3 2 2 2 5 6" xfId="13171"/>
    <cellStyle name="Calculation 2 2 3 2 2 2 5 7" xfId="13172"/>
    <cellStyle name="Calculation 2 2 3 2 2 2 5 8" xfId="13173"/>
    <cellStyle name="Calculation 2 2 3 2 2 2 6" xfId="13174"/>
    <cellStyle name="Calculation 2 2 3 2 2 2 6 2" xfId="13175"/>
    <cellStyle name="Calculation 2 2 3 2 2 2 6 3" xfId="13176"/>
    <cellStyle name="Calculation 2 2 3 2 2 2 6 4" xfId="13177"/>
    <cellStyle name="Calculation 2 2 3 2 2 2 6 5" xfId="13178"/>
    <cellStyle name="Calculation 2 2 3 2 2 2 6 6" xfId="13179"/>
    <cellStyle name="Calculation 2 2 3 2 2 2 6 7" xfId="13180"/>
    <cellStyle name="Calculation 2 2 3 2 2 2 6 8" xfId="13181"/>
    <cellStyle name="Calculation 2 2 3 2 2 2 7" xfId="13182"/>
    <cellStyle name="Calculation 2 2 3 2 2 2 7 2" xfId="13183"/>
    <cellStyle name="Calculation 2 2 3 2 2 2 7 3" xfId="13184"/>
    <cellStyle name="Calculation 2 2 3 2 2 2 7 4" xfId="13185"/>
    <cellStyle name="Calculation 2 2 3 2 2 2 7 5" xfId="13186"/>
    <cellStyle name="Calculation 2 2 3 2 2 2 7 6" xfId="13187"/>
    <cellStyle name="Calculation 2 2 3 2 2 2 7 7" xfId="13188"/>
    <cellStyle name="Calculation 2 2 3 2 2 2 7 8" xfId="13189"/>
    <cellStyle name="Calculation 2 2 3 2 2 2 8" xfId="13190"/>
    <cellStyle name="Calculation 2 2 3 2 2 2 9" xfId="13191"/>
    <cellStyle name="Calculation 2 2 3 2 2 20" xfId="13192"/>
    <cellStyle name="Calculation 2 2 3 2 2 21" xfId="13193"/>
    <cellStyle name="Calculation 2 2 3 2 2 22" xfId="13194"/>
    <cellStyle name="Calculation 2 2 3 2 2 23" xfId="13195"/>
    <cellStyle name="Calculation 2 2 3 2 2 24" xfId="13196"/>
    <cellStyle name="Calculation 2 2 3 2 2 25" xfId="13197"/>
    <cellStyle name="Calculation 2 2 3 2 2 26" xfId="13198"/>
    <cellStyle name="Calculation 2 2 3 2 2 27" xfId="13199"/>
    <cellStyle name="Calculation 2 2 3 2 2 3" xfId="13200"/>
    <cellStyle name="Calculation 2 2 3 2 2 3 10" xfId="13201"/>
    <cellStyle name="Calculation 2 2 3 2 2 3 11" xfId="13202"/>
    <cellStyle name="Calculation 2 2 3 2 2 3 12" xfId="13203"/>
    <cellStyle name="Calculation 2 2 3 2 2 3 13" xfId="13204"/>
    <cellStyle name="Calculation 2 2 3 2 2 3 14" xfId="13205"/>
    <cellStyle name="Calculation 2 2 3 2 2 3 15" xfId="13206"/>
    <cellStyle name="Calculation 2 2 3 2 2 3 2" xfId="13207"/>
    <cellStyle name="Calculation 2 2 3 2 2 3 2 2" xfId="13208"/>
    <cellStyle name="Calculation 2 2 3 2 2 3 2 3" xfId="13209"/>
    <cellStyle name="Calculation 2 2 3 2 2 3 2 4" xfId="13210"/>
    <cellStyle name="Calculation 2 2 3 2 2 3 2 5" xfId="13211"/>
    <cellStyle name="Calculation 2 2 3 2 2 3 2 6" xfId="13212"/>
    <cellStyle name="Calculation 2 2 3 2 2 3 2 7" xfId="13213"/>
    <cellStyle name="Calculation 2 2 3 2 2 3 2 8" xfId="13214"/>
    <cellStyle name="Calculation 2 2 3 2 2 3 3" xfId="13215"/>
    <cellStyle name="Calculation 2 2 3 2 2 3 3 2" xfId="13216"/>
    <cellStyle name="Calculation 2 2 3 2 2 3 3 3" xfId="13217"/>
    <cellStyle name="Calculation 2 2 3 2 2 3 3 4" xfId="13218"/>
    <cellStyle name="Calculation 2 2 3 2 2 3 3 5" xfId="13219"/>
    <cellStyle name="Calculation 2 2 3 2 2 3 3 6" xfId="13220"/>
    <cellStyle name="Calculation 2 2 3 2 2 3 3 7" xfId="13221"/>
    <cellStyle name="Calculation 2 2 3 2 2 3 3 8" xfId="13222"/>
    <cellStyle name="Calculation 2 2 3 2 2 3 4" xfId="13223"/>
    <cellStyle name="Calculation 2 2 3 2 2 3 4 2" xfId="13224"/>
    <cellStyle name="Calculation 2 2 3 2 2 3 4 3" xfId="13225"/>
    <cellStyle name="Calculation 2 2 3 2 2 3 4 4" xfId="13226"/>
    <cellStyle name="Calculation 2 2 3 2 2 3 4 5" xfId="13227"/>
    <cellStyle name="Calculation 2 2 3 2 2 3 4 6" xfId="13228"/>
    <cellStyle name="Calculation 2 2 3 2 2 3 4 7" xfId="13229"/>
    <cellStyle name="Calculation 2 2 3 2 2 3 4 8" xfId="13230"/>
    <cellStyle name="Calculation 2 2 3 2 2 3 5" xfId="13231"/>
    <cellStyle name="Calculation 2 2 3 2 2 3 5 2" xfId="13232"/>
    <cellStyle name="Calculation 2 2 3 2 2 3 5 3" xfId="13233"/>
    <cellStyle name="Calculation 2 2 3 2 2 3 5 4" xfId="13234"/>
    <cellStyle name="Calculation 2 2 3 2 2 3 5 5" xfId="13235"/>
    <cellStyle name="Calculation 2 2 3 2 2 3 5 6" xfId="13236"/>
    <cellStyle name="Calculation 2 2 3 2 2 3 5 7" xfId="13237"/>
    <cellStyle name="Calculation 2 2 3 2 2 3 5 8" xfId="13238"/>
    <cellStyle name="Calculation 2 2 3 2 2 3 6" xfId="13239"/>
    <cellStyle name="Calculation 2 2 3 2 2 3 6 2" xfId="13240"/>
    <cellStyle name="Calculation 2 2 3 2 2 3 6 3" xfId="13241"/>
    <cellStyle name="Calculation 2 2 3 2 2 3 6 4" xfId="13242"/>
    <cellStyle name="Calculation 2 2 3 2 2 3 6 5" xfId="13243"/>
    <cellStyle name="Calculation 2 2 3 2 2 3 6 6" xfId="13244"/>
    <cellStyle name="Calculation 2 2 3 2 2 3 6 7" xfId="13245"/>
    <cellStyle name="Calculation 2 2 3 2 2 3 6 8" xfId="13246"/>
    <cellStyle name="Calculation 2 2 3 2 2 3 7" xfId="13247"/>
    <cellStyle name="Calculation 2 2 3 2 2 3 7 2" xfId="13248"/>
    <cellStyle name="Calculation 2 2 3 2 2 3 7 3" xfId="13249"/>
    <cellStyle name="Calculation 2 2 3 2 2 3 7 4" xfId="13250"/>
    <cellStyle name="Calculation 2 2 3 2 2 3 7 5" xfId="13251"/>
    <cellStyle name="Calculation 2 2 3 2 2 3 7 6" xfId="13252"/>
    <cellStyle name="Calculation 2 2 3 2 2 3 7 7" xfId="13253"/>
    <cellStyle name="Calculation 2 2 3 2 2 3 7 8" xfId="13254"/>
    <cellStyle name="Calculation 2 2 3 2 2 3 8" xfId="13255"/>
    <cellStyle name="Calculation 2 2 3 2 2 3 9" xfId="13256"/>
    <cellStyle name="Calculation 2 2 3 2 2 4" xfId="13257"/>
    <cellStyle name="Calculation 2 2 3 2 2 4 2" xfId="13258"/>
    <cellStyle name="Calculation 2 2 3 2 2 4 3" xfId="13259"/>
    <cellStyle name="Calculation 2 2 3 2 2 4 4" xfId="13260"/>
    <cellStyle name="Calculation 2 2 3 2 2 4 5" xfId="13261"/>
    <cellStyle name="Calculation 2 2 3 2 2 4 6" xfId="13262"/>
    <cellStyle name="Calculation 2 2 3 2 2 4 7" xfId="13263"/>
    <cellStyle name="Calculation 2 2 3 2 2 4 8" xfId="13264"/>
    <cellStyle name="Calculation 2 2 3 2 2 4 9" xfId="13265"/>
    <cellStyle name="Calculation 2 2 3 2 2 5" xfId="13266"/>
    <cellStyle name="Calculation 2 2 3 2 2 5 2" xfId="13267"/>
    <cellStyle name="Calculation 2 2 3 2 2 5 3" xfId="13268"/>
    <cellStyle name="Calculation 2 2 3 2 2 5 4" xfId="13269"/>
    <cellStyle name="Calculation 2 2 3 2 2 5 5" xfId="13270"/>
    <cellStyle name="Calculation 2 2 3 2 2 5 6" xfId="13271"/>
    <cellStyle name="Calculation 2 2 3 2 2 5 7" xfId="13272"/>
    <cellStyle name="Calculation 2 2 3 2 2 5 8" xfId="13273"/>
    <cellStyle name="Calculation 2 2 3 2 2 5 9" xfId="13274"/>
    <cellStyle name="Calculation 2 2 3 2 2 6" xfId="13275"/>
    <cellStyle name="Calculation 2 2 3 2 2 6 2" xfId="13276"/>
    <cellStyle name="Calculation 2 2 3 2 2 6 3" xfId="13277"/>
    <cellStyle name="Calculation 2 2 3 2 2 6 4" xfId="13278"/>
    <cellStyle name="Calculation 2 2 3 2 2 6 5" xfId="13279"/>
    <cellStyle name="Calculation 2 2 3 2 2 6 6" xfId="13280"/>
    <cellStyle name="Calculation 2 2 3 2 2 6 7" xfId="13281"/>
    <cellStyle name="Calculation 2 2 3 2 2 6 8" xfId="13282"/>
    <cellStyle name="Calculation 2 2 3 2 2 6 9" xfId="13283"/>
    <cellStyle name="Calculation 2 2 3 2 2 7" xfId="13284"/>
    <cellStyle name="Calculation 2 2 3 2 2 7 2" xfId="13285"/>
    <cellStyle name="Calculation 2 2 3 2 2 7 3" xfId="13286"/>
    <cellStyle name="Calculation 2 2 3 2 2 7 4" xfId="13287"/>
    <cellStyle name="Calculation 2 2 3 2 2 7 5" xfId="13288"/>
    <cellStyle name="Calculation 2 2 3 2 2 7 6" xfId="13289"/>
    <cellStyle name="Calculation 2 2 3 2 2 7 7" xfId="13290"/>
    <cellStyle name="Calculation 2 2 3 2 2 7 8" xfId="13291"/>
    <cellStyle name="Calculation 2 2 3 2 2 8" xfId="13292"/>
    <cellStyle name="Calculation 2 2 3 2 2 8 2" xfId="13293"/>
    <cellStyle name="Calculation 2 2 3 2 2 8 3" xfId="13294"/>
    <cellStyle name="Calculation 2 2 3 2 2 8 4" xfId="13295"/>
    <cellStyle name="Calculation 2 2 3 2 2 8 5" xfId="13296"/>
    <cellStyle name="Calculation 2 2 3 2 2 8 6" xfId="13297"/>
    <cellStyle name="Calculation 2 2 3 2 2 8 7" xfId="13298"/>
    <cellStyle name="Calculation 2 2 3 2 2 8 8" xfId="13299"/>
    <cellStyle name="Calculation 2 2 3 2 2 9" xfId="13300"/>
    <cellStyle name="Calculation 2 2 3 2 2 9 2" xfId="13301"/>
    <cellStyle name="Calculation 2 2 3 2 2 9 3" xfId="13302"/>
    <cellStyle name="Calculation 2 2 3 2 2 9 4" xfId="13303"/>
    <cellStyle name="Calculation 2 2 3 2 2 9 5" xfId="13304"/>
    <cellStyle name="Calculation 2 2 3 2 2 9 6" xfId="13305"/>
    <cellStyle name="Calculation 2 2 3 2 2 9 7" xfId="13306"/>
    <cellStyle name="Calculation 2 2 3 2 2 9 8" xfId="13307"/>
    <cellStyle name="Calculation 2 2 3 2 20" xfId="13308"/>
    <cellStyle name="Calculation 2 2 3 2 21" xfId="13309"/>
    <cellStyle name="Calculation 2 2 3 2 22" xfId="13310"/>
    <cellStyle name="Calculation 2 2 3 2 23" xfId="13311"/>
    <cellStyle name="Calculation 2 2 3 2 24" xfId="13312"/>
    <cellStyle name="Calculation 2 2 3 2 25" xfId="13313"/>
    <cellStyle name="Calculation 2 2 3 2 26" xfId="13314"/>
    <cellStyle name="Calculation 2 2 3 2 3" xfId="13315"/>
    <cellStyle name="Calculation 2 2 3 2 3 10" xfId="13316"/>
    <cellStyle name="Calculation 2 2 3 2 3 11" xfId="13317"/>
    <cellStyle name="Calculation 2 2 3 2 3 12" xfId="13318"/>
    <cellStyle name="Calculation 2 2 3 2 3 13" xfId="13319"/>
    <cellStyle name="Calculation 2 2 3 2 3 14" xfId="13320"/>
    <cellStyle name="Calculation 2 2 3 2 3 15" xfId="13321"/>
    <cellStyle name="Calculation 2 2 3 2 3 16" xfId="13322"/>
    <cellStyle name="Calculation 2 2 3 2 3 17" xfId="13323"/>
    <cellStyle name="Calculation 2 2 3 2 3 18" xfId="13324"/>
    <cellStyle name="Calculation 2 2 3 2 3 19" xfId="13325"/>
    <cellStyle name="Calculation 2 2 3 2 3 2" xfId="13326"/>
    <cellStyle name="Calculation 2 2 3 2 3 2 2" xfId="13327"/>
    <cellStyle name="Calculation 2 2 3 2 3 2 3" xfId="13328"/>
    <cellStyle name="Calculation 2 2 3 2 3 2 4" xfId="13329"/>
    <cellStyle name="Calculation 2 2 3 2 3 2 5" xfId="13330"/>
    <cellStyle name="Calculation 2 2 3 2 3 2 6" xfId="13331"/>
    <cellStyle name="Calculation 2 2 3 2 3 2 7" xfId="13332"/>
    <cellStyle name="Calculation 2 2 3 2 3 2 8" xfId="13333"/>
    <cellStyle name="Calculation 2 2 3 2 3 2 9" xfId="13334"/>
    <cellStyle name="Calculation 2 2 3 2 3 20" xfId="13335"/>
    <cellStyle name="Calculation 2 2 3 2 3 21" xfId="13336"/>
    <cellStyle name="Calculation 2 2 3 2 3 22" xfId="13337"/>
    <cellStyle name="Calculation 2 2 3 2 3 23" xfId="13338"/>
    <cellStyle name="Calculation 2 2 3 2 3 24" xfId="13339"/>
    <cellStyle name="Calculation 2 2 3 2 3 3" xfId="13340"/>
    <cellStyle name="Calculation 2 2 3 2 3 3 2" xfId="13341"/>
    <cellStyle name="Calculation 2 2 3 2 3 3 3" xfId="13342"/>
    <cellStyle name="Calculation 2 2 3 2 3 3 4" xfId="13343"/>
    <cellStyle name="Calculation 2 2 3 2 3 3 5" xfId="13344"/>
    <cellStyle name="Calculation 2 2 3 2 3 3 6" xfId="13345"/>
    <cellStyle name="Calculation 2 2 3 2 3 3 7" xfId="13346"/>
    <cellStyle name="Calculation 2 2 3 2 3 3 8" xfId="13347"/>
    <cellStyle name="Calculation 2 2 3 2 3 3 9" xfId="13348"/>
    <cellStyle name="Calculation 2 2 3 2 3 4" xfId="13349"/>
    <cellStyle name="Calculation 2 2 3 2 3 4 2" xfId="13350"/>
    <cellStyle name="Calculation 2 2 3 2 3 4 3" xfId="13351"/>
    <cellStyle name="Calculation 2 2 3 2 3 4 4" xfId="13352"/>
    <cellStyle name="Calculation 2 2 3 2 3 4 5" xfId="13353"/>
    <cellStyle name="Calculation 2 2 3 2 3 4 6" xfId="13354"/>
    <cellStyle name="Calculation 2 2 3 2 3 4 7" xfId="13355"/>
    <cellStyle name="Calculation 2 2 3 2 3 4 8" xfId="13356"/>
    <cellStyle name="Calculation 2 2 3 2 3 4 9" xfId="13357"/>
    <cellStyle name="Calculation 2 2 3 2 3 5" xfId="13358"/>
    <cellStyle name="Calculation 2 2 3 2 3 5 2" xfId="13359"/>
    <cellStyle name="Calculation 2 2 3 2 3 5 3" xfId="13360"/>
    <cellStyle name="Calculation 2 2 3 2 3 5 4" xfId="13361"/>
    <cellStyle name="Calculation 2 2 3 2 3 5 5" xfId="13362"/>
    <cellStyle name="Calculation 2 2 3 2 3 5 6" xfId="13363"/>
    <cellStyle name="Calculation 2 2 3 2 3 5 7" xfId="13364"/>
    <cellStyle name="Calculation 2 2 3 2 3 5 8" xfId="13365"/>
    <cellStyle name="Calculation 2 2 3 2 3 6" xfId="13366"/>
    <cellStyle name="Calculation 2 2 3 2 3 6 2" xfId="13367"/>
    <cellStyle name="Calculation 2 2 3 2 3 6 3" xfId="13368"/>
    <cellStyle name="Calculation 2 2 3 2 3 6 4" xfId="13369"/>
    <cellStyle name="Calculation 2 2 3 2 3 6 5" xfId="13370"/>
    <cellStyle name="Calculation 2 2 3 2 3 6 6" xfId="13371"/>
    <cellStyle name="Calculation 2 2 3 2 3 6 7" xfId="13372"/>
    <cellStyle name="Calculation 2 2 3 2 3 6 8" xfId="13373"/>
    <cellStyle name="Calculation 2 2 3 2 3 7" xfId="13374"/>
    <cellStyle name="Calculation 2 2 3 2 3 7 2" xfId="13375"/>
    <cellStyle name="Calculation 2 2 3 2 3 7 3" xfId="13376"/>
    <cellStyle name="Calculation 2 2 3 2 3 7 4" xfId="13377"/>
    <cellStyle name="Calculation 2 2 3 2 3 7 5" xfId="13378"/>
    <cellStyle name="Calculation 2 2 3 2 3 7 6" xfId="13379"/>
    <cellStyle name="Calculation 2 2 3 2 3 7 7" xfId="13380"/>
    <cellStyle name="Calculation 2 2 3 2 3 7 8" xfId="13381"/>
    <cellStyle name="Calculation 2 2 3 2 3 8" xfId="13382"/>
    <cellStyle name="Calculation 2 2 3 2 3 9" xfId="13383"/>
    <cellStyle name="Calculation 2 2 3 2 4" xfId="13384"/>
    <cellStyle name="Calculation 2 2 3 2 4 10" xfId="13385"/>
    <cellStyle name="Calculation 2 2 3 2 4 11" xfId="13386"/>
    <cellStyle name="Calculation 2 2 3 2 4 12" xfId="13387"/>
    <cellStyle name="Calculation 2 2 3 2 4 13" xfId="13388"/>
    <cellStyle name="Calculation 2 2 3 2 4 14" xfId="13389"/>
    <cellStyle name="Calculation 2 2 3 2 4 15" xfId="13390"/>
    <cellStyle name="Calculation 2 2 3 2 4 16" xfId="13391"/>
    <cellStyle name="Calculation 2 2 3 2 4 17" xfId="13392"/>
    <cellStyle name="Calculation 2 2 3 2 4 18" xfId="13393"/>
    <cellStyle name="Calculation 2 2 3 2 4 2" xfId="13394"/>
    <cellStyle name="Calculation 2 2 3 2 4 3" xfId="13395"/>
    <cellStyle name="Calculation 2 2 3 2 4 4" xfId="13396"/>
    <cellStyle name="Calculation 2 2 3 2 4 5" xfId="13397"/>
    <cellStyle name="Calculation 2 2 3 2 4 6" xfId="13398"/>
    <cellStyle name="Calculation 2 2 3 2 4 7" xfId="13399"/>
    <cellStyle name="Calculation 2 2 3 2 4 8" xfId="13400"/>
    <cellStyle name="Calculation 2 2 3 2 4 9" xfId="13401"/>
    <cellStyle name="Calculation 2 2 3 2 5" xfId="13402"/>
    <cellStyle name="Calculation 2 2 3 2 5 10" xfId="13403"/>
    <cellStyle name="Calculation 2 2 3 2 5 11" xfId="13404"/>
    <cellStyle name="Calculation 2 2 3 2 5 12" xfId="13405"/>
    <cellStyle name="Calculation 2 2 3 2 5 13" xfId="13406"/>
    <cellStyle name="Calculation 2 2 3 2 5 14" xfId="13407"/>
    <cellStyle name="Calculation 2 2 3 2 5 15" xfId="13408"/>
    <cellStyle name="Calculation 2 2 3 2 5 16" xfId="13409"/>
    <cellStyle name="Calculation 2 2 3 2 5 17" xfId="13410"/>
    <cellStyle name="Calculation 2 2 3 2 5 18" xfId="13411"/>
    <cellStyle name="Calculation 2 2 3 2 5 2" xfId="13412"/>
    <cellStyle name="Calculation 2 2 3 2 5 3" xfId="13413"/>
    <cellStyle name="Calculation 2 2 3 2 5 4" xfId="13414"/>
    <cellStyle name="Calculation 2 2 3 2 5 5" xfId="13415"/>
    <cellStyle name="Calculation 2 2 3 2 5 6" xfId="13416"/>
    <cellStyle name="Calculation 2 2 3 2 5 7" xfId="13417"/>
    <cellStyle name="Calculation 2 2 3 2 5 8" xfId="13418"/>
    <cellStyle name="Calculation 2 2 3 2 5 9" xfId="13419"/>
    <cellStyle name="Calculation 2 2 3 2 6" xfId="13420"/>
    <cellStyle name="Calculation 2 2 3 2 6 10" xfId="13421"/>
    <cellStyle name="Calculation 2 2 3 2 6 11" xfId="13422"/>
    <cellStyle name="Calculation 2 2 3 2 6 12" xfId="13423"/>
    <cellStyle name="Calculation 2 2 3 2 6 13" xfId="13424"/>
    <cellStyle name="Calculation 2 2 3 2 6 14" xfId="13425"/>
    <cellStyle name="Calculation 2 2 3 2 6 15" xfId="13426"/>
    <cellStyle name="Calculation 2 2 3 2 6 16" xfId="13427"/>
    <cellStyle name="Calculation 2 2 3 2 6 17" xfId="13428"/>
    <cellStyle name="Calculation 2 2 3 2 6 18" xfId="13429"/>
    <cellStyle name="Calculation 2 2 3 2 6 2" xfId="13430"/>
    <cellStyle name="Calculation 2 2 3 2 6 3" xfId="13431"/>
    <cellStyle name="Calculation 2 2 3 2 6 4" xfId="13432"/>
    <cellStyle name="Calculation 2 2 3 2 6 5" xfId="13433"/>
    <cellStyle name="Calculation 2 2 3 2 6 6" xfId="13434"/>
    <cellStyle name="Calculation 2 2 3 2 6 7" xfId="13435"/>
    <cellStyle name="Calculation 2 2 3 2 6 8" xfId="13436"/>
    <cellStyle name="Calculation 2 2 3 2 6 9" xfId="13437"/>
    <cellStyle name="Calculation 2 2 3 2 7" xfId="13438"/>
    <cellStyle name="Calculation 2 2 3 2 7 2" xfId="13439"/>
    <cellStyle name="Calculation 2 2 3 2 7 3" xfId="13440"/>
    <cellStyle name="Calculation 2 2 3 2 7 4" xfId="13441"/>
    <cellStyle name="Calculation 2 2 3 2 7 5" xfId="13442"/>
    <cellStyle name="Calculation 2 2 3 2 7 6" xfId="13443"/>
    <cellStyle name="Calculation 2 2 3 2 7 7" xfId="13444"/>
    <cellStyle name="Calculation 2 2 3 2 7 8" xfId="13445"/>
    <cellStyle name="Calculation 2 2 3 2 7 9" xfId="13446"/>
    <cellStyle name="Calculation 2 2 3 2 8" xfId="13447"/>
    <cellStyle name="Calculation 2 2 3 2 8 2" xfId="13448"/>
    <cellStyle name="Calculation 2 2 3 2 8 3" xfId="13449"/>
    <cellStyle name="Calculation 2 2 3 2 8 4" xfId="13450"/>
    <cellStyle name="Calculation 2 2 3 2 8 5" xfId="13451"/>
    <cellStyle name="Calculation 2 2 3 2 8 6" xfId="13452"/>
    <cellStyle name="Calculation 2 2 3 2 8 7" xfId="13453"/>
    <cellStyle name="Calculation 2 2 3 2 8 8" xfId="13454"/>
    <cellStyle name="Calculation 2 2 3 2 8 9" xfId="13455"/>
    <cellStyle name="Calculation 2 2 3 2 9" xfId="13456"/>
    <cellStyle name="Calculation 2 2 3 2 9 2" xfId="13457"/>
    <cellStyle name="Calculation 2 2 3 2 9 3" xfId="13458"/>
    <cellStyle name="Calculation 2 2 3 2 9 4" xfId="13459"/>
    <cellStyle name="Calculation 2 2 3 2 9 5" xfId="13460"/>
    <cellStyle name="Calculation 2 2 3 2 9 6" xfId="13461"/>
    <cellStyle name="Calculation 2 2 3 2 9 7" xfId="13462"/>
    <cellStyle name="Calculation 2 2 3 2 9 8" xfId="13463"/>
    <cellStyle name="Calculation 2 2 3 20" xfId="13464"/>
    <cellStyle name="Calculation 2 2 3 21" xfId="13465"/>
    <cellStyle name="Calculation 2 2 3 22" xfId="13466"/>
    <cellStyle name="Calculation 2 2 3 23" xfId="13467"/>
    <cellStyle name="Calculation 2 2 3 24" xfId="13468"/>
    <cellStyle name="Calculation 2 2 3 25" xfId="13469"/>
    <cellStyle name="Calculation 2 2 3 26" xfId="13470"/>
    <cellStyle name="Calculation 2 2 3 27" xfId="13471"/>
    <cellStyle name="Calculation 2 2 3 3" xfId="13472"/>
    <cellStyle name="Calculation 2 2 3 3 10" xfId="13473"/>
    <cellStyle name="Calculation 2 2 3 3 11" xfId="13474"/>
    <cellStyle name="Calculation 2 2 3 3 12" xfId="13475"/>
    <cellStyle name="Calculation 2 2 3 3 13" xfId="13476"/>
    <cellStyle name="Calculation 2 2 3 3 14" xfId="13477"/>
    <cellStyle name="Calculation 2 2 3 3 15" xfId="13478"/>
    <cellStyle name="Calculation 2 2 3 3 16" xfId="13479"/>
    <cellStyle name="Calculation 2 2 3 3 17" xfId="13480"/>
    <cellStyle name="Calculation 2 2 3 3 18" xfId="13481"/>
    <cellStyle name="Calculation 2 2 3 3 19" xfId="13482"/>
    <cellStyle name="Calculation 2 2 3 3 2" xfId="13483"/>
    <cellStyle name="Calculation 2 2 3 3 2 10" xfId="13484"/>
    <cellStyle name="Calculation 2 2 3 3 2 11" xfId="13485"/>
    <cellStyle name="Calculation 2 2 3 3 2 12" xfId="13486"/>
    <cellStyle name="Calculation 2 2 3 3 2 13" xfId="13487"/>
    <cellStyle name="Calculation 2 2 3 3 2 14" xfId="13488"/>
    <cellStyle name="Calculation 2 2 3 3 2 15" xfId="13489"/>
    <cellStyle name="Calculation 2 2 3 3 2 2" xfId="13490"/>
    <cellStyle name="Calculation 2 2 3 3 2 2 2" xfId="13491"/>
    <cellStyle name="Calculation 2 2 3 3 2 2 3" xfId="13492"/>
    <cellStyle name="Calculation 2 2 3 3 2 2 4" xfId="13493"/>
    <cellStyle name="Calculation 2 2 3 3 2 2 5" xfId="13494"/>
    <cellStyle name="Calculation 2 2 3 3 2 2 6" xfId="13495"/>
    <cellStyle name="Calculation 2 2 3 3 2 2 7" xfId="13496"/>
    <cellStyle name="Calculation 2 2 3 3 2 2 8" xfId="13497"/>
    <cellStyle name="Calculation 2 2 3 3 2 2 9" xfId="13498"/>
    <cellStyle name="Calculation 2 2 3 3 2 3" xfId="13499"/>
    <cellStyle name="Calculation 2 2 3 3 2 3 2" xfId="13500"/>
    <cellStyle name="Calculation 2 2 3 3 2 3 3" xfId="13501"/>
    <cellStyle name="Calculation 2 2 3 3 2 3 4" xfId="13502"/>
    <cellStyle name="Calculation 2 2 3 3 2 3 5" xfId="13503"/>
    <cellStyle name="Calculation 2 2 3 3 2 3 6" xfId="13504"/>
    <cellStyle name="Calculation 2 2 3 3 2 3 7" xfId="13505"/>
    <cellStyle name="Calculation 2 2 3 3 2 3 8" xfId="13506"/>
    <cellStyle name="Calculation 2 2 3 3 2 3 9" xfId="13507"/>
    <cellStyle name="Calculation 2 2 3 3 2 4" xfId="13508"/>
    <cellStyle name="Calculation 2 2 3 3 2 4 2" xfId="13509"/>
    <cellStyle name="Calculation 2 2 3 3 2 4 3" xfId="13510"/>
    <cellStyle name="Calculation 2 2 3 3 2 4 4" xfId="13511"/>
    <cellStyle name="Calculation 2 2 3 3 2 4 5" xfId="13512"/>
    <cellStyle name="Calculation 2 2 3 3 2 4 6" xfId="13513"/>
    <cellStyle name="Calculation 2 2 3 3 2 4 7" xfId="13514"/>
    <cellStyle name="Calculation 2 2 3 3 2 4 8" xfId="13515"/>
    <cellStyle name="Calculation 2 2 3 3 2 4 9" xfId="13516"/>
    <cellStyle name="Calculation 2 2 3 3 2 5" xfId="13517"/>
    <cellStyle name="Calculation 2 2 3 3 2 5 2" xfId="13518"/>
    <cellStyle name="Calculation 2 2 3 3 2 5 3" xfId="13519"/>
    <cellStyle name="Calculation 2 2 3 3 2 5 4" xfId="13520"/>
    <cellStyle name="Calculation 2 2 3 3 2 5 5" xfId="13521"/>
    <cellStyle name="Calculation 2 2 3 3 2 5 6" xfId="13522"/>
    <cellStyle name="Calculation 2 2 3 3 2 5 7" xfId="13523"/>
    <cellStyle name="Calculation 2 2 3 3 2 5 8" xfId="13524"/>
    <cellStyle name="Calculation 2 2 3 3 2 6" xfId="13525"/>
    <cellStyle name="Calculation 2 2 3 3 2 6 2" xfId="13526"/>
    <cellStyle name="Calculation 2 2 3 3 2 6 3" xfId="13527"/>
    <cellStyle name="Calculation 2 2 3 3 2 6 4" xfId="13528"/>
    <cellStyle name="Calculation 2 2 3 3 2 6 5" xfId="13529"/>
    <cellStyle name="Calculation 2 2 3 3 2 6 6" xfId="13530"/>
    <cellStyle name="Calculation 2 2 3 3 2 6 7" xfId="13531"/>
    <cellStyle name="Calculation 2 2 3 3 2 6 8" xfId="13532"/>
    <cellStyle name="Calculation 2 2 3 3 2 7" xfId="13533"/>
    <cellStyle name="Calculation 2 2 3 3 2 7 2" xfId="13534"/>
    <cellStyle name="Calculation 2 2 3 3 2 7 3" xfId="13535"/>
    <cellStyle name="Calculation 2 2 3 3 2 7 4" xfId="13536"/>
    <cellStyle name="Calculation 2 2 3 3 2 7 5" xfId="13537"/>
    <cellStyle name="Calculation 2 2 3 3 2 7 6" xfId="13538"/>
    <cellStyle name="Calculation 2 2 3 3 2 7 7" xfId="13539"/>
    <cellStyle name="Calculation 2 2 3 3 2 7 8" xfId="13540"/>
    <cellStyle name="Calculation 2 2 3 3 2 8" xfId="13541"/>
    <cellStyle name="Calculation 2 2 3 3 2 9" xfId="13542"/>
    <cellStyle name="Calculation 2 2 3 3 20" xfId="13543"/>
    <cellStyle name="Calculation 2 2 3 3 21" xfId="13544"/>
    <cellStyle name="Calculation 2 2 3 3 22" xfId="13545"/>
    <cellStyle name="Calculation 2 2 3 3 23" xfId="13546"/>
    <cellStyle name="Calculation 2 2 3 3 24" xfId="13547"/>
    <cellStyle name="Calculation 2 2 3 3 25" xfId="13548"/>
    <cellStyle name="Calculation 2 2 3 3 26" xfId="13549"/>
    <cellStyle name="Calculation 2 2 3 3 27" xfId="13550"/>
    <cellStyle name="Calculation 2 2 3 3 3" xfId="13551"/>
    <cellStyle name="Calculation 2 2 3 3 3 10" xfId="13552"/>
    <cellStyle name="Calculation 2 2 3 3 3 11" xfId="13553"/>
    <cellStyle name="Calculation 2 2 3 3 3 12" xfId="13554"/>
    <cellStyle name="Calculation 2 2 3 3 3 13" xfId="13555"/>
    <cellStyle name="Calculation 2 2 3 3 3 14" xfId="13556"/>
    <cellStyle name="Calculation 2 2 3 3 3 15" xfId="13557"/>
    <cellStyle name="Calculation 2 2 3 3 3 2" xfId="13558"/>
    <cellStyle name="Calculation 2 2 3 3 3 2 2" xfId="13559"/>
    <cellStyle name="Calculation 2 2 3 3 3 2 3" xfId="13560"/>
    <cellStyle name="Calculation 2 2 3 3 3 2 4" xfId="13561"/>
    <cellStyle name="Calculation 2 2 3 3 3 2 5" xfId="13562"/>
    <cellStyle name="Calculation 2 2 3 3 3 2 6" xfId="13563"/>
    <cellStyle name="Calculation 2 2 3 3 3 2 7" xfId="13564"/>
    <cellStyle name="Calculation 2 2 3 3 3 2 8" xfId="13565"/>
    <cellStyle name="Calculation 2 2 3 3 3 3" xfId="13566"/>
    <cellStyle name="Calculation 2 2 3 3 3 3 2" xfId="13567"/>
    <cellStyle name="Calculation 2 2 3 3 3 3 3" xfId="13568"/>
    <cellStyle name="Calculation 2 2 3 3 3 3 4" xfId="13569"/>
    <cellStyle name="Calculation 2 2 3 3 3 3 5" xfId="13570"/>
    <cellStyle name="Calculation 2 2 3 3 3 3 6" xfId="13571"/>
    <cellStyle name="Calculation 2 2 3 3 3 3 7" xfId="13572"/>
    <cellStyle name="Calculation 2 2 3 3 3 3 8" xfId="13573"/>
    <cellStyle name="Calculation 2 2 3 3 3 4" xfId="13574"/>
    <cellStyle name="Calculation 2 2 3 3 3 4 2" xfId="13575"/>
    <cellStyle name="Calculation 2 2 3 3 3 4 3" xfId="13576"/>
    <cellStyle name="Calculation 2 2 3 3 3 4 4" xfId="13577"/>
    <cellStyle name="Calculation 2 2 3 3 3 4 5" xfId="13578"/>
    <cellStyle name="Calculation 2 2 3 3 3 4 6" xfId="13579"/>
    <cellStyle name="Calculation 2 2 3 3 3 4 7" xfId="13580"/>
    <cellStyle name="Calculation 2 2 3 3 3 4 8" xfId="13581"/>
    <cellStyle name="Calculation 2 2 3 3 3 5" xfId="13582"/>
    <cellStyle name="Calculation 2 2 3 3 3 5 2" xfId="13583"/>
    <cellStyle name="Calculation 2 2 3 3 3 5 3" xfId="13584"/>
    <cellStyle name="Calculation 2 2 3 3 3 5 4" xfId="13585"/>
    <cellStyle name="Calculation 2 2 3 3 3 5 5" xfId="13586"/>
    <cellStyle name="Calculation 2 2 3 3 3 5 6" xfId="13587"/>
    <cellStyle name="Calculation 2 2 3 3 3 5 7" xfId="13588"/>
    <cellStyle name="Calculation 2 2 3 3 3 5 8" xfId="13589"/>
    <cellStyle name="Calculation 2 2 3 3 3 6" xfId="13590"/>
    <cellStyle name="Calculation 2 2 3 3 3 6 2" xfId="13591"/>
    <cellStyle name="Calculation 2 2 3 3 3 6 3" xfId="13592"/>
    <cellStyle name="Calculation 2 2 3 3 3 6 4" xfId="13593"/>
    <cellStyle name="Calculation 2 2 3 3 3 6 5" xfId="13594"/>
    <cellStyle name="Calculation 2 2 3 3 3 6 6" xfId="13595"/>
    <cellStyle name="Calculation 2 2 3 3 3 6 7" xfId="13596"/>
    <cellStyle name="Calculation 2 2 3 3 3 6 8" xfId="13597"/>
    <cellStyle name="Calculation 2 2 3 3 3 7" xfId="13598"/>
    <cellStyle name="Calculation 2 2 3 3 3 7 2" xfId="13599"/>
    <cellStyle name="Calculation 2 2 3 3 3 7 3" xfId="13600"/>
    <cellStyle name="Calculation 2 2 3 3 3 7 4" xfId="13601"/>
    <cellStyle name="Calculation 2 2 3 3 3 7 5" xfId="13602"/>
    <cellStyle name="Calculation 2 2 3 3 3 7 6" xfId="13603"/>
    <cellStyle name="Calculation 2 2 3 3 3 7 7" xfId="13604"/>
    <cellStyle name="Calculation 2 2 3 3 3 7 8" xfId="13605"/>
    <cellStyle name="Calculation 2 2 3 3 3 8" xfId="13606"/>
    <cellStyle name="Calculation 2 2 3 3 3 9" xfId="13607"/>
    <cellStyle name="Calculation 2 2 3 3 4" xfId="13608"/>
    <cellStyle name="Calculation 2 2 3 3 4 2" xfId="13609"/>
    <cellStyle name="Calculation 2 2 3 3 4 3" xfId="13610"/>
    <cellStyle name="Calculation 2 2 3 3 4 4" xfId="13611"/>
    <cellStyle name="Calculation 2 2 3 3 4 5" xfId="13612"/>
    <cellStyle name="Calculation 2 2 3 3 4 6" xfId="13613"/>
    <cellStyle name="Calculation 2 2 3 3 4 7" xfId="13614"/>
    <cellStyle name="Calculation 2 2 3 3 4 8" xfId="13615"/>
    <cellStyle name="Calculation 2 2 3 3 4 9" xfId="13616"/>
    <cellStyle name="Calculation 2 2 3 3 5" xfId="13617"/>
    <cellStyle name="Calculation 2 2 3 3 5 2" xfId="13618"/>
    <cellStyle name="Calculation 2 2 3 3 5 3" xfId="13619"/>
    <cellStyle name="Calculation 2 2 3 3 5 4" xfId="13620"/>
    <cellStyle name="Calculation 2 2 3 3 5 5" xfId="13621"/>
    <cellStyle name="Calculation 2 2 3 3 5 6" xfId="13622"/>
    <cellStyle name="Calculation 2 2 3 3 5 7" xfId="13623"/>
    <cellStyle name="Calculation 2 2 3 3 5 8" xfId="13624"/>
    <cellStyle name="Calculation 2 2 3 3 5 9" xfId="13625"/>
    <cellStyle name="Calculation 2 2 3 3 6" xfId="13626"/>
    <cellStyle name="Calculation 2 2 3 3 6 2" xfId="13627"/>
    <cellStyle name="Calculation 2 2 3 3 6 3" xfId="13628"/>
    <cellStyle name="Calculation 2 2 3 3 6 4" xfId="13629"/>
    <cellStyle name="Calculation 2 2 3 3 6 5" xfId="13630"/>
    <cellStyle name="Calculation 2 2 3 3 6 6" xfId="13631"/>
    <cellStyle name="Calculation 2 2 3 3 6 7" xfId="13632"/>
    <cellStyle name="Calculation 2 2 3 3 6 8" xfId="13633"/>
    <cellStyle name="Calculation 2 2 3 3 6 9" xfId="13634"/>
    <cellStyle name="Calculation 2 2 3 3 7" xfId="13635"/>
    <cellStyle name="Calculation 2 2 3 3 7 2" xfId="13636"/>
    <cellStyle name="Calculation 2 2 3 3 7 3" xfId="13637"/>
    <cellStyle name="Calculation 2 2 3 3 7 4" xfId="13638"/>
    <cellStyle name="Calculation 2 2 3 3 7 5" xfId="13639"/>
    <cellStyle name="Calculation 2 2 3 3 7 6" xfId="13640"/>
    <cellStyle name="Calculation 2 2 3 3 7 7" xfId="13641"/>
    <cellStyle name="Calculation 2 2 3 3 7 8" xfId="13642"/>
    <cellStyle name="Calculation 2 2 3 3 8" xfId="13643"/>
    <cellStyle name="Calculation 2 2 3 3 8 2" xfId="13644"/>
    <cellStyle name="Calculation 2 2 3 3 8 3" xfId="13645"/>
    <cellStyle name="Calculation 2 2 3 3 8 4" xfId="13646"/>
    <cellStyle name="Calculation 2 2 3 3 8 5" xfId="13647"/>
    <cellStyle name="Calculation 2 2 3 3 8 6" xfId="13648"/>
    <cellStyle name="Calculation 2 2 3 3 8 7" xfId="13649"/>
    <cellStyle name="Calculation 2 2 3 3 8 8" xfId="13650"/>
    <cellStyle name="Calculation 2 2 3 3 9" xfId="13651"/>
    <cellStyle name="Calculation 2 2 3 3 9 2" xfId="13652"/>
    <cellStyle name="Calculation 2 2 3 3 9 3" xfId="13653"/>
    <cellStyle name="Calculation 2 2 3 3 9 4" xfId="13654"/>
    <cellStyle name="Calculation 2 2 3 3 9 5" xfId="13655"/>
    <cellStyle name="Calculation 2 2 3 3 9 6" xfId="13656"/>
    <cellStyle name="Calculation 2 2 3 3 9 7" xfId="13657"/>
    <cellStyle name="Calculation 2 2 3 3 9 8" xfId="13658"/>
    <cellStyle name="Calculation 2 2 3 4" xfId="13659"/>
    <cellStyle name="Calculation 2 2 3 4 10" xfId="13660"/>
    <cellStyle name="Calculation 2 2 3 4 11" xfId="13661"/>
    <cellStyle name="Calculation 2 2 3 4 12" xfId="13662"/>
    <cellStyle name="Calculation 2 2 3 4 13" xfId="13663"/>
    <cellStyle name="Calculation 2 2 3 4 14" xfId="13664"/>
    <cellStyle name="Calculation 2 2 3 4 15" xfId="13665"/>
    <cellStyle name="Calculation 2 2 3 4 16" xfId="13666"/>
    <cellStyle name="Calculation 2 2 3 4 17" xfId="13667"/>
    <cellStyle name="Calculation 2 2 3 4 18" xfId="13668"/>
    <cellStyle name="Calculation 2 2 3 4 19" xfId="13669"/>
    <cellStyle name="Calculation 2 2 3 4 2" xfId="13670"/>
    <cellStyle name="Calculation 2 2 3 4 2 10" xfId="13671"/>
    <cellStyle name="Calculation 2 2 3 4 2 2" xfId="13672"/>
    <cellStyle name="Calculation 2 2 3 4 2 2 2" xfId="13673"/>
    <cellStyle name="Calculation 2 2 3 4 2 2 3" xfId="13674"/>
    <cellStyle name="Calculation 2 2 3 4 2 2 4" xfId="13675"/>
    <cellStyle name="Calculation 2 2 3 4 2 2 5" xfId="13676"/>
    <cellStyle name="Calculation 2 2 3 4 2 2 6" xfId="13677"/>
    <cellStyle name="Calculation 2 2 3 4 2 2 7" xfId="13678"/>
    <cellStyle name="Calculation 2 2 3 4 2 2 8" xfId="13679"/>
    <cellStyle name="Calculation 2 2 3 4 2 2 9" xfId="13680"/>
    <cellStyle name="Calculation 2 2 3 4 2 3" xfId="13681"/>
    <cellStyle name="Calculation 2 2 3 4 2 4" xfId="13682"/>
    <cellStyle name="Calculation 2 2 3 4 2 5" xfId="13683"/>
    <cellStyle name="Calculation 2 2 3 4 2 6" xfId="13684"/>
    <cellStyle name="Calculation 2 2 3 4 2 7" xfId="13685"/>
    <cellStyle name="Calculation 2 2 3 4 2 8" xfId="13686"/>
    <cellStyle name="Calculation 2 2 3 4 2 9" xfId="13687"/>
    <cellStyle name="Calculation 2 2 3 4 20" xfId="13688"/>
    <cellStyle name="Calculation 2 2 3 4 21" xfId="13689"/>
    <cellStyle name="Calculation 2 2 3 4 22" xfId="13690"/>
    <cellStyle name="Calculation 2 2 3 4 23" xfId="13691"/>
    <cellStyle name="Calculation 2 2 3 4 24" xfId="13692"/>
    <cellStyle name="Calculation 2 2 3 4 3" xfId="13693"/>
    <cellStyle name="Calculation 2 2 3 4 3 2" xfId="13694"/>
    <cellStyle name="Calculation 2 2 3 4 3 3" xfId="13695"/>
    <cellStyle name="Calculation 2 2 3 4 3 4" xfId="13696"/>
    <cellStyle name="Calculation 2 2 3 4 3 5" xfId="13697"/>
    <cellStyle name="Calculation 2 2 3 4 3 6" xfId="13698"/>
    <cellStyle name="Calculation 2 2 3 4 3 7" xfId="13699"/>
    <cellStyle name="Calculation 2 2 3 4 3 8" xfId="13700"/>
    <cellStyle name="Calculation 2 2 3 4 3 9" xfId="13701"/>
    <cellStyle name="Calculation 2 2 3 4 4" xfId="13702"/>
    <cellStyle name="Calculation 2 2 3 4 4 2" xfId="13703"/>
    <cellStyle name="Calculation 2 2 3 4 4 3" xfId="13704"/>
    <cellStyle name="Calculation 2 2 3 4 4 4" xfId="13705"/>
    <cellStyle name="Calculation 2 2 3 4 4 5" xfId="13706"/>
    <cellStyle name="Calculation 2 2 3 4 4 6" xfId="13707"/>
    <cellStyle name="Calculation 2 2 3 4 4 7" xfId="13708"/>
    <cellStyle name="Calculation 2 2 3 4 4 8" xfId="13709"/>
    <cellStyle name="Calculation 2 2 3 4 4 9" xfId="13710"/>
    <cellStyle name="Calculation 2 2 3 4 5" xfId="13711"/>
    <cellStyle name="Calculation 2 2 3 4 5 2" xfId="13712"/>
    <cellStyle name="Calculation 2 2 3 4 5 3" xfId="13713"/>
    <cellStyle name="Calculation 2 2 3 4 5 4" xfId="13714"/>
    <cellStyle name="Calculation 2 2 3 4 5 5" xfId="13715"/>
    <cellStyle name="Calculation 2 2 3 4 5 6" xfId="13716"/>
    <cellStyle name="Calculation 2 2 3 4 5 7" xfId="13717"/>
    <cellStyle name="Calculation 2 2 3 4 5 8" xfId="13718"/>
    <cellStyle name="Calculation 2 2 3 4 6" xfId="13719"/>
    <cellStyle name="Calculation 2 2 3 4 6 2" xfId="13720"/>
    <cellStyle name="Calculation 2 2 3 4 6 3" xfId="13721"/>
    <cellStyle name="Calculation 2 2 3 4 6 4" xfId="13722"/>
    <cellStyle name="Calculation 2 2 3 4 6 5" xfId="13723"/>
    <cellStyle name="Calculation 2 2 3 4 6 6" xfId="13724"/>
    <cellStyle name="Calculation 2 2 3 4 6 7" xfId="13725"/>
    <cellStyle name="Calculation 2 2 3 4 6 8" xfId="13726"/>
    <cellStyle name="Calculation 2 2 3 4 7" xfId="13727"/>
    <cellStyle name="Calculation 2 2 3 4 7 2" xfId="13728"/>
    <cellStyle name="Calculation 2 2 3 4 7 3" xfId="13729"/>
    <cellStyle name="Calculation 2 2 3 4 7 4" xfId="13730"/>
    <cellStyle name="Calculation 2 2 3 4 7 5" xfId="13731"/>
    <cellStyle name="Calculation 2 2 3 4 7 6" xfId="13732"/>
    <cellStyle name="Calculation 2 2 3 4 7 7" xfId="13733"/>
    <cellStyle name="Calculation 2 2 3 4 7 8" xfId="13734"/>
    <cellStyle name="Calculation 2 2 3 4 8" xfId="13735"/>
    <cellStyle name="Calculation 2 2 3 4 9" xfId="13736"/>
    <cellStyle name="Calculation 2 2 3 5" xfId="13737"/>
    <cellStyle name="Calculation 2 2 3 5 10" xfId="13738"/>
    <cellStyle name="Calculation 2 2 3 5 11" xfId="13739"/>
    <cellStyle name="Calculation 2 2 3 5 12" xfId="13740"/>
    <cellStyle name="Calculation 2 2 3 5 13" xfId="13741"/>
    <cellStyle name="Calculation 2 2 3 5 14" xfId="13742"/>
    <cellStyle name="Calculation 2 2 3 5 15" xfId="13743"/>
    <cellStyle name="Calculation 2 2 3 5 16" xfId="13744"/>
    <cellStyle name="Calculation 2 2 3 5 17" xfId="13745"/>
    <cellStyle name="Calculation 2 2 3 5 18" xfId="13746"/>
    <cellStyle name="Calculation 2 2 3 5 2" xfId="13747"/>
    <cellStyle name="Calculation 2 2 3 5 2 10" xfId="13748"/>
    <cellStyle name="Calculation 2 2 3 5 2 2" xfId="13749"/>
    <cellStyle name="Calculation 2 2 3 5 2 2 2" xfId="13750"/>
    <cellStyle name="Calculation 2 2 3 5 2 2 3" xfId="13751"/>
    <cellStyle name="Calculation 2 2 3 5 2 2 4" xfId="13752"/>
    <cellStyle name="Calculation 2 2 3 5 2 2 5" xfId="13753"/>
    <cellStyle name="Calculation 2 2 3 5 2 2 6" xfId="13754"/>
    <cellStyle name="Calculation 2 2 3 5 2 2 7" xfId="13755"/>
    <cellStyle name="Calculation 2 2 3 5 2 2 8" xfId="13756"/>
    <cellStyle name="Calculation 2 2 3 5 2 2 9" xfId="13757"/>
    <cellStyle name="Calculation 2 2 3 5 2 3" xfId="13758"/>
    <cellStyle name="Calculation 2 2 3 5 2 4" xfId="13759"/>
    <cellStyle name="Calculation 2 2 3 5 2 5" xfId="13760"/>
    <cellStyle name="Calculation 2 2 3 5 2 6" xfId="13761"/>
    <cellStyle name="Calculation 2 2 3 5 2 7" xfId="13762"/>
    <cellStyle name="Calculation 2 2 3 5 2 8" xfId="13763"/>
    <cellStyle name="Calculation 2 2 3 5 2 9" xfId="13764"/>
    <cellStyle name="Calculation 2 2 3 5 3" xfId="13765"/>
    <cellStyle name="Calculation 2 2 3 5 3 2" xfId="13766"/>
    <cellStyle name="Calculation 2 2 3 5 3 3" xfId="13767"/>
    <cellStyle name="Calculation 2 2 3 5 3 4" xfId="13768"/>
    <cellStyle name="Calculation 2 2 3 5 3 5" xfId="13769"/>
    <cellStyle name="Calculation 2 2 3 5 3 6" xfId="13770"/>
    <cellStyle name="Calculation 2 2 3 5 3 7" xfId="13771"/>
    <cellStyle name="Calculation 2 2 3 5 3 8" xfId="13772"/>
    <cellStyle name="Calculation 2 2 3 5 4" xfId="13773"/>
    <cellStyle name="Calculation 2 2 3 5 4 2" xfId="13774"/>
    <cellStyle name="Calculation 2 2 3 5 4 3" xfId="13775"/>
    <cellStyle name="Calculation 2 2 3 5 4 4" xfId="13776"/>
    <cellStyle name="Calculation 2 2 3 5 4 5" xfId="13777"/>
    <cellStyle name="Calculation 2 2 3 5 4 6" xfId="13778"/>
    <cellStyle name="Calculation 2 2 3 5 4 7" xfId="13779"/>
    <cellStyle name="Calculation 2 2 3 5 4 8" xfId="13780"/>
    <cellStyle name="Calculation 2 2 3 5 4 9" xfId="13781"/>
    <cellStyle name="Calculation 2 2 3 5 5" xfId="13782"/>
    <cellStyle name="Calculation 2 2 3 5 6" xfId="13783"/>
    <cellStyle name="Calculation 2 2 3 5 7" xfId="13784"/>
    <cellStyle name="Calculation 2 2 3 5 8" xfId="13785"/>
    <cellStyle name="Calculation 2 2 3 5 9" xfId="13786"/>
    <cellStyle name="Calculation 2 2 3 6" xfId="13787"/>
    <cellStyle name="Calculation 2 2 3 6 10" xfId="13788"/>
    <cellStyle name="Calculation 2 2 3 6 11" xfId="13789"/>
    <cellStyle name="Calculation 2 2 3 6 12" xfId="13790"/>
    <cellStyle name="Calculation 2 2 3 6 13" xfId="13791"/>
    <cellStyle name="Calculation 2 2 3 6 14" xfId="13792"/>
    <cellStyle name="Calculation 2 2 3 6 15" xfId="13793"/>
    <cellStyle name="Calculation 2 2 3 6 16" xfId="13794"/>
    <cellStyle name="Calculation 2 2 3 6 17" xfId="13795"/>
    <cellStyle name="Calculation 2 2 3 6 18" xfId="13796"/>
    <cellStyle name="Calculation 2 2 3 6 2" xfId="13797"/>
    <cellStyle name="Calculation 2 2 3 6 2 2" xfId="13798"/>
    <cellStyle name="Calculation 2 2 3 6 2 3" xfId="13799"/>
    <cellStyle name="Calculation 2 2 3 6 2 4" xfId="13800"/>
    <cellStyle name="Calculation 2 2 3 6 2 5" xfId="13801"/>
    <cellStyle name="Calculation 2 2 3 6 2 6" xfId="13802"/>
    <cellStyle name="Calculation 2 2 3 6 2 7" xfId="13803"/>
    <cellStyle name="Calculation 2 2 3 6 2 8" xfId="13804"/>
    <cellStyle name="Calculation 2 2 3 6 2 9" xfId="13805"/>
    <cellStyle name="Calculation 2 2 3 6 3" xfId="13806"/>
    <cellStyle name="Calculation 2 2 3 6 4" xfId="13807"/>
    <cellStyle name="Calculation 2 2 3 6 5" xfId="13808"/>
    <cellStyle name="Calculation 2 2 3 6 6" xfId="13809"/>
    <cellStyle name="Calculation 2 2 3 6 7" xfId="13810"/>
    <cellStyle name="Calculation 2 2 3 6 8" xfId="13811"/>
    <cellStyle name="Calculation 2 2 3 6 9" xfId="13812"/>
    <cellStyle name="Calculation 2 2 3 7" xfId="13813"/>
    <cellStyle name="Calculation 2 2 3 7 10" xfId="13814"/>
    <cellStyle name="Calculation 2 2 3 7 11" xfId="13815"/>
    <cellStyle name="Calculation 2 2 3 7 12" xfId="13816"/>
    <cellStyle name="Calculation 2 2 3 7 13" xfId="13817"/>
    <cellStyle name="Calculation 2 2 3 7 14" xfId="13818"/>
    <cellStyle name="Calculation 2 2 3 7 15" xfId="13819"/>
    <cellStyle name="Calculation 2 2 3 7 16" xfId="13820"/>
    <cellStyle name="Calculation 2 2 3 7 17" xfId="13821"/>
    <cellStyle name="Calculation 2 2 3 7 18" xfId="13822"/>
    <cellStyle name="Calculation 2 2 3 7 2" xfId="13823"/>
    <cellStyle name="Calculation 2 2 3 7 3" xfId="13824"/>
    <cellStyle name="Calculation 2 2 3 7 4" xfId="13825"/>
    <cellStyle name="Calculation 2 2 3 7 5" xfId="13826"/>
    <cellStyle name="Calculation 2 2 3 7 6" xfId="13827"/>
    <cellStyle name="Calculation 2 2 3 7 7" xfId="13828"/>
    <cellStyle name="Calculation 2 2 3 7 8" xfId="13829"/>
    <cellStyle name="Calculation 2 2 3 7 9" xfId="13830"/>
    <cellStyle name="Calculation 2 2 3 8" xfId="13831"/>
    <cellStyle name="Calculation 2 2 3 8 2" xfId="13832"/>
    <cellStyle name="Calculation 2 2 3 8 3" xfId="13833"/>
    <cellStyle name="Calculation 2 2 3 8 4" xfId="13834"/>
    <cellStyle name="Calculation 2 2 3 8 5" xfId="13835"/>
    <cellStyle name="Calculation 2 2 3 8 6" xfId="13836"/>
    <cellStyle name="Calculation 2 2 3 8 7" xfId="13837"/>
    <cellStyle name="Calculation 2 2 3 8 8" xfId="13838"/>
    <cellStyle name="Calculation 2 2 3 8 9" xfId="13839"/>
    <cellStyle name="Calculation 2 2 3 9" xfId="13840"/>
    <cellStyle name="Calculation 2 2 3 9 2" xfId="13841"/>
    <cellStyle name="Calculation 2 2 3 9 3" xfId="13842"/>
    <cellStyle name="Calculation 2 2 3 9 4" xfId="13843"/>
    <cellStyle name="Calculation 2 2 3 9 5" xfId="13844"/>
    <cellStyle name="Calculation 2 2 3 9 6" xfId="13845"/>
    <cellStyle name="Calculation 2 2 3 9 7" xfId="13846"/>
    <cellStyle name="Calculation 2 2 3 9 8" xfId="13847"/>
    <cellStyle name="Calculation 2 2 3 9 9" xfId="13848"/>
    <cellStyle name="Calculation 2 2 4" xfId="9774"/>
    <cellStyle name="Calculation 2 2 4 10" xfId="13849"/>
    <cellStyle name="Calculation 2 2 4 11" xfId="13850"/>
    <cellStyle name="Calculation 2 2 4 12" xfId="13851"/>
    <cellStyle name="Calculation 2 2 4 13" xfId="13852"/>
    <cellStyle name="Calculation 2 2 4 14" xfId="13853"/>
    <cellStyle name="Calculation 2 2 4 15" xfId="13854"/>
    <cellStyle name="Calculation 2 2 4 16" xfId="13855"/>
    <cellStyle name="Calculation 2 2 4 17" xfId="13856"/>
    <cellStyle name="Calculation 2 2 4 18" xfId="13857"/>
    <cellStyle name="Calculation 2 2 4 19" xfId="13858"/>
    <cellStyle name="Calculation 2 2 4 2" xfId="10106"/>
    <cellStyle name="Calculation 2 2 4 2 10" xfId="13859"/>
    <cellStyle name="Calculation 2 2 4 2 11" xfId="13860"/>
    <cellStyle name="Calculation 2 2 4 2 12" xfId="13861"/>
    <cellStyle name="Calculation 2 2 4 2 13" xfId="13862"/>
    <cellStyle name="Calculation 2 2 4 2 14" xfId="13863"/>
    <cellStyle name="Calculation 2 2 4 2 15" xfId="13864"/>
    <cellStyle name="Calculation 2 2 4 2 16" xfId="13865"/>
    <cellStyle name="Calculation 2 2 4 2 17" xfId="13866"/>
    <cellStyle name="Calculation 2 2 4 2 18" xfId="13867"/>
    <cellStyle name="Calculation 2 2 4 2 19" xfId="13868"/>
    <cellStyle name="Calculation 2 2 4 2 2" xfId="13869"/>
    <cellStyle name="Calculation 2 2 4 2 2 10" xfId="13870"/>
    <cellStyle name="Calculation 2 2 4 2 2 11" xfId="13871"/>
    <cellStyle name="Calculation 2 2 4 2 2 12" xfId="13872"/>
    <cellStyle name="Calculation 2 2 4 2 2 13" xfId="13873"/>
    <cellStyle name="Calculation 2 2 4 2 2 14" xfId="13874"/>
    <cellStyle name="Calculation 2 2 4 2 2 15" xfId="13875"/>
    <cellStyle name="Calculation 2 2 4 2 2 2" xfId="13876"/>
    <cellStyle name="Calculation 2 2 4 2 2 2 2" xfId="13877"/>
    <cellStyle name="Calculation 2 2 4 2 2 2 3" xfId="13878"/>
    <cellStyle name="Calculation 2 2 4 2 2 2 4" xfId="13879"/>
    <cellStyle name="Calculation 2 2 4 2 2 2 5" xfId="13880"/>
    <cellStyle name="Calculation 2 2 4 2 2 2 6" xfId="13881"/>
    <cellStyle name="Calculation 2 2 4 2 2 2 7" xfId="13882"/>
    <cellStyle name="Calculation 2 2 4 2 2 2 8" xfId="13883"/>
    <cellStyle name="Calculation 2 2 4 2 2 2 9" xfId="13884"/>
    <cellStyle name="Calculation 2 2 4 2 2 3" xfId="13885"/>
    <cellStyle name="Calculation 2 2 4 2 2 3 2" xfId="13886"/>
    <cellStyle name="Calculation 2 2 4 2 2 3 3" xfId="13887"/>
    <cellStyle name="Calculation 2 2 4 2 2 3 4" xfId="13888"/>
    <cellStyle name="Calculation 2 2 4 2 2 3 5" xfId="13889"/>
    <cellStyle name="Calculation 2 2 4 2 2 3 6" xfId="13890"/>
    <cellStyle name="Calculation 2 2 4 2 2 3 7" xfId="13891"/>
    <cellStyle name="Calculation 2 2 4 2 2 3 8" xfId="13892"/>
    <cellStyle name="Calculation 2 2 4 2 2 4" xfId="13893"/>
    <cellStyle name="Calculation 2 2 4 2 2 4 2" xfId="13894"/>
    <cellStyle name="Calculation 2 2 4 2 2 4 3" xfId="13895"/>
    <cellStyle name="Calculation 2 2 4 2 2 4 4" xfId="13896"/>
    <cellStyle name="Calculation 2 2 4 2 2 4 5" xfId="13897"/>
    <cellStyle name="Calculation 2 2 4 2 2 4 6" xfId="13898"/>
    <cellStyle name="Calculation 2 2 4 2 2 4 7" xfId="13899"/>
    <cellStyle name="Calculation 2 2 4 2 2 4 8" xfId="13900"/>
    <cellStyle name="Calculation 2 2 4 2 2 5" xfId="13901"/>
    <cellStyle name="Calculation 2 2 4 2 2 5 2" xfId="13902"/>
    <cellStyle name="Calculation 2 2 4 2 2 5 3" xfId="13903"/>
    <cellStyle name="Calculation 2 2 4 2 2 5 4" xfId="13904"/>
    <cellStyle name="Calculation 2 2 4 2 2 5 5" xfId="13905"/>
    <cellStyle name="Calculation 2 2 4 2 2 5 6" xfId="13906"/>
    <cellStyle name="Calculation 2 2 4 2 2 5 7" xfId="13907"/>
    <cellStyle name="Calculation 2 2 4 2 2 5 8" xfId="13908"/>
    <cellStyle name="Calculation 2 2 4 2 2 6" xfId="13909"/>
    <cellStyle name="Calculation 2 2 4 2 2 6 2" xfId="13910"/>
    <cellStyle name="Calculation 2 2 4 2 2 6 3" xfId="13911"/>
    <cellStyle name="Calculation 2 2 4 2 2 6 4" xfId="13912"/>
    <cellStyle name="Calculation 2 2 4 2 2 6 5" xfId="13913"/>
    <cellStyle name="Calculation 2 2 4 2 2 6 6" xfId="13914"/>
    <cellStyle name="Calculation 2 2 4 2 2 6 7" xfId="13915"/>
    <cellStyle name="Calculation 2 2 4 2 2 6 8" xfId="13916"/>
    <cellStyle name="Calculation 2 2 4 2 2 7" xfId="13917"/>
    <cellStyle name="Calculation 2 2 4 2 2 7 2" xfId="13918"/>
    <cellStyle name="Calculation 2 2 4 2 2 7 3" xfId="13919"/>
    <cellStyle name="Calculation 2 2 4 2 2 7 4" xfId="13920"/>
    <cellStyle name="Calculation 2 2 4 2 2 7 5" xfId="13921"/>
    <cellStyle name="Calculation 2 2 4 2 2 7 6" xfId="13922"/>
    <cellStyle name="Calculation 2 2 4 2 2 7 7" xfId="13923"/>
    <cellStyle name="Calculation 2 2 4 2 2 7 8" xfId="13924"/>
    <cellStyle name="Calculation 2 2 4 2 2 8" xfId="13925"/>
    <cellStyle name="Calculation 2 2 4 2 2 9" xfId="13926"/>
    <cellStyle name="Calculation 2 2 4 2 20" xfId="13927"/>
    <cellStyle name="Calculation 2 2 4 2 21" xfId="13928"/>
    <cellStyle name="Calculation 2 2 4 2 22" xfId="13929"/>
    <cellStyle name="Calculation 2 2 4 2 23" xfId="13930"/>
    <cellStyle name="Calculation 2 2 4 2 24" xfId="13931"/>
    <cellStyle name="Calculation 2 2 4 2 25" xfId="13932"/>
    <cellStyle name="Calculation 2 2 4 2 26" xfId="13933"/>
    <cellStyle name="Calculation 2 2 4 2 27" xfId="13934"/>
    <cellStyle name="Calculation 2 2 4 2 3" xfId="13935"/>
    <cellStyle name="Calculation 2 2 4 2 3 10" xfId="13936"/>
    <cellStyle name="Calculation 2 2 4 2 3 11" xfId="13937"/>
    <cellStyle name="Calculation 2 2 4 2 3 12" xfId="13938"/>
    <cellStyle name="Calculation 2 2 4 2 3 13" xfId="13939"/>
    <cellStyle name="Calculation 2 2 4 2 3 14" xfId="13940"/>
    <cellStyle name="Calculation 2 2 4 2 3 15" xfId="13941"/>
    <cellStyle name="Calculation 2 2 4 2 3 2" xfId="13942"/>
    <cellStyle name="Calculation 2 2 4 2 3 2 2" xfId="13943"/>
    <cellStyle name="Calculation 2 2 4 2 3 2 3" xfId="13944"/>
    <cellStyle name="Calculation 2 2 4 2 3 2 4" xfId="13945"/>
    <cellStyle name="Calculation 2 2 4 2 3 2 5" xfId="13946"/>
    <cellStyle name="Calculation 2 2 4 2 3 2 6" xfId="13947"/>
    <cellStyle name="Calculation 2 2 4 2 3 2 7" xfId="13948"/>
    <cellStyle name="Calculation 2 2 4 2 3 2 8" xfId="13949"/>
    <cellStyle name="Calculation 2 2 4 2 3 3" xfId="13950"/>
    <cellStyle name="Calculation 2 2 4 2 3 3 2" xfId="13951"/>
    <cellStyle name="Calculation 2 2 4 2 3 3 3" xfId="13952"/>
    <cellStyle name="Calculation 2 2 4 2 3 3 4" xfId="13953"/>
    <cellStyle name="Calculation 2 2 4 2 3 3 5" xfId="13954"/>
    <cellStyle name="Calculation 2 2 4 2 3 3 6" xfId="13955"/>
    <cellStyle name="Calculation 2 2 4 2 3 3 7" xfId="13956"/>
    <cellStyle name="Calculation 2 2 4 2 3 3 8" xfId="13957"/>
    <cellStyle name="Calculation 2 2 4 2 3 4" xfId="13958"/>
    <cellStyle name="Calculation 2 2 4 2 3 4 2" xfId="13959"/>
    <cellStyle name="Calculation 2 2 4 2 3 4 3" xfId="13960"/>
    <cellStyle name="Calculation 2 2 4 2 3 4 4" xfId="13961"/>
    <cellStyle name="Calculation 2 2 4 2 3 4 5" xfId="13962"/>
    <cellStyle name="Calculation 2 2 4 2 3 4 6" xfId="13963"/>
    <cellStyle name="Calculation 2 2 4 2 3 4 7" xfId="13964"/>
    <cellStyle name="Calculation 2 2 4 2 3 4 8" xfId="13965"/>
    <cellStyle name="Calculation 2 2 4 2 3 5" xfId="13966"/>
    <cellStyle name="Calculation 2 2 4 2 3 5 2" xfId="13967"/>
    <cellStyle name="Calculation 2 2 4 2 3 5 3" xfId="13968"/>
    <cellStyle name="Calculation 2 2 4 2 3 5 4" xfId="13969"/>
    <cellStyle name="Calculation 2 2 4 2 3 5 5" xfId="13970"/>
    <cellStyle name="Calculation 2 2 4 2 3 5 6" xfId="13971"/>
    <cellStyle name="Calculation 2 2 4 2 3 5 7" xfId="13972"/>
    <cellStyle name="Calculation 2 2 4 2 3 5 8" xfId="13973"/>
    <cellStyle name="Calculation 2 2 4 2 3 6" xfId="13974"/>
    <cellStyle name="Calculation 2 2 4 2 3 6 2" xfId="13975"/>
    <cellStyle name="Calculation 2 2 4 2 3 6 3" xfId="13976"/>
    <cellStyle name="Calculation 2 2 4 2 3 6 4" xfId="13977"/>
    <cellStyle name="Calculation 2 2 4 2 3 6 5" xfId="13978"/>
    <cellStyle name="Calculation 2 2 4 2 3 6 6" xfId="13979"/>
    <cellStyle name="Calculation 2 2 4 2 3 6 7" xfId="13980"/>
    <cellStyle name="Calculation 2 2 4 2 3 6 8" xfId="13981"/>
    <cellStyle name="Calculation 2 2 4 2 3 7" xfId="13982"/>
    <cellStyle name="Calculation 2 2 4 2 3 7 2" xfId="13983"/>
    <cellStyle name="Calculation 2 2 4 2 3 7 3" xfId="13984"/>
    <cellStyle name="Calculation 2 2 4 2 3 7 4" xfId="13985"/>
    <cellStyle name="Calculation 2 2 4 2 3 7 5" xfId="13986"/>
    <cellStyle name="Calculation 2 2 4 2 3 7 6" xfId="13987"/>
    <cellStyle name="Calculation 2 2 4 2 3 7 7" xfId="13988"/>
    <cellStyle name="Calculation 2 2 4 2 3 7 8" xfId="13989"/>
    <cellStyle name="Calculation 2 2 4 2 3 8" xfId="13990"/>
    <cellStyle name="Calculation 2 2 4 2 3 9" xfId="13991"/>
    <cellStyle name="Calculation 2 2 4 2 4" xfId="13992"/>
    <cellStyle name="Calculation 2 2 4 2 4 2" xfId="13993"/>
    <cellStyle name="Calculation 2 2 4 2 4 3" xfId="13994"/>
    <cellStyle name="Calculation 2 2 4 2 4 4" xfId="13995"/>
    <cellStyle name="Calculation 2 2 4 2 4 5" xfId="13996"/>
    <cellStyle name="Calculation 2 2 4 2 4 6" xfId="13997"/>
    <cellStyle name="Calculation 2 2 4 2 4 7" xfId="13998"/>
    <cellStyle name="Calculation 2 2 4 2 4 8" xfId="13999"/>
    <cellStyle name="Calculation 2 2 4 2 4 9" xfId="14000"/>
    <cellStyle name="Calculation 2 2 4 2 5" xfId="14001"/>
    <cellStyle name="Calculation 2 2 4 2 5 2" xfId="14002"/>
    <cellStyle name="Calculation 2 2 4 2 5 3" xfId="14003"/>
    <cellStyle name="Calculation 2 2 4 2 5 4" xfId="14004"/>
    <cellStyle name="Calculation 2 2 4 2 5 5" xfId="14005"/>
    <cellStyle name="Calculation 2 2 4 2 5 6" xfId="14006"/>
    <cellStyle name="Calculation 2 2 4 2 5 7" xfId="14007"/>
    <cellStyle name="Calculation 2 2 4 2 5 8" xfId="14008"/>
    <cellStyle name="Calculation 2 2 4 2 6" xfId="14009"/>
    <cellStyle name="Calculation 2 2 4 2 6 2" xfId="14010"/>
    <cellStyle name="Calculation 2 2 4 2 6 3" xfId="14011"/>
    <cellStyle name="Calculation 2 2 4 2 6 4" xfId="14012"/>
    <cellStyle name="Calculation 2 2 4 2 6 5" xfId="14013"/>
    <cellStyle name="Calculation 2 2 4 2 6 6" xfId="14014"/>
    <cellStyle name="Calculation 2 2 4 2 6 7" xfId="14015"/>
    <cellStyle name="Calculation 2 2 4 2 6 8" xfId="14016"/>
    <cellStyle name="Calculation 2 2 4 2 7" xfId="14017"/>
    <cellStyle name="Calculation 2 2 4 2 7 2" xfId="14018"/>
    <cellStyle name="Calculation 2 2 4 2 7 3" xfId="14019"/>
    <cellStyle name="Calculation 2 2 4 2 7 4" xfId="14020"/>
    <cellStyle name="Calculation 2 2 4 2 7 5" xfId="14021"/>
    <cellStyle name="Calculation 2 2 4 2 7 6" xfId="14022"/>
    <cellStyle name="Calculation 2 2 4 2 7 7" xfId="14023"/>
    <cellStyle name="Calculation 2 2 4 2 7 8" xfId="14024"/>
    <cellStyle name="Calculation 2 2 4 2 8" xfId="14025"/>
    <cellStyle name="Calculation 2 2 4 2 8 2" xfId="14026"/>
    <cellStyle name="Calculation 2 2 4 2 8 3" xfId="14027"/>
    <cellStyle name="Calculation 2 2 4 2 8 4" xfId="14028"/>
    <cellStyle name="Calculation 2 2 4 2 8 5" xfId="14029"/>
    <cellStyle name="Calculation 2 2 4 2 8 6" xfId="14030"/>
    <cellStyle name="Calculation 2 2 4 2 8 7" xfId="14031"/>
    <cellStyle name="Calculation 2 2 4 2 8 8" xfId="14032"/>
    <cellStyle name="Calculation 2 2 4 2 9" xfId="14033"/>
    <cellStyle name="Calculation 2 2 4 2 9 2" xfId="14034"/>
    <cellStyle name="Calculation 2 2 4 2 9 3" xfId="14035"/>
    <cellStyle name="Calculation 2 2 4 2 9 4" xfId="14036"/>
    <cellStyle name="Calculation 2 2 4 2 9 5" xfId="14037"/>
    <cellStyle name="Calculation 2 2 4 2 9 6" xfId="14038"/>
    <cellStyle name="Calculation 2 2 4 2 9 7" xfId="14039"/>
    <cellStyle name="Calculation 2 2 4 2 9 8" xfId="14040"/>
    <cellStyle name="Calculation 2 2 4 20" xfId="14041"/>
    <cellStyle name="Calculation 2 2 4 21" xfId="14042"/>
    <cellStyle name="Calculation 2 2 4 22" xfId="14043"/>
    <cellStyle name="Calculation 2 2 4 23" xfId="14044"/>
    <cellStyle name="Calculation 2 2 4 24" xfId="14045"/>
    <cellStyle name="Calculation 2 2 4 3" xfId="14046"/>
    <cellStyle name="Calculation 2 2 4 3 10" xfId="14047"/>
    <cellStyle name="Calculation 2 2 4 3 11" xfId="14048"/>
    <cellStyle name="Calculation 2 2 4 3 12" xfId="14049"/>
    <cellStyle name="Calculation 2 2 4 3 13" xfId="14050"/>
    <cellStyle name="Calculation 2 2 4 3 14" xfId="14051"/>
    <cellStyle name="Calculation 2 2 4 3 15" xfId="14052"/>
    <cellStyle name="Calculation 2 2 4 3 16" xfId="14053"/>
    <cellStyle name="Calculation 2 2 4 3 17" xfId="14054"/>
    <cellStyle name="Calculation 2 2 4 3 18" xfId="14055"/>
    <cellStyle name="Calculation 2 2 4 3 19" xfId="14056"/>
    <cellStyle name="Calculation 2 2 4 3 2" xfId="14057"/>
    <cellStyle name="Calculation 2 2 4 3 2 10" xfId="14058"/>
    <cellStyle name="Calculation 2 2 4 3 2 2" xfId="14059"/>
    <cellStyle name="Calculation 2 2 4 3 2 2 2" xfId="14060"/>
    <cellStyle name="Calculation 2 2 4 3 2 2 3" xfId="14061"/>
    <cellStyle name="Calculation 2 2 4 3 2 2 4" xfId="14062"/>
    <cellStyle name="Calculation 2 2 4 3 2 2 5" xfId="14063"/>
    <cellStyle name="Calculation 2 2 4 3 2 2 6" xfId="14064"/>
    <cellStyle name="Calculation 2 2 4 3 2 2 7" xfId="14065"/>
    <cellStyle name="Calculation 2 2 4 3 2 2 8" xfId="14066"/>
    <cellStyle name="Calculation 2 2 4 3 2 2 9" xfId="14067"/>
    <cellStyle name="Calculation 2 2 4 3 2 3" xfId="14068"/>
    <cellStyle name="Calculation 2 2 4 3 2 4" xfId="14069"/>
    <cellStyle name="Calculation 2 2 4 3 2 5" xfId="14070"/>
    <cellStyle name="Calculation 2 2 4 3 2 6" xfId="14071"/>
    <cellStyle name="Calculation 2 2 4 3 2 7" xfId="14072"/>
    <cellStyle name="Calculation 2 2 4 3 2 8" xfId="14073"/>
    <cellStyle name="Calculation 2 2 4 3 2 9" xfId="14074"/>
    <cellStyle name="Calculation 2 2 4 3 20" xfId="14075"/>
    <cellStyle name="Calculation 2 2 4 3 21" xfId="14076"/>
    <cellStyle name="Calculation 2 2 4 3 22" xfId="14077"/>
    <cellStyle name="Calculation 2 2 4 3 23" xfId="14078"/>
    <cellStyle name="Calculation 2 2 4 3 24" xfId="14079"/>
    <cellStyle name="Calculation 2 2 4 3 3" xfId="14080"/>
    <cellStyle name="Calculation 2 2 4 3 3 2" xfId="14081"/>
    <cellStyle name="Calculation 2 2 4 3 3 3" xfId="14082"/>
    <cellStyle name="Calculation 2 2 4 3 3 4" xfId="14083"/>
    <cellStyle name="Calculation 2 2 4 3 3 5" xfId="14084"/>
    <cellStyle name="Calculation 2 2 4 3 3 6" xfId="14085"/>
    <cellStyle name="Calculation 2 2 4 3 3 7" xfId="14086"/>
    <cellStyle name="Calculation 2 2 4 3 3 8" xfId="14087"/>
    <cellStyle name="Calculation 2 2 4 3 4" xfId="14088"/>
    <cellStyle name="Calculation 2 2 4 3 4 2" xfId="14089"/>
    <cellStyle name="Calculation 2 2 4 3 4 3" xfId="14090"/>
    <cellStyle name="Calculation 2 2 4 3 4 4" xfId="14091"/>
    <cellStyle name="Calculation 2 2 4 3 4 5" xfId="14092"/>
    <cellStyle name="Calculation 2 2 4 3 4 6" xfId="14093"/>
    <cellStyle name="Calculation 2 2 4 3 4 7" xfId="14094"/>
    <cellStyle name="Calculation 2 2 4 3 4 8" xfId="14095"/>
    <cellStyle name="Calculation 2 2 4 3 4 9" xfId="14096"/>
    <cellStyle name="Calculation 2 2 4 3 5" xfId="14097"/>
    <cellStyle name="Calculation 2 2 4 3 5 2" xfId="14098"/>
    <cellStyle name="Calculation 2 2 4 3 5 3" xfId="14099"/>
    <cellStyle name="Calculation 2 2 4 3 5 4" xfId="14100"/>
    <cellStyle name="Calculation 2 2 4 3 5 5" xfId="14101"/>
    <cellStyle name="Calculation 2 2 4 3 5 6" xfId="14102"/>
    <cellStyle name="Calculation 2 2 4 3 5 7" xfId="14103"/>
    <cellStyle name="Calculation 2 2 4 3 5 8" xfId="14104"/>
    <cellStyle name="Calculation 2 2 4 3 6" xfId="14105"/>
    <cellStyle name="Calculation 2 2 4 3 6 2" xfId="14106"/>
    <cellStyle name="Calculation 2 2 4 3 6 3" xfId="14107"/>
    <cellStyle name="Calculation 2 2 4 3 6 4" xfId="14108"/>
    <cellStyle name="Calculation 2 2 4 3 6 5" xfId="14109"/>
    <cellStyle name="Calculation 2 2 4 3 6 6" xfId="14110"/>
    <cellStyle name="Calculation 2 2 4 3 6 7" xfId="14111"/>
    <cellStyle name="Calculation 2 2 4 3 6 8" xfId="14112"/>
    <cellStyle name="Calculation 2 2 4 3 7" xfId="14113"/>
    <cellStyle name="Calculation 2 2 4 3 7 2" xfId="14114"/>
    <cellStyle name="Calculation 2 2 4 3 7 3" xfId="14115"/>
    <cellStyle name="Calculation 2 2 4 3 7 4" xfId="14116"/>
    <cellStyle name="Calculation 2 2 4 3 7 5" xfId="14117"/>
    <cellStyle name="Calculation 2 2 4 3 7 6" xfId="14118"/>
    <cellStyle name="Calculation 2 2 4 3 7 7" xfId="14119"/>
    <cellStyle name="Calculation 2 2 4 3 7 8" xfId="14120"/>
    <cellStyle name="Calculation 2 2 4 3 8" xfId="14121"/>
    <cellStyle name="Calculation 2 2 4 3 9" xfId="14122"/>
    <cellStyle name="Calculation 2 2 4 4" xfId="14123"/>
    <cellStyle name="Calculation 2 2 4 4 10" xfId="14124"/>
    <cellStyle name="Calculation 2 2 4 4 11" xfId="14125"/>
    <cellStyle name="Calculation 2 2 4 4 12" xfId="14126"/>
    <cellStyle name="Calculation 2 2 4 4 13" xfId="14127"/>
    <cellStyle name="Calculation 2 2 4 4 14" xfId="14128"/>
    <cellStyle name="Calculation 2 2 4 4 15" xfId="14129"/>
    <cellStyle name="Calculation 2 2 4 4 16" xfId="14130"/>
    <cellStyle name="Calculation 2 2 4 4 17" xfId="14131"/>
    <cellStyle name="Calculation 2 2 4 4 18" xfId="14132"/>
    <cellStyle name="Calculation 2 2 4 4 2" xfId="14133"/>
    <cellStyle name="Calculation 2 2 4 4 2 10" xfId="14134"/>
    <cellStyle name="Calculation 2 2 4 4 2 2" xfId="14135"/>
    <cellStyle name="Calculation 2 2 4 4 2 2 2" xfId="14136"/>
    <cellStyle name="Calculation 2 2 4 4 2 2 3" xfId="14137"/>
    <cellStyle name="Calculation 2 2 4 4 2 2 4" xfId="14138"/>
    <cellStyle name="Calculation 2 2 4 4 2 2 5" xfId="14139"/>
    <cellStyle name="Calculation 2 2 4 4 2 2 6" xfId="14140"/>
    <cellStyle name="Calculation 2 2 4 4 2 2 7" xfId="14141"/>
    <cellStyle name="Calculation 2 2 4 4 2 2 8" xfId="14142"/>
    <cellStyle name="Calculation 2 2 4 4 2 2 9" xfId="14143"/>
    <cellStyle name="Calculation 2 2 4 4 2 3" xfId="14144"/>
    <cellStyle name="Calculation 2 2 4 4 2 4" xfId="14145"/>
    <cellStyle name="Calculation 2 2 4 4 2 5" xfId="14146"/>
    <cellStyle name="Calculation 2 2 4 4 2 6" xfId="14147"/>
    <cellStyle name="Calculation 2 2 4 4 2 7" xfId="14148"/>
    <cellStyle name="Calculation 2 2 4 4 2 8" xfId="14149"/>
    <cellStyle name="Calculation 2 2 4 4 2 9" xfId="14150"/>
    <cellStyle name="Calculation 2 2 4 4 3" xfId="14151"/>
    <cellStyle name="Calculation 2 2 4 4 3 2" xfId="14152"/>
    <cellStyle name="Calculation 2 2 4 4 3 3" xfId="14153"/>
    <cellStyle name="Calculation 2 2 4 4 3 4" xfId="14154"/>
    <cellStyle name="Calculation 2 2 4 4 3 5" xfId="14155"/>
    <cellStyle name="Calculation 2 2 4 4 3 6" xfId="14156"/>
    <cellStyle name="Calculation 2 2 4 4 3 7" xfId="14157"/>
    <cellStyle name="Calculation 2 2 4 4 3 8" xfId="14158"/>
    <cellStyle name="Calculation 2 2 4 4 4" xfId="14159"/>
    <cellStyle name="Calculation 2 2 4 4 4 2" xfId="14160"/>
    <cellStyle name="Calculation 2 2 4 4 4 3" xfId="14161"/>
    <cellStyle name="Calculation 2 2 4 4 4 4" xfId="14162"/>
    <cellStyle name="Calculation 2 2 4 4 4 5" xfId="14163"/>
    <cellStyle name="Calculation 2 2 4 4 4 6" xfId="14164"/>
    <cellStyle name="Calculation 2 2 4 4 4 7" xfId="14165"/>
    <cellStyle name="Calculation 2 2 4 4 4 8" xfId="14166"/>
    <cellStyle name="Calculation 2 2 4 4 4 9" xfId="14167"/>
    <cellStyle name="Calculation 2 2 4 4 5" xfId="14168"/>
    <cellStyle name="Calculation 2 2 4 4 6" xfId="14169"/>
    <cellStyle name="Calculation 2 2 4 4 7" xfId="14170"/>
    <cellStyle name="Calculation 2 2 4 4 8" xfId="14171"/>
    <cellStyle name="Calculation 2 2 4 4 9" xfId="14172"/>
    <cellStyle name="Calculation 2 2 4 5" xfId="14173"/>
    <cellStyle name="Calculation 2 2 4 5 10" xfId="14174"/>
    <cellStyle name="Calculation 2 2 4 5 11" xfId="14175"/>
    <cellStyle name="Calculation 2 2 4 5 12" xfId="14176"/>
    <cellStyle name="Calculation 2 2 4 5 13" xfId="14177"/>
    <cellStyle name="Calculation 2 2 4 5 14" xfId="14178"/>
    <cellStyle name="Calculation 2 2 4 5 15" xfId="14179"/>
    <cellStyle name="Calculation 2 2 4 5 16" xfId="14180"/>
    <cellStyle name="Calculation 2 2 4 5 17" xfId="14181"/>
    <cellStyle name="Calculation 2 2 4 5 18" xfId="14182"/>
    <cellStyle name="Calculation 2 2 4 5 2" xfId="14183"/>
    <cellStyle name="Calculation 2 2 4 5 2 10" xfId="14184"/>
    <cellStyle name="Calculation 2 2 4 5 2 2" xfId="14185"/>
    <cellStyle name="Calculation 2 2 4 5 2 2 2" xfId="14186"/>
    <cellStyle name="Calculation 2 2 4 5 2 2 3" xfId="14187"/>
    <cellStyle name="Calculation 2 2 4 5 2 2 4" xfId="14188"/>
    <cellStyle name="Calculation 2 2 4 5 2 2 5" xfId="14189"/>
    <cellStyle name="Calculation 2 2 4 5 2 2 6" xfId="14190"/>
    <cellStyle name="Calculation 2 2 4 5 2 2 7" xfId="14191"/>
    <cellStyle name="Calculation 2 2 4 5 2 2 8" xfId="14192"/>
    <cellStyle name="Calculation 2 2 4 5 2 2 9" xfId="14193"/>
    <cellStyle name="Calculation 2 2 4 5 2 3" xfId="14194"/>
    <cellStyle name="Calculation 2 2 4 5 2 4" xfId="14195"/>
    <cellStyle name="Calculation 2 2 4 5 2 5" xfId="14196"/>
    <cellStyle name="Calculation 2 2 4 5 2 6" xfId="14197"/>
    <cellStyle name="Calculation 2 2 4 5 2 7" xfId="14198"/>
    <cellStyle name="Calculation 2 2 4 5 2 8" xfId="14199"/>
    <cellStyle name="Calculation 2 2 4 5 2 9" xfId="14200"/>
    <cellStyle name="Calculation 2 2 4 5 3" xfId="14201"/>
    <cellStyle name="Calculation 2 2 4 5 3 2" xfId="14202"/>
    <cellStyle name="Calculation 2 2 4 5 3 3" xfId="14203"/>
    <cellStyle name="Calculation 2 2 4 5 3 4" xfId="14204"/>
    <cellStyle name="Calculation 2 2 4 5 3 5" xfId="14205"/>
    <cellStyle name="Calculation 2 2 4 5 3 6" xfId="14206"/>
    <cellStyle name="Calculation 2 2 4 5 3 7" xfId="14207"/>
    <cellStyle name="Calculation 2 2 4 5 3 8" xfId="14208"/>
    <cellStyle name="Calculation 2 2 4 5 4" xfId="14209"/>
    <cellStyle name="Calculation 2 2 4 5 4 2" xfId="14210"/>
    <cellStyle name="Calculation 2 2 4 5 4 3" xfId="14211"/>
    <cellStyle name="Calculation 2 2 4 5 4 4" xfId="14212"/>
    <cellStyle name="Calculation 2 2 4 5 4 5" xfId="14213"/>
    <cellStyle name="Calculation 2 2 4 5 4 6" xfId="14214"/>
    <cellStyle name="Calculation 2 2 4 5 4 7" xfId="14215"/>
    <cellStyle name="Calculation 2 2 4 5 4 8" xfId="14216"/>
    <cellStyle name="Calculation 2 2 4 5 4 9" xfId="14217"/>
    <cellStyle name="Calculation 2 2 4 5 5" xfId="14218"/>
    <cellStyle name="Calculation 2 2 4 5 6" xfId="14219"/>
    <cellStyle name="Calculation 2 2 4 5 7" xfId="14220"/>
    <cellStyle name="Calculation 2 2 4 5 8" xfId="14221"/>
    <cellStyle name="Calculation 2 2 4 5 9" xfId="14222"/>
    <cellStyle name="Calculation 2 2 4 6" xfId="14223"/>
    <cellStyle name="Calculation 2 2 4 6 10" xfId="14224"/>
    <cellStyle name="Calculation 2 2 4 6 11" xfId="14225"/>
    <cellStyle name="Calculation 2 2 4 6 12" xfId="14226"/>
    <cellStyle name="Calculation 2 2 4 6 13" xfId="14227"/>
    <cellStyle name="Calculation 2 2 4 6 14" xfId="14228"/>
    <cellStyle name="Calculation 2 2 4 6 15" xfId="14229"/>
    <cellStyle name="Calculation 2 2 4 6 16" xfId="14230"/>
    <cellStyle name="Calculation 2 2 4 6 17" xfId="14231"/>
    <cellStyle name="Calculation 2 2 4 6 18" xfId="14232"/>
    <cellStyle name="Calculation 2 2 4 6 2" xfId="14233"/>
    <cellStyle name="Calculation 2 2 4 6 2 2" xfId="14234"/>
    <cellStyle name="Calculation 2 2 4 6 2 3" xfId="14235"/>
    <cellStyle name="Calculation 2 2 4 6 2 4" xfId="14236"/>
    <cellStyle name="Calculation 2 2 4 6 2 5" xfId="14237"/>
    <cellStyle name="Calculation 2 2 4 6 2 6" xfId="14238"/>
    <cellStyle name="Calculation 2 2 4 6 2 7" xfId="14239"/>
    <cellStyle name="Calculation 2 2 4 6 2 8" xfId="14240"/>
    <cellStyle name="Calculation 2 2 4 6 2 9" xfId="14241"/>
    <cellStyle name="Calculation 2 2 4 6 3" xfId="14242"/>
    <cellStyle name="Calculation 2 2 4 6 4" xfId="14243"/>
    <cellStyle name="Calculation 2 2 4 6 5" xfId="14244"/>
    <cellStyle name="Calculation 2 2 4 6 6" xfId="14245"/>
    <cellStyle name="Calculation 2 2 4 6 7" xfId="14246"/>
    <cellStyle name="Calculation 2 2 4 6 8" xfId="14247"/>
    <cellStyle name="Calculation 2 2 4 6 9" xfId="14248"/>
    <cellStyle name="Calculation 2 2 4 7" xfId="14249"/>
    <cellStyle name="Calculation 2 2 4 7 2" xfId="14250"/>
    <cellStyle name="Calculation 2 2 4 7 3" xfId="14251"/>
    <cellStyle name="Calculation 2 2 4 7 4" xfId="14252"/>
    <cellStyle name="Calculation 2 2 4 7 5" xfId="14253"/>
    <cellStyle name="Calculation 2 2 4 7 6" xfId="14254"/>
    <cellStyle name="Calculation 2 2 4 7 7" xfId="14255"/>
    <cellStyle name="Calculation 2 2 4 7 8" xfId="14256"/>
    <cellStyle name="Calculation 2 2 4 7 9" xfId="14257"/>
    <cellStyle name="Calculation 2 2 4 8" xfId="14258"/>
    <cellStyle name="Calculation 2 2 4 8 2" xfId="14259"/>
    <cellStyle name="Calculation 2 2 4 8 3" xfId="14260"/>
    <cellStyle name="Calculation 2 2 4 8 4" xfId="14261"/>
    <cellStyle name="Calculation 2 2 4 8 5" xfId="14262"/>
    <cellStyle name="Calculation 2 2 4 8 6" xfId="14263"/>
    <cellStyle name="Calculation 2 2 4 8 7" xfId="14264"/>
    <cellStyle name="Calculation 2 2 4 8 8" xfId="14265"/>
    <cellStyle name="Calculation 2 2 4 8 9" xfId="14266"/>
    <cellStyle name="Calculation 2 2 4 9" xfId="14267"/>
    <cellStyle name="Calculation 2 2 5" xfId="9872"/>
    <cellStyle name="Calculation 2 2 5 10" xfId="14268"/>
    <cellStyle name="Calculation 2 2 5 11" xfId="14269"/>
    <cellStyle name="Calculation 2 2 5 12" xfId="14270"/>
    <cellStyle name="Calculation 2 2 5 13" xfId="14271"/>
    <cellStyle name="Calculation 2 2 5 14" xfId="14272"/>
    <cellStyle name="Calculation 2 2 5 15" xfId="14273"/>
    <cellStyle name="Calculation 2 2 5 16" xfId="14274"/>
    <cellStyle name="Calculation 2 2 5 17" xfId="14275"/>
    <cellStyle name="Calculation 2 2 5 18" xfId="14276"/>
    <cellStyle name="Calculation 2 2 5 19" xfId="14277"/>
    <cellStyle name="Calculation 2 2 5 2" xfId="10156"/>
    <cellStyle name="Calculation 2 2 5 2 10" xfId="14278"/>
    <cellStyle name="Calculation 2 2 5 2 2" xfId="10296"/>
    <cellStyle name="Calculation 2 2 5 2 2 2" xfId="14279"/>
    <cellStyle name="Calculation 2 2 5 2 2 3" xfId="14280"/>
    <cellStyle name="Calculation 2 2 5 2 2 4" xfId="14281"/>
    <cellStyle name="Calculation 2 2 5 2 2 5" xfId="14282"/>
    <cellStyle name="Calculation 2 2 5 2 2 6" xfId="14283"/>
    <cellStyle name="Calculation 2 2 5 2 2 7" xfId="14284"/>
    <cellStyle name="Calculation 2 2 5 2 2 8" xfId="14285"/>
    <cellStyle name="Calculation 2 2 5 2 2 9" xfId="14286"/>
    <cellStyle name="Calculation 2 2 5 2 3" xfId="10394"/>
    <cellStyle name="Calculation 2 2 5 2 4" xfId="14287"/>
    <cellStyle name="Calculation 2 2 5 2 5" xfId="14288"/>
    <cellStyle name="Calculation 2 2 5 2 6" xfId="14289"/>
    <cellStyle name="Calculation 2 2 5 2 7" xfId="14290"/>
    <cellStyle name="Calculation 2 2 5 2 8" xfId="14291"/>
    <cellStyle name="Calculation 2 2 5 2 9" xfId="14292"/>
    <cellStyle name="Calculation 2 2 5 3" xfId="14293"/>
    <cellStyle name="Calculation 2 2 5 3 2" xfId="14294"/>
    <cellStyle name="Calculation 2 2 5 3 3" xfId="14295"/>
    <cellStyle name="Calculation 2 2 5 3 4" xfId="14296"/>
    <cellStyle name="Calculation 2 2 5 3 5" xfId="14297"/>
    <cellStyle name="Calculation 2 2 5 3 6" xfId="14298"/>
    <cellStyle name="Calculation 2 2 5 3 7" xfId="14299"/>
    <cellStyle name="Calculation 2 2 5 3 8" xfId="14300"/>
    <cellStyle name="Calculation 2 2 5 4" xfId="14301"/>
    <cellStyle name="Calculation 2 2 5 4 2" xfId="14302"/>
    <cellStyle name="Calculation 2 2 5 4 3" xfId="14303"/>
    <cellStyle name="Calculation 2 2 5 4 4" xfId="14304"/>
    <cellStyle name="Calculation 2 2 5 4 5" xfId="14305"/>
    <cellStyle name="Calculation 2 2 5 4 6" xfId="14306"/>
    <cellStyle name="Calculation 2 2 5 4 7" xfId="14307"/>
    <cellStyle name="Calculation 2 2 5 4 8" xfId="14308"/>
    <cellStyle name="Calculation 2 2 5 4 9" xfId="14309"/>
    <cellStyle name="Calculation 2 2 5 5" xfId="14310"/>
    <cellStyle name="Calculation 2 2 5 6" xfId="14311"/>
    <cellStyle name="Calculation 2 2 5 7" xfId="14312"/>
    <cellStyle name="Calculation 2 2 5 8" xfId="14313"/>
    <cellStyle name="Calculation 2 2 5 9" xfId="14314"/>
    <cellStyle name="Calculation 2 2 6" xfId="10328"/>
    <cellStyle name="Calculation 2 2 6 10" xfId="14315"/>
    <cellStyle name="Calculation 2 2 6 11" xfId="14316"/>
    <cellStyle name="Calculation 2 2 6 12" xfId="14317"/>
    <cellStyle name="Calculation 2 2 6 13" xfId="14318"/>
    <cellStyle name="Calculation 2 2 6 14" xfId="14319"/>
    <cellStyle name="Calculation 2 2 6 15" xfId="14320"/>
    <cellStyle name="Calculation 2 2 6 16" xfId="14321"/>
    <cellStyle name="Calculation 2 2 6 17" xfId="14322"/>
    <cellStyle name="Calculation 2 2 6 18" xfId="14323"/>
    <cellStyle name="Calculation 2 2 6 2" xfId="14324"/>
    <cellStyle name="Calculation 2 2 6 2 10" xfId="14325"/>
    <cellStyle name="Calculation 2 2 6 2 2" xfId="14326"/>
    <cellStyle name="Calculation 2 2 6 2 2 2" xfId="14327"/>
    <cellStyle name="Calculation 2 2 6 2 2 3" xfId="14328"/>
    <cellStyle name="Calculation 2 2 6 2 2 4" xfId="14329"/>
    <cellStyle name="Calculation 2 2 6 2 2 5" xfId="14330"/>
    <cellStyle name="Calculation 2 2 6 2 2 6" xfId="14331"/>
    <cellStyle name="Calculation 2 2 6 2 2 7" xfId="14332"/>
    <cellStyle name="Calculation 2 2 6 2 2 8" xfId="14333"/>
    <cellStyle name="Calculation 2 2 6 2 2 9" xfId="14334"/>
    <cellStyle name="Calculation 2 2 6 2 3" xfId="14335"/>
    <cellStyle name="Calculation 2 2 6 2 4" xfId="14336"/>
    <cellStyle name="Calculation 2 2 6 2 5" xfId="14337"/>
    <cellStyle name="Calculation 2 2 6 2 6" xfId="14338"/>
    <cellStyle name="Calculation 2 2 6 2 7" xfId="14339"/>
    <cellStyle name="Calculation 2 2 6 2 8" xfId="14340"/>
    <cellStyle name="Calculation 2 2 6 2 9" xfId="14341"/>
    <cellStyle name="Calculation 2 2 6 3" xfId="14342"/>
    <cellStyle name="Calculation 2 2 6 3 2" xfId="14343"/>
    <cellStyle name="Calculation 2 2 6 3 3" xfId="14344"/>
    <cellStyle name="Calculation 2 2 6 3 4" xfId="14345"/>
    <cellStyle name="Calculation 2 2 6 3 5" xfId="14346"/>
    <cellStyle name="Calculation 2 2 6 3 6" xfId="14347"/>
    <cellStyle name="Calculation 2 2 6 3 7" xfId="14348"/>
    <cellStyle name="Calculation 2 2 6 3 8" xfId="14349"/>
    <cellStyle name="Calculation 2 2 6 4" xfId="14350"/>
    <cellStyle name="Calculation 2 2 6 4 2" xfId="14351"/>
    <cellStyle name="Calculation 2 2 6 4 3" xfId="14352"/>
    <cellStyle name="Calculation 2 2 6 4 4" xfId="14353"/>
    <cellStyle name="Calculation 2 2 6 4 5" xfId="14354"/>
    <cellStyle name="Calculation 2 2 6 4 6" xfId="14355"/>
    <cellStyle name="Calculation 2 2 6 4 7" xfId="14356"/>
    <cellStyle name="Calculation 2 2 6 4 8" xfId="14357"/>
    <cellStyle name="Calculation 2 2 6 4 9" xfId="14358"/>
    <cellStyle name="Calculation 2 2 6 5" xfId="14359"/>
    <cellStyle name="Calculation 2 2 6 6" xfId="14360"/>
    <cellStyle name="Calculation 2 2 6 7" xfId="14361"/>
    <cellStyle name="Calculation 2 2 6 8" xfId="14362"/>
    <cellStyle name="Calculation 2 2 6 9" xfId="14363"/>
    <cellStyle name="Calculation 2 2 7" xfId="14364"/>
    <cellStyle name="Calculation 2 2 7 10" xfId="14365"/>
    <cellStyle name="Calculation 2 2 7 11" xfId="14366"/>
    <cellStyle name="Calculation 2 2 7 12" xfId="14367"/>
    <cellStyle name="Calculation 2 2 7 13" xfId="14368"/>
    <cellStyle name="Calculation 2 2 7 14" xfId="14369"/>
    <cellStyle name="Calculation 2 2 7 15" xfId="14370"/>
    <cellStyle name="Calculation 2 2 7 16" xfId="14371"/>
    <cellStyle name="Calculation 2 2 7 17" xfId="14372"/>
    <cellStyle name="Calculation 2 2 7 18" xfId="14373"/>
    <cellStyle name="Calculation 2 2 7 2" xfId="14374"/>
    <cellStyle name="Calculation 2 2 7 3" xfId="14375"/>
    <cellStyle name="Calculation 2 2 7 4" xfId="14376"/>
    <cellStyle name="Calculation 2 2 7 5" xfId="14377"/>
    <cellStyle name="Calculation 2 2 7 6" xfId="14378"/>
    <cellStyle name="Calculation 2 2 7 7" xfId="14379"/>
    <cellStyle name="Calculation 2 2 7 8" xfId="14380"/>
    <cellStyle name="Calculation 2 2 7 9" xfId="14381"/>
    <cellStyle name="Calculation 2 2 8" xfId="14382"/>
    <cellStyle name="Calculation 2 2 8 10" xfId="14383"/>
    <cellStyle name="Calculation 2 2 8 11" xfId="14384"/>
    <cellStyle name="Calculation 2 2 8 12" xfId="14385"/>
    <cellStyle name="Calculation 2 2 8 13" xfId="14386"/>
    <cellStyle name="Calculation 2 2 8 14" xfId="14387"/>
    <cellStyle name="Calculation 2 2 8 15" xfId="14388"/>
    <cellStyle name="Calculation 2 2 8 16" xfId="14389"/>
    <cellStyle name="Calculation 2 2 8 17" xfId="14390"/>
    <cellStyle name="Calculation 2 2 8 18" xfId="14391"/>
    <cellStyle name="Calculation 2 2 8 2" xfId="14392"/>
    <cellStyle name="Calculation 2 2 8 3" xfId="14393"/>
    <cellStyle name="Calculation 2 2 8 4" xfId="14394"/>
    <cellStyle name="Calculation 2 2 8 5" xfId="14395"/>
    <cellStyle name="Calculation 2 2 8 6" xfId="14396"/>
    <cellStyle name="Calculation 2 2 8 7" xfId="14397"/>
    <cellStyle name="Calculation 2 2 8 8" xfId="14398"/>
    <cellStyle name="Calculation 2 2 8 9" xfId="14399"/>
    <cellStyle name="Calculation 2 2 9" xfId="14400"/>
    <cellStyle name="Calculation 2 2 9 10" xfId="14401"/>
    <cellStyle name="Calculation 2 2 9 11" xfId="14402"/>
    <cellStyle name="Calculation 2 2 9 12" xfId="14403"/>
    <cellStyle name="Calculation 2 2 9 13" xfId="14404"/>
    <cellStyle name="Calculation 2 2 9 14" xfId="14405"/>
    <cellStyle name="Calculation 2 2 9 15" xfId="14406"/>
    <cellStyle name="Calculation 2 2 9 16" xfId="14407"/>
    <cellStyle name="Calculation 2 2 9 17" xfId="14408"/>
    <cellStyle name="Calculation 2 2 9 18" xfId="14409"/>
    <cellStyle name="Calculation 2 2 9 2" xfId="14410"/>
    <cellStyle name="Calculation 2 2 9 3" xfId="14411"/>
    <cellStyle name="Calculation 2 2 9 4" xfId="14412"/>
    <cellStyle name="Calculation 2 2 9 5" xfId="14413"/>
    <cellStyle name="Calculation 2 2 9 6" xfId="14414"/>
    <cellStyle name="Calculation 2 2 9 7" xfId="14415"/>
    <cellStyle name="Calculation 2 2 9 8" xfId="14416"/>
    <cellStyle name="Calculation 2 2 9 9" xfId="14417"/>
    <cellStyle name="Calculation 2 20" xfId="14418"/>
    <cellStyle name="Calculation 2 21" xfId="14419"/>
    <cellStyle name="Calculation 2 22" xfId="14420"/>
    <cellStyle name="Calculation 2 23" xfId="14421"/>
    <cellStyle name="Calculation 2 24" xfId="14422"/>
    <cellStyle name="Calculation 2 25" xfId="14423"/>
    <cellStyle name="Calculation 2 26" xfId="14424"/>
    <cellStyle name="Calculation 2 27" xfId="14425"/>
    <cellStyle name="Calculation 2 28" xfId="14426"/>
    <cellStyle name="Calculation 2 29" xfId="14427"/>
    <cellStyle name="Calculation 2 3" xfId="78"/>
    <cellStyle name="Calculation 2 3 10" xfId="14428"/>
    <cellStyle name="Calculation 2 3 10 2" xfId="14429"/>
    <cellStyle name="Calculation 2 3 11" xfId="14430"/>
    <cellStyle name="Calculation 2 3 12" xfId="14431"/>
    <cellStyle name="Calculation 2 3 13" xfId="14432"/>
    <cellStyle name="Calculation 2 3 14" xfId="14433"/>
    <cellStyle name="Calculation 2 3 15" xfId="14434"/>
    <cellStyle name="Calculation 2 3 16" xfId="14435"/>
    <cellStyle name="Calculation 2 3 17" xfId="14436"/>
    <cellStyle name="Calculation 2 3 18" xfId="14437"/>
    <cellStyle name="Calculation 2 3 19" xfId="14438"/>
    <cellStyle name="Calculation 2 3 2" xfId="9760"/>
    <cellStyle name="Calculation 2 3 2 10" xfId="14439"/>
    <cellStyle name="Calculation 2 3 2 10 2" xfId="14440"/>
    <cellStyle name="Calculation 2 3 2 10 3" xfId="14441"/>
    <cellStyle name="Calculation 2 3 2 10 4" xfId="14442"/>
    <cellStyle name="Calculation 2 3 2 10 5" xfId="14443"/>
    <cellStyle name="Calculation 2 3 2 10 6" xfId="14444"/>
    <cellStyle name="Calculation 2 3 2 10 7" xfId="14445"/>
    <cellStyle name="Calculation 2 3 2 10 8" xfId="14446"/>
    <cellStyle name="Calculation 2 3 2 11" xfId="14447"/>
    <cellStyle name="Calculation 2 3 2 12" xfId="14448"/>
    <cellStyle name="Calculation 2 3 2 13" xfId="14449"/>
    <cellStyle name="Calculation 2 3 2 14" xfId="14450"/>
    <cellStyle name="Calculation 2 3 2 15" xfId="14451"/>
    <cellStyle name="Calculation 2 3 2 16" xfId="14452"/>
    <cellStyle name="Calculation 2 3 2 17" xfId="14453"/>
    <cellStyle name="Calculation 2 3 2 18" xfId="14454"/>
    <cellStyle name="Calculation 2 3 2 19" xfId="14455"/>
    <cellStyle name="Calculation 2 3 2 2" xfId="10092"/>
    <cellStyle name="Calculation 2 3 2 2 10" xfId="14456"/>
    <cellStyle name="Calculation 2 3 2 2 11" xfId="14457"/>
    <cellStyle name="Calculation 2 3 2 2 12" xfId="14458"/>
    <cellStyle name="Calculation 2 3 2 2 13" xfId="14459"/>
    <cellStyle name="Calculation 2 3 2 2 14" xfId="14460"/>
    <cellStyle name="Calculation 2 3 2 2 15" xfId="14461"/>
    <cellStyle name="Calculation 2 3 2 2 16" xfId="14462"/>
    <cellStyle name="Calculation 2 3 2 2 17" xfId="14463"/>
    <cellStyle name="Calculation 2 3 2 2 18" xfId="14464"/>
    <cellStyle name="Calculation 2 3 2 2 19" xfId="14465"/>
    <cellStyle name="Calculation 2 3 2 2 2" xfId="14466"/>
    <cellStyle name="Calculation 2 3 2 2 2 10" xfId="14467"/>
    <cellStyle name="Calculation 2 3 2 2 2 11" xfId="14468"/>
    <cellStyle name="Calculation 2 3 2 2 2 12" xfId="14469"/>
    <cellStyle name="Calculation 2 3 2 2 2 13" xfId="14470"/>
    <cellStyle name="Calculation 2 3 2 2 2 14" xfId="14471"/>
    <cellStyle name="Calculation 2 3 2 2 2 15" xfId="14472"/>
    <cellStyle name="Calculation 2 3 2 2 2 2" xfId="14473"/>
    <cellStyle name="Calculation 2 3 2 2 2 2 10" xfId="14474"/>
    <cellStyle name="Calculation 2 3 2 2 2 2 2" xfId="14475"/>
    <cellStyle name="Calculation 2 3 2 2 2 2 2 2" xfId="14476"/>
    <cellStyle name="Calculation 2 3 2 2 2 2 2 3" xfId="14477"/>
    <cellStyle name="Calculation 2 3 2 2 2 2 2 4" xfId="14478"/>
    <cellStyle name="Calculation 2 3 2 2 2 2 2 5" xfId="14479"/>
    <cellStyle name="Calculation 2 3 2 2 2 2 2 6" xfId="14480"/>
    <cellStyle name="Calculation 2 3 2 2 2 2 2 7" xfId="14481"/>
    <cellStyle name="Calculation 2 3 2 2 2 2 2 8" xfId="14482"/>
    <cellStyle name="Calculation 2 3 2 2 2 2 2 9" xfId="14483"/>
    <cellStyle name="Calculation 2 3 2 2 2 2 3" xfId="14484"/>
    <cellStyle name="Calculation 2 3 2 2 2 2 4" xfId="14485"/>
    <cellStyle name="Calculation 2 3 2 2 2 2 5" xfId="14486"/>
    <cellStyle name="Calculation 2 3 2 2 2 2 6" xfId="14487"/>
    <cellStyle name="Calculation 2 3 2 2 2 2 7" xfId="14488"/>
    <cellStyle name="Calculation 2 3 2 2 2 2 8" xfId="14489"/>
    <cellStyle name="Calculation 2 3 2 2 2 2 9" xfId="14490"/>
    <cellStyle name="Calculation 2 3 2 2 2 3" xfId="14491"/>
    <cellStyle name="Calculation 2 3 2 2 2 3 2" xfId="14492"/>
    <cellStyle name="Calculation 2 3 2 2 2 3 3" xfId="14493"/>
    <cellStyle name="Calculation 2 3 2 2 2 3 4" xfId="14494"/>
    <cellStyle name="Calculation 2 3 2 2 2 3 5" xfId="14495"/>
    <cellStyle name="Calculation 2 3 2 2 2 3 6" xfId="14496"/>
    <cellStyle name="Calculation 2 3 2 2 2 3 7" xfId="14497"/>
    <cellStyle name="Calculation 2 3 2 2 2 3 8" xfId="14498"/>
    <cellStyle name="Calculation 2 3 2 2 2 3 9" xfId="14499"/>
    <cellStyle name="Calculation 2 3 2 2 2 4" xfId="14500"/>
    <cellStyle name="Calculation 2 3 2 2 2 4 2" xfId="14501"/>
    <cellStyle name="Calculation 2 3 2 2 2 4 3" xfId="14502"/>
    <cellStyle name="Calculation 2 3 2 2 2 4 4" xfId="14503"/>
    <cellStyle name="Calculation 2 3 2 2 2 4 5" xfId="14504"/>
    <cellStyle name="Calculation 2 3 2 2 2 4 6" xfId="14505"/>
    <cellStyle name="Calculation 2 3 2 2 2 4 7" xfId="14506"/>
    <cellStyle name="Calculation 2 3 2 2 2 4 8" xfId="14507"/>
    <cellStyle name="Calculation 2 3 2 2 2 4 9" xfId="14508"/>
    <cellStyle name="Calculation 2 3 2 2 2 5" xfId="14509"/>
    <cellStyle name="Calculation 2 3 2 2 2 5 2" xfId="14510"/>
    <cellStyle name="Calculation 2 3 2 2 2 5 3" xfId="14511"/>
    <cellStyle name="Calculation 2 3 2 2 2 5 4" xfId="14512"/>
    <cellStyle name="Calculation 2 3 2 2 2 5 5" xfId="14513"/>
    <cellStyle name="Calculation 2 3 2 2 2 5 6" xfId="14514"/>
    <cellStyle name="Calculation 2 3 2 2 2 5 7" xfId="14515"/>
    <cellStyle name="Calculation 2 3 2 2 2 5 8" xfId="14516"/>
    <cellStyle name="Calculation 2 3 2 2 2 6" xfId="14517"/>
    <cellStyle name="Calculation 2 3 2 2 2 6 2" xfId="14518"/>
    <cellStyle name="Calculation 2 3 2 2 2 6 3" xfId="14519"/>
    <cellStyle name="Calculation 2 3 2 2 2 6 4" xfId="14520"/>
    <cellStyle name="Calculation 2 3 2 2 2 6 5" xfId="14521"/>
    <cellStyle name="Calculation 2 3 2 2 2 6 6" xfId="14522"/>
    <cellStyle name="Calculation 2 3 2 2 2 6 7" xfId="14523"/>
    <cellStyle name="Calculation 2 3 2 2 2 6 8" xfId="14524"/>
    <cellStyle name="Calculation 2 3 2 2 2 7" xfId="14525"/>
    <cellStyle name="Calculation 2 3 2 2 2 7 2" xfId="14526"/>
    <cellStyle name="Calculation 2 3 2 2 2 7 3" xfId="14527"/>
    <cellStyle name="Calculation 2 3 2 2 2 7 4" xfId="14528"/>
    <cellStyle name="Calculation 2 3 2 2 2 7 5" xfId="14529"/>
    <cellStyle name="Calculation 2 3 2 2 2 7 6" xfId="14530"/>
    <cellStyle name="Calculation 2 3 2 2 2 7 7" xfId="14531"/>
    <cellStyle name="Calculation 2 3 2 2 2 7 8" xfId="14532"/>
    <cellStyle name="Calculation 2 3 2 2 2 8" xfId="14533"/>
    <cellStyle name="Calculation 2 3 2 2 2 9" xfId="14534"/>
    <cellStyle name="Calculation 2 3 2 2 20" xfId="14535"/>
    <cellStyle name="Calculation 2 3 2 2 21" xfId="14536"/>
    <cellStyle name="Calculation 2 3 2 2 22" xfId="14537"/>
    <cellStyle name="Calculation 2 3 2 2 23" xfId="14538"/>
    <cellStyle name="Calculation 2 3 2 2 24" xfId="14539"/>
    <cellStyle name="Calculation 2 3 2 2 25" xfId="14540"/>
    <cellStyle name="Calculation 2 3 2 2 26" xfId="14541"/>
    <cellStyle name="Calculation 2 3 2 2 27" xfId="14542"/>
    <cellStyle name="Calculation 2 3 2 2 3" xfId="14543"/>
    <cellStyle name="Calculation 2 3 2 2 3 10" xfId="14544"/>
    <cellStyle name="Calculation 2 3 2 2 3 11" xfId="14545"/>
    <cellStyle name="Calculation 2 3 2 2 3 12" xfId="14546"/>
    <cellStyle name="Calculation 2 3 2 2 3 13" xfId="14547"/>
    <cellStyle name="Calculation 2 3 2 2 3 14" xfId="14548"/>
    <cellStyle name="Calculation 2 3 2 2 3 15" xfId="14549"/>
    <cellStyle name="Calculation 2 3 2 2 3 2" xfId="14550"/>
    <cellStyle name="Calculation 2 3 2 2 3 2 10" xfId="14551"/>
    <cellStyle name="Calculation 2 3 2 2 3 2 2" xfId="14552"/>
    <cellStyle name="Calculation 2 3 2 2 3 2 2 2" xfId="14553"/>
    <cellStyle name="Calculation 2 3 2 2 3 2 2 3" xfId="14554"/>
    <cellStyle name="Calculation 2 3 2 2 3 2 2 4" xfId="14555"/>
    <cellStyle name="Calculation 2 3 2 2 3 2 2 5" xfId="14556"/>
    <cellStyle name="Calculation 2 3 2 2 3 2 2 6" xfId="14557"/>
    <cellStyle name="Calculation 2 3 2 2 3 2 2 7" xfId="14558"/>
    <cellStyle name="Calculation 2 3 2 2 3 2 2 8" xfId="14559"/>
    <cellStyle name="Calculation 2 3 2 2 3 2 2 9" xfId="14560"/>
    <cellStyle name="Calculation 2 3 2 2 3 2 3" xfId="14561"/>
    <cellStyle name="Calculation 2 3 2 2 3 2 4" xfId="14562"/>
    <cellStyle name="Calculation 2 3 2 2 3 2 5" xfId="14563"/>
    <cellStyle name="Calculation 2 3 2 2 3 2 6" xfId="14564"/>
    <cellStyle name="Calculation 2 3 2 2 3 2 7" xfId="14565"/>
    <cellStyle name="Calculation 2 3 2 2 3 2 8" xfId="14566"/>
    <cellStyle name="Calculation 2 3 2 2 3 2 9" xfId="14567"/>
    <cellStyle name="Calculation 2 3 2 2 3 3" xfId="14568"/>
    <cellStyle name="Calculation 2 3 2 2 3 3 2" xfId="14569"/>
    <cellStyle name="Calculation 2 3 2 2 3 3 3" xfId="14570"/>
    <cellStyle name="Calculation 2 3 2 2 3 3 4" xfId="14571"/>
    <cellStyle name="Calculation 2 3 2 2 3 3 5" xfId="14572"/>
    <cellStyle name="Calculation 2 3 2 2 3 3 6" xfId="14573"/>
    <cellStyle name="Calculation 2 3 2 2 3 3 7" xfId="14574"/>
    <cellStyle name="Calculation 2 3 2 2 3 3 8" xfId="14575"/>
    <cellStyle name="Calculation 2 3 2 2 3 4" xfId="14576"/>
    <cellStyle name="Calculation 2 3 2 2 3 4 2" xfId="14577"/>
    <cellStyle name="Calculation 2 3 2 2 3 4 3" xfId="14578"/>
    <cellStyle name="Calculation 2 3 2 2 3 4 4" xfId="14579"/>
    <cellStyle name="Calculation 2 3 2 2 3 4 5" xfId="14580"/>
    <cellStyle name="Calculation 2 3 2 2 3 4 6" xfId="14581"/>
    <cellStyle name="Calculation 2 3 2 2 3 4 7" xfId="14582"/>
    <cellStyle name="Calculation 2 3 2 2 3 4 8" xfId="14583"/>
    <cellStyle name="Calculation 2 3 2 2 3 4 9" xfId="14584"/>
    <cellStyle name="Calculation 2 3 2 2 3 5" xfId="14585"/>
    <cellStyle name="Calculation 2 3 2 2 3 5 2" xfId="14586"/>
    <cellStyle name="Calculation 2 3 2 2 3 5 3" xfId="14587"/>
    <cellStyle name="Calculation 2 3 2 2 3 5 4" xfId="14588"/>
    <cellStyle name="Calculation 2 3 2 2 3 5 5" xfId="14589"/>
    <cellStyle name="Calculation 2 3 2 2 3 5 6" xfId="14590"/>
    <cellStyle name="Calculation 2 3 2 2 3 5 7" xfId="14591"/>
    <cellStyle name="Calculation 2 3 2 2 3 5 8" xfId="14592"/>
    <cellStyle name="Calculation 2 3 2 2 3 6" xfId="14593"/>
    <cellStyle name="Calculation 2 3 2 2 3 6 2" xfId="14594"/>
    <cellStyle name="Calculation 2 3 2 2 3 6 3" xfId="14595"/>
    <cellStyle name="Calculation 2 3 2 2 3 6 4" xfId="14596"/>
    <cellStyle name="Calculation 2 3 2 2 3 6 5" xfId="14597"/>
    <cellStyle name="Calculation 2 3 2 2 3 6 6" xfId="14598"/>
    <cellStyle name="Calculation 2 3 2 2 3 6 7" xfId="14599"/>
    <cellStyle name="Calculation 2 3 2 2 3 6 8" xfId="14600"/>
    <cellStyle name="Calculation 2 3 2 2 3 7" xfId="14601"/>
    <cellStyle name="Calculation 2 3 2 2 3 7 2" xfId="14602"/>
    <cellStyle name="Calculation 2 3 2 2 3 7 3" xfId="14603"/>
    <cellStyle name="Calculation 2 3 2 2 3 7 4" xfId="14604"/>
    <cellStyle name="Calculation 2 3 2 2 3 7 5" xfId="14605"/>
    <cellStyle name="Calculation 2 3 2 2 3 7 6" xfId="14606"/>
    <cellStyle name="Calculation 2 3 2 2 3 7 7" xfId="14607"/>
    <cellStyle name="Calculation 2 3 2 2 3 7 8" xfId="14608"/>
    <cellStyle name="Calculation 2 3 2 2 3 8" xfId="14609"/>
    <cellStyle name="Calculation 2 3 2 2 3 9" xfId="14610"/>
    <cellStyle name="Calculation 2 3 2 2 4" xfId="14611"/>
    <cellStyle name="Calculation 2 3 2 2 4 10" xfId="14612"/>
    <cellStyle name="Calculation 2 3 2 2 4 11" xfId="14613"/>
    <cellStyle name="Calculation 2 3 2 2 4 12" xfId="14614"/>
    <cellStyle name="Calculation 2 3 2 2 4 13" xfId="14615"/>
    <cellStyle name="Calculation 2 3 2 2 4 2" xfId="14616"/>
    <cellStyle name="Calculation 2 3 2 2 4 2 10" xfId="14617"/>
    <cellStyle name="Calculation 2 3 2 2 4 2 2" xfId="14618"/>
    <cellStyle name="Calculation 2 3 2 2 4 2 2 2" xfId="14619"/>
    <cellStyle name="Calculation 2 3 2 2 4 2 2 3" xfId="14620"/>
    <cellStyle name="Calculation 2 3 2 2 4 2 2 4" xfId="14621"/>
    <cellStyle name="Calculation 2 3 2 2 4 2 2 5" xfId="14622"/>
    <cellStyle name="Calculation 2 3 2 2 4 2 2 6" xfId="14623"/>
    <cellStyle name="Calculation 2 3 2 2 4 2 2 7" xfId="14624"/>
    <cellStyle name="Calculation 2 3 2 2 4 2 2 8" xfId="14625"/>
    <cellStyle name="Calculation 2 3 2 2 4 2 2 9" xfId="14626"/>
    <cellStyle name="Calculation 2 3 2 2 4 2 3" xfId="14627"/>
    <cellStyle name="Calculation 2 3 2 2 4 2 4" xfId="14628"/>
    <cellStyle name="Calculation 2 3 2 2 4 2 5" xfId="14629"/>
    <cellStyle name="Calculation 2 3 2 2 4 2 6" xfId="14630"/>
    <cellStyle name="Calculation 2 3 2 2 4 2 7" xfId="14631"/>
    <cellStyle name="Calculation 2 3 2 2 4 2 8" xfId="14632"/>
    <cellStyle name="Calculation 2 3 2 2 4 2 9" xfId="14633"/>
    <cellStyle name="Calculation 2 3 2 2 4 3" xfId="14634"/>
    <cellStyle name="Calculation 2 3 2 2 4 3 2" xfId="14635"/>
    <cellStyle name="Calculation 2 3 2 2 4 3 3" xfId="14636"/>
    <cellStyle name="Calculation 2 3 2 2 4 3 4" xfId="14637"/>
    <cellStyle name="Calculation 2 3 2 2 4 3 5" xfId="14638"/>
    <cellStyle name="Calculation 2 3 2 2 4 3 6" xfId="14639"/>
    <cellStyle name="Calculation 2 3 2 2 4 3 7" xfId="14640"/>
    <cellStyle name="Calculation 2 3 2 2 4 3 8" xfId="14641"/>
    <cellStyle name="Calculation 2 3 2 2 4 4" xfId="14642"/>
    <cellStyle name="Calculation 2 3 2 2 4 4 2" xfId="14643"/>
    <cellStyle name="Calculation 2 3 2 2 4 4 3" xfId="14644"/>
    <cellStyle name="Calculation 2 3 2 2 4 4 4" xfId="14645"/>
    <cellStyle name="Calculation 2 3 2 2 4 4 5" xfId="14646"/>
    <cellStyle name="Calculation 2 3 2 2 4 4 6" xfId="14647"/>
    <cellStyle name="Calculation 2 3 2 2 4 4 7" xfId="14648"/>
    <cellStyle name="Calculation 2 3 2 2 4 4 8" xfId="14649"/>
    <cellStyle name="Calculation 2 3 2 2 4 4 9" xfId="14650"/>
    <cellStyle name="Calculation 2 3 2 2 4 5" xfId="14651"/>
    <cellStyle name="Calculation 2 3 2 2 4 6" xfId="14652"/>
    <cellStyle name="Calculation 2 3 2 2 4 7" xfId="14653"/>
    <cellStyle name="Calculation 2 3 2 2 4 8" xfId="14654"/>
    <cellStyle name="Calculation 2 3 2 2 4 9" xfId="14655"/>
    <cellStyle name="Calculation 2 3 2 2 5" xfId="14656"/>
    <cellStyle name="Calculation 2 3 2 2 5 10" xfId="14657"/>
    <cellStyle name="Calculation 2 3 2 2 5 11" xfId="14658"/>
    <cellStyle name="Calculation 2 3 2 2 5 12" xfId="14659"/>
    <cellStyle name="Calculation 2 3 2 2 5 13" xfId="14660"/>
    <cellStyle name="Calculation 2 3 2 2 5 2" xfId="14661"/>
    <cellStyle name="Calculation 2 3 2 2 5 2 10" xfId="14662"/>
    <cellStyle name="Calculation 2 3 2 2 5 2 2" xfId="14663"/>
    <cellStyle name="Calculation 2 3 2 2 5 2 2 2" xfId="14664"/>
    <cellStyle name="Calculation 2 3 2 2 5 2 2 3" xfId="14665"/>
    <cellStyle name="Calculation 2 3 2 2 5 2 2 4" xfId="14666"/>
    <cellStyle name="Calculation 2 3 2 2 5 2 2 5" xfId="14667"/>
    <cellStyle name="Calculation 2 3 2 2 5 2 2 6" xfId="14668"/>
    <cellStyle name="Calculation 2 3 2 2 5 2 2 7" xfId="14669"/>
    <cellStyle name="Calculation 2 3 2 2 5 2 2 8" xfId="14670"/>
    <cellStyle name="Calculation 2 3 2 2 5 2 2 9" xfId="14671"/>
    <cellStyle name="Calculation 2 3 2 2 5 2 3" xfId="14672"/>
    <cellStyle name="Calculation 2 3 2 2 5 2 4" xfId="14673"/>
    <cellStyle name="Calculation 2 3 2 2 5 2 5" xfId="14674"/>
    <cellStyle name="Calculation 2 3 2 2 5 2 6" xfId="14675"/>
    <cellStyle name="Calculation 2 3 2 2 5 2 7" xfId="14676"/>
    <cellStyle name="Calculation 2 3 2 2 5 2 8" xfId="14677"/>
    <cellStyle name="Calculation 2 3 2 2 5 2 9" xfId="14678"/>
    <cellStyle name="Calculation 2 3 2 2 5 3" xfId="14679"/>
    <cellStyle name="Calculation 2 3 2 2 5 3 2" xfId="14680"/>
    <cellStyle name="Calculation 2 3 2 2 5 3 3" xfId="14681"/>
    <cellStyle name="Calculation 2 3 2 2 5 3 4" xfId="14682"/>
    <cellStyle name="Calculation 2 3 2 2 5 3 5" xfId="14683"/>
    <cellStyle name="Calculation 2 3 2 2 5 3 6" xfId="14684"/>
    <cellStyle name="Calculation 2 3 2 2 5 3 7" xfId="14685"/>
    <cellStyle name="Calculation 2 3 2 2 5 3 8" xfId="14686"/>
    <cellStyle name="Calculation 2 3 2 2 5 4" xfId="14687"/>
    <cellStyle name="Calculation 2 3 2 2 5 4 2" xfId="14688"/>
    <cellStyle name="Calculation 2 3 2 2 5 4 3" xfId="14689"/>
    <cellStyle name="Calculation 2 3 2 2 5 4 4" xfId="14690"/>
    <cellStyle name="Calculation 2 3 2 2 5 4 5" xfId="14691"/>
    <cellStyle name="Calculation 2 3 2 2 5 4 6" xfId="14692"/>
    <cellStyle name="Calculation 2 3 2 2 5 4 7" xfId="14693"/>
    <cellStyle name="Calculation 2 3 2 2 5 4 8" xfId="14694"/>
    <cellStyle name="Calculation 2 3 2 2 5 4 9" xfId="14695"/>
    <cellStyle name="Calculation 2 3 2 2 5 5" xfId="14696"/>
    <cellStyle name="Calculation 2 3 2 2 5 6" xfId="14697"/>
    <cellStyle name="Calculation 2 3 2 2 5 7" xfId="14698"/>
    <cellStyle name="Calculation 2 3 2 2 5 8" xfId="14699"/>
    <cellStyle name="Calculation 2 3 2 2 5 9" xfId="14700"/>
    <cellStyle name="Calculation 2 3 2 2 6" xfId="14701"/>
    <cellStyle name="Calculation 2 3 2 2 6 10" xfId="14702"/>
    <cellStyle name="Calculation 2 3 2 2 6 2" xfId="14703"/>
    <cellStyle name="Calculation 2 3 2 2 6 2 2" xfId="14704"/>
    <cellStyle name="Calculation 2 3 2 2 6 2 3" xfId="14705"/>
    <cellStyle name="Calculation 2 3 2 2 6 2 4" xfId="14706"/>
    <cellStyle name="Calculation 2 3 2 2 6 2 5" xfId="14707"/>
    <cellStyle name="Calculation 2 3 2 2 6 2 6" xfId="14708"/>
    <cellStyle name="Calculation 2 3 2 2 6 2 7" xfId="14709"/>
    <cellStyle name="Calculation 2 3 2 2 6 2 8" xfId="14710"/>
    <cellStyle name="Calculation 2 3 2 2 6 2 9" xfId="14711"/>
    <cellStyle name="Calculation 2 3 2 2 6 3" xfId="14712"/>
    <cellStyle name="Calculation 2 3 2 2 6 4" xfId="14713"/>
    <cellStyle name="Calculation 2 3 2 2 6 5" xfId="14714"/>
    <cellStyle name="Calculation 2 3 2 2 6 6" xfId="14715"/>
    <cellStyle name="Calculation 2 3 2 2 6 7" xfId="14716"/>
    <cellStyle name="Calculation 2 3 2 2 6 8" xfId="14717"/>
    <cellStyle name="Calculation 2 3 2 2 6 9" xfId="14718"/>
    <cellStyle name="Calculation 2 3 2 2 7" xfId="14719"/>
    <cellStyle name="Calculation 2 3 2 2 7 2" xfId="14720"/>
    <cellStyle name="Calculation 2 3 2 2 7 3" xfId="14721"/>
    <cellStyle name="Calculation 2 3 2 2 7 4" xfId="14722"/>
    <cellStyle name="Calculation 2 3 2 2 7 5" xfId="14723"/>
    <cellStyle name="Calculation 2 3 2 2 7 6" xfId="14724"/>
    <cellStyle name="Calculation 2 3 2 2 7 7" xfId="14725"/>
    <cellStyle name="Calculation 2 3 2 2 7 8" xfId="14726"/>
    <cellStyle name="Calculation 2 3 2 2 8" xfId="14727"/>
    <cellStyle name="Calculation 2 3 2 2 8 2" xfId="14728"/>
    <cellStyle name="Calculation 2 3 2 2 8 3" xfId="14729"/>
    <cellStyle name="Calculation 2 3 2 2 8 4" xfId="14730"/>
    <cellStyle name="Calculation 2 3 2 2 8 5" xfId="14731"/>
    <cellStyle name="Calculation 2 3 2 2 8 6" xfId="14732"/>
    <cellStyle name="Calculation 2 3 2 2 8 7" xfId="14733"/>
    <cellStyle name="Calculation 2 3 2 2 8 8" xfId="14734"/>
    <cellStyle name="Calculation 2 3 2 2 8 9" xfId="14735"/>
    <cellStyle name="Calculation 2 3 2 2 9" xfId="14736"/>
    <cellStyle name="Calculation 2 3 2 2 9 2" xfId="14737"/>
    <cellStyle name="Calculation 2 3 2 2 9 3" xfId="14738"/>
    <cellStyle name="Calculation 2 3 2 2 9 4" xfId="14739"/>
    <cellStyle name="Calculation 2 3 2 2 9 5" xfId="14740"/>
    <cellStyle name="Calculation 2 3 2 2 9 6" xfId="14741"/>
    <cellStyle name="Calculation 2 3 2 2 9 7" xfId="14742"/>
    <cellStyle name="Calculation 2 3 2 2 9 8" xfId="14743"/>
    <cellStyle name="Calculation 2 3 2 20" xfId="14744"/>
    <cellStyle name="Calculation 2 3 2 21" xfId="14745"/>
    <cellStyle name="Calculation 2 3 2 22" xfId="14746"/>
    <cellStyle name="Calculation 2 3 2 23" xfId="14747"/>
    <cellStyle name="Calculation 2 3 2 24" xfId="14748"/>
    <cellStyle name="Calculation 2 3 2 25" xfId="14749"/>
    <cellStyle name="Calculation 2 3 2 26" xfId="14750"/>
    <cellStyle name="Calculation 2 3 2 3" xfId="14751"/>
    <cellStyle name="Calculation 2 3 2 3 10" xfId="14752"/>
    <cellStyle name="Calculation 2 3 2 3 11" xfId="14753"/>
    <cellStyle name="Calculation 2 3 2 3 12" xfId="14754"/>
    <cellStyle name="Calculation 2 3 2 3 13" xfId="14755"/>
    <cellStyle name="Calculation 2 3 2 3 14" xfId="14756"/>
    <cellStyle name="Calculation 2 3 2 3 15" xfId="14757"/>
    <cellStyle name="Calculation 2 3 2 3 16" xfId="14758"/>
    <cellStyle name="Calculation 2 3 2 3 17" xfId="14759"/>
    <cellStyle name="Calculation 2 3 2 3 18" xfId="14760"/>
    <cellStyle name="Calculation 2 3 2 3 19" xfId="14761"/>
    <cellStyle name="Calculation 2 3 2 3 2" xfId="14762"/>
    <cellStyle name="Calculation 2 3 2 3 2 10" xfId="14763"/>
    <cellStyle name="Calculation 2 3 2 3 2 11" xfId="14764"/>
    <cellStyle name="Calculation 2 3 2 3 2 12" xfId="14765"/>
    <cellStyle name="Calculation 2 3 2 3 2 13" xfId="14766"/>
    <cellStyle name="Calculation 2 3 2 3 2 2" xfId="14767"/>
    <cellStyle name="Calculation 2 3 2 3 2 2 10" xfId="14768"/>
    <cellStyle name="Calculation 2 3 2 3 2 2 2" xfId="14769"/>
    <cellStyle name="Calculation 2 3 2 3 2 2 2 2" xfId="14770"/>
    <cellStyle name="Calculation 2 3 2 3 2 2 2 3" xfId="14771"/>
    <cellStyle name="Calculation 2 3 2 3 2 2 2 4" xfId="14772"/>
    <cellStyle name="Calculation 2 3 2 3 2 2 2 5" xfId="14773"/>
    <cellStyle name="Calculation 2 3 2 3 2 2 2 6" xfId="14774"/>
    <cellStyle name="Calculation 2 3 2 3 2 2 2 7" xfId="14775"/>
    <cellStyle name="Calculation 2 3 2 3 2 2 2 8" xfId="14776"/>
    <cellStyle name="Calculation 2 3 2 3 2 2 2 9" xfId="14777"/>
    <cellStyle name="Calculation 2 3 2 3 2 2 3" xfId="14778"/>
    <cellStyle name="Calculation 2 3 2 3 2 2 4" xfId="14779"/>
    <cellStyle name="Calculation 2 3 2 3 2 2 5" xfId="14780"/>
    <cellStyle name="Calculation 2 3 2 3 2 2 6" xfId="14781"/>
    <cellStyle name="Calculation 2 3 2 3 2 2 7" xfId="14782"/>
    <cellStyle name="Calculation 2 3 2 3 2 2 8" xfId="14783"/>
    <cellStyle name="Calculation 2 3 2 3 2 2 9" xfId="14784"/>
    <cellStyle name="Calculation 2 3 2 3 2 3" xfId="14785"/>
    <cellStyle name="Calculation 2 3 2 3 2 3 2" xfId="14786"/>
    <cellStyle name="Calculation 2 3 2 3 2 3 3" xfId="14787"/>
    <cellStyle name="Calculation 2 3 2 3 2 3 4" xfId="14788"/>
    <cellStyle name="Calculation 2 3 2 3 2 3 5" xfId="14789"/>
    <cellStyle name="Calculation 2 3 2 3 2 3 6" xfId="14790"/>
    <cellStyle name="Calculation 2 3 2 3 2 3 7" xfId="14791"/>
    <cellStyle name="Calculation 2 3 2 3 2 3 8" xfId="14792"/>
    <cellStyle name="Calculation 2 3 2 3 2 4" xfId="14793"/>
    <cellStyle name="Calculation 2 3 2 3 2 4 2" xfId="14794"/>
    <cellStyle name="Calculation 2 3 2 3 2 4 3" xfId="14795"/>
    <cellStyle name="Calculation 2 3 2 3 2 4 4" xfId="14796"/>
    <cellStyle name="Calculation 2 3 2 3 2 4 5" xfId="14797"/>
    <cellStyle name="Calculation 2 3 2 3 2 4 6" xfId="14798"/>
    <cellStyle name="Calculation 2 3 2 3 2 4 7" xfId="14799"/>
    <cellStyle name="Calculation 2 3 2 3 2 4 8" xfId="14800"/>
    <cellStyle name="Calculation 2 3 2 3 2 4 9" xfId="14801"/>
    <cellStyle name="Calculation 2 3 2 3 2 5" xfId="14802"/>
    <cellStyle name="Calculation 2 3 2 3 2 6" xfId="14803"/>
    <cellStyle name="Calculation 2 3 2 3 2 7" xfId="14804"/>
    <cellStyle name="Calculation 2 3 2 3 2 8" xfId="14805"/>
    <cellStyle name="Calculation 2 3 2 3 2 9" xfId="14806"/>
    <cellStyle name="Calculation 2 3 2 3 20" xfId="14807"/>
    <cellStyle name="Calculation 2 3 2 3 21" xfId="14808"/>
    <cellStyle name="Calculation 2 3 2 3 22" xfId="14809"/>
    <cellStyle name="Calculation 2 3 2 3 23" xfId="14810"/>
    <cellStyle name="Calculation 2 3 2 3 24" xfId="14811"/>
    <cellStyle name="Calculation 2 3 2 3 3" xfId="14812"/>
    <cellStyle name="Calculation 2 3 2 3 3 10" xfId="14813"/>
    <cellStyle name="Calculation 2 3 2 3 3 11" xfId="14814"/>
    <cellStyle name="Calculation 2 3 2 3 3 12" xfId="14815"/>
    <cellStyle name="Calculation 2 3 2 3 3 13" xfId="14816"/>
    <cellStyle name="Calculation 2 3 2 3 3 2" xfId="14817"/>
    <cellStyle name="Calculation 2 3 2 3 3 2 10" xfId="14818"/>
    <cellStyle name="Calculation 2 3 2 3 3 2 2" xfId="14819"/>
    <cellStyle name="Calculation 2 3 2 3 3 2 2 2" xfId="14820"/>
    <cellStyle name="Calculation 2 3 2 3 3 2 2 3" xfId="14821"/>
    <cellStyle name="Calculation 2 3 2 3 3 2 2 4" xfId="14822"/>
    <cellStyle name="Calculation 2 3 2 3 3 2 2 5" xfId="14823"/>
    <cellStyle name="Calculation 2 3 2 3 3 2 2 6" xfId="14824"/>
    <cellStyle name="Calculation 2 3 2 3 3 2 2 7" xfId="14825"/>
    <cellStyle name="Calculation 2 3 2 3 3 2 2 8" xfId="14826"/>
    <cellStyle name="Calculation 2 3 2 3 3 2 2 9" xfId="14827"/>
    <cellStyle name="Calculation 2 3 2 3 3 2 3" xfId="14828"/>
    <cellStyle name="Calculation 2 3 2 3 3 2 4" xfId="14829"/>
    <cellStyle name="Calculation 2 3 2 3 3 2 5" xfId="14830"/>
    <cellStyle name="Calculation 2 3 2 3 3 2 6" xfId="14831"/>
    <cellStyle name="Calculation 2 3 2 3 3 2 7" xfId="14832"/>
    <cellStyle name="Calculation 2 3 2 3 3 2 8" xfId="14833"/>
    <cellStyle name="Calculation 2 3 2 3 3 2 9" xfId="14834"/>
    <cellStyle name="Calculation 2 3 2 3 3 3" xfId="14835"/>
    <cellStyle name="Calculation 2 3 2 3 3 3 2" xfId="14836"/>
    <cellStyle name="Calculation 2 3 2 3 3 3 3" xfId="14837"/>
    <cellStyle name="Calculation 2 3 2 3 3 3 4" xfId="14838"/>
    <cellStyle name="Calculation 2 3 2 3 3 3 5" xfId="14839"/>
    <cellStyle name="Calculation 2 3 2 3 3 3 6" xfId="14840"/>
    <cellStyle name="Calculation 2 3 2 3 3 3 7" xfId="14841"/>
    <cellStyle name="Calculation 2 3 2 3 3 3 8" xfId="14842"/>
    <cellStyle name="Calculation 2 3 2 3 3 4" xfId="14843"/>
    <cellStyle name="Calculation 2 3 2 3 3 4 2" xfId="14844"/>
    <cellStyle name="Calculation 2 3 2 3 3 4 3" xfId="14845"/>
    <cellStyle name="Calculation 2 3 2 3 3 4 4" xfId="14846"/>
    <cellStyle name="Calculation 2 3 2 3 3 4 5" xfId="14847"/>
    <cellStyle name="Calculation 2 3 2 3 3 4 6" xfId="14848"/>
    <cellStyle name="Calculation 2 3 2 3 3 4 7" xfId="14849"/>
    <cellStyle name="Calculation 2 3 2 3 3 4 8" xfId="14850"/>
    <cellStyle name="Calculation 2 3 2 3 3 4 9" xfId="14851"/>
    <cellStyle name="Calculation 2 3 2 3 3 5" xfId="14852"/>
    <cellStyle name="Calculation 2 3 2 3 3 6" xfId="14853"/>
    <cellStyle name="Calculation 2 3 2 3 3 7" xfId="14854"/>
    <cellStyle name="Calculation 2 3 2 3 3 8" xfId="14855"/>
    <cellStyle name="Calculation 2 3 2 3 3 9" xfId="14856"/>
    <cellStyle name="Calculation 2 3 2 3 4" xfId="14857"/>
    <cellStyle name="Calculation 2 3 2 3 4 10" xfId="14858"/>
    <cellStyle name="Calculation 2 3 2 3 4 11" xfId="14859"/>
    <cellStyle name="Calculation 2 3 2 3 4 12" xfId="14860"/>
    <cellStyle name="Calculation 2 3 2 3 4 13" xfId="14861"/>
    <cellStyle name="Calculation 2 3 2 3 4 2" xfId="14862"/>
    <cellStyle name="Calculation 2 3 2 3 4 2 10" xfId="14863"/>
    <cellStyle name="Calculation 2 3 2 3 4 2 2" xfId="14864"/>
    <cellStyle name="Calculation 2 3 2 3 4 2 2 2" xfId="14865"/>
    <cellStyle name="Calculation 2 3 2 3 4 2 2 3" xfId="14866"/>
    <cellStyle name="Calculation 2 3 2 3 4 2 2 4" xfId="14867"/>
    <cellStyle name="Calculation 2 3 2 3 4 2 2 5" xfId="14868"/>
    <cellStyle name="Calculation 2 3 2 3 4 2 2 6" xfId="14869"/>
    <cellStyle name="Calculation 2 3 2 3 4 2 2 7" xfId="14870"/>
    <cellStyle name="Calculation 2 3 2 3 4 2 2 8" xfId="14871"/>
    <cellStyle name="Calculation 2 3 2 3 4 2 2 9" xfId="14872"/>
    <cellStyle name="Calculation 2 3 2 3 4 2 3" xfId="14873"/>
    <cellStyle name="Calculation 2 3 2 3 4 2 4" xfId="14874"/>
    <cellStyle name="Calculation 2 3 2 3 4 2 5" xfId="14875"/>
    <cellStyle name="Calculation 2 3 2 3 4 2 6" xfId="14876"/>
    <cellStyle name="Calculation 2 3 2 3 4 2 7" xfId="14877"/>
    <cellStyle name="Calculation 2 3 2 3 4 2 8" xfId="14878"/>
    <cellStyle name="Calculation 2 3 2 3 4 2 9" xfId="14879"/>
    <cellStyle name="Calculation 2 3 2 3 4 3" xfId="14880"/>
    <cellStyle name="Calculation 2 3 2 3 4 3 2" xfId="14881"/>
    <cellStyle name="Calculation 2 3 2 3 4 3 3" xfId="14882"/>
    <cellStyle name="Calculation 2 3 2 3 4 3 4" xfId="14883"/>
    <cellStyle name="Calculation 2 3 2 3 4 3 5" xfId="14884"/>
    <cellStyle name="Calculation 2 3 2 3 4 3 6" xfId="14885"/>
    <cellStyle name="Calculation 2 3 2 3 4 3 7" xfId="14886"/>
    <cellStyle name="Calculation 2 3 2 3 4 3 8" xfId="14887"/>
    <cellStyle name="Calculation 2 3 2 3 4 4" xfId="14888"/>
    <cellStyle name="Calculation 2 3 2 3 4 4 2" xfId="14889"/>
    <cellStyle name="Calculation 2 3 2 3 4 4 3" xfId="14890"/>
    <cellStyle name="Calculation 2 3 2 3 4 4 4" xfId="14891"/>
    <cellStyle name="Calculation 2 3 2 3 4 4 5" xfId="14892"/>
    <cellStyle name="Calculation 2 3 2 3 4 4 6" xfId="14893"/>
    <cellStyle name="Calculation 2 3 2 3 4 4 7" xfId="14894"/>
    <cellStyle name="Calculation 2 3 2 3 4 4 8" xfId="14895"/>
    <cellStyle name="Calculation 2 3 2 3 4 4 9" xfId="14896"/>
    <cellStyle name="Calculation 2 3 2 3 4 5" xfId="14897"/>
    <cellStyle name="Calculation 2 3 2 3 4 6" xfId="14898"/>
    <cellStyle name="Calculation 2 3 2 3 4 7" xfId="14899"/>
    <cellStyle name="Calculation 2 3 2 3 4 8" xfId="14900"/>
    <cellStyle name="Calculation 2 3 2 3 4 9" xfId="14901"/>
    <cellStyle name="Calculation 2 3 2 3 5" xfId="14902"/>
    <cellStyle name="Calculation 2 3 2 3 5 10" xfId="14903"/>
    <cellStyle name="Calculation 2 3 2 3 5 2" xfId="14904"/>
    <cellStyle name="Calculation 2 3 2 3 5 2 2" xfId="14905"/>
    <cellStyle name="Calculation 2 3 2 3 5 2 3" xfId="14906"/>
    <cellStyle name="Calculation 2 3 2 3 5 2 4" xfId="14907"/>
    <cellStyle name="Calculation 2 3 2 3 5 2 5" xfId="14908"/>
    <cellStyle name="Calculation 2 3 2 3 5 2 6" xfId="14909"/>
    <cellStyle name="Calculation 2 3 2 3 5 2 7" xfId="14910"/>
    <cellStyle name="Calculation 2 3 2 3 5 2 8" xfId="14911"/>
    <cellStyle name="Calculation 2 3 2 3 5 2 9" xfId="14912"/>
    <cellStyle name="Calculation 2 3 2 3 5 3" xfId="14913"/>
    <cellStyle name="Calculation 2 3 2 3 5 4" xfId="14914"/>
    <cellStyle name="Calculation 2 3 2 3 5 5" xfId="14915"/>
    <cellStyle name="Calculation 2 3 2 3 5 6" xfId="14916"/>
    <cellStyle name="Calculation 2 3 2 3 5 7" xfId="14917"/>
    <cellStyle name="Calculation 2 3 2 3 5 8" xfId="14918"/>
    <cellStyle name="Calculation 2 3 2 3 5 9" xfId="14919"/>
    <cellStyle name="Calculation 2 3 2 3 6" xfId="14920"/>
    <cellStyle name="Calculation 2 3 2 3 6 2" xfId="14921"/>
    <cellStyle name="Calculation 2 3 2 3 6 3" xfId="14922"/>
    <cellStyle name="Calculation 2 3 2 3 6 4" xfId="14923"/>
    <cellStyle name="Calculation 2 3 2 3 6 5" xfId="14924"/>
    <cellStyle name="Calculation 2 3 2 3 6 6" xfId="14925"/>
    <cellStyle name="Calculation 2 3 2 3 6 7" xfId="14926"/>
    <cellStyle name="Calculation 2 3 2 3 6 8" xfId="14927"/>
    <cellStyle name="Calculation 2 3 2 3 7" xfId="14928"/>
    <cellStyle name="Calculation 2 3 2 3 7 2" xfId="14929"/>
    <cellStyle name="Calculation 2 3 2 3 7 3" xfId="14930"/>
    <cellStyle name="Calculation 2 3 2 3 7 4" xfId="14931"/>
    <cellStyle name="Calculation 2 3 2 3 7 5" xfId="14932"/>
    <cellStyle name="Calculation 2 3 2 3 7 6" xfId="14933"/>
    <cellStyle name="Calculation 2 3 2 3 7 7" xfId="14934"/>
    <cellStyle name="Calculation 2 3 2 3 7 8" xfId="14935"/>
    <cellStyle name="Calculation 2 3 2 3 7 9" xfId="14936"/>
    <cellStyle name="Calculation 2 3 2 3 8" xfId="14937"/>
    <cellStyle name="Calculation 2 3 2 3 9" xfId="14938"/>
    <cellStyle name="Calculation 2 3 2 4" xfId="14939"/>
    <cellStyle name="Calculation 2 3 2 4 10" xfId="14940"/>
    <cellStyle name="Calculation 2 3 2 4 11" xfId="14941"/>
    <cellStyle name="Calculation 2 3 2 4 12" xfId="14942"/>
    <cellStyle name="Calculation 2 3 2 4 13" xfId="14943"/>
    <cellStyle name="Calculation 2 3 2 4 14" xfId="14944"/>
    <cellStyle name="Calculation 2 3 2 4 15" xfId="14945"/>
    <cellStyle name="Calculation 2 3 2 4 16" xfId="14946"/>
    <cellStyle name="Calculation 2 3 2 4 17" xfId="14947"/>
    <cellStyle name="Calculation 2 3 2 4 18" xfId="14948"/>
    <cellStyle name="Calculation 2 3 2 4 2" xfId="14949"/>
    <cellStyle name="Calculation 2 3 2 4 2 10" xfId="14950"/>
    <cellStyle name="Calculation 2 3 2 4 2 2" xfId="14951"/>
    <cellStyle name="Calculation 2 3 2 4 2 2 2" xfId="14952"/>
    <cellStyle name="Calculation 2 3 2 4 2 2 3" xfId="14953"/>
    <cellStyle name="Calculation 2 3 2 4 2 2 4" xfId="14954"/>
    <cellStyle name="Calculation 2 3 2 4 2 2 5" xfId="14955"/>
    <cellStyle name="Calculation 2 3 2 4 2 2 6" xfId="14956"/>
    <cellStyle name="Calculation 2 3 2 4 2 2 7" xfId="14957"/>
    <cellStyle name="Calculation 2 3 2 4 2 2 8" xfId="14958"/>
    <cellStyle name="Calculation 2 3 2 4 2 2 9" xfId="14959"/>
    <cellStyle name="Calculation 2 3 2 4 2 3" xfId="14960"/>
    <cellStyle name="Calculation 2 3 2 4 2 4" xfId="14961"/>
    <cellStyle name="Calculation 2 3 2 4 2 5" xfId="14962"/>
    <cellStyle name="Calculation 2 3 2 4 2 6" xfId="14963"/>
    <cellStyle name="Calculation 2 3 2 4 2 7" xfId="14964"/>
    <cellStyle name="Calculation 2 3 2 4 2 8" xfId="14965"/>
    <cellStyle name="Calculation 2 3 2 4 2 9" xfId="14966"/>
    <cellStyle name="Calculation 2 3 2 4 3" xfId="14967"/>
    <cellStyle name="Calculation 2 3 2 4 3 2" xfId="14968"/>
    <cellStyle name="Calculation 2 3 2 4 3 3" xfId="14969"/>
    <cellStyle name="Calculation 2 3 2 4 3 4" xfId="14970"/>
    <cellStyle name="Calculation 2 3 2 4 3 5" xfId="14971"/>
    <cellStyle name="Calculation 2 3 2 4 3 6" xfId="14972"/>
    <cellStyle name="Calculation 2 3 2 4 3 7" xfId="14973"/>
    <cellStyle name="Calculation 2 3 2 4 3 8" xfId="14974"/>
    <cellStyle name="Calculation 2 3 2 4 4" xfId="14975"/>
    <cellStyle name="Calculation 2 3 2 4 4 2" xfId="14976"/>
    <cellStyle name="Calculation 2 3 2 4 4 3" xfId="14977"/>
    <cellStyle name="Calculation 2 3 2 4 4 4" xfId="14978"/>
    <cellStyle name="Calculation 2 3 2 4 4 5" xfId="14979"/>
    <cellStyle name="Calculation 2 3 2 4 4 6" xfId="14980"/>
    <cellStyle name="Calculation 2 3 2 4 4 7" xfId="14981"/>
    <cellStyle name="Calculation 2 3 2 4 4 8" xfId="14982"/>
    <cellStyle name="Calculation 2 3 2 4 4 9" xfId="14983"/>
    <cellStyle name="Calculation 2 3 2 4 5" xfId="14984"/>
    <cellStyle name="Calculation 2 3 2 4 6" xfId="14985"/>
    <cellStyle name="Calculation 2 3 2 4 7" xfId="14986"/>
    <cellStyle name="Calculation 2 3 2 4 8" xfId="14987"/>
    <cellStyle name="Calculation 2 3 2 4 9" xfId="14988"/>
    <cellStyle name="Calculation 2 3 2 5" xfId="14989"/>
    <cellStyle name="Calculation 2 3 2 5 10" xfId="14990"/>
    <cellStyle name="Calculation 2 3 2 5 11" xfId="14991"/>
    <cellStyle name="Calculation 2 3 2 5 12" xfId="14992"/>
    <cellStyle name="Calculation 2 3 2 5 13" xfId="14993"/>
    <cellStyle name="Calculation 2 3 2 5 14" xfId="14994"/>
    <cellStyle name="Calculation 2 3 2 5 15" xfId="14995"/>
    <cellStyle name="Calculation 2 3 2 5 16" xfId="14996"/>
    <cellStyle name="Calculation 2 3 2 5 17" xfId="14997"/>
    <cellStyle name="Calculation 2 3 2 5 18" xfId="14998"/>
    <cellStyle name="Calculation 2 3 2 5 2" xfId="14999"/>
    <cellStyle name="Calculation 2 3 2 5 3" xfId="15000"/>
    <cellStyle name="Calculation 2 3 2 5 4" xfId="15001"/>
    <cellStyle name="Calculation 2 3 2 5 5" xfId="15002"/>
    <cellStyle name="Calculation 2 3 2 5 6" xfId="15003"/>
    <cellStyle name="Calculation 2 3 2 5 7" xfId="15004"/>
    <cellStyle name="Calculation 2 3 2 5 8" xfId="15005"/>
    <cellStyle name="Calculation 2 3 2 5 9" xfId="15006"/>
    <cellStyle name="Calculation 2 3 2 6" xfId="15007"/>
    <cellStyle name="Calculation 2 3 2 6 10" xfId="15008"/>
    <cellStyle name="Calculation 2 3 2 6 11" xfId="15009"/>
    <cellStyle name="Calculation 2 3 2 6 12" xfId="15010"/>
    <cellStyle name="Calculation 2 3 2 6 13" xfId="15011"/>
    <cellStyle name="Calculation 2 3 2 6 14" xfId="15012"/>
    <cellStyle name="Calculation 2 3 2 6 15" xfId="15013"/>
    <cellStyle name="Calculation 2 3 2 6 16" xfId="15014"/>
    <cellStyle name="Calculation 2 3 2 6 17" xfId="15015"/>
    <cellStyle name="Calculation 2 3 2 6 18" xfId="15016"/>
    <cellStyle name="Calculation 2 3 2 6 2" xfId="15017"/>
    <cellStyle name="Calculation 2 3 2 6 3" xfId="15018"/>
    <cellStyle name="Calculation 2 3 2 6 4" xfId="15019"/>
    <cellStyle name="Calculation 2 3 2 6 5" xfId="15020"/>
    <cellStyle name="Calculation 2 3 2 6 6" xfId="15021"/>
    <cellStyle name="Calculation 2 3 2 6 7" xfId="15022"/>
    <cellStyle name="Calculation 2 3 2 6 8" xfId="15023"/>
    <cellStyle name="Calculation 2 3 2 6 9" xfId="15024"/>
    <cellStyle name="Calculation 2 3 2 7" xfId="15025"/>
    <cellStyle name="Calculation 2 3 2 7 2" xfId="15026"/>
    <cellStyle name="Calculation 2 3 2 7 3" xfId="15027"/>
    <cellStyle name="Calculation 2 3 2 7 4" xfId="15028"/>
    <cellStyle name="Calculation 2 3 2 7 5" xfId="15029"/>
    <cellStyle name="Calculation 2 3 2 7 6" xfId="15030"/>
    <cellStyle name="Calculation 2 3 2 7 7" xfId="15031"/>
    <cellStyle name="Calculation 2 3 2 7 8" xfId="15032"/>
    <cellStyle name="Calculation 2 3 2 7 9" xfId="15033"/>
    <cellStyle name="Calculation 2 3 2 8" xfId="15034"/>
    <cellStyle name="Calculation 2 3 2 8 2" xfId="15035"/>
    <cellStyle name="Calculation 2 3 2 8 3" xfId="15036"/>
    <cellStyle name="Calculation 2 3 2 8 4" xfId="15037"/>
    <cellStyle name="Calculation 2 3 2 8 5" xfId="15038"/>
    <cellStyle name="Calculation 2 3 2 8 6" xfId="15039"/>
    <cellStyle name="Calculation 2 3 2 8 7" xfId="15040"/>
    <cellStyle name="Calculation 2 3 2 8 8" xfId="15041"/>
    <cellStyle name="Calculation 2 3 2 8 9" xfId="15042"/>
    <cellStyle name="Calculation 2 3 2 9" xfId="15043"/>
    <cellStyle name="Calculation 2 3 2 9 2" xfId="15044"/>
    <cellStyle name="Calculation 2 3 2 9 3" xfId="15045"/>
    <cellStyle name="Calculation 2 3 2 9 4" xfId="15046"/>
    <cellStyle name="Calculation 2 3 2 9 5" xfId="15047"/>
    <cellStyle name="Calculation 2 3 2 9 6" xfId="15048"/>
    <cellStyle name="Calculation 2 3 2 9 7" xfId="15049"/>
    <cellStyle name="Calculation 2 3 2 9 8" xfId="15050"/>
    <cellStyle name="Calculation 2 3 20" xfId="15051"/>
    <cellStyle name="Calculation 2 3 21" xfId="15052"/>
    <cellStyle name="Calculation 2 3 22" xfId="15053"/>
    <cellStyle name="Calculation 2 3 23" xfId="15054"/>
    <cellStyle name="Calculation 2 3 24" xfId="15055"/>
    <cellStyle name="Calculation 2 3 25" xfId="15056"/>
    <cellStyle name="Calculation 2 3 3" xfId="9775"/>
    <cellStyle name="Calculation 2 3 3 10" xfId="15057"/>
    <cellStyle name="Calculation 2 3 3 10 2" xfId="15058"/>
    <cellStyle name="Calculation 2 3 3 10 3" xfId="15059"/>
    <cellStyle name="Calculation 2 3 3 10 4" xfId="15060"/>
    <cellStyle name="Calculation 2 3 3 10 5" xfId="15061"/>
    <cellStyle name="Calculation 2 3 3 10 6" xfId="15062"/>
    <cellStyle name="Calculation 2 3 3 10 7" xfId="15063"/>
    <cellStyle name="Calculation 2 3 3 10 8" xfId="15064"/>
    <cellStyle name="Calculation 2 3 3 11" xfId="15065"/>
    <cellStyle name="Calculation 2 3 3 11 2" xfId="15066"/>
    <cellStyle name="Calculation 2 3 3 11 3" xfId="15067"/>
    <cellStyle name="Calculation 2 3 3 11 4" xfId="15068"/>
    <cellStyle name="Calculation 2 3 3 11 5" xfId="15069"/>
    <cellStyle name="Calculation 2 3 3 11 6" xfId="15070"/>
    <cellStyle name="Calculation 2 3 3 11 7" xfId="15071"/>
    <cellStyle name="Calculation 2 3 3 11 8" xfId="15072"/>
    <cellStyle name="Calculation 2 3 3 12" xfId="15073"/>
    <cellStyle name="Calculation 2 3 3 13" xfId="15074"/>
    <cellStyle name="Calculation 2 3 3 14" xfId="15075"/>
    <cellStyle name="Calculation 2 3 3 15" xfId="15076"/>
    <cellStyle name="Calculation 2 3 3 16" xfId="15077"/>
    <cellStyle name="Calculation 2 3 3 17" xfId="15078"/>
    <cellStyle name="Calculation 2 3 3 18" xfId="15079"/>
    <cellStyle name="Calculation 2 3 3 19" xfId="15080"/>
    <cellStyle name="Calculation 2 3 3 2" xfId="10107"/>
    <cellStyle name="Calculation 2 3 3 2 10" xfId="15081"/>
    <cellStyle name="Calculation 2 3 3 2 10 2" xfId="15082"/>
    <cellStyle name="Calculation 2 3 3 2 10 3" xfId="15083"/>
    <cellStyle name="Calculation 2 3 3 2 10 4" xfId="15084"/>
    <cellStyle name="Calculation 2 3 3 2 10 5" xfId="15085"/>
    <cellStyle name="Calculation 2 3 3 2 10 6" xfId="15086"/>
    <cellStyle name="Calculation 2 3 3 2 10 7" xfId="15087"/>
    <cellStyle name="Calculation 2 3 3 2 10 8" xfId="15088"/>
    <cellStyle name="Calculation 2 3 3 2 11" xfId="15089"/>
    <cellStyle name="Calculation 2 3 3 2 12" xfId="15090"/>
    <cellStyle name="Calculation 2 3 3 2 13" xfId="15091"/>
    <cellStyle name="Calculation 2 3 3 2 14" xfId="15092"/>
    <cellStyle name="Calculation 2 3 3 2 15" xfId="15093"/>
    <cellStyle name="Calculation 2 3 3 2 16" xfId="15094"/>
    <cellStyle name="Calculation 2 3 3 2 17" xfId="15095"/>
    <cellStyle name="Calculation 2 3 3 2 18" xfId="15096"/>
    <cellStyle name="Calculation 2 3 3 2 19" xfId="15097"/>
    <cellStyle name="Calculation 2 3 3 2 2" xfId="15098"/>
    <cellStyle name="Calculation 2 3 3 2 2 10" xfId="15099"/>
    <cellStyle name="Calculation 2 3 3 2 2 11" xfId="15100"/>
    <cellStyle name="Calculation 2 3 3 2 2 12" xfId="15101"/>
    <cellStyle name="Calculation 2 3 3 2 2 13" xfId="15102"/>
    <cellStyle name="Calculation 2 3 3 2 2 14" xfId="15103"/>
    <cellStyle name="Calculation 2 3 3 2 2 15" xfId="15104"/>
    <cellStyle name="Calculation 2 3 3 2 2 16" xfId="15105"/>
    <cellStyle name="Calculation 2 3 3 2 2 17" xfId="15106"/>
    <cellStyle name="Calculation 2 3 3 2 2 18" xfId="15107"/>
    <cellStyle name="Calculation 2 3 3 2 2 19" xfId="15108"/>
    <cellStyle name="Calculation 2 3 3 2 2 2" xfId="15109"/>
    <cellStyle name="Calculation 2 3 3 2 2 2 10" xfId="15110"/>
    <cellStyle name="Calculation 2 3 3 2 2 2 11" xfId="15111"/>
    <cellStyle name="Calculation 2 3 3 2 2 2 12" xfId="15112"/>
    <cellStyle name="Calculation 2 3 3 2 2 2 13" xfId="15113"/>
    <cellStyle name="Calculation 2 3 3 2 2 2 14" xfId="15114"/>
    <cellStyle name="Calculation 2 3 3 2 2 2 15" xfId="15115"/>
    <cellStyle name="Calculation 2 3 3 2 2 2 2" xfId="15116"/>
    <cellStyle name="Calculation 2 3 3 2 2 2 2 2" xfId="15117"/>
    <cellStyle name="Calculation 2 3 3 2 2 2 2 3" xfId="15118"/>
    <cellStyle name="Calculation 2 3 3 2 2 2 2 4" xfId="15119"/>
    <cellStyle name="Calculation 2 3 3 2 2 2 2 5" xfId="15120"/>
    <cellStyle name="Calculation 2 3 3 2 2 2 2 6" xfId="15121"/>
    <cellStyle name="Calculation 2 3 3 2 2 2 2 7" xfId="15122"/>
    <cellStyle name="Calculation 2 3 3 2 2 2 2 8" xfId="15123"/>
    <cellStyle name="Calculation 2 3 3 2 2 2 2 9" xfId="15124"/>
    <cellStyle name="Calculation 2 3 3 2 2 2 3" xfId="15125"/>
    <cellStyle name="Calculation 2 3 3 2 2 2 3 2" xfId="15126"/>
    <cellStyle name="Calculation 2 3 3 2 2 2 3 3" xfId="15127"/>
    <cellStyle name="Calculation 2 3 3 2 2 2 3 4" xfId="15128"/>
    <cellStyle name="Calculation 2 3 3 2 2 2 3 5" xfId="15129"/>
    <cellStyle name="Calculation 2 3 3 2 2 2 3 6" xfId="15130"/>
    <cellStyle name="Calculation 2 3 3 2 2 2 3 7" xfId="15131"/>
    <cellStyle name="Calculation 2 3 3 2 2 2 3 8" xfId="15132"/>
    <cellStyle name="Calculation 2 3 3 2 2 2 3 9" xfId="15133"/>
    <cellStyle name="Calculation 2 3 3 2 2 2 4" xfId="15134"/>
    <cellStyle name="Calculation 2 3 3 2 2 2 4 2" xfId="15135"/>
    <cellStyle name="Calculation 2 3 3 2 2 2 4 3" xfId="15136"/>
    <cellStyle name="Calculation 2 3 3 2 2 2 4 4" xfId="15137"/>
    <cellStyle name="Calculation 2 3 3 2 2 2 4 5" xfId="15138"/>
    <cellStyle name="Calculation 2 3 3 2 2 2 4 6" xfId="15139"/>
    <cellStyle name="Calculation 2 3 3 2 2 2 4 7" xfId="15140"/>
    <cellStyle name="Calculation 2 3 3 2 2 2 4 8" xfId="15141"/>
    <cellStyle name="Calculation 2 3 3 2 2 2 4 9" xfId="15142"/>
    <cellStyle name="Calculation 2 3 3 2 2 2 5" xfId="15143"/>
    <cellStyle name="Calculation 2 3 3 2 2 2 5 2" xfId="15144"/>
    <cellStyle name="Calculation 2 3 3 2 2 2 5 3" xfId="15145"/>
    <cellStyle name="Calculation 2 3 3 2 2 2 5 4" xfId="15146"/>
    <cellStyle name="Calculation 2 3 3 2 2 2 5 5" xfId="15147"/>
    <cellStyle name="Calculation 2 3 3 2 2 2 5 6" xfId="15148"/>
    <cellStyle name="Calculation 2 3 3 2 2 2 5 7" xfId="15149"/>
    <cellStyle name="Calculation 2 3 3 2 2 2 5 8" xfId="15150"/>
    <cellStyle name="Calculation 2 3 3 2 2 2 6" xfId="15151"/>
    <cellStyle name="Calculation 2 3 3 2 2 2 6 2" xfId="15152"/>
    <cellStyle name="Calculation 2 3 3 2 2 2 6 3" xfId="15153"/>
    <cellStyle name="Calculation 2 3 3 2 2 2 6 4" xfId="15154"/>
    <cellStyle name="Calculation 2 3 3 2 2 2 6 5" xfId="15155"/>
    <cellStyle name="Calculation 2 3 3 2 2 2 6 6" xfId="15156"/>
    <cellStyle name="Calculation 2 3 3 2 2 2 6 7" xfId="15157"/>
    <cellStyle name="Calculation 2 3 3 2 2 2 6 8" xfId="15158"/>
    <cellStyle name="Calculation 2 3 3 2 2 2 7" xfId="15159"/>
    <cellStyle name="Calculation 2 3 3 2 2 2 7 2" xfId="15160"/>
    <cellStyle name="Calculation 2 3 3 2 2 2 7 3" xfId="15161"/>
    <cellStyle name="Calculation 2 3 3 2 2 2 7 4" xfId="15162"/>
    <cellStyle name="Calculation 2 3 3 2 2 2 7 5" xfId="15163"/>
    <cellStyle name="Calculation 2 3 3 2 2 2 7 6" xfId="15164"/>
    <cellStyle name="Calculation 2 3 3 2 2 2 7 7" xfId="15165"/>
    <cellStyle name="Calculation 2 3 3 2 2 2 7 8" xfId="15166"/>
    <cellStyle name="Calculation 2 3 3 2 2 2 8" xfId="15167"/>
    <cellStyle name="Calculation 2 3 3 2 2 2 9" xfId="15168"/>
    <cellStyle name="Calculation 2 3 3 2 2 20" xfId="15169"/>
    <cellStyle name="Calculation 2 3 3 2 2 21" xfId="15170"/>
    <cellStyle name="Calculation 2 3 3 2 2 22" xfId="15171"/>
    <cellStyle name="Calculation 2 3 3 2 2 23" xfId="15172"/>
    <cellStyle name="Calculation 2 3 3 2 2 24" xfId="15173"/>
    <cellStyle name="Calculation 2 3 3 2 2 25" xfId="15174"/>
    <cellStyle name="Calculation 2 3 3 2 2 26" xfId="15175"/>
    <cellStyle name="Calculation 2 3 3 2 2 27" xfId="15176"/>
    <cellStyle name="Calculation 2 3 3 2 2 3" xfId="15177"/>
    <cellStyle name="Calculation 2 3 3 2 2 3 10" xfId="15178"/>
    <cellStyle name="Calculation 2 3 3 2 2 3 11" xfId="15179"/>
    <cellStyle name="Calculation 2 3 3 2 2 3 12" xfId="15180"/>
    <cellStyle name="Calculation 2 3 3 2 2 3 13" xfId="15181"/>
    <cellStyle name="Calculation 2 3 3 2 2 3 14" xfId="15182"/>
    <cellStyle name="Calculation 2 3 3 2 2 3 15" xfId="15183"/>
    <cellStyle name="Calculation 2 3 3 2 2 3 2" xfId="15184"/>
    <cellStyle name="Calculation 2 3 3 2 2 3 2 2" xfId="15185"/>
    <cellStyle name="Calculation 2 3 3 2 2 3 2 3" xfId="15186"/>
    <cellStyle name="Calculation 2 3 3 2 2 3 2 4" xfId="15187"/>
    <cellStyle name="Calculation 2 3 3 2 2 3 2 5" xfId="15188"/>
    <cellStyle name="Calculation 2 3 3 2 2 3 2 6" xfId="15189"/>
    <cellStyle name="Calculation 2 3 3 2 2 3 2 7" xfId="15190"/>
    <cellStyle name="Calculation 2 3 3 2 2 3 2 8" xfId="15191"/>
    <cellStyle name="Calculation 2 3 3 2 2 3 3" xfId="15192"/>
    <cellStyle name="Calculation 2 3 3 2 2 3 3 2" xfId="15193"/>
    <cellStyle name="Calculation 2 3 3 2 2 3 3 3" xfId="15194"/>
    <cellStyle name="Calculation 2 3 3 2 2 3 3 4" xfId="15195"/>
    <cellStyle name="Calculation 2 3 3 2 2 3 3 5" xfId="15196"/>
    <cellStyle name="Calculation 2 3 3 2 2 3 3 6" xfId="15197"/>
    <cellStyle name="Calculation 2 3 3 2 2 3 3 7" xfId="15198"/>
    <cellStyle name="Calculation 2 3 3 2 2 3 3 8" xfId="15199"/>
    <cellStyle name="Calculation 2 3 3 2 2 3 4" xfId="15200"/>
    <cellStyle name="Calculation 2 3 3 2 2 3 4 2" xfId="15201"/>
    <cellStyle name="Calculation 2 3 3 2 2 3 4 3" xfId="15202"/>
    <cellStyle name="Calculation 2 3 3 2 2 3 4 4" xfId="15203"/>
    <cellStyle name="Calculation 2 3 3 2 2 3 4 5" xfId="15204"/>
    <cellStyle name="Calculation 2 3 3 2 2 3 4 6" xfId="15205"/>
    <cellStyle name="Calculation 2 3 3 2 2 3 4 7" xfId="15206"/>
    <cellStyle name="Calculation 2 3 3 2 2 3 4 8" xfId="15207"/>
    <cellStyle name="Calculation 2 3 3 2 2 3 5" xfId="15208"/>
    <cellStyle name="Calculation 2 3 3 2 2 3 5 2" xfId="15209"/>
    <cellStyle name="Calculation 2 3 3 2 2 3 5 3" xfId="15210"/>
    <cellStyle name="Calculation 2 3 3 2 2 3 5 4" xfId="15211"/>
    <cellStyle name="Calculation 2 3 3 2 2 3 5 5" xfId="15212"/>
    <cellStyle name="Calculation 2 3 3 2 2 3 5 6" xfId="15213"/>
    <cellStyle name="Calculation 2 3 3 2 2 3 5 7" xfId="15214"/>
    <cellStyle name="Calculation 2 3 3 2 2 3 5 8" xfId="15215"/>
    <cellStyle name="Calculation 2 3 3 2 2 3 6" xfId="15216"/>
    <cellStyle name="Calculation 2 3 3 2 2 3 6 2" xfId="15217"/>
    <cellStyle name="Calculation 2 3 3 2 2 3 6 3" xfId="15218"/>
    <cellStyle name="Calculation 2 3 3 2 2 3 6 4" xfId="15219"/>
    <cellStyle name="Calculation 2 3 3 2 2 3 6 5" xfId="15220"/>
    <cellStyle name="Calculation 2 3 3 2 2 3 6 6" xfId="15221"/>
    <cellStyle name="Calculation 2 3 3 2 2 3 6 7" xfId="15222"/>
    <cellStyle name="Calculation 2 3 3 2 2 3 6 8" xfId="15223"/>
    <cellStyle name="Calculation 2 3 3 2 2 3 7" xfId="15224"/>
    <cellStyle name="Calculation 2 3 3 2 2 3 7 2" xfId="15225"/>
    <cellStyle name="Calculation 2 3 3 2 2 3 7 3" xfId="15226"/>
    <cellStyle name="Calculation 2 3 3 2 2 3 7 4" xfId="15227"/>
    <cellStyle name="Calculation 2 3 3 2 2 3 7 5" xfId="15228"/>
    <cellStyle name="Calculation 2 3 3 2 2 3 7 6" xfId="15229"/>
    <cellStyle name="Calculation 2 3 3 2 2 3 7 7" xfId="15230"/>
    <cellStyle name="Calculation 2 3 3 2 2 3 7 8" xfId="15231"/>
    <cellStyle name="Calculation 2 3 3 2 2 3 8" xfId="15232"/>
    <cellStyle name="Calculation 2 3 3 2 2 3 9" xfId="15233"/>
    <cellStyle name="Calculation 2 3 3 2 2 4" xfId="15234"/>
    <cellStyle name="Calculation 2 3 3 2 2 4 2" xfId="15235"/>
    <cellStyle name="Calculation 2 3 3 2 2 4 3" xfId="15236"/>
    <cellStyle name="Calculation 2 3 3 2 2 4 4" xfId="15237"/>
    <cellStyle name="Calculation 2 3 3 2 2 4 5" xfId="15238"/>
    <cellStyle name="Calculation 2 3 3 2 2 4 6" xfId="15239"/>
    <cellStyle name="Calculation 2 3 3 2 2 4 7" xfId="15240"/>
    <cellStyle name="Calculation 2 3 3 2 2 4 8" xfId="15241"/>
    <cellStyle name="Calculation 2 3 3 2 2 4 9" xfId="15242"/>
    <cellStyle name="Calculation 2 3 3 2 2 5" xfId="15243"/>
    <cellStyle name="Calculation 2 3 3 2 2 5 2" xfId="15244"/>
    <cellStyle name="Calculation 2 3 3 2 2 5 3" xfId="15245"/>
    <cellStyle name="Calculation 2 3 3 2 2 5 4" xfId="15246"/>
    <cellStyle name="Calculation 2 3 3 2 2 5 5" xfId="15247"/>
    <cellStyle name="Calculation 2 3 3 2 2 5 6" xfId="15248"/>
    <cellStyle name="Calculation 2 3 3 2 2 5 7" xfId="15249"/>
    <cellStyle name="Calculation 2 3 3 2 2 5 8" xfId="15250"/>
    <cellStyle name="Calculation 2 3 3 2 2 5 9" xfId="15251"/>
    <cellStyle name="Calculation 2 3 3 2 2 6" xfId="15252"/>
    <cellStyle name="Calculation 2 3 3 2 2 6 2" xfId="15253"/>
    <cellStyle name="Calculation 2 3 3 2 2 6 3" xfId="15254"/>
    <cellStyle name="Calculation 2 3 3 2 2 6 4" xfId="15255"/>
    <cellStyle name="Calculation 2 3 3 2 2 6 5" xfId="15256"/>
    <cellStyle name="Calculation 2 3 3 2 2 6 6" xfId="15257"/>
    <cellStyle name="Calculation 2 3 3 2 2 6 7" xfId="15258"/>
    <cellStyle name="Calculation 2 3 3 2 2 6 8" xfId="15259"/>
    <cellStyle name="Calculation 2 3 3 2 2 6 9" xfId="15260"/>
    <cellStyle name="Calculation 2 3 3 2 2 7" xfId="15261"/>
    <cellStyle name="Calculation 2 3 3 2 2 7 2" xfId="15262"/>
    <cellStyle name="Calculation 2 3 3 2 2 7 3" xfId="15263"/>
    <cellStyle name="Calculation 2 3 3 2 2 7 4" xfId="15264"/>
    <cellStyle name="Calculation 2 3 3 2 2 7 5" xfId="15265"/>
    <cellStyle name="Calculation 2 3 3 2 2 7 6" xfId="15266"/>
    <cellStyle name="Calculation 2 3 3 2 2 7 7" xfId="15267"/>
    <cellStyle name="Calculation 2 3 3 2 2 7 8" xfId="15268"/>
    <cellStyle name="Calculation 2 3 3 2 2 8" xfId="15269"/>
    <cellStyle name="Calculation 2 3 3 2 2 8 2" xfId="15270"/>
    <cellStyle name="Calculation 2 3 3 2 2 8 3" xfId="15271"/>
    <cellStyle name="Calculation 2 3 3 2 2 8 4" xfId="15272"/>
    <cellStyle name="Calculation 2 3 3 2 2 8 5" xfId="15273"/>
    <cellStyle name="Calculation 2 3 3 2 2 8 6" xfId="15274"/>
    <cellStyle name="Calculation 2 3 3 2 2 8 7" xfId="15275"/>
    <cellStyle name="Calculation 2 3 3 2 2 8 8" xfId="15276"/>
    <cellStyle name="Calculation 2 3 3 2 2 9" xfId="15277"/>
    <cellStyle name="Calculation 2 3 3 2 2 9 2" xfId="15278"/>
    <cellStyle name="Calculation 2 3 3 2 2 9 3" xfId="15279"/>
    <cellStyle name="Calculation 2 3 3 2 2 9 4" xfId="15280"/>
    <cellStyle name="Calculation 2 3 3 2 2 9 5" xfId="15281"/>
    <cellStyle name="Calculation 2 3 3 2 2 9 6" xfId="15282"/>
    <cellStyle name="Calculation 2 3 3 2 2 9 7" xfId="15283"/>
    <cellStyle name="Calculation 2 3 3 2 2 9 8" xfId="15284"/>
    <cellStyle name="Calculation 2 3 3 2 20" xfId="15285"/>
    <cellStyle name="Calculation 2 3 3 2 21" xfId="15286"/>
    <cellStyle name="Calculation 2 3 3 2 22" xfId="15287"/>
    <cellStyle name="Calculation 2 3 3 2 23" xfId="15288"/>
    <cellStyle name="Calculation 2 3 3 2 24" xfId="15289"/>
    <cellStyle name="Calculation 2 3 3 2 25" xfId="15290"/>
    <cellStyle name="Calculation 2 3 3 2 26" xfId="15291"/>
    <cellStyle name="Calculation 2 3 3 2 3" xfId="15292"/>
    <cellStyle name="Calculation 2 3 3 2 3 10" xfId="15293"/>
    <cellStyle name="Calculation 2 3 3 2 3 11" xfId="15294"/>
    <cellStyle name="Calculation 2 3 3 2 3 12" xfId="15295"/>
    <cellStyle name="Calculation 2 3 3 2 3 13" xfId="15296"/>
    <cellStyle name="Calculation 2 3 3 2 3 14" xfId="15297"/>
    <cellStyle name="Calculation 2 3 3 2 3 15" xfId="15298"/>
    <cellStyle name="Calculation 2 3 3 2 3 16" xfId="15299"/>
    <cellStyle name="Calculation 2 3 3 2 3 17" xfId="15300"/>
    <cellStyle name="Calculation 2 3 3 2 3 18" xfId="15301"/>
    <cellStyle name="Calculation 2 3 3 2 3 19" xfId="15302"/>
    <cellStyle name="Calculation 2 3 3 2 3 2" xfId="15303"/>
    <cellStyle name="Calculation 2 3 3 2 3 2 2" xfId="15304"/>
    <cellStyle name="Calculation 2 3 3 2 3 2 3" xfId="15305"/>
    <cellStyle name="Calculation 2 3 3 2 3 2 4" xfId="15306"/>
    <cellStyle name="Calculation 2 3 3 2 3 2 5" xfId="15307"/>
    <cellStyle name="Calculation 2 3 3 2 3 2 6" xfId="15308"/>
    <cellStyle name="Calculation 2 3 3 2 3 2 7" xfId="15309"/>
    <cellStyle name="Calculation 2 3 3 2 3 2 8" xfId="15310"/>
    <cellStyle name="Calculation 2 3 3 2 3 2 9" xfId="15311"/>
    <cellStyle name="Calculation 2 3 3 2 3 20" xfId="15312"/>
    <cellStyle name="Calculation 2 3 3 2 3 21" xfId="15313"/>
    <cellStyle name="Calculation 2 3 3 2 3 22" xfId="15314"/>
    <cellStyle name="Calculation 2 3 3 2 3 23" xfId="15315"/>
    <cellStyle name="Calculation 2 3 3 2 3 24" xfId="15316"/>
    <cellStyle name="Calculation 2 3 3 2 3 3" xfId="15317"/>
    <cellStyle name="Calculation 2 3 3 2 3 3 2" xfId="15318"/>
    <cellStyle name="Calculation 2 3 3 2 3 3 3" xfId="15319"/>
    <cellStyle name="Calculation 2 3 3 2 3 3 4" xfId="15320"/>
    <cellStyle name="Calculation 2 3 3 2 3 3 5" xfId="15321"/>
    <cellStyle name="Calculation 2 3 3 2 3 3 6" xfId="15322"/>
    <cellStyle name="Calculation 2 3 3 2 3 3 7" xfId="15323"/>
    <cellStyle name="Calculation 2 3 3 2 3 3 8" xfId="15324"/>
    <cellStyle name="Calculation 2 3 3 2 3 3 9" xfId="15325"/>
    <cellStyle name="Calculation 2 3 3 2 3 4" xfId="15326"/>
    <cellStyle name="Calculation 2 3 3 2 3 4 2" xfId="15327"/>
    <cellStyle name="Calculation 2 3 3 2 3 4 3" xfId="15328"/>
    <cellStyle name="Calculation 2 3 3 2 3 4 4" xfId="15329"/>
    <cellStyle name="Calculation 2 3 3 2 3 4 5" xfId="15330"/>
    <cellStyle name="Calculation 2 3 3 2 3 4 6" xfId="15331"/>
    <cellStyle name="Calculation 2 3 3 2 3 4 7" xfId="15332"/>
    <cellStyle name="Calculation 2 3 3 2 3 4 8" xfId="15333"/>
    <cellStyle name="Calculation 2 3 3 2 3 4 9" xfId="15334"/>
    <cellStyle name="Calculation 2 3 3 2 3 5" xfId="15335"/>
    <cellStyle name="Calculation 2 3 3 2 3 5 2" xfId="15336"/>
    <cellStyle name="Calculation 2 3 3 2 3 5 3" xfId="15337"/>
    <cellStyle name="Calculation 2 3 3 2 3 5 4" xfId="15338"/>
    <cellStyle name="Calculation 2 3 3 2 3 5 5" xfId="15339"/>
    <cellStyle name="Calculation 2 3 3 2 3 5 6" xfId="15340"/>
    <cellStyle name="Calculation 2 3 3 2 3 5 7" xfId="15341"/>
    <cellStyle name="Calculation 2 3 3 2 3 5 8" xfId="15342"/>
    <cellStyle name="Calculation 2 3 3 2 3 6" xfId="15343"/>
    <cellStyle name="Calculation 2 3 3 2 3 6 2" xfId="15344"/>
    <cellStyle name="Calculation 2 3 3 2 3 6 3" xfId="15345"/>
    <cellStyle name="Calculation 2 3 3 2 3 6 4" xfId="15346"/>
    <cellStyle name="Calculation 2 3 3 2 3 6 5" xfId="15347"/>
    <cellStyle name="Calculation 2 3 3 2 3 6 6" xfId="15348"/>
    <cellStyle name="Calculation 2 3 3 2 3 6 7" xfId="15349"/>
    <cellStyle name="Calculation 2 3 3 2 3 6 8" xfId="15350"/>
    <cellStyle name="Calculation 2 3 3 2 3 7" xfId="15351"/>
    <cellStyle name="Calculation 2 3 3 2 3 7 2" xfId="15352"/>
    <cellStyle name="Calculation 2 3 3 2 3 7 3" xfId="15353"/>
    <cellStyle name="Calculation 2 3 3 2 3 7 4" xfId="15354"/>
    <cellStyle name="Calculation 2 3 3 2 3 7 5" xfId="15355"/>
    <cellStyle name="Calculation 2 3 3 2 3 7 6" xfId="15356"/>
    <cellStyle name="Calculation 2 3 3 2 3 7 7" xfId="15357"/>
    <cellStyle name="Calculation 2 3 3 2 3 7 8" xfId="15358"/>
    <cellStyle name="Calculation 2 3 3 2 3 8" xfId="15359"/>
    <cellStyle name="Calculation 2 3 3 2 3 9" xfId="15360"/>
    <cellStyle name="Calculation 2 3 3 2 4" xfId="15361"/>
    <cellStyle name="Calculation 2 3 3 2 4 10" xfId="15362"/>
    <cellStyle name="Calculation 2 3 3 2 4 11" xfId="15363"/>
    <cellStyle name="Calculation 2 3 3 2 4 12" xfId="15364"/>
    <cellStyle name="Calculation 2 3 3 2 4 13" xfId="15365"/>
    <cellStyle name="Calculation 2 3 3 2 4 14" xfId="15366"/>
    <cellStyle name="Calculation 2 3 3 2 4 15" xfId="15367"/>
    <cellStyle name="Calculation 2 3 3 2 4 16" xfId="15368"/>
    <cellStyle name="Calculation 2 3 3 2 4 17" xfId="15369"/>
    <cellStyle name="Calculation 2 3 3 2 4 18" xfId="15370"/>
    <cellStyle name="Calculation 2 3 3 2 4 2" xfId="15371"/>
    <cellStyle name="Calculation 2 3 3 2 4 3" xfId="15372"/>
    <cellStyle name="Calculation 2 3 3 2 4 4" xfId="15373"/>
    <cellStyle name="Calculation 2 3 3 2 4 5" xfId="15374"/>
    <cellStyle name="Calculation 2 3 3 2 4 6" xfId="15375"/>
    <cellStyle name="Calculation 2 3 3 2 4 7" xfId="15376"/>
    <cellStyle name="Calculation 2 3 3 2 4 8" xfId="15377"/>
    <cellStyle name="Calculation 2 3 3 2 4 9" xfId="15378"/>
    <cellStyle name="Calculation 2 3 3 2 5" xfId="15379"/>
    <cellStyle name="Calculation 2 3 3 2 5 10" xfId="15380"/>
    <cellStyle name="Calculation 2 3 3 2 5 11" xfId="15381"/>
    <cellStyle name="Calculation 2 3 3 2 5 12" xfId="15382"/>
    <cellStyle name="Calculation 2 3 3 2 5 13" xfId="15383"/>
    <cellStyle name="Calculation 2 3 3 2 5 14" xfId="15384"/>
    <cellStyle name="Calculation 2 3 3 2 5 15" xfId="15385"/>
    <cellStyle name="Calculation 2 3 3 2 5 16" xfId="15386"/>
    <cellStyle name="Calculation 2 3 3 2 5 17" xfId="15387"/>
    <cellStyle name="Calculation 2 3 3 2 5 18" xfId="15388"/>
    <cellStyle name="Calculation 2 3 3 2 5 2" xfId="15389"/>
    <cellStyle name="Calculation 2 3 3 2 5 3" xfId="15390"/>
    <cellStyle name="Calculation 2 3 3 2 5 4" xfId="15391"/>
    <cellStyle name="Calculation 2 3 3 2 5 5" xfId="15392"/>
    <cellStyle name="Calculation 2 3 3 2 5 6" xfId="15393"/>
    <cellStyle name="Calculation 2 3 3 2 5 7" xfId="15394"/>
    <cellStyle name="Calculation 2 3 3 2 5 8" xfId="15395"/>
    <cellStyle name="Calculation 2 3 3 2 5 9" xfId="15396"/>
    <cellStyle name="Calculation 2 3 3 2 6" xfId="15397"/>
    <cellStyle name="Calculation 2 3 3 2 6 10" xfId="15398"/>
    <cellStyle name="Calculation 2 3 3 2 6 11" xfId="15399"/>
    <cellStyle name="Calculation 2 3 3 2 6 12" xfId="15400"/>
    <cellStyle name="Calculation 2 3 3 2 6 13" xfId="15401"/>
    <cellStyle name="Calculation 2 3 3 2 6 14" xfId="15402"/>
    <cellStyle name="Calculation 2 3 3 2 6 15" xfId="15403"/>
    <cellStyle name="Calculation 2 3 3 2 6 16" xfId="15404"/>
    <cellStyle name="Calculation 2 3 3 2 6 17" xfId="15405"/>
    <cellStyle name="Calculation 2 3 3 2 6 18" xfId="15406"/>
    <cellStyle name="Calculation 2 3 3 2 6 2" xfId="15407"/>
    <cellStyle name="Calculation 2 3 3 2 6 3" xfId="15408"/>
    <cellStyle name="Calculation 2 3 3 2 6 4" xfId="15409"/>
    <cellStyle name="Calculation 2 3 3 2 6 5" xfId="15410"/>
    <cellStyle name="Calculation 2 3 3 2 6 6" xfId="15411"/>
    <cellStyle name="Calculation 2 3 3 2 6 7" xfId="15412"/>
    <cellStyle name="Calculation 2 3 3 2 6 8" xfId="15413"/>
    <cellStyle name="Calculation 2 3 3 2 6 9" xfId="15414"/>
    <cellStyle name="Calculation 2 3 3 2 7" xfId="15415"/>
    <cellStyle name="Calculation 2 3 3 2 7 2" xfId="15416"/>
    <cellStyle name="Calculation 2 3 3 2 7 3" xfId="15417"/>
    <cellStyle name="Calculation 2 3 3 2 7 4" xfId="15418"/>
    <cellStyle name="Calculation 2 3 3 2 7 5" xfId="15419"/>
    <cellStyle name="Calculation 2 3 3 2 7 6" xfId="15420"/>
    <cellStyle name="Calculation 2 3 3 2 7 7" xfId="15421"/>
    <cellStyle name="Calculation 2 3 3 2 7 8" xfId="15422"/>
    <cellStyle name="Calculation 2 3 3 2 7 9" xfId="15423"/>
    <cellStyle name="Calculation 2 3 3 2 8" xfId="15424"/>
    <cellStyle name="Calculation 2 3 3 2 8 2" xfId="15425"/>
    <cellStyle name="Calculation 2 3 3 2 8 3" xfId="15426"/>
    <cellStyle name="Calculation 2 3 3 2 8 4" xfId="15427"/>
    <cellStyle name="Calculation 2 3 3 2 8 5" xfId="15428"/>
    <cellStyle name="Calculation 2 3 3 2 8 6" xfId="15429"/>
    <cellStyle name="Calculation 2 3 3 2 8 7" xfId="15430"/>
    <cellStyle name="Calculation 2 3 3 2 8 8" xfId="15431"/>
    <cellStyle name="Calculation 2 3 3 2 8 9" xfId="15432"/>
    <cellStyle name="Calculation 2 3 3 2 9" xfId="15433"/>
    <cellStyle name="Calculation 2 3 3 2 9 2" xfId="15434"/>
    <cellStyle name="Calculation 2 3 3 2 9 3" xfId="15435"/>
    <cellStyle name="Calculation 2 3 3 2 9 4" xfId="15436"/>
    <cellStyle name="Calculation 2 3 3 2 9 5" xfId="15437"/>
    <cellStyle name="Calculation 2 3 3 2 9 6" xfId="15438"/>
    <cellStyle name="Calculation 2 3 3 2 9 7" xfId="15439"/>
    <cellStyle name="Calculation 2 3 3 2 9 8" xfId="15440"/>
    <cellStyle name="Calculation 2 3 3 20" xfId="15441"/>
    <cellStyle name="Calculation 2 3 3 21" xfId="15442"/>
    <cellStyle name="Calculation 2 3 3 22" xfId="15443"/>
    <cellStyle name="Calculation 2 3 3 23" xfId="15444"/>
    <cellStyle name="Calculation 2 3 3 24" xfId="15445"/>
    <cellStyle name="Calculation 2 3 3 25" xfId="15446"/>
    <cellStyle name="Calculation 2 3 3 26" xfId="15447"/>
    <cellStyle name="Calculation 2 3 3 27" xfId="15448"/>
    <cellStyle name="Calculation 2 3 3 3" xfId="15449"/>
    <cellStyle name="Calculation 2 3 3 3 10" xfId="15450"/>
    <cellStyle name="Calculation 2 3 3 3 11" xfId="15451"/>
    <cellStyle name="Calculation 2 3 3 3 12" xfId="15452"/>
    <cellStyle name="Calculation 2 3 3 3 13" xfId="15453"/>
    <cellStyle name="Calculation 2 3 3 3 14" xfId="15454"/>
    <cellStyle name="Calculation 2 3 3 3 15" xfId="15455"/>
    <cellStyle name="Calculation 2 3 3 3 16" xfId="15456"/>
    <cellStyle name="Calculation 2 3 3 3 17" xfId="15457"/>
    <cellStyle name="Calculation 2 3 3 3 18" xfId="15458"/>
    <cellStyle name="Calculation 2 3 3 3 19" xfId="15459"/>
    <cellStyle name="Calculation 2 3 3 3 2" xfId="15460"/>
    <cellStyle name="Calculation 2 3 3 3 2 10" xfId="15461"/>
    <cellStyle name="Calculation 2 3 3 3 2 11" xfId="15462"/>
    <cellStyle name="Calculation 2 3 3 3 2 12" xfId="15463"/>
    <cellStyle name="Calculation 2 3 3 3 2 13" xfId="15464"/>
    <cellStyle name="Calculation 2 3 3 3 2 14" xfId="15465"/>
    <cellStyle name="Calculation 2 3 3 3 2 15" xfId="15466"/>
    <cellStyle name="Calculation 2 3 3 3 2 2" xfId="15467"/>
    <cellStyle name="Calculation 2 3 3 3 2 2 2" xfId="15468"/>
    <cellStyle name="Calculation 2 3 3 3 2 2 3" xfId="15469"/>
    <cellStyle name="Calculation 2 3 3 3 2 2 4" xfId="15470"/>
    <cellStyle name="Calculation 2 3 3 3 2 2 5" xfId="15471"/>
    <cellStyle name="Calculation 2 3 3 3 2 2 6" xfId="15472"/>
    <cellStyle name="Calculation 2 3 3 3 2 2 7" xfId="15473"/>
    <cellStyle name="Calculation 2 3 3 3 2 2 8" xfId="15474"/>
    <cellStyle name="Calculation 2 3 3 3 2 2 9" xfId="15475"/>
    <cellStyle name="Calculation 2 3 3 3 2 3" xfId="15476"/>
    <cellStyle name="Calculation 2 3 3 3 2 3 2" xfId="15477"/>
    <cellStyle name="Calculation 2 3 3 3 2 3 3" xfId="15478"/>
    <cellStyle name="Calculation 2 3 3 3 2 3 4" xfId="15479"/>
    <cellStyle name="Calculation 2 3 3 3 2 3 5" xfId="15480"/>
    <cellStyle name="Calculation 2 3 3 3 2 3 6" xfId="15481"/>
    <cellStyle name="Calculation 2 3 3 3 2 3 7" xfId="15482"/>
    <cellStyle name="Calculation 2 3 3 3 2 3 8" xfId="15483"/>
    <cellStyle name="Calculation 2 3 3 3 2 3 9" xfId="15484"/>
    <cellStyle name="Calculation 2 3 3 3 2 4" xfId="15485"/>
    <cellStyle name="Calculation 2 3 3 3 2 4 2" xfId="15486"/>
    <cellStyle name="Calculation 2 3 3 3 2 4 3" xfId="15487"/>
    <cellStyle name="Calculation 2 3 3 3 2 4 4" xfId="15488"/>
    <cellStyle name="Calculation 2 3 3 3 2 4 5" xfId="15489"/>
    <cellStyle name="Calculation 2 3 3 3 2 4 6" xfId="15490"/>
    <cellStyle name="Calculation 2 3 3 3 2 4 7" xfId="15491"/>
    <cellStyle name="Calculation 2 3 3 3 2 4 8" xfId="15492"/>
    <cellStyle name="Calculation 2 3 3 3 2 4 9" xfId="15493"/>
    <cellStyle name="Calculation 2 3 3 3 2 5" xfId="15494"/>
    <cellStyle name="Calculation 2 3 3 3 2 5 2" xfId="15495"/>
    <cellStyle name="Calculation 2 3 3 3 2 5 3" xfId="15496"/>
    <cellStyle name="Calculation 2 3 3 3 2 5 4" xfId="15497"/>
    <cellStyle name="Calculation 2 3 3 3 2 5 5" xfId="15498"/>
    <cellStyle name="Calculation 2 3 3 3 2 5 6" xfId="15499"/>
    <cellStyle name="Calculation 2 3 3 3 2 5 7" xfId="15500"/>
    <cellStyle name="Calculation 2 3 3 3 2 5 8" xfId="15501"/>
    <cellStyle name="Calculation 2 3 3 3 2 6" xfId="15502"/>
    <cellStyle name="Calculation 2 3 3 3 2 6 2" xfId="15503"/>
    <cellStyle name="Calculation 2 3 3 3 2 6 3" xfId="15504"/>
    <cellStyle name="Calculation 2 3 3 3 2 6 4" xfId="15505"/>
    <cellStyle name="Calculation 2 3 3 3 2 6 5" xfId="15506"/>
    <cellStyle name="Calculation 2 3 3 3 2 6 6" xfId="15507"/>
    <cellStyle name="Calculation 2 3 3 3 2 6 7" xfId="15508"/>
    <cellStyle name="Calculation 2 3 3 3 2 6 8" xfId="15509"/>
    <cellStyle name="Calculation 2 3 3 3 2 7" xfId="15510"/>
    <cellStyle name="Calculation 2 3 3 3 2 7 2" xfId="15511"/>
    <cellStyle name="Calculation 2 3 3 3 2 7 3" xfId="15512"/>
    <cellStyle name="Calculation 2 3 3 3 2 7 4" xfId="15513"/>
    <cellStyle name="Calculation 2 3 3 3 2 7 5" xfId="15514"/>
    <cellStyle name="Calculation 2 3 3 3 2 7 6" xfId="15515"/>
    <cellStyle name="Calculation 2 3 3 3 2 7 7" xfId="15516"/>
    <cellStyle name="Calculation 2 3 3 3 2 7 8" xfId="15517"/>
    <cellStyle name="Calculation 2 3 3 3 2 8" xfId="15518"/>
    <cellStyle name="Calculation 2 3 3 3 2 9" xfId="15519"/>
    <cellStyle name="Calculation 2 3 3 3 20" xfId="15520"/>
    <cellStyle name="Calculation 2 3 3 3 21" xfId="15521"/>
    <cellStyle name="Calculation 2 3 3 3 22" xfId="15522"/>
    <cellStyle name="Calculation 2 3 3 3 23" xfId="15523"/>
    <cellStyle name="Calculation 2 3 3 3 24" xfId="15524"/>
    <cellStyle name="Calculation 2 3 3 3 25" xfId="15525"/>
    <cellStyle name="Calculation 2 3 3 3 26" xfId="15526"/>
    <cellStyle name="Calculation 2 3 3 3 27" xfId="15527"/>
    <cellStyle name="Calculation 2 3 3 3 3" xfId="15528"/>
    <cellStyle name="Calculation 2 3 3 3 3 10" xfId="15529"/>
    <cellStyle name="Calculation 2 3 3 3 3 11" xfId="15530"/>
    <cellStyle name="Calculation 2 3 3 3 3 12" xfId="15531"/>
    <cellStyle name="Calculation 2 3 3 3 3 13" xfId="15532"/>
    <cellStyle name="Calculation 2 3 3 3 3 14" xfId="15533"/>
    <cellStyle name="Calculation 2 3 3 3 3 15" xfId="15534"/>
    <cellStyle name="Calculation 2 3 3 3 3 2" xfId="15535"/>
    <cellStyle name="Calculation 2 3 3 3 3 2 2" xfId="15536"/>
    <cellStyle name="Calculation 2 3 3 3 3 2 3" xfId="15537"/>
    <cellStyle name="Calculation 2 3 3 3 3 2 4" xfId="15538"/>
    <cellStyle name="Calculation 2 3 3 3 3 2 5" xfId="15539"/>
    <cellStyle name="Calculation 2 3 3 3 3 2 6" xfId="15540"/>
    <cellStyle name="Calculation 2 3 3 3 3 2 7" xfId="15541"/>
    <cellStyle name="Calculation 2 3 3 3 3 2 8" xfId="15542"/>
    <cellStyle name="Calculation 2 3 3 3 3 3" xfId="15543"/>
    <cellStyle name="Calculation 2 3 3 3 3 3 2" xfId="15544"/>
    <cellStyle name="Calculation 2 3 3 3 3 3 3" xfId="15545"/>
    <cellStyle name="Calculation 2 3 3 3 3 3 4" xfId="15546"/>
    <cellStyle name="Calculation 2 3 3 3 3 3 5" xfId="15547"/>
    <cellStyle name="Calculation 2 3 3 3 3 3 6" xfId="15548"/>
    <cellStyle name="Calculation 2 3 3 3 3 3 7" xfId="15549"/>
    <cellStyle name="Calculation 2 3 3 3 3 3 8" xfId="15550"/>
    <cellStyle name="Calculation 2 3 3 3 3 4" xfId="15551"/>
    <cellStyle name="Calculation 2 3 3 3 3 4 2" xfId="15552"/>
    <cellStyle name="Calculation 2 3 3 3 3 4 3" xfId="15553"/>
    <cellStyle name="Calculation 2 3 3 3 3 4 4" xfId="15554"/>
    <cellStyle name="Calculation 2 3 3 3 3 4 5" xfId="15555"/>
    <cellStyle name="Calculation 2 3 3 3 3 4 6" xfId="15556"/>
    <cellStyle name="Calculation 2 3 3 3 3 4 7" xfId="15557"/>
    <cellStyle name="Calculation 2 3 3 3 3 4 8" xfId="15558"/>
    <cellStyle name="Calculation 2 3 3 3 3 5" xfId="15559"/>
    <cellStyle name="Calculation 2 3 3 3 3 5 2" xfId="15560"/>
    <cellStyle name="Calculation 2 3 3 3 3 5 3" xfId="15561"/>
    <cellStyle name="Calculation 2 3 3 3 3 5 4" xfId="15562"/>
    <cellStyle name="Calculation 2 3 3 3 3 5 5" xfId="15563"/>
    <cellStyle name="Calculation 2 3 3 3 3 5 6" xfId="15564"/>
    <cellStyle name="Calculation 2 3 3 3 3 5 7" xfId="15565"/>
    <cellStyle name="Calculation 2 3 3 3 3 5 8" xfId="15566"/>
    <cellStyle name="Calculation 2 3 3 3 3 6" xfId="15567"/>
    <cellStyle name="Calculation 2 3 3 3 3 6 2" xfId="15568"/>
    <cellStyle name="Calculation 2 3 3 3 3 6 3" xfId="15569"/>
    <cellStyle name="Calculation 2 3 3 3 3 6 4" xfId="15570"/>
    <cellStyle name="Calculation 2 3 3 3 3 6 5" xfId="15571"/>
    <cellStyle name="Calculation 2 3 3 3 3 6 6" xfId="15572"/>
    <cellStyle name="Calculation 2 3 3 3 3 6 7" xfId="15573"/>
    <cellStyle name="Calculation 2 3 3 3 3 6 8" xfId="15574"/>
    <cellStyle name="Calculation 2 3 3 3 3 7" xfId="15575"/>
    <cellStyle name="Calculation 2 3 3 3 3 7 2" xfId="15576"/>
    <cellStyle name="Calculation 2 3 3 3 3 7 3" xfId="15577"/>
    <cellStyle name="Calculation 2 3 3 3 3 7 4" xfId="15578"/>
    <cellStyle name="Calculation 2 3 3 3 3 7 5" xfId="15579"/>
    <cellStyle name="Calculation 2 3 3 3 3 7 6" xfId="15580"/>
    <cellStyle name="Calculation 2 3 3 3 3 7 7" xfId="15581"/>
    <cellStyle name="Calculation 2 3 3 3 3 7 8" xfId="15582"/>
    <cellStyle name="Calculation 2 3 3 3 3 8" xfId="15583"/>
    <cellStyle name="Calculation 2 3 3 3 3 9" xfId="15584"/>
    <cellStyle name="Calculation 2 3 3 3 4" xfId="15585"/>
    <cellStyle name="Calculation 2 3 3 3 4 2" xfId="15586"/>
    <cellStyle name="Calculation 2 3 3 3 4 3" xfId="15587"/>
    <cellStyle name="Calculation 2 3 3 3 4 4" xfId="15588"/>
    <cellStyle name="Calculation 2 3 3 3 4 5" xfId="15589"/>
    <cellStyle name="Calculation 2 3 3 3 4 6" xfId="15590"/>
    <cellStyle name="Calculation 2 3 3 3 4 7" xfId="15591"/>
    <cellStyle name="Calculation 2 3 3 3 4 8" xfId="15592"/>
    <cellStyle name="Calculation 2 3 3 3 4 9" xfId="15593"/>
    <cellStyle name="Calculation 2 3 3 3 5" xfId="15594"/>
    <cellStyle name="Calculation 2 3 3 3 5 2" xfId="15595"/>
    <cellStyle name="Calculation 2 3 3 3 5 3" xfId="15596"/>
    <cellStyle name="Calculation 2 3 3 3 5 4" xfId="15597"/>
    <cellStyle name="Calculation 2 3 3 3 5 5" xfId="15598"/>
    <cellStyle name="Calculation 2 3 3 3 5 6" xfId="15599"/>
    <cellStyle name="Calculation 2 3 3 3 5 7" xfId="15600"/>
    <cellStyle name="Calculation 2 3 3 3 5 8" xfId="15601"/>
    <cellStyle name="Calculation 2 3 3 3 5 9" xfId="15602"/>
    <cellStyle name="Calculation 2 3 3 3 6" xfId="15603"/>
    <cellStyle name="Calculation 2 3 3 3 6 2" xfId="15604"/>
    <cellStyle name="Calculation 2 3 3 3 6 3" xfId="15605"/>
    <cellStyle name="Calculation 2 3 3 3 6 4" xfId="15606"/>
    <cellStyle name="Calculation 2 3 3 3 6 5" xfId="15607"/>
    <cellStyle name="Calculation 2 3 3 3 6 6" xfId="15608"/>
    <cellStyle name="Calculation 2 3 3 3 6 7" xfId="15609"/>
    <cellStyle name="Calculation 2 3 3 3 6 8" xfId="15610"/>
    <cellStyle name="Calculation 2 3 3 3 6 9" xfId="15611"/>
    <cellStyle name="Calculation 2 3 3 3 7" xfId="15612"/>
    <cellStyle name="Calculation 2 3 3 3 7 2" xfId="15613"/>
    <cellStyle name="Calculation 2 3 3 3 7 3" xfId="15614"/>
    <cellStyle name="Calculation 2 3 3 3 7 4" xfId="15615"/>
    <cellStyle name="Calculation 2 3 3 3 7 5" xfId="15616"/>
    <cellStyle name="Calculation 2 3 3 3 7 6" xfId="15617"/>
    <cellStyle name="Calculation 2 3 3 3 7 7" xfId="15618"/>
    <cellStyle name="Calculation 2 3 3 3 7 8" xfId="15619"/>
    <cellStyle name="Calculation 2 3 3 3 8" xfId="15620"/>
    <cellStyle name="Calculation 2 3 3 3 8 2" xfId="15621"/>
    <cellStyle name="Calculation 2 3 3 3 8 3" xfId="15622"/>
    <cellStyle name="Calculation 2 3 3 3 8 4" xfId="15623"/>
    <cellStyle name="Calculation 2 3 3 3 8 5" xfId="15624"/>
    <cellStyle name="Calculation 2 3 3 3 8 6" xfId="15625"/>
    <cellStyle name="Calculation 2 3 3 3 8 7" xfId="15626"/>
    <cellStyle name="Calculation 2 3 3 3 8 8" xfId="15627"/>
    <cellStyle name="Calculation 2 3 3 3 9" xfId="15628"/>
    <cellStyle name="Calculation 2 3 3 3 9 2" xfId="15629"/>
    <cellStyle name="Calculation 2 3 3 3 9 3" xfId="15630"/>
    <cellStyle name="Calculation 2 3 3 3 9 4" xfId="15631"/>
    <cellStyle name="Calculation 2 3 3 3 9 5" xfId="15632"/>
    <cellStyle name="Calculation 2 3 3 3 9 6" xfId="15633"/>
    <cellStyle name="Calculation 2 3 3 3 9 7" xfId="15634"/>
    <cellStyle name="Calculation 2 3 3 3 9 8" xfId="15635"/>
    <cellStyle name="Calculation 2 3 3 4" xfId="15636"/>
    <cellStyle name="Calculation 2 3 3 4 10" xfId="15637"/>
    <cellStyle name="Calculation 2 3 3 4 11" xfId="15638"/>
    <cellStyle name="Calculation 2 3 3 4 12" xfId="15639"/>
    <cellStyle name="Calculation 2 3 3 4 13" xfId="15640"/>
    <cellStyle name="Calculation 2 3 3 4 14" xfId="15641"/>
    <cellStyle name="Calculation 2 3 3 4 15" xfId="15642"/>
    <cellStyle name="Calculation 2 3 3 4 16" xfId="15643"/>
    <cellStyle name="Calculation 2 3 3 4 17" xfId="15644"/>
    <cellStyle name="Calculation 2 3 3 4 18" xfId="15645"/>
    <cellStyle name="Calculation 2 3 3 4 19" xfId="15646"/>
    <cellStyle name="Calculation 2 3 3 4 2" xfId="15647"/>
    <cellStyle name="Calculation 2 3 3 4 2 10" xfId="15648"/>
    <cellStyle name="Calculation 2 3 3 4 2 2" xfId="15649"/>
    <cellStyle name="Calculation 2 3 3 4 2 2 2" xfId="15650"/>
    <cellStyle name="Calculation 2 3 3 4 2 2 3" xfId="15651"/>
    <cellStyle name="Calculation 2 3 3 4 2 2 4" xfId="15652"/>
    <cellStyle name="Calculation 2 3 3 4 2 2 5" xfId="15653"/>
    <cellStyle name="Calculation 2 3 3 4 2 2 6" xfId="15654"/>
    <cellStyle name="Calculation 2 3 3 4 2 2 7" xfId="15655"/>
    <cellStyle name="Calculation 2 3 3 4 2 2 8" xfId="15656"/>
    <cellStyle name="Calculation 2 3 3 4 2 2 9" xfId="15657"/>
    <cellStyle name="Calculation 2 3 3 4 2 3" xfId="15658"/>
    <cellStyle name="Calculation 2 3 3 4 2 4" xfId="15659"/>
    <cellStyle name="Calculation 2 3 3 4 2 5" xfId="15660"/>
    <cellStyle name="Calculation 2 3 3 4 2 6" xfId="15661"/>
    <cellStyle name="Calculation 2 3 3 4 2 7" xfId="15662"/>
    <cellStyle name="Calculation 2 3 3 4 2 8" xfId="15663"/>
    <cellStyle name="Calculation 2 3 3 4 2 9" xfId="15664"/>
    <cellStyle name="Calculation 2 3 3 4 20" xfId="15665"/>
    <cellStyle name="Calculation 2 3 3 4 21" xfId="15666"/>
    <cellStyle name="Calculation 2 3 3 4 22" xfId="15667"/>
    <cellStyle name="Calculation 2 3 3 4 23" xfId="15668"/>
    <cellStyle name="Calculation 2 3 3 4 24" xfId="15669"/>
    <cellStyle name="Calculation 2 3 3 4 3" xfId="15670"/>
    <cellStyle name="Calculation 2 3 3 4 3 2" xfId="15671"/>
    <cellStyle name="Calculation 2 3 3 4 3 3" xfId="15672"/>
    <cellStyle name="Calculation 2 3 3 4 3 4" xfId="15673"/>
    <cellStyle name="Calculation 2 3 3 4 3 5" xfId="15674"/>
    <cellStyle name="Calculation 2 3 3 4 3 6" xfId="15675"/>
    <cellStyle name="Calculation 2 3 3 4 3 7" xfId="15676"/>
    <cellStyle name="Calculation 2 3 3 4 3 8" xfId="15677"/>
    <cellStyle name="Calculation 2 3 3 4 3 9" xfId="15678"/>
    <cellStyle name="Calculation 2 3 3 4 4" xfId="15679"/>
    <cellStyle name="Calculation 2 3 3 4 4 2" xfId="15680"/>
    <cellStyle name="Calculation 2 3 3 4 4 3" xfId="15681"/>
    <cellStyle name="Calculation 2 3 3 4 4 4" xfId="15682"/>
    <cellStyle name="Calculation 2 3 3 4 4 5" xfId="15683"/>
    <cellStyle name="Calculation 2 3 3 4 4 6" xfId="15684"/>
    <cellStyle name="Calculation 2 3 3 4 4 7" xfId="15685"/>
    <cellStyle name="Calculation 2 3 3 4 4 8" xfId="15686"/>
    <cellStyle name="Calculation 2 3 3 4 4 9" xfId="15687"/>
    <cellStyle name="Calculation 2 3 3 4 5" xfId="15688"/>
    <cellStyle name="Calculation 2 3 3 4 5 2" xfId="15689"/>
    <cellStyle name="Calculation 2 3 3 4 5 3" xfId="15690"/>
    <cellStyle name="Calculation 2 3 3 4 5 4" xfId="15691"/>
    <cellStyle name="Calculation 2 3 3 4 5 5" xfId="15692"/>
    <cellStyle name="Calculation 2 3 3 4 5 6" xfId="15693"/>
    <cellStyle name="Calculation 2 3 3 4 5 7" xfId="15694"/>
    <cellStyle name="Calculation 2 3 3 4 5 8" xfId="15695"/>
    <cellStyle name="Calculation 2 3 3 4 6" xfId="15696"/>
    <cellStyle name="Calculation 2 3 3 4 6 2" xfId="15697"/>
    <cellStyle name="Calculation 2 3 3 4 6 3" xfId="15698"/>
    <cellStyle name="Calculation 2 3 3 4 6 4" xfId="15699"/>
    <cellStyle name="Calculation 2 3 3 4 6 5" xfId="15700"/>
    <cellStyle name="Calculation 2 3 3 4 6 6" xfId="15701"/>
    <cellStyle name="Calculation 2 3 3 4 6 7" xfId="15702"/>
    <cellStyle name="Calculation 2 3 3 4 6 8" xfId="15703"/>
    <cellStyle name="Calculation 2 3 3 4 7" xfId="15704"/>
    <cellStyle name="Calculation 2 3 3 4 7 2" xfId="15705"/>
    <cellStyle name="Calculation 2 3 3 4 7 3" xfId="15706"/>
    <cellStyle name="Calculation 2 3 3 4 7 4" xfId="15707"/>
    <cellStyle name="Calculation 2 3 3 4 7 5" xfId="15708"/>
    <cellStyle name="Calculation 2 3 3 4 7 6" xfId="15709"/>
    <cellStyle name="Calculation 2 3 3 4 7 7" xfId="15710"/>
    <cellStyle name="Calculation 2 3 3 4 7 8" xfId="15711"/>
    <cellStyle name="Calculation 2 3 3 4 8" xfId="15712"/>
    <cellStyle name="Calculation 2 3 3 4 9" xfId="15713"/>
    <cellStyle name="Calculation 2 3 3 5" xfId="15714"/>
    <cellStyle name="Calculation 2 3 3 5 10" xfId="15715"/>
    <cellStyle name="Calculation 2 3 3 5 11" xfId="15716"/>
    <cellStyle name="Calculation 2 3 3 5 12" xfId="15717"/>
    <cellStyle name="Calculation 2 3 3 5 13" xfId="15718"/>
    <cellStyle name="Calculation 2 3 3 5 14" xfId="15719"/>
    <cellStyle name="Calculation 2 3 3 5 15" xfId="15720"/>
    <cellStyle name="Calculation 2 3 3 5 16" xfId="15721"/>
    <cellStyle name="Calculation 2 3 3 5 17" xfId="15722"/>
    <cellStyle name="Calculation 2 3 3 5 18" xfId="15723"/>
    <cellStyle name="Calculation 2 3 3 5 2" xfId="15724"/>
    <cellStyle name="Calculation 2 3 3 5 2 10" xfId="15725"/>
    <cellStyle name="Calculation 2 3 3 5 2 2" xfId="15726"/>
    <cellStyle name="Calculation 2 3 3 5 2 2 2" xfId="15727"/>
    <cellStyle name="Calculation 2 3 3 5 2 2 3" xfId="15728"/>
    <cellStyle name="Calculation 2 3 3 5 2 2 4" xfId="15729"/>
    <cellStyle name="Calculation 2 3 3 5 2 2 5" xfId="15730"/>
    <cellStyle name="Calculation 2 3 3 5 2 2 6" xfId="15731"/>
    <cellStyle name="Calculation 2 3 3 5 2 2 7" xfId="15732"/>
    <cellStyle name="Calculation 2 3 3 5 2 2 8" xfId="15733"/>
    <cellStyle name="Calculation 2 3 3 5 2 2 9" xfId="15734"/>
    <cellStyle name="Calculation 2 3 3 5 2 3" xfId="15735"/>
    <cellStyle name="Calculation 2 3 3 5 2 4" xfId="15736"/>
    <cellStyle name="Calculation 2 3 3 5 2 5" xfId="15737"/>
    <cellStyle name="Calculation 2 3 3 5 2 6" xfId="15738"/>
    <cellStyle name="Calculation 2 3 3 5 2 7" xfId="15739"/>
    <cellStyle name="Calculation 2 3 3 5 2 8" xfId="15740"/>
    <cellStyle name="Calculation 2 3 3 5 2 9" xfId="15741"/>
    <cellStyle name="Calculation 2 3 3 5 3" xfId="15742"/>
    <cellStyle name="Calculation 2 3 3 5 3 2" xfId="15743"/>
    <cellStyle name="Calculation 2 3 3 5 3 3" xfId="15744"/>
    <cellStyle name="Calculation 2 3 3 5 3 4" xfId="15745"/>
    <cellStyle name="Calculation 2 3 3 5 3 5" xfId="15746"/>
    <cellStyle name="Calculation 2 3 3 5 3 6" xfId="15747"/>
    <cellStyle name="Calculation 2 3 3 5 3 7" xfId="15748"/>
    <cellStyle name="Calculation 2 3 3 5 3 8" xfId="15749"/>
    <cellStyle name="Calculation 2 3 3 5 4" xfId="15750"/>
    <cellStyle name="Calculation 2 3 3 5 4 2" xfId="15751"/>
    <cellStyle name="Calculation 2 3 3 5 4 3" xfId="15752"/>
    <cellStyle name="Calculation 2 3 3 5 4 4" xfId="15753"/>
    <cellStyle name="Calculation 2 3 3 5 4 5" xfId="15754"/>
    <cellStyle name="Calculation 2 3 3 5 4 6" xfId="15755"/>
    <cellStyle name="Calculation 2 3 3 5 4 7" xfId="15756"/>
    <cellStyle name="Calculation 2 3 3 5 4 8" xfId="15757"/>
    <cellStyle name="Calculation 2 3 3 5 4 9" xfId="15758"/>
    <cellStyle name="Calculation 2 3 3 5 5" xfId="15759"/>
    <cellStyle name="Calculation 2 3 3 5 6" xfId="15760"/>
    <cellStyle name="Calculation 2 3 3 5 7" xfId="15761"/>
    <cellStyle name="Calculation 2 3 3 5 8" xfId="15762"/>
    <cellStyle name="Calculation 2 3 3 5 9" xfId="15763"/>
    <cellStyle name="Calculation 2 3 3 6" xfId="15764"/>
    <cellStyle name="Calculation 2 3 3 6 10" xfId="15765"/>
    <cellStyle name="Calculation 2 3 3 6 11" xfId="15766"/>
    <cellStyle name="Calculation 2 3 3 6 12" xfId="15767"/>
    <cellStyle name="Calculation 2 3 3 6 13" xfId="15768"/>
    <cellStyle name="Calculation 2 3 3 6 14" xfId="15769"/>
    <cellStyle name="Calculation 2 3 3 6 15" xfId="15770"/>
    <cellStyle name="Calculation 2 3 3 6 16" xfId="15771"/>
    <cellStyle name="Calculation 2 3 3 6 17" xfId="15772"/>
    <cellStyle name="Calculation 2 3 3 6 18" xfId="15773"/>
    <cellStyle name="Calculation 2 3 3 6 2" xfId="15774"/>
    <cellStyle name="Calculation 2 3 3 6 2 2" xfId="15775"/>
    <cellStyle name="Calculation 2 3 3 6 2 3" xfId="15776"/>
    <cellStyle name="Calculation 2 3 3 6 2 4" xfId="15777"/>
    <cellStyle name="Calculation 2 3 3 6 2 5" xfId="15778"/>
    <cellStyle name="Calculation 2 3 3 6 2 6" xfId="15779"/>
    <cellStyle name="Calculation 2 3 3 6 2 7" xfId="15780"/>
    <cellStyle name="Calculation 2 3 3 6 2 8" xfId="15781"/>
    <cellStyle name="Calculation 2 3 3 6 2 9" xfId="15782"/>
    <cellStyle name="Calculation 2 3 3 6 3" xfId="15783"/>
    <cellStyle name="Calculation 2 3 3 6 4" xfId="15784"/>
    <cellStyle name="Calculation 2 3 3 6 5" xfId="15785"/>
    <cellStyle name="Calculation 2 3 3 6 6" xfId="15786"/>
    <cellStyle name="Calculation 2 3 3 6 7" xfId="15787"/>
    <cellStyle name="Calculation 2 3 3 6 8" xfId="15788"/>
    <cellStyle name="Calculation 2 3 3 6 9" xfId="15789"/>
    <cellStyle name="Calculation 2 3 3 7" xfId="15790"/>
    <cellStyle name="Calculation 2 3 3 7 10" xfId="15791"/>
    <cellStyle name="Calculation 2 3 3 7 11" xfId="15792"/>
    <cellStyle name="Calculation 2 3 3 7 12" xfId="15793"/>
    <cellStyle name="Calculation 2 3 3 7 13" xfId="15794"/>
    <cellStyle name="Calculation 2 3 3 7 14" xfId="15795"/>
    <cellStyle name="Calculation 2 3 3 7 15" xfId="15796"/>
    <cellStyle name="Calculation 2 3 3 7 16" xfId="15797"/>
    <cellStyle name="Calculation 2 3 3 7 17" xfId="15798"/>
    <cellStyle name="Calculation 2 3 3 7 18" xfId="15799"/>
    <cellStyle name="Calculation 2 3 3 7 2" xfId="15800"/>
    <cellStyle name="Calculation 2 3 3 7 3" xfId="15801"/>
    <cellStyle name="Calculation 2 3 3 7 4" xfId="15802"/>
    <cellStyle name="Calculation 2 3 3 7 5" xfId="15803"/>
    <cellStyle name="Calculation 2 3 3 7 6" xfId="15804"/>
    <cellStyle name="Calculation 2 3 3 7 7" xfId="15805"/>
    <cellStyle name="Calculation 2 3 3 7 8" xfId="15806"/>
    <cellStyle name="Calculation 2 3 3 7 9" xfId="15807"/>
    <cellStyle name="Calculation 2 3 3 8" xfId="15808"/>
    <cellStyle name="Calculation 2 3 3 8 2" xfId="15809"/>
    <cellStyle name="Calculation 2 3 3 8 3" xfId="15810"/>
    <cellStyle name="Calculation 2 3 3 8 4" xfId="15811"/>
    <cellStyle name="Calculation 2 3 3 8 5" xfId="15812"/>
    <cellStyle name="Calculation 2 3 3 8 6" xfId="15813"/>
    <cellStyle name="Calculation 2 3 3 8 7" xfId="15814"/>
    <cellStyle name="Calculation 2 3 3 8 8" xfId="15815"/>
    <cellStyle name="Calculation 2 3 3 8 9" xfId="15816"/>
    <cellStyle name="Calculation 2 3 3 9" xfId="15817"/>
    <cellStyle name="Calculation 2 3 3 9 2" xfId="15818"/>
    <cellStyle name="Calculation 2 3 3 9 3" xfId="15819"/>
    <cellStyle name="Calculation 2 3 3 9 4" xfId="15820"/>
    <cellStyle name="Calculation 2 3 3 9 5" xfId="15821"/>
    <cellStyle name="Calculation 2 3 3 9 6" xfId="15822"/>
    <cellStyle name="Calculation 2 3 3 9 7" xfId="15823"/>
    <cellStyle name="Calculation 2 3 3 9 8" xfId="15824"/>
    <cellStyle name="Calculation 2 3 3 9 9" xfId="15825"/>
    <cellStyle name="Calculation 2 3 4" xfId="9871"/>
    <cellStyle name="Calculation 2 3 4 10" xfId="15826"/>
    <cellStyle name="Calculation 2 3 4 11" xfId="15827"/>
    <cellStyle name="Calculation 2 3 4 12" xfId="15828"/>
    <cellStyle name="Calculation 2 3 4 13" xfId="15829"/>
    <cellStyle name="Calculation 2 3 4 14" xfId="15830"/>
    <cellStyle name="Calculation 2 3 4 15" xfId="15831"/>
    <cellStyle name="Calculation 2 3 4 16" xfId="15832"/>
    <cellStyle name="Calculation 2 3 4 17" xfId="15833"/>
    <cellStyle name="Calculation 2 3 4 18" xfId="15834"/>
    <cellStyle name="Calculation 2 3 4 19" xfId="15835"/>
    <cellStyle name="Calculation 2 3 4 2" xfId="10155"/>
    <cellStyle name="Calculation 2 3 4 2 10" xfId="15836"/>
    <cellStyle name="Calculation 2 3 4 2 11" xfId="15837"/>
    <cellStyle name="Calculation 2 3 4 2 12" xfId="15838"/>
    <cellStyle name="Calculation 2 3 4 2 13" xfId="15839"/>
    <cellStyle name="Calculation 2 3 4 2 14" xfId="15840"/>
    <cellStyle name="Calculation 2 3 4 2 15" xfId="15841"/>
    <cellStyle name="Calculation 2 3 4 2 16" xfId="15842"/>
    <cellStyle name="Calculation 2 3 4 2 17" xfId="15843"/>
    <cellStyle name="Calculation 2 3 4 2 18" xfId="15844"/>
    <cellStyle name="Calculation 2 3 4 2 19" xfId="15845"/>
    <cellStyle name="Calculation 2 3 4 2 2" xfId="10295"/>
    <cellStyle name="Calculation 2 3 4 2 2 10" xfId="15846"/>
    <cellStyle name="Calculation 2 3 4 2 2 11" xfId="15847"/>
    <cellStyle name="Calculation 2 3 4 2 2 12" xfId="15848"/>
    <cellStyle name="Calculation 2 3 4 2 2 13" xfId="15849"/>
    <cellStyle name="Calculation 2 3 4 2 2 14" xfId="15850"/>
    <cellStyle name="Calculation 2 3 4 2 2 15" xfId="15851"/>
    <cellStyle name="Calculation 2 3 4 2 2 2" xfId="15852"/>
    <cellStyle name="Calculation 2 3 4 2 2 2 2" xfId="15853"/>
    <cellStyle name="Calculation 2 3 4 2 2 2 3" xfId="15854"/>
    <cellStyle name="Calculation 2 3 4 2 2 2 4" xfId="15855"/>
    <cellStyle name="Calculation 2 3 4 2 2 2 5" xfId="15856"/>
    <cellStyle name="Calculation 2 3 4 2 2 2 6" xfId="15857"/>
    <cellStyle name="Calculation 2 3 4 2 2 2 7" xfId="15858"/>
    <cellStyle name="Calculation 2 3 4 2 2 2 8" xfId="15859"/>
    <cellStyle name="Calculation 2 3 4 2 2 2 9" xfId="15860"/>
    <cellStyle name="Calculation 2 3 4 2 2 3" xfId="15861"/>
    <cellStyle name="Calculation 2 3 4 2 2 3 2" xfId="15862"/>
    <cellStyle name="Calculation 2 3 4 2 2 3 3" xfId="15863"/>
    <cellStyle name="Calculation 2 3 4 2 2 3 4" xfId="15864"/>
    <cellStyle name="Calculation 2 3 4 2 2 3 5" xfId="15865"/>
    <cellStyle name="Calculation 2 3 4 2 2 3 6" xfId="15866"/>
    <cellStyle name="Calculation 2 3 4 2 2 3 7" xfId="15867"/>
    <cellStyle name="Calculation 2 3 4 2 2 3 8" xfId="15868"/>
    <cellStyle name="Calculation 2 3 4 2 2 4" xfId="15869"/>
    <cellStyle name="Calculation 2 3 4 2 2 4 2" xfId="15870"/>
    <cellStyle name="Calculation 2 3 4 2 2 4 3" xfId="15871"/>
    <cellStyle name="Calculation 2 3 4 2 2 4 4" xfId="15872"/>
    <cellStyle name="Calculation 2 3 4 2 2 4 5" xfId="15873"/>
    <cellStyle name="Calculation 2 3 4 2 2 4 6" xfId="15874"/>
    <cellStyle name="Calculation 2 3 4 2 2 4 7" xfId="15875"/>
    <cellStyle name="Calculation 2 3 4 2 2 4 8" xfId="15876"/>
    <cellStyle name="Calculation 2 3 4 2 2 5" xfId="15877"/>
    <cellStyle name="Calculation 2 3 4 2 2 5 2" xfId="15878"/>
    <cellStyle name="Calculation 2 3 4 2 2 5 3" xfId="15879"/>
    <cellStyle name="Calculation 2 3 4 2 2 5 4" xfId="15880"/>
    <cellStyle name="Calculation 2 3 4 2 2 5 5" xfId="15881"/>
    <cellStyle name="Calculation 2 3 4 2 2 5 6" xfId="15882"/>
    <cellStyle name="Calculation 2 3 4 2 2 5 7" xfId="15883"/>
    <cellStyle name="Calculation 2 3 4 2 2 5 8" xfId="15884"/>
    <cellStyle name="Calculation 2 3 4 2 2 6" xfId="15885"/>
    <cellStyle name="Calculation 2 3 4 2 2 6 2" xfId="15886"/>
    <cellStyle name="Calculation 2 3 4 2 2 6 3" xfId="15887"/>
    <cellStyle name="Calculation 2 3 4 2 2 6 4" xfId="15888"/>
    <cellStyle name="Calculation 2 3 4 2 2 6 5" xfId="15889"/>
    <cellStyle name="Calculation 2 3 4 2 2 6 6" xfId="15890"/>
    <cellStyle name="Calculation 2 3 4 2 2 6 7" xfId="15891"/>
    <cellStyle name="Calculation 2 3 4 2 2 6 8" xfId="15892"/>
    <cellStyle name="Calculation 2 3 4 2 2 7" xfId="15893"/>
    <cellStyle name="Calculation 2 3 4 2 2 7 2" xfId="15894"/>
    <cellStyle name="Calculation 2 3 4 2 2 7 3" xfId="15895"/>
    <cellStyle name="Calculation 2 3 4 2 2 7 4" xfId="15896"/>
    <cellStyle name="Calculation 2 3 4 2 2 7 5" xfId="15897"/>
    <cellStyle name="Calculation 2 3 4 2 2 7 6" xfId="15898"/>
    <cellStyle name="Calculation 2 3 4 2 2 7 7" xfId="15899"/>
    <cellStyle name="Calculation 2 3 4 2 2 7 8" xfId="15900"/>
    <cellStyle name="Calculation 2 3 4 2 2 8" xfId="15901"/>
    <cellStyle name="Calculation 2 3 4 2 2 9" xfId="15902"/>
    <cellStyle name="Calculation 2 3 4 2 20" xfId="15903"/>
    <cellStyle name="Calculation 2 3 4 2 21" xfId="15904"/>
    <cellStyle name="Calculation 2 3 4 2 22" xfId="15905"/>
    <cellStyle name="Calculation 2 3 4 2 23" xfId="15906"/>
    <cellStyle name="Calculation 2 3 4 2 24" xfId="15907"/>
    <cellStyle name="Calculation 2 3 4 2 25" xfId="15908"/>
    <cellStyle name="Calculation 2 3 4 2 26" xfId="15909"/>
    <cellStyle name="Calculation 2 3 4 2 27" xfId="15910"/>
    <cellStyle name="Calculation 2 3 4 2 3" xfId="10393"/>
    <cellStyle name="Calculation 2 3 4 2 3 10" xfId="15911"/>
    <cellStyle name="Calculation 2 3 4 2 3 11" xfId="15912"/>
    <cellStyle name="Calculation 2 3 4 2 3 12" xfId="15913"/>
    <cellStyle name="Calculation 2 3 4 2 3 13" xfId="15914"/>
    <cellStyle name="Calculation 2 3 4 2 3 14" xfId="15915"/>
    <cellStyle name="Calculation 2 3 4 2 3 15" xfId="15916"/>
    <cellStyle name="Calculation 2 3 4 2 3 2" xfId="15917"/>
    <cellStyle name="Calculation 2 3 4 2 3 2 2" xfId="15918"/>
    <cellStyle name="Calculation 2 3 4 2 3 2 3" xfId="15919"/>
    <cellStyle name="Calculation 2 3 4 2 3 2 4" xfId="15920"/>
    <cellStyle name="Calculation 2 3 4 2 3 2 5" xfId="15921"/>
    <cellStyle name="Calculation 2 3 4 2 3 2 6" xfId="15922"/>
    <cellStyle name="Calculation 2 3 4 2 3 2 7" xfId="15923"/>
    <cellStyle name="Calculation 2 3 4 2 3 2 8" xfId="15924"/>
    <cellStyle name="Calculation 2 3 4 2 3 3" xfId="15925"/>
    <cellStyle name="Calculation 2 3 4 2 3 3 2" xfId="15926"/>
    <cellStyle name="Calculation 2 3 4 2 3 3 3" xfId="15927"/>
    <cellStyle name="Calculation 2 3 4 2 3 3 4" xfId="15928"/>
    <cellStyle name="Calculation 2 3 4 2 3 3 5" xfId="15929"/>
    <cellStyle name="Calculation 2 3 4 2 3 3 6" xfId="15930"/>
    <cellStyle name="Calculation 2 3 4 2 3 3 7" xfId="15931"/>
    <cellStyle name="Calculation 2 3 4 2 3 3 8" xfId="15932"/>
    <cellStyle name="Calculation 2 3 4 2 3 4" xfId="15933"/>
    <cellStyle name="Calculation 2 3 4 2 3 4 2" xfId="15934"/>
    <cellStyle name="Calculation 2 3 4 2 3 4 3" xfId="15935"/>
    <cellStyle name="Calculation 2 3 4 2 3 4 4" xfId="15936"/>
    <cellStyle name="Calculation 2 3 4 2 3 4 5" xfId="15937"/>
    <cellStyle name="Calculation 2 3 4 2 3 4 6" xfId="15938"/>
    <cellStyle name="Calculation 2 3 4 2 3 4 7" xfId="15939"/>
    <cellStyle name="Calculation 2 3 4 2 3 4 8" xfId="15940"/>
    <cellStyle name="Calculation 2 3 4 2 3 5" xfId="15941"/>
    <cellStyle name="Calculation 2 3 4 2 3 5 2" xfId="15942"/>
    <cellStyle name="Calculation 2 3 4 2 3 5 3" xfId="15943"/>
    <cellStyle name="Calculation 2 3 4 2 3 5 4" xfId="15944"/>
    <cellStyle name="Calculation 2 3 4 2 3 5 5" xfId="15945"/>
    <cellStyle name="Calculation 2 3 4 2 3 5 6" xfId="15946"/>
    <cellStyle name="Calculation 2 3 4 2 3 5 7" xfId="15947"/>
    <cellStyle name="Calculation 2 3 4 2 3 5 8" xfId="15948"/>
    <cellStyle name="Calculation 2 3 4 2 3 6" xfId="15949"/>
    <cellStyle name="Calculation 2 3 4 2 3 6 2" xfId="15950"/>
    <cellStyle name="Calculation 2 3 4 2 3 6 3" xfId="15951"/>
    <cellStyle name="Calculation 2 3 4 2 3 6 4" xfId="15952"/>
    <cellStyle name="Calculation 2 3 4 2 3 6 5" xfId="15953"/>
    <cellStyle name="Calculation 2 3 4 2 3 6 6" xfId="15954"/>
    <cellStyle name="Calculation 2 3 4 2 3 6 7" xfId="15955"/>
    <cellStyle name="Calculation 2 3 4 2 3 6 8" xfId="15956"/>
    <cellStyle name="Calculation 2 3 4 2 3 7" xfId="15957"/>
    <cellStyle name="Calculation 2 3 4 2 3 7 2" xfId="15958"/>
    <cellStyle name="Calculation 2 3 4 2 3 7 3" xfId="15959"/>
    <cellStyle name="Calculation 2 3 4 2 3 7 4" xfId="15960"/>
    <cellStyle name="Calculation 2 3 4 2 3 7 5" xfId="15961"/>
    <cellStyle name="Calculation 2 3 4 2 3 7 6" xfId="15962"/>
    <cellStyle name="Calculation 2 3 4 2 3 7 7" xfId="15963"/>
    <cellStyle name="Calculation 2 3 4 2 3 7 8" xfId="15964"/>
    <cellStyle name="Calculation 2 3 4 2 3 8" xfId="15965"/>
    <cellStyle name="Calculation 2 3 4 2 3 9" xfId="15966"/>
    <cellStyle name="Calculation 2 3 4 2 4" xfId="15967"/>
    <cellStyle name="Calculation 2 3 4 2 4 2" xfId="15968"/>
    <cellStyle name="Calculation 2 3 4 2 4 3" xfId="15969"/>
    <cellStyle name="Calculation 2 3 4 2 4 4" xfId="15970"/>
    <cellStyle name="Calculation 2 3 4 2 4 5" xfId="15971"/>
    <cellStyle name="Calculation 2 3 4 2 4 6" xfId="15972"/>
    <cellStyle name="Calculation 2 3 4 2 4 7" xfId="15973"/>
    <cellStyle name="Calculation 2 3 4 2 4 8" xfId="15974"/>
    <cellStyle name="Calculation 2 3 4 2 4 9" xfId="15975"/>
    <cellStyle name="Calculation 2 3 4 2 5" xfId="15976"/>
    <cellStyle name="Calculation 2 3 4 2 5 2" xfId="15977"/>
    <cellStyle name="Calculation 2 3 4 2 5 3" xfId="15978"/>
    <cellStyle name="Calculation 2 3 4 2 5 4" xfId="15979"/>
    <cellStyle name="Calculation 2 3 4 2 5 5" xfId="15980"/>
    <cellStyle name="Calculation 2 3 4 2 5 6" xfId="15981"/>
    <cellStyle name="Calculation 2 3 4 2 5 7" xfId="15982"/>
    <cellStyle name="Calculation 2 3 4 2 5 8" xfId="15983"/>
    <cellStyle name="Calculation 2 3 4 2 6" xfId="15984"/>
    <cellStyle name="Calculation 2 3 4 2 6 2" xfId="15985"/>
    <cellStyle name="Calculation 2 3 4 2 6 3" xfId="15986"/>
    <cellStyle name="Calculation 2 3 4 2 6 4" xfId="15987"/>
    <cellStyle name="Calculation 2 3 4 2 6 5" xfId="15988"/>
    <cellStyle name="Calculation 2 3 4 2 6 6" xfId="15989"/>
    <cellStyle name="Calculation 2 3 4 2 6 7" xfId="15990"/>
    <cellStyle name="Calculation 2 3 4 2 6 8" xfId="15991"/>
    <cellStyle name="Calculation 2 3 4 2 7" xfId="15992"/>
    <cellStyle name="Calculation 2 3 4 2 7 2" xfId="15993"/>
    <cellStyle name="Calculation 2 3 4 2 7 3" xfId="15994"/>
    <cellStyle name="Calculation 2 3 4 2 7 4" xfId="15995"/>
    <cellStyle name="Calculation 2 3 4 2 7 5" xfId="15996"/>
    <cellStyle name="Calculation 2 3 4 2 7 6" xfId="15997"/>
    <cellStyle name="Calculation 2 3 4 2 7 7" xfId="15998"/>
    <cellStyle name="Calculation 2 3 4 2 7 8" xfId="15999"/>
    <cellStyle name="Calculation 2 3 4 2 8" xfId="16000"/>
    <cellStyle name="Calculation 2 3 4 2 8 2" xfId="16001"/>
    <cellStyle name="Calculation 2 3 4 2 8 3" xfId="16002"/>
    <cellStyle name="Calculation 2 3 4 2 8 4" xfId="16003"/>
    <cellStyle name="Calculation 2 3 4 2 8 5" xfId="16004"/>
    <cellStyle name="Calculation 2 3 4 2 8 6" xfId="16005"/>
    <cellStyle name="Calculation 2 3 4 2 8 7" xfId="16006"/>
    <cellStyle name="Calculation 2 3 4 2 8 8" xfId="16007"/>
    <cellStyle name="Calculation 2 3 4 2 9" xfId="16008"/>
    <cellStyle name="Calculation 2 3 4 2 9 2" xfId="16009"/>
    <cellStyle name="Calculation 2 3 4 2 9 3" xfId="16010"/>
    <cellStyle name="Calculation 2 3 4 2 9 4" xfId="16011"/>
    <cellStyle name="Calculation 2 3 4 2 9 5" xfId="16012"/>
    <cellStyle name="Calculation 2 3 4 2 9 6" xfId="16013"/>
    <cellStyle name="Calculation 2 3 4 2 9 7" xfId="16014"/>
    <cellStyle name="Calculation 2 3 4 2 9 8" xfId="16015"/>
    <cellStyle name="Calculation 2 3 4 20" xfId="16016"/>
    <cellStyle name="Calculation 2 3 4 21" xfId="16017"/>
    <cellStyle name="Calculation 2 3 4 22" xfId="16018"/>
    <cellStyle name="Calculation 2 3 4 23" xfId="16019"/>
    <cellStyle name="Calculation 2 3 4 24" xfId="16020"/>
    <cellStyle name="Calculation 2 3 4 3" xfId="16021"/>
    <cellStyle name="Calculation 2 3 4 3 10" xfId="16022"/>
    <cellStyle name="Calculation 2 3 4 3 11" xfId="16023"/>
    <cellStyle name="Calculation 2 3 4 3 12" xfId="16024"/>
    <cellStyle name="Calculation 2 3 4 3 13" xfId="16025"/>
    <cellStyle name="Calculation 2 3 4 3 14" xfId="16026"/>
    <cellStyle name="Calculation 2 3 4 3 15" xfId="16027"/>
    <cellStyle name="Calculation 2 3 4 3 16" xfId="16028"/>
    <cellStyle name="Calculation 2 3 4 3 17" xfId="16029"/>
    <cellStyle name="Calculation 2 3 4 3 18" xfId="16030"/>
    <cellStyle name="Calculation 2 3 4 3 19" xfId="16031"/>
    <cellStyle name="Calculation 2 3 4 3 2" xfId="16032"/>
    <cellStyle name="Calculation 2 3 4 3 2 10" xfId="16033"/>
    <cellStyle name="Calculation 2 3 4 3 2 2" xfId="16034"/>
    <cellStyle name="Calculation 2 3 4 3 2 2 2" xfId="16035"/>
    <cellStyle name="Calculation 2 3 4 3 2 2 3" xfId="16036"/>
    <cellStyle name="Calculation 2 3 4 3 2 2 4" xfId="16037"/>
    <cellStyle name="Calculation 2 3 4 3 2 2 5" xfId="16038"/>
    <cellStyle name="Calculation 2 3 4 3 2 2 6" xfId="16039"/>
    <cellStyle name="Calculation 2 3 4 3 2 2 7" xfId="16040"/>
    <cellStyle name="Calculation 2 3 4 3 2 2 8" xfId="16041"/>
    <cellStyle name="Calculation 2 3 4 3 2 2 9" xfId="16042"/>
    <cellStyle name="Calculation 2 3 4 3 2 3" xfId="16043"/>
    <cellStyle name="Calculation 2 3 4 3 2 4" xfId="16044"/>
    <cellStyle name="Calculation 2 3 4 3 2 5" xfId="16045"/>
    <cellStyle name="Calculation 2 3 4 3 2 6" xfId="16046"/>
    <cellStyle name="Calculation 2 3 4 3 2 7" xfId="16047"/>
    <cellStyle name="Calculation 2 3 4 3 2 8" xfId="16048"/>
    <cellStyle name="Calculation 2 3 4 3 2 9" xfId="16049"/>
    <cellStyle name="Calculation 2 3 4 3 20" xfId="16050"/>
    <cellStyle name="Calculation 2 3 4 3 21" xfId="16051"/>
    <cellStyle name="Calculation 2 3 4 3 22" xfId="16052"/>
    <cellStyle name="Calculation 2 3 4 3 23" xfId="16053"/>
    <cellStyle name="Calculation 2 3 4 3 24" xfId="16054"/>
    <cellStyle name="Calculation 2 3 4 3 3" xfId="16055"/>
    <cellStyle name="Calculation 2 3 4 3 3 2" xfId="16056"/>
    <cellStyle name="Calculation 2 3 4 3 3 3" xfId="16057"/>
    <cellStyle name="Calculation 2 3 4 3 3 4" xfId="16058"/>
    <cellStyle name="Calculation 2 3 4 3 3 5" xfId="16059"/>
    <cellStyle name="Calculation 2 3 4 3 3 6" xfId="16060"/>
    <cellStyle name="Calculation 2 3 4 3 3 7" xfId="16061"/>
    <cellStyle name="Calculation 2 3 4 3 3 8" xfId="16062"/>
    <cellStyle name="Calculation 2 3 4 3 4" xfId="16063"/>
    <cellStyle name="Calculation 2 3 4 3 4 2" xfId="16064"/>
    <cellStyle name="Calculation 2 3 4 3 4 3" xfId="16065"/>
    <cellStyle name="Calculation 2 3 4 3 4 4" xfId="16066"/>
    <cellStyle name="Calculation 2 3 4 3 4 5" xfId="16067"/>
    <cellStyle name="Calculation 2 3 4 3 4 6" xfId="16068"/>
    <cellStyle name="Calculation 2 3 4 3 4 7" xfId="16069"/>
    <cellStyle name="Calculation 2 3 4 3 4 8" xfId="16070"/>
    <cellStyle name="Calculation 2 3 4 3 4 9" xfId="16071"/>
    <cellStyle name="Calculation 2 3 4 3 5" xfId="16072"/>
    <cellStyle name="Calculation 2 3 4 3 5 2" xfId="16073"/>
    <cellStyle name="Calculation 2 3 4 3 5 3" xfId="16074"/>
    <cellStyle name="Calculation 2 3 4 3 5 4" xfId="16075"/>
    <cellStyle name="Calculation 2 3 4 3 5 5" xfId="16076"/>
    <cellStyle name="Calculation 2 3 4 3 5 6" xfId="16077"/>
    <cellStyle name="Calculation 2 3 4 3 5 7" xfId="16078"/>
    <cellStyle name="Calculation 2 3 4 3 5 8" xfId="16079"/>
    <cellStyle name="Calculation 2 3 4 3 6" xfId="16080"/>
    <cellStyle name="Calculation 2 3 4 3 6 2" xfId="16081"/>
    <cellStyle name="Calculation 2 3 4 3 6 3" xfId="16082"/>
    <cellStyle name="Calculation 2 3 4 3 6 4" xfId="16083"/>
    <cellStyle name="Calculation 2 3 4 3 6 5" xfId="16084"/>
    <cellStyle name="Calculation 2 3 4 3 6 6" xfId="16085"/>
    <cellStyle name="Calculation 2 3 4 3 6 7" xfId="16086"/>
    <cellStyle name="Calculation 2 3 4 3 6 8" xfId="16087"/>
    <cellStyle name="Calculation 2 3 4 3 7" xfId="16088"/>
    <cellStyle name="Calculation 2 3 4 3 7 2" xfId="16089"/>
    <cellStyle name="Calculation 2 3 4 3 7 3" xfId="16090"/>
    <cellStyle name="Calculation 2 3 4 3 7 4" xfId="16091"/>
    <cellStyle name="Calculation 2 3 4 3 7 5" xfId="16092"/>
    <cellStyle name="Calculation 2 3 4 3 7 6" xfId="16093"/>
    <cellStyle name="Calculation 2 3 4 3 7 7" xfId="16094"/>
    <cellStyle name="Calculation 2 3 4 3 7 8" xfId="16095"/>
    <cellStyle name="Calculation 2 3 4 3 8" xfId="16096"/>
    <cellStyle name="Calculation 2 3 4 3 9" xfId="16097"/>
    <cellStyle name="Calculation 2 3 4 4" xfId="16098"/>
    <cellStyle name="Calculation 2 3 4 4 10" xfId="16099"/>
    <cellStyle name="Calculation 2 3 4 4 11" xfId="16100"/>
    <cellStyle name="Calculation 2 3 4 4 12" xfId="16101"/>
    <cellStyle name="Calculation 2 3 4 4 13" xfId="16102"/>
    <cellStyle name="Calculation 2 3 4 4 14" xfId="16103"/>
    <cellStyle name="Calculation 2 3 4 4 15" xfId="16104"/>
    <cellStyle name="Calculation 2 3 4 4 16" xfId="16105"/>
    <cellStyle name="Calculation 2 3 4 4 17" xfId="16106"/>
    <cellStyle name="Calculation 2 3 4 4 18" xfId="16107"/>
    <cellStyle name="Calculation 2 3 4 4 2" xfId="16108"/>
    <cellStyle name="Calculation 2 3 4 4 2 10" xfId="16109"/>
    <cellStyle name="Calculation 2 3 4 4 2 2" xfId="16110"/>
    <cellStyle name="Calculation 2 3 4 4 2 2 2" xfId="16111"/>
    <cellStyle name="Calculation 2 3 4 4 2 2 3" xfId="16112"/>
    <cellStyle name="Calculation 2 3 4 4 2 2 4" xfId="16113"/>
    <cellStyle name="Calculation 2 3 4 4 2 2 5" xfId="16114"/>
    <cellStyle name="Calculation 2 3 4 4 2 2 6" xfId="16115"/>
    <cellStyle name="Calculation 2 3 4 4 2 2 7" xfId="16116"/>
    <cellStyle name="Calculation 2 3 4 4 2 2 8" xfId="16117"/>
    <cellStyle name="Calculation 2 3 4 4 2 2 9" xfId="16118"/>
    <cellStyle name="Calculation 2 3 4 4 2 3" xfId="16119"/>
    <cellStyle name="Calculation 2 3 4 4 2 4" xfId="16120"/>
    <cellStyle name="Calculation 2 3 4 4 2 5" xfId="16121"/>
    <cellStyle name="Calculation 2 3 4 4 2 6" xfId="16122"/>
    <cellStyle name="Calculation 2 3 4 4 2 7" xfId="16123"/>
    <cellStyle name="Calculation 2 3 4 4 2 8" xfId="16124"/>
    <cellStyle name="Calculation 2 3 4 4 2 9" xfId="16125"/>
    <cellStyle name="Calculation 2 3 4 4 3" xfId="16126"/>
    <cellStyle name="Calculation 2 3 4 4 3 2" xfId="16127"/>
    <cellStyle name="Calculation 2 3 4 4 3 3" xfId="16128"/>
    <cellStyle name="Calculation 2 3 4 4 3 4" xfId="16129"/>
    <cellStyle name="Calculation 2 3 4 4 3 5" xfId="16130"/>
    <cellStyle name="Calculation 2 3 4 4 3 6" xfId="16131"/>
    <cellStyle name="Calculation 2 3 4 4 3 7" xfId="16132"/>
    <cellStyle name="Calculation 2 3 4 4 3 8" xfId="16133"/>
    <cellStyle name="Calculation 2 3 4 4 4" xfId="16134"/>
    <cellStyle name="Calculation 2 3 4 4 4 2" xfId="16135"/>
    <cellStyle name="Calculation 2 3 4 4 4 3" xfId="16136"/>
    <cellStyle name="Calculation 2 3 4 4 4 4" xfId="16137"/>
    <cellStyle name="Calculation 2 3 4 4 4 5" xfId="16138"/>
    <cellStyle name="Calculation 2 3 4 4 4 6" xfId="16139"/>
    <cellStyle name="Calculation 2 3 4 4 4 7" xfId="16140"/>
    <cellStyle name="Calculation 2 3 4 4 4 8" xfId="16141"/>
    <cellStyle name="Calculation 2 3 4 4 4 9" xfId="16142"/>
    <cellStyle name="Calculation 2 3 4 4 5" xfId="16143"/>
    <cellStyle name="Calculation 2 3 4 4 6" xfId="16144"/>
    <cellStyle name="Calculation 2 3 4 4 7" xfId="16145"/>
    <cellStyle name="Calculation 2 3 4 4 8" xfId="16146"/>
    <cellStyle name="Calculation 2 3 4 4 9" xfId="16147"/>
    <cellStyle name="Calculation 2 3 4 5" xfId="16148"/>
    <cellStyle name="Calculation 2 3 4 5 10" xfId="16149"/>
    <cellStyle name="Calculation 2 3 4 5 11" xfId="16150"/>
    <cellStyle name="Calculation 2 3 4 5 12" xfId="16151"/>
    <cellStyle name="Calculation 2 3 4 5 13" xfId="16152"/>
    <cellStyle name="Calculation 2 3 4 5 14" xfId="16153"/>
    <cellStyle name="Calculation 2 3 4 5 15" xfId="16154"/>
    <cellStyle name="Calculation 2 3 4 5 16" xfId="16155"/>
    <cellStyle name="Calculation 2 3 4 5 17" xfId="16156"/>
    <cellStyle name="Calculation 2 3 4 5 18" xfId="16157"/>
    <cellStyle name="Calculation 2 3 4 5 2" xfId="16158"/>
    <cellStyle name="Calculation 2 3 4 5 2 10" xfId="16159"/>
    <cellStyle name="Calculation 2 3 4 5 2 2" xfId="16160"/>
    <cellStyle name="Calculation 2 3 4 5 2 2 2" xfId="16161"/>
    <cellStyle name="Calculation 2 3 4 5 2 2 3" xfId="16162"/>
    <cellStyle name="Calculation 2 3 4 5 2 2 4" xfId="16163"/>
    <cellStyle name="Calculation 2 3 4 5 2 2 5" xfId="16164"/>
    <cellStyle name="Calculation 2 3 4 5 2 2 6" xfId="16165"/>
    <cellStyle name="Calculation 2 3 4 5 2 2 7" xfId="16166"/>
    <cellStyle name="Calculation 2 3 4 5 2 2 8" xfId="16167"/>
    <cellStyle name="Calculation 2 3 4 5 2 2 9" xfId="16168"/>
    <cellStyle name="Calculation 2 3 4 5 2 3" xfId="16169"/>
    <cellStyle name="Calculation 2 3 4 5 2 4" xfId="16170"/>
    <cellStyle name="Calculation 2 3 4 5 2 5" xfId="16171"/>
    <cellStyle name="Calculation 2 3 4 5 2 6" xfId="16172"/>
    <cellStyle name="Calculation 2 3 4 5 2 7" xfId="16173"/>
    <cellStyle name="Calculation 2 3 4 5 2 8" xfId="16174"/>
    <cellStyle name="Calculation 2 3 4 5 2 9" xfId="16175"/>
    <cellStyle name="Calculation 2 3 4 5 3" xfId="16176"/>
    <cellStyle name="Calculation 2 3 4 5 3 2" xfId="16177"/>
    <cellStyle name="Calculation 2 3 4 5 3 3" xfId="16178"/>
    <cellStyle name="Calculation 2 3 4 5 3 4" xfId="16179"/>
    <cellStyle name="Calculation 2 3 4 5 3 5" xfId="16180"/>
    <cellStyle name="Calculation 2 3 4 5 3 6" xfId="16181"/>
    <cellStyle name="Calculation 2 3 4 5 3 7" xfId="16182"/>
    <cellStyle name="Calculation 2 3 4 5 3 8" xfId="16183"/>
    <cellStyle name="Calculation 2 3 4 5 4" xfId="16184"/>
    <cellStyle name="Calculation 2 3 4 5 4 2" xfId="16185"/>
    <cellStyle name="Calculation 2 3 4 5 4 3" xfId="16186"/>
    <cellStyle name="Calculation 2 3 4 5 4 4" xfId="16187"/>
    <cellStyle name="Calculation 2 3 4 5 4 5" xfId="16188"/>
    <cellStyle name="Calculation 2 3 4 5 4 6" xfId="16189"/>
    <cellStyle name="Calculation 2 3 4 5 4 7" xfId="16190"/>
    <cellStyle name="Calculation 2 3 4 5 4 8" xfId="16191"/>
    <cellStyle name="Calculation 2 3 4 5 4 9" xfId="16192"/>
    <cellStyle name="Calculation 2 3 4 5 5" xfId="16193"/>
    <cellStyle name="Calculation 2 3 4 5 6" xfId="16194"/>
    <cellStyle name="Calculation 2 3 4 5 7" xfId="16195"/>
    <cellStyle name="Calculation 2 3 4 5 8" xfId="16196"/>
    <cellStyle name="Calculation 2 3 4 5 9" xfId="16197"/>
    <cellStyle name="Calculation 2 3 4 6" xfId="16198"/>
    <cellStyle name="Calculation 2 3 4 6 10" xfId="16199"/>
    <cellStyle name="Calculation 2 3 4 6 11" xfId="16200"/>
    <cellStyle name="Calculation 2 3 4 6 12" xfId="16201"/>
    <cellStyle name="Calculation 2 3 4 6 13" xfId="16202"/>
    <cellStyle name="Calculation 2 3 4 6 14" xfId="16203"/>
    <cellStyle name="Calculation 2 3 4 6 15" xfId="16204"/>
    <cellStyle name="Calculation 2 3 4 6 16" xfId="16205"/>
    <cellStyle name="Calculation 2 3 4 6 17" xfId="16206"/>
    <cellStyle name="Calculation 2 3 4 6 18" xfId="16207"/>
    <cellStyle name="Calculation 2 3 4 6 2" xfId="16208"/>
    <cellStyle name="Calculation 2 3 4 6 2 2" xfId="16209"/>
    <cellStyle name="Calculation 2 3 4 6 2 3" xfId="16210"/>
    <cellStyle name="Calculation 2 3 4 6 2 4" xfId="16211"/>
    <cellStyle name="Calculation 2 3 4 6 2 5" xfId="16212"/>
    <cellStyle name="Calculation 2 3 4 6 2 6" xfId="16213"/>
    <cellStyle name="Calculation 2 3 4 6 2 7" xfId="16214"/>
    <cellStyle name="Calculation 2 3 4 6 2 8" xfId="16215"/>
    <cellStyle name="Calculation 2 3 4 6 2 9" xfId="16216"/>
    <cellStyle name="Calculation 2 3 4 6 3" xfId="16217"/>
    <cellStyle name="Calculation 2 3 4 6 4" xfId="16218"/>
    <cellStyle name="Calculation 2 3 4 6 5" xfId="16219"/>
    <cellStyle name="Calculation 2 3 4 6 6" xfId="16220"/>
    <cellStyle name="Calculation 2 3 4 6 7" xfId="16221"/>
    <cellStyle name="Calculation 2 3 4 6 8" xfId="16222"/>
    <cellStyle name="Calculation 2 3 4 6 9" xfId="16223"/>
    <cellStyle name="Calculation 2 3 4 7" xfId="16224"/>
    <cellStyle name="Calculation 2 3 4 7 2" xfId="16225"/>
    <cellStyle name="Calculation 2 3 4 7 3" xfId="16226"/>
    <cellStyle name="Calculation 2 3 4 7 4" xfId="16227"/>
    <cellStyle name="Calculation 2 3 4 7 5" xfId="16228"/>
    <cellStyle name="Calculation 2 3 4 7 6" xfId="16229"/>
    <cellStyle name="Calculation 2 3 4 7 7" xfId="16230"/>
    <cellStyle name="Calculation 2 3 4 7 8" xfId="16231"/>
    <cellStyle name="Calculation 2 3 4 7 9" xfId="16232"/>
    <cellStyle name="Calculation 2 3 4 8" xfId="16233"/>
    <cellStyle name="Calculation 2 3 4 8 2" xfId="16234"/>
    <cellStyle name="Calculation 2 3 4 8 3" xfId="16235"/>
    <cellStyle name="Calculation 2 3 4 8 4" xfId="16236"/>
    <cellStyle name="Calculation 2 3 4 8 5" xfId="16237"/>
    <cellStyle name="Calculation 2 3 4 8 6" xfId="16238"/>
    <cellStyle name="Calculation 2 3 4 8 7" xfId="16239"/>
    <cellStyle name="Calculation 2 3 4 8 8" xfId="16240"/>
    <cellStyle name="Calculation 2 3 4 8 9" xfId="16241"/>
    <cellStyle name="Calculation 2 3 4 9" xfId="16242"/>
    <cellStyle name="Calculation 2 3 5" xfId="10336"/>
    <cellStyle name="Calculation 2 3 5 10" xfId="16243"/>
    <cellStyle name="Calculation 2 3 5 11" xfId="16244"/>
    <cellStyle name="Calculation 2 3 5 12" xfId="16245"/>
    <cellStyle name="Calculation 2 3 5 13" xfId="16246"/>
    <cellStyle name="Calculation 2 3 5 14" xfId="16247"/>
    <cellStyle name="Calculation 2 3 5 15" xfId="16248"/>
    <cellStyle name="Calculation 2 3 5 16" xfId="16249"/>
    <cellStyle name="Calculation 2 3 5 17" xfId="16250"/>
    <cellStyle name="Calculation 2 3 5 18" xfId="16251"/>
    <cellStyle name="Calculation 2 3 5 19" xfId="16252"/>
    <cellStyle name="Calculation 2 3 5 2" xfId="16253"/>
    <cellStyle name="Calculation 2 3 5 2 10" xfId="16254"/>
    <cellStyle name="Calculation 2 3 5 2 2" xfId="16255"/>
    <cellStyle name="Calculation 2 3 5 2 2 2" xfId="16256"/>
    <cellStyle name="Calculation 2 3 5 2 2 3" xfId="16257"/>
    <cellStyle name="Calculation 2 3 5 2 2 4" xfId="16258"/>
    <cellStyle name="Calculation 2 3 5 2 2 5" xfId="16259"/>
    <cellStyle name="Calculation 2 3 5 2 2 6" xfId="16260"/>
    <cellStyle name="Calculation 2 3 5 2 2 7" xfId="16261"/>
    <cellStyle name="Calculation 2 3 5 2 2 8" xfId="16262"/>
    <cellStyle name="Calculation 2 3 5 2 2 9" xfId="16263"/>
    <cellStyle name="Calculation 2 3 5 2 3" xfId="16264"/>
    <cellStyle name="Calculation 2 3 5 2 4" xfId="16265"/>
    <cellStyle name="Calculation 2 3 5 2 5" xfId="16266"/>
    <cellStyle name="Calculation 2 3 5 2 6" xfId="16267"/>
    <cellStyle name="Calculation 2 3 5 2 7" xfId="16268"/>
    <cellStyle name="Calculation 2 3 5 2 8" xfId="16269"/>
    <cellStyle name="Calculation 2 3 5 2 9" xfId="16270"/>
    <cellStyle name="Calculation 2 3 5 3" xfId="16271"/>
    <cellStyle name="Calculation 2 3 5 3 2" xfId="16272"/>
    <cellStyle name="Calculation 2 3 5 3 3" xfId="16273"/>
    <cellStyle name="Calculation 2 3 5 3 4" xfId="16274"/>
    <cellStyle name="Calculation 2 3 5 3 5" xfId="16275"/>
    <cellStyle name="Calculation 2 3 5 3 6" xfId="16276"/>
    <cellStyle name="Calculation 2 3 5 3 7" xfId="16277"/>
    <cellStyle name="Calculation 2 3 5 3 8" xfId="16278"/>
    <cellStyle name="Calculation 2 3 5 4" xfId="16279"/>
    <cellStyle name="Calculation 2 3 5 4 2" xfId="16280"/>
    <cellStyle name="Calculation 2 3 5 4 3" xfId="16281"/>
    <cellStyle name="Calculation 2 3 5 4 4" xfId="16282"/>
    <cellStyle name="Calculation 2 3 5 4 5" xfId="16283"/>
    <cellStyle name="Calculation 2 3 5 4 6" xfId="16284"/>
    <cellStyle name="Calculation 2 3 5 4 7" xfId="16285"/>
    <cellStyle name="Calculation 2 3 5 4 8" xfId="16286"/>
    <cellStyle name="Calculation 2 3 5 4 9" xfId="16287"/>
    <cellStyle name="Calculation 2 3 5 5" xfId="16288"/>
    <cellStyle name="Calculation 2 3 5 6" xfId="16289"/>
    <cellStyle name="Calculation 2 3 5 7" xfId="16290"/>
    <cellStyle name="Calculation 2 3 5 8" xfId="16291"/>
    <cellStyle name="Calculation 2 3 5 9" xfId="16292"/>
    <cellStyle name="Calculation 2 3 6" xfId="16293"/>
    <cellStyle name="Calculation 2 3 6 10" xfId="16294"/>
    <cellStyle name="Calculation 2 3 6 11" xfId="16295"/>
    <cellStyle name="Calculation 2 3 6 12" xfId="16296"/>
    <cellStyle name="Calculation 2 3 6 13" xfId="16297"/>
    <cellStyle name="Calculation 2 3 6 14" xfId="16298"/>
    <cellStyle name="Calculation 2 3 6 15" xfId="16299"/>
    <cellStyle name="Calculation 2 3 6 16" xfId="16300"/>
    <cellStyle name="Calculation 2 3 6 17" xfId="16301"/>
    <cellStyle name="Calculation 2 3 6 18" xfId="16302"/>
    <cellStyle name="Calculation 2 3 6 2" xfId="16303"/>
    <cellStyle name="Calculation 2 3 6 2 10" xfId="16304"/>
    <cellStyle name="Calculation 2 3 6 2 2" xfId="16305"/>
    <cellStyle name="Calculation 2 3 6 2 2 2" xfId="16306"/>
    <cellStyle name="Calculation 2 3 6 2 2 3" xfId="16307"/>
    <cellStyle name="Calculation 2 3 6 2 2 4" xfId="16308"/>
    <cellStyle name="Calculation 2 3 6 2 2 5" xfId="16309"/>
    <cellStyle name="Calculation 2 3 6 2 2 6" xfId="16310"/>
    <cellStyle name="Calculation 2 3 6 2 2 7" xfId="16311"/>
    <cellStyle name="Calculation 2 3 6 2 2 8" xfId="16312"/>
    <cellStyle name="Calculation 2 3 6 2 2 9" xfId="16313"/>
    <cellStyle name="Calculation 2 3 6 2 3" xfId="16314"/>
    <cellStyle name="Calculation 2 3 6 2 4" xfId="16315"/>
    <cellStyle name="Calculation 2 3 6 2 5" xfId="16316"/>
    <cellStyle name="Calculation 2 3 6 2 6" xfId="16317"/>
    <cellStyle name="Calculation 2 3 6 2 7" xfId="16318"/>
    <cellStyle name="Calculation 2 3 6 2 8" xfId="16319"/>
    <cellStyle name="Calculation 2 3 6 2 9" xfId="16320"/>
    <cellStyle name="Calculation 2 3 6 3" xfId="16321"/>
    <cellStyle name="Calculation 2 3 6 3 2" xfId="16322"/>
    <cellStyle name="Calculation 2 3 6 3 3" xfId="16323"/>
    <cellStyle name="Calculation 2 3 6 3 4" xfId="16324"/>
    <cellStyle name="Calculation 2 3 6 3 5" xfId="16325"/>
    <cellStyle name="Calculation 2 3 6 3 6" xfId="16326"/>
    <cellStyle name="Calculation 2 3 6 3 7" xfId="16327"/>
    <cellStyle name="Calculation 2 3 6 3 8" xfId="16328"/>
    <cellStyle name="Calculation 2 3 6 4" xfId="16329"/>
    <cellStyle name="Calculation 2 3 6 4 2" xfId="16330"/>
    <cellStyle name="Calculation 2 3 6 4 3" xfId="16331"/>
    <cellStyle name="Calculation 2 3 6 4 4" xfId="16332"/>
    <cellStyle name="Calculation 2 3 6 4 5" xfId="16333"/>
    <cellStyle name="Calculation 2 3 6 4 6" xfId="16334"/>
    <cellStyle name="Calculation 2 3 6 4 7" xfId="16335"/>
    <cellStyle name="Calculation 2 3 6 4 8" xfId="16336"/>
    <cellStyle name="Calculation 2 3 6 4 9" xfId="16337"/>
    <cellStyle name="Calculation 2 3 6 5" xfId="16338"/>
    <cellStyle name="Calculation 2 3 6 6" xfId="16339"/>
    <cellStyle name="Calculation 2 3 6 7" xfId="16340"/>
    <cellStyle name="Calculation 2 3 6 8" xfId="16341"/>
    <cellStyle name="Calculation 2 3 6 9" xfId="16342"/>
    <cellStyle name="Calculation 2 3 7" xfId="16343"/>
    <cellStyle name="Calculation 2 3 7 10" xfId="16344"/>
    <cellStyle name="Calculation 2 3 7 11" xfId="16345"/>
    <cellStyle name="Calculation 2 3 7 12" xfId="16346"/>
    <cellStyle name="Calculation 2 3 7 13" xfId="16347"/>
    <cellStyle name="Calculation 2 3 7 14" xfId="16348"/>
    <cellStyle name="Calculation 2 3 7 15" xfId="16349"/>
    <cellStyle name="Calculation 2 3 7 16" xfId="16350"/>
    <cellStyle name="Calculation 2 3 7 17" xfId="16351"/>
    <cellStyle name="Calculation 2 3 7 18" xfId="16352"/>
    <cellStyle name="Calculation 2 3 7 2" xfId="16353"/>
    <cellStyle name="Calculation 2 3 7 3" xfId="16354"/>
    <cellStyle name="Calculation 2 3 7 4" xfId="16355"/>
    <cellStyle name="Calculation 2 3 7 5" xfId="16356"/>
    <cellStyle name="Calculation 2 3 7 6" xfId="16357"/>
    <cellStyle name="Calculation 2 3 7 7" xfId="16358"/>
    <cellStyle name="Calculation 2 3 7 8" xfId="16359"/>
    <cellStyle name="Calculation 2 3 7 9" xfId="16360"/>
    <cellStyle name="Calculation 2 3 8" xfId="16361"/>
    <cellStyle name="Calculation 2 3 8 10" xfId="16362"/>
    <cellStyle name="Calculation 2 3 8 11" xfId="16363"/>
    <cellStyle name="Calculation 2 3 8 12" xfId="16364"/>
    <cellStyle name="Calculation 2 3 8 13" xfId="16365"/>
    <cellStyle name="Calculation 2 3 8 14" xfId="16366"/>
    <cellStyle name="Calculation 2 3 8 15" xfId="16367"/>
    <cellStyle name="Calculation 2 3 8 16" xfId="16368"/>
    <cellStyle name="Calculation 2 3 8 17" xfId="16369"/>
    <cellStyle name="Calculation 2 3 8 18" xfId="16370"/>
    <cellStyle name="Calculation 2 3 8 2" xfId="16371"/>
    <cellStyle name="Calculation 2 3 8 3" xfId="16372"/>
    <cellStyle name="Calculation 2 3 8 4" xfId="16373"/>
    <cellStyle name="Calculation 2 3 8 5" xfId="16374"/>
    <cellStyle name="Calculation 2 3 8 6" xfId="16375"/>
    <cellStyle name="Calculation 2 3 8 7" xfId="16376"/>
    <cellStyle name="Calculation 2 3 8 8" xfId="16377"/>
    <cellStyle name="Calculation 2 3 8 9" xfId="16378"/>
    <cellStyle name="Calculation 2 3 9" xfId="16379"/>
    <cellStyle name="Calculation 2 3 9 10" xfId="16380"/>
    <cellStyle name="Calculation 2 3 9 11" xfId="16381"/>
    <cellStyle name="Calculation 2 3 9 12" xfId="16382"/>
    <cellStyle name="Calculation 2 3 9 13" xfId="16383"/>
    <cellStyle name="Calculation 2 3 9 14" xfId="16384"/>
    <cellStyle name="Calculation 2 3 9 15" xfId="16385"/>
    <cellStyle name="Calculation 2 3 9 16" xfId="16386"/>
    <cellStyle name="Calculation 2 3 9 17" xfId="16387"/>
    <cellStyle name="Calculation 2 3 9 18" xfId="16388"/>
    <cellStyle name="Calculation 2 3 9 2" xfId="16389"/>
    <cellStyle name="Calculation 2 3 9 3" xfId="16390"/>
    <cellStyle name="Calculation 2 3 9 4" xfId="16391"/>
    <cellStyle name="Calculation 2 3 9 5" xfId="16392"/>
    <cellStyle name="Calculation 2 3 9 6" xfId="16393"/>
    <cellStyle name="Calculation 2 3 9 7" xfId="16394"/>
    <cellStyle name="Calculation 2 3 9 8" xfId="16395"/>
    <cellStyle name="Calculation 2 3 9 9" xfId="16396"/>
    <cellStyle name="Calculation 2 4" xfId="1400"/>
    <cellStyle name="Calculation 2 4 10" xfId="16397"/>
    <cellStyle name="Calculation 2 4 10 2" xfId="16398"/>
    <cellStyle name="Calculation 2 4 10 3" xfId="16399"/>
    <cellStyle name="Calculation 2 4 10 4" xfId="16400"/>
    <cellStyle name="Calculation 2 4 10 5" xfId="16401"/>
    <cellStyle name="Calculation 2 4 10 6" xfId="16402"/>
    <cellStyle name="Calculation 2 4 10 7" xfId="16403"/>
    <cellStyle name="Calculation 2 4 10 8" xfId="16404"/>
    <cellStyle name="Calculation 2 4 11" xfId="16405"/>
    <cellStyle name="Calculation 2 4 12" xfId="16406"/>
    <cellStyle name="Calculation 2 4 13" xfId="16407"/>
    <cellStyle name="Calculation 2 4 14" xfId="16408"/>
    <cellStyle name="Calculation 2 4 15" xfId="16409"/>
    <cellStyle name="Calculation 2 4 16" xfId="16410"/>
    <cellStyle name="Calculation 2 4 17" xfId="16411"/>
    <cellStyle name="Calculation 2 4 18" xfId="16412"/>
    <cellStyle name="Calculation 2 4 19" xfId="16413"/>
    <cellStyle name="Calculation 2 4 2" xfId="16414"/>
    <cellStyle name="Calculation 2 4 2 10" xfId="16415"/>
    <cellStyle name="Calculation 2 4 2 11" xfId="16416"/>
    <cellStyle name="Calculation 2 4 2 12" xfId="16417"/>
    <cellStyle name="Calculation 2 4 2 13" xfId="16418"/>
    <cellStyle name="Calculation 2 4 2 14" xfId="16419"/>
    <cellStyle name="Calculation 2 4 2 15" xfId="16420"/>
    <cellStyle name="Calculation 2 4 2 16" xfId="16421"/>
    <cellStyle name="Calculation 2 4 2 17" xfId="16422"/>
    <cellStyle name="Calculation 2 4 2 18" xfId="16423"/>
    <cellStyle name="Calculation 2 4 2 19" xfId="16424"/>
    <cellStyle name="Calculation 2 4 2 2" xfId="16425"/>
    <cellStyle name="Calculation 2 4 2 2 10" xfId="16426"/>
    <cellStyle name="Calculation 2 4 2 2 11" xfId="16427"/>
    <cellStyle name="Calculation 2 4 2 2 12" xfId="16428"/>
    <cellStyle name="Calculation 2 4 2 2 13" xfId="16429"/>
    <cellStyle name="Calculation 2 4 2 2 14" xfId="16430"/>
    <cellStyle name="Calculation 2 4 2 2 15" xfId="16431"/>
    <cellStyle name="Calculation 2 4 2 2 16" xfId="16432"/>
    <cellStyle name="Calculation 2 4 2 2 17" xfId="16433"/>
    <cellStyle name="Calculation 2 4 2 2 18" xfId="16434"/>
    <cellStyle name="Calculation 2 4 2 2 19" xfId="16435"/>
    <cellStyle name="Calculation 2 4 2 2 2" xfId="16436"/>
    <cellStyle name="Calculation 2 4 2 2 2 10" xfId="16437"/>
    <cellStyle name="Calculation 2 4 2 2 2 11" xfId="16438"/>
    <cellStyle name="Calculation 2 4 2 2 2 12" xfId="16439"/>
    <cellStyle name="Calculation 2 4 2 2 2 13" xfId="16440"/>
    <cellStyle name="Calculation 2 4 2 2 2 2" xfId="16441"/>
    <cellStyle name="Calculation 2 4 2 2 2 2 10" xfId="16442"/>
    <cellStyle name="Calculation 2 4 2 2 2 2 2" xfId="16443"/>
    <cellStyle name="Calculation 2 4 2 2 2 2 2 2" xfId="16444"/>
    <cellStyle name="Calculation 2 4 2 2 2 2 2 3" xfId="16445"/>
    <cellStyle name="Calculation 2 4 2 2 2 2 2 4" xfId="16446"/>
    <cellStyle name="Calculation 2 4 2 2 2 2 2 5" xfId="16447"/>
    <cellStyle name="Calculation 2 4 2 2 2 2 2 6" xfId="16448"/>
    <cellStyle name="Calculation 2 4 2 2 2 2 2 7" xfId="16449"/>
    <cellStyle name="Calculation 2 4 2 2 2 2 2 8" xfId="16450"/>
    <cellStyle name="Calculation 2 4 2 2 2 2 2 9" xfId="16451"/>
    <cellStyle name="Calculation 2 4 2 2 2 2 3" xfId="16452"/>
    <cellStyle name="Calculation 2 4 2 2 2 2 4" xfId="16453"/>
    <cellStyle name="Calculation 2 4 2 2 2 2 5" xfId="16454"/>
    <cellStyle name="Calculation 2 4 2 2 2 2 6" xfId="16455"/>
    <cellStyle name="Calculation 2 4 2 2 2 2 7" xfId="16456"/>
    <cellStyle name="Calculation 2 4 2 2 2 2 8" xfId="16457"/>
    <cellStyle name="Calculation 2 4 2 2 2 2 9" xfId="16458"/>
    <cellStyle name="Calculation 2 4 2 2 2 3" xfId="16459"/>
    <cellStyle name="Calculation 2 4 2 2 2 3 2" xfId="16460"/>
    <cellStyle name="Calculation 2 4 2 2 2 3 3" xfId="16461"/>
    <cellStyle name="Calculation 2 4 2 2 2 3 4" xfId="16462"/>
    <cellStyle name="Calculation 2 4 2 2 2 3 5" xfId="16463"/>
    <cellStyle name="Calculation 2 4 2 2 2 3 6" xfId="16464"/>
    <cellStyle name="Calculation 2 4 2 2 2 3 7" xfId="16465"/>
    <cellStyle name="Calculation 2 4 2 2 2 3 8" xfId="16466"/>
    <cellStyle name="Calculation 2 4 2 2 2 4" xfId="16467"/>
    <cellStyle name="Calculation 2 4 2 2 2 4 2" xfId="16468"/>
    <cellStyle name="Calculation 2 4 2 2 2 4 3" xfId="16469"/>
    <cellStyle name="Calculation 2 4 2 2 2 4 4" xfId="16470"/>
    <cellStyle name="Calculation 2 4 2 2 2 4 5" xfId="16471"/>
    <cellStyle name="Calculation 2 4 2 2 2 4 6" xfId="16472"/>
    <cellStyle name="Calculation 2 4 2 2 2 4 7" xfId="16473"/>
    <cellStyle name="Calculation 2 4 2 2 2 4 8" xfId="16474"/>
    <cellStyle name="Calculation 2 4 2 2 2 4 9" xfId="16475"/>
    <cellStyle name="Calculation 2 4 2 2 2 5" xfId="16476"/>
    <cellStyle name="Calculation 2 4 2 2 2 6" xfId="16477"/>
    <cellStyle name="Calculation 2 4 2 2 2 7" xfId="16478"/>
    <cellStyle name="Calculation 2 4 2 2 2 8" xfId="16479"/>
    <cellStyle name="Calculation 2 4 2 2 2 9" xfId="16480"/>
    <cellStyle name="Calculation 2 4 2 2 3" xfId="16481"/>
    <cellStyle name="Calculation 2 4 2 2 3 10" xfId="16482"/>
    <cellStyle name="Calculation 2 4 2 2 3 11" xfId="16483"/>
    <cellStyle name="Calculation 2 4 2 2 3 12" xfId="16484"/>
    <cellStyle name="Calculation 2 4 2 2 3 13" xfId="16485"/>
    <cellStyle name="Calculation 2 4 2 2 3 2" xfId="16486"/>
    <cellStyle name="Calculation 2 4 2 2 3 2 10" xfId="16487"/>
    <cellStyle name="Calculation 2 4 2 2 3 2 2" xfId="16488"/>
    <cellStyle name="Calculation 2 4 2 2 3 2 2 2" xfId="16489"/>
    <cellStyle name="Calculation 2 4 2 2 3 2 2 3" xfId="16490"/>
    <cellStyle name="Calculation 2 4 2 2 3 2 2 4" xfId="16491"/>
    <cellStyle name="Calculation 2 4 2 2 3 2 2 5" xfId="16492"/>
    <cellStyle name="Calculation 2 4 2 2 3 2 2 6" xfId="16493"/>
    <cellStyle name="Calculation 2 4 2 2 3 2 2 7" xfId="16494"/>
    <cellStyle name="Calculation 2 4 2 2 3 2 2 8" xfId="16495"/>
    <cellStyle name="Calculation 2 4 2 2 3 2 2 9" xfId="16496"/>
    <cellStyle name="Calculation 2 4 2 2 3 2 3" xfId="16497"/>
    <cellStyle name="Calculation 2 4 2 2 3 2 4" xfId="16498"/>
    <cellStyle name="Calculation 2 4 2 2 3 2 5" xfId="16499"/>
    <cellStyle name="Calculation 2 4 2 2 3 2 6" xfId="16500"/>
    <cellStyle name="Calculation 2 4 2 2 3 2 7" xfId="16501"/>
    <cellStyle name="Calculation 2 4 2 2 3 2 8" xfId="16502"/>
    <cellStyle name="Calculation 2 4 2 2 3 2 9" xfId="16503"/>
    <cellStyle name="Calculation 2 4 2 2 3 3" xfId="16504"/>
    <cellStyle name="Calculation 2 4 2 2 3 3 2" xfId="16505"/>
    <cellStyle name="Calculation 2 4 2 2 3 3 3" xfId="16506"/>
    <cellStyle name="Calculation 2 4 2 2 3 3 4" xfId="16507"/>
    <cellStyle name="Calculation 2 4 2 2 3 3 5" xfId="16508"/>
    <cellStyle name="Calculation 2 4 2 2 3 3 6" xfId="16509"/>
    <cellStyle name="Calculation 2 4 2 2 3 3 7" xfId="16510"/>
    <cellStyle name="Calculation 2 4 2 2 3 3 8" xfId="16511"/>
    <cellStyle name="Calculation 2 4 2 2 3 4" xfId="16512"/>
    <cellStyle name="Calculation 2 4 2 2 3 4 2" xfId="16513"/>
    <cellStyle name="Calculation 2 4 2 2 3 4 3" xfId="16514"/>
    <cellStyle name="Calculation 2 4 2 2 3 4 4" xfId="16515"/>
    <cellStyle name="Calculation 2 4 2 2 3 4 5" xfId="16516"/>
    <cellStyle name="Calculation 2 4 2 2 3 4 6" xfId="16517"/>
    <cellStyle name="Calculation 2 4 2 2 3 4 7" xfId="16518"/>
    <cellStyle name="Calculation 2 4 2 2 3 4 8" xfId="16519"/>
    <cellStyle name="Calculation 2 4 2 2 3 4 9" xfId="16520"/>
    <cellStyle name="Calculation 2 4 2 2 3 5" xfId="16521"/>
    <cellStyle name="Calculation 2 4 2 2 3 6" xfId="16522"/>
    <cellStyle name="Calculation 2 4 2 2 3 7" xfId="16523"/>
    <cellStyle name="Calculation 2 4 2 2 3 8" xfId="16524"/>
    <cellStyle name="Calculation 2 4 2 2 3 9" xfId="16525"/>
    <cellStyle name="Calculation 2 4 2 2 4" xfId="16526"/>
    <cellStyle name="Calculation 2 4 2 2 4 10" xfId="16527"/>
    <cellStyle name="Calculation 2 4 2 2 4 11" xfId="16528"/>
    <cellStyle name="Calculation 2 4 2 2 4 12" xfId="16529"/>
    <cellStyle name="Calculation 2 4 2 2 4 13" xfId="16530"/>
    <cellStyle name="Calculation 2 4 2 2 4 2" xfId="16531"/>
    <cellStyle name="Calculation 2 4 2 2 4 2 10" xfId="16532"/>
    <cellStyle name="Calculation 2 4 2 2 4 2 2" xfId="16533"/>
    <cellStyle name="Calculation 2 4 2 2 4 2 2 2" xfId="16534"/>
    <cellStyle name="Calculation 2 4 2 2 4 2 2 3" xfId="16535"/>
    <cellStyle name="Calculation 2 4 2 2 4 2 2 4" xfId="16536"/>
    <cellStyle name="Calculation 2 4 2 2 4 2 2 5" xfId="16537"/>
    <cellStyle name="Calculation 2 4 2 2 4 2 2 6" xfId="16538"/>
    <cellStyle name="Calculation 2 4 2 2 4 2 2 7" xfId="16539"/>
    <cellStyle name="Calculation 2 4 2 2 4 2 2 8" xfId="16540"/>
    <cellStyle name="Calculation 2 4 2 2 4 2 2 9" xfId="16541"/>
    <cellStyle name="Calculation 2 4 2 2 4 2 3" xfId="16542"/>
    <cellStyle name="Calculation 2 4 2 2 4 2 4" xfId="16543"/>
    <cellStyle name="Calculation 2 4 2 2 4 2 5" xfId="16544"/>
    <cellStyle name="Calculation 2 4 2 2 4 2 6" xfId="16545"/>
    <cellStyle name="Calculation 2 4 2 2 4 2 7" xfId="16546"/>
    <cellStyle name="Calculation 2 4 2 2 4 2 8" xfId="16547"/>
    <cellStyle name="Calculation 2 4 2 2 4 2 9" xfId="16548"/>
    <cellStyle name="Calculation 2 4 2 2 4 3" xfId="16549"/>
    <cellStyle name="Calculation 2 4 2 2 4 3 2" xfId="16550"/>
    <cellStyle name="Calculation 2 4 2 2 4 3 3" xfId="16551"/>
    <cellStyle name="Calculation 2 4 2 2 4 3 4" xfId="16552"/>
    <cellStyle name="Calculation 2 4 2 2 4 3 5" xfId="16553"/>
    <cellStyle name="Calculation 2 4 2 2 4 3 6" xfId="16554"/>
    <cellStyle name="Calculation 2 4 2 2 4 3 7" xfId="16555"/>
    <cellStyle name="Calculation 2 4 2 2 4 3 8" xfId="16556"/>
    <cellStyle name="Calculation 2 4 2 2 4 4" xfId="16557"/>
    <cellStyle name="Calculation 2 4 2 2 4 4 2" xfId="16558"/>
    <cellStyle name="Calculation 2 4 2 2 4 4 3" xfId="16559"/>
    <cellStyle name="Calculation 2 4 2 2 4 4 4" xfId="16560"/>
    <cellStyle name="Calculation 2 4 2 2 4 4 5" xfId="16561"/>
    <cellStyle name="Calculation 2 4 2 2 4 4 6" xfId="16562"/>
    <cellStyle name="Calculation 2 4 2 2 4 4 7" xfId="16563"/>
    <cellStyle name="Calculation 2 4 2 2 4 4 8" xfId="16564"/>
    <cellStyle name="Calculation 2 4 2 2 4 4 9" xfId="16565"/>
    <cellStyle name="Calculation 2 4 2 2 4 5" xfId="16566"/>
    <cellStyle name="Calculation 2 4 2 2 4 6" xfId="16567"/>
    <cellStyle name="Calculation 2 4 2 2 4 7" xfId="16568"/>
    <cellStyle name="Calculation 2 4 2 2 4 8" xfId="16569"/>
    <cellStyle name="Calculation 2 4 2 2 4 9" xfId="16570"/>
    <cellStyle name="Calculation 2 4 2 2 5" xfId="16571"/>
    <cellStyle name="Calculation 2 4 2 2 5 10" xfId="16572"/>
    <cellStyle name="Calculation 2 4 2 2 5 11" xfId="16573"/>
    <cellStyle name="Calculation 2 4 2 2 5 12" xfId="16574"/>
    <cellStyle name="Calculation 2 4 2 2 5 13" xfId="16575"/>
    <cellStyle name="Calculation 2 4 2 2 5 2" xfId="16576"/>
    <cellStyle name="Calculation 2 4 2 2 5 2 10" xfId="16577"/>
    <cellStyle name="Calculation 2 4 2 2 5 2 2" xfId="16578"/>
    <cellStyle name="Calculation 2 4 2 2 5 2 2 2" xfId="16579"/>
    <cellStyle name="Calculation 2 4 2 2 5 2 2 3" xfId="16580"/>
    <cellStyle name="Calculation 2 4 2 2 5 2 2 4" xfId="16581"/>
    <cellStyle name="Calculation 2 4 2 2 5 2 2 5" xfId="16582"/>
    <cellStyle name="Calculation 2 4 2 2 5 2 2 6" xfId="16583"/>
    <cellStyle name="Calculation 2 4 2 2 5 2 2 7" xfId="16584"/>
    <cellStyle name="Calculation 2 4 2 2 5 2 2 8" xfId="16585"/>
    <cellStyle name="Calculation 2 4 2 2 5 2 2 9" xfId="16586"/>
    <cellStyle name="Calculation 2 4 2 2 5 2 3" xfId="16587"/>
    <cellStyle name="Calculation 2 4 2 2 5 2 4" xfId="16588"/>
    <cellStyle name="Calculation 2 4 2 2 5 2 5" xfId="16589"/>
    <cellStyle name="Calculation 2 4 2 2 5 2 6" xfId="16590"/>
    <cellStyle name="Calculation 2 4 2 2 5 2 7" xfId="16591"/>
    <cellStyle name="Calculation 2 4 2 2 5 2 8" xfId="16592"/>
    <cellStyle name="Calculation 2 4 2 2 5 2 9" xfId="16593"/>
    <cellStyle name="Calculation 2 4 2 2 5 3" xfId="16594"/>
    <cellStyle name="Calculation 2 4 2 2 5 3 2" xfId="16595"/>
    <cellStyle name="Calculation 2 4 2 2 5 3 3" xfId="16596"/>
    <cellStyle name="Calculation 2 4 2 2 5 3 4" xfId="16597"/>
    <cellStyle name="Calculation 2 4 2 2 5 3 5" xfId="16598"/>
    <cellStyle name="Calculation 2 4 2 2 5 3 6" xfId="16599"/>
    <cellStyle name="Calculation 2 4 2 2 5 3 7" xfId="16600"/>
    <cellStyle name="Calculation 2 4 2 2 5 3 8" xfId="16601"/>
    <cellStyle name="Calculation 2 4 2 2 5 4" xfId="16602"/>
    <cellStyle name="Calculation 2 4 2 2 5 4 2" xfId="16603"/>
    <cellStyle name="Calculation 2 4 2 2 5 4 3" xfId="16604"/>
    <cellStyle name="Calculation 2 4 2 2 5 4 4" xfId="16605"/>
    <cellStyle name="Calculation 2 4 2 2 5 4 5" xfId="16606"/>
    <cellStyle name="Calculation 2 4 2 2 5 4 6" xfId="16607"/>
    <cellStyle name="Calculation 2 4 2 2 5 4 7" xfId="16608"/>
    <cellStyle name="Calculation 2 4 2 2 5 4 8" xfId="16609"/>
    <cellStyle name="Calculation 2 4 2 2 5 4 9" xfId="16610"/>
    <cellStyle name="Calculation 2 4 2 2 5 5" xfId="16611"/>
    <cellStyle name="Calculation 2 4 2 2 5 6" xfId="16612"/>
    <cellStyle name="Calculation 2 4 2 2 5 7" xfId="16613"/>
    <cellStyle name="Calculation 2 4 2 2 5 8" xfId="16614"/>
    <cellStyle name="Calculation 2 4 2 2 5 9" xfId="16615"/>
    <cellStyle name="Calculation 2 4 2 2 6" xfId="16616"/>
    <cellStyle name="Calculation 2 4 2 2 6 10" xfId="16617"/>
    <cellStyle name="Calculation 2 4 2 2 6 2" xfId="16618"/>
    <cellStyle name="Calculation 2 4 2 2 6 2 2" xfId="16619"/>
    <cellStyle name="Calculation 2 4 2 2 6 2 3" xfId="16620"/>
    <cellStyle name="Calculation 2 4 2 2 6 2 4" xfId="16621"/>
    <cellStyle name="Calculation 2 4 2 2 6 2 5" xfId="16622"/>
    <cellStyle name="Calculation 2 4 2 2 6 2 6" xfId="16623"/>
    <cellStyle name="Calculation 2 4 2 2 6 2 7" xfId="16624"/>
    <cellStyle name="Calculation 2 4 2 2 6 2 8" xfId="16625"/>
    <cellStyle name="Calculation 2 4 2 2 6 2 9" xfId="16626"/>
    <cellStyle name="Calculation 2 4 2 2 6 3" xfId="16627"/>
    <cellStyle name="Calculation 2 4 2 2 6 4" xfId="16628"/>
    <cellStyle name="Calculation 2 4 2 2 6 5" xfId="16629"/>
    <cellStyle name="Calculation 2 4 2 2 6 6" xfId="16630"/>
    <cellStyle name="Calculation 2 4 2 2 6 7" xfId="16631"/>
    <cellStyle name="Calculation 2 4 2 2 6 8" xfId="16632"/>
    <cellStyle name="Calculation 2 4 2 2 6 9" xfId="16633"/>
    <cellStyle name="Calculation 2 4 2 2 7" xfId="16634"/>
    <cellStyle name="Calculation 2 4 2 2 7 2" xfId="16635"/>
    <cellStyle name="Calculation 2 4 2 2 7 3" xfId="16636"/>
    <cellStyle name="Calculation 2 4 2 2 7 4" xfId="16637"/>
    <cellStyle name="Calculation 2 4 2 2 7 5" xfId="16638"/>
    <cellStyle name="Calculation 2 4 2 2 7 6" xfId="16639"/>
    <cellStyle name="Calculation 2 4 2 2 7 7" xfId="16640"/>
    <cellStyle name="Calculation 2 4 2 2 7 8" xfId="16641"/>
    <cellStyle name="Calculation 2 4 2 2 8" xfId="16642"/>
    <cellStyle name="Calculation 2 4 2 2 8 2" xfId="16643"/>
    <cellStyle name="Calculation 2 4 2 2 8 3" xfId="16644"/>
    <cellStyle name="Calculation 2 4 2 2 8 4" xfId="16645"/>
    <cellStyle name="Calculation 2 4 2 2 8 5" xfId="16646"/>
    <cellStyle name="Calculation 2 4 2 2 8 6" xfId="16647"/>
    <cellStyle name="Calculation 2 4 2 2 8 7" xfId="16648"/>
    <cellStyle name="Calculation 2 4 2 2 8 8" xfId="16649"/>
    <cellStyle name="Calculation 2 4 2 2 8 9" xfId="16650"/>
    <cellStyle name="Calculation 2 4 2 2 9" xfId="16651"/>
    <cellStyle name="Calculation 2 4 2 20" xfId="16652"/>
    <cellStyle name="Calculation 2 4 2 21" xfId="16653"/>
    <cellStyle name="Calculation 2 4 2 22" xfId="16654"/>
    <cellStyle name="Calculation 2 4 2 23" xfId="16655"/>
    <cellStyle name="Calculation 2 4 2 24" xfId="16656"/>
    <cellStyle name="Calculation 2 4 2 25" xfId="16657"/>
    <cellStyle name="Calculation 2 4 2 26" xfId="16658"/>
    <cellStyle name="Calculation 2 4 2 27" xfId="16659"/>
    <cellStyle name="Calculation 2 4 2 3" xfId="16660"/>
    <cellStyle name="Calculation 2 4 2 3 10" xfId="16661"/>
    <cellStyle name="Calculation 2 4 2 3 11" xfId="16662"/>
    <cellStyle name="Calculation 2 4 2 3 12" xfId="16663"/>
    <cellStyle name="Calculation 2 4 2 3 13" xfId="16664"/>
    <cellStyle name="Calculation 2 4 2 3 14" xfId="16665"/>
    <cellStyle name="Calculation 2 4 2 3 15" xfId="16666"/>
    <cellStyle name="Calculation 2 4 2 3 16" xfId="16667"/>
    <cellStyle name="Calculation 2 4 2 3 17" xfId="16668"/>
    <cellStyle name="Calculation 2 4 2 3 2" xfId="16669"/>
    <cellStyle name="Calculation 2 4 2 3 2 10" xfId="16670"/>
    <cellStyle name="Calculation 2 4 2 3 2 11" xfId="16671"/>
    <cellStyle name="Calculation 2 4 2 3 2 12" xfId="16672"/>
    <cellStyle name="Calculation 2 4 2 3 2 13" xfId="16673"/>
    <cellStyle name="Calculation 2 4 2 3 2 2" xfId="16674"/>
    <cellStyle name="Calculation 2 4 2 3 2 2 10" xfId="16675"/>
    <cellStyle name="Calculation 2 4 2 3 2 2 2" xfId="16676"/>
    <cellStyle name="Calculation 2 4 2 3 2 2 2 2" xfId="16677"/>
    <cellStyle name="Calculation 2 4 2 3 2 2 2 3" xfId="16678"/>
    <cellStyle name="Calculation 2 4 2 3 2 2 2 4" xfId="16679"/>
    <cellStyle name="Calculation 2 4 2 3 2 2 2 5" xfId="16680"/>
    <cellStyle name="Calculation 2 4 2 3 2 2 2 6" xfId="16681"/>
    <cellStyle name="Calculation 2 4 2 3 2 2 2 7" xfId="16682"/>
    <cellStyle name="Calculation 2 4 2 3 2 2 2 8" xfId="16683"/>
    <cellStyle name="Calculation 2 4 2 3 2 2 2 9" xfId="16684"/>
    <cellStyle name="Calculation 2 4 2 3 2 2 3" xfId="16685"/>
    <cellStyle name="Calculation 2 4 2 3 2 2 4" xfId="16686"/>
    <cellStyle name="Calculation 2 4 2 3 2 2 5" xfId="16687"/>
    <cellStyle name="Calculation 2 4 2 3 2 2 6" xfId="16688"/>
    <cellStyle name="Calculation 2 4 2 3 2 2 7" xfId="16689"/>
    <cellStyle name="Calculation 2 4 2 3 2 2 8" xfId="16690"/>
    <cellStyle name="Calculation 2 4 2 3 2 2 9" xfId="16691"/>
    <cellStyle name="Calculation 2 4 2 3 2 3" xfId="16692"/>
    <cellStyle name="Calculation 2 4 2 3 2 3 2" xfId="16693"/>
    <cellStyle name="Calculation 2 4 2 3 2 3 3" xfId="16694"/>
    <cellStyle name="Calculation 2 4 2 3 2 3 4" xfId="16695"/>
    <cellStyle name="Calculation 2 4 2 3 2 3 5" xfId="16696"/>
    <cellStyle name="Calculation 2 4 2 3 2 3 6" xfId="16697"/>
    <cellStyle name="Calculation 2 4 2 3 2 3 7" xfId="16698"/>
    <cellStyle name="Calculation 2 4 2 3 2 3 8" xfId="16699"/>
    <cellStyle name="Calculation 2 4 2 3 2 4" xfId="16700"/>
    <cellStyle name="Calculation 2 4 2 3 2 4 2" xfId="16701"/>
    <cellStyle name="Calculation 2 4 2 3 2 4 3" xfId="16702"/>
    <cellStyle name="Calculation 2 4 2 3 2 4 4" xfId="16703"/>
    <cellStyle name="Calculation 2 4 2 3 2 4 5" xfId="16704"/>
    <cellStyle name="Calculation 2 4 2 3 2 4 6" xfId="16705"/>
    <cellStyle name="Calculation 2 4 2 3 2 4 7" xfId="16706"/>
    <cellStyle name="Calculation 2 4 2 3 2 4 8" xfId="16707"/>
    <cellStyle name="Calculation 2 4 2 3 2 4 9" xfId="16708"/>
    <cellStyle name="Calculation 2 4 2 3 2 5" xfId="16709"/>
    <cellStyle name="Calculation 2 4 2 3 2 6" xfId="16710"/>
    <cellStyle name="Calculation 2 4 2 3 2 7" xfId="16711"/>
    <cellStyle name="Calculation 2 4 2 3 2 8" xfId="16712"/>
    <cellStyle name="Calculation 2 4 2 3 2 9" xfId="16713"/>
    <cellStyle name="Calculation 2 4 2 3 3" xfId="16714"/>
    <cellStyle name="Calculation 2 4 2 3 3 10" xfId="16715"/>
    <cellStyle name="Calculation 2 4 2 3 3 11" xfId="16716"/>
    <cellStyle name="Calculation 2 4 2 3 3 12" xfId="16717"/>
    <cellStyle name="Calculation 2 4 2 3 3 13" xfId="16718"/>
    <cellStyle name="Calculation 2 4 2 3 3 2" xfId="16719"/>
    <cellStyle name="Calculation 2 4 2 3 3 2 10" xfId="16720"/>
    <cellStyle name="Calculation 2 4 2 3 3 2 2" xfId="16721"/>
    <cellStyle name="Calculation 2 4 2 3 3 2 2 2" xfId="16722"/>
    <cellStyle name="Calculation 2 4 2 3 3 2 2 3" xfId="16723"/>
    <cellStyle name="Calculation 2 4 2 3 3 2 2 4" xfId="16724"/>
    <cellStyle name="Calculation 2 4 2 3 3 2 2 5" xfId="16725"/>
    <cellStyle name="Calculation 2 4 2 3 3 2 2 6" xfId="16726"/>
    <cellStyle name="Calculation 2 4 2 3 3 2 2 7" xfId="16727"/>
    <cellStyle name="Calculation 2 4 2 3 3 2 2 8" xfId="16728"/>
    <cellStyle name="Calculation 2 4 2 3 3 2 2 9" xfId="16729"/>
    <cellStyle name="Calculation 2 4 2 3 3 2 3" xfId="16730"/>
    <cellStyle name="Calculation 2 4 2 3 3 2 4" xfId="16731"/>
    <cellStyle name="Calculation 2 4 2 3 3 2 5" xfId="16732"/>
    <cellStyle name="Calculation 2 4 2 3 3 2 6" xfId="16733"/>
    <cellStyle name="Calculation 2 4 2 3 3 2 7" xfId="16734"/>
    <cellStyle name="Calculation 2 4 2 3 3 2 8" xfId="16735"/>
    <cellStyle name="Calculation 2 4 2 3 3 2 9" xfId="16736"/>
    <cellStyle name="Calculation 2 4 2 3 3 3" xfId="16737"/>
    <cellStyle name="Calculation 2 4 2 3 3 3 2" xfId="16738"/>
    <cellStyle name="Calculation 2 4 2 3 3 3 3" xfId="16739"/>
    <cellStyle name="Calculation 2 4 2 3 3 3 4" xfId="16740"/>
    <cellStyle name="Calculation 2 4 2 3 3 3 5" xfId="16741"/>
    <cellStyle name="Calculation 2 4 2 3 3 3 6" xfId="16742"/>
    <cellStyle name="Calculation 2 4 2 3 3 3 7" xfId="16743"/>
    <cellStyle name="Calculation 2 4 2 3 3 3 8" xfId="16744"/>
    <cellStyle name="Calculation 2 4 2 3 3 4" xfId="16745"/>
    <cellStyle name="Calculation 2 4 2 3 3 4 2" xfId="16746"/>
    <cellStyle name="Calculation 2 4 2 3 3 4 3" xfId="16747"/>
    <cellStyle name="Calculation 2 4 2 3 3 4 4" xfId="16748"/>
    <cellStyle name="Calculation 2 4 2 3 3 4 5" xfId="16749"/>
    <cellStyle name="Calculation 2 4 2 3 3 4 6" xfId="16750"/>
    <cellStyle name="Calculation 2 4 2 3 3 4 7" xfId="16751"/>
    <cellStyle name="Calculation 2 4 2 3 3 4 8" xfId="16752"/>
    <cellStyle name="Calculation 2 4 2 3 3 4 9" xfId="16753"/>
    <cellStyle name="Calculation 2 4 2 3 3 5" xfId="16754"/>
    <cellStyle name="Calculation 2 4 2 3 3 6" xfId="16755"/>
    <cellStyle name="Calculation 2 4 2 3 3 7" xfId="16756"/>
    <cellStyle name="Calculation 2 4 2 3 3 8" xfId="16757"/>
    <cellStyle name="Calculation 2 4 2 3 3 9" xfId="16758"/>
    <cellStyle name="Calculation 2 4 2 3 4" xfId="16759"/>
    <cellStyle name="Calculation 2 4 2 3 4 10" xfId="16760"/>
    <cellStyle name="Calculation 2 4 2 3 4 11" xfId="16761"/>
    <cellStyle name="Calculation 2 4 2 3 4 12" xfId="16762"/>
    <cellStyle name="Calculation 2 4 2 3 4 13" xfId="16763"/>
    <cellStyle name="Calculation 2 4 2 3 4 2" xfId="16764"/>
    <cellStyle name="Calculation 2 4 2 3 4 2 10" xfId="16765"/>
    <cellStyle name="Calculation 2 4 2 3 4 2 2" xfId="16766"/>
    <cellStyle name="Calculation 2 4 2 3 4 2 2 2" xfId="16767"/>
    <cellStyle name="Calculation 2 4 2 3 4 2 2 3" xfId="16768"/>
    <cellStyle name="Calculation 2 4 2 3 4 2 2 4" xfId="16769"/>
    <cellStyle name="Calculation 2 4 2 3 4 2 2 5" xfId="16770"/>
    <cellStyle name="Calculation 2 4 2 3 4 2 2 6" xfId="16771"/>
    <cellStyle name="Calculation 2 4 2 3 4 2 2 7" xfId="16772"/>
    <cellStyle name="Calculation 2 4 2 3 4 2 2 8" xfId="16773"/>
    <cellStyle name="Calculation 2 4 2 3 4 2 2 9" xfId="16774"/>
    <cellStyle name="Calculation 2 4 2 3 4 2 3" xfId="16775"/>
    <cellStyle name="Calculation 2 4 2 3 4 2 4" xfId="16776"/>
    <cellStyle name="Calculation 2 4 2 3 4 2 5" xfId="16777"/>
    <cellStyle name="Calculation 2 4 2 3 4 2 6" xfId="16778"/>
    <cellStyle name="Calculation 2 4 2 3 4 2 7" xfId="16779"/>
    <cellStyle name="Calculation 2 4 2 3 4 2 8" xfId="16780"/>
    <cellStyle name="Calculation 2 4 2 3 4 2 9" xfId="16781"/>
    <cellStyle name="Calculation 2 4 2 3 4 3" xfId="16782"/>
    <cellStyle name="Calculation 2 4 2 3 4 3 2" xfId="16783"/>
    <cellStyle name="Calculation 2 4 2 3 4 3 3" xfId="16784"/>
    <cellStyle name="Calculation 2 4 2 3 4 3 4" xfId="16785"/>
    <cellStyle name="Calculation 2 4 2 3 4 3 5" xfId="16786"/>
    <cellStyle name="Calculation 2 4 2 3 4 3 6" xfId="16787"/>
    <cellStyle name="Calculation 2 4 2 3 4 3 7" xfId="16788"/>
    <cellStyle name="Calculation 2 4 2 3 4 3 8" xfId="16789"/>
    <cellStyle name="Calculation 2 4 2 3 4 4" xfId="16790"/>
    <cellStyle name="Calculation 2 4 2 3 4 4 2" xfId="16791"/>
    <cellStyle name="Calculation 2 4 2 3 4 4 3" xfId="16792"/>
    <cellStyle name="Calculation 2 4 2 3 4 4 4" xfId="16793"/>
    <cellStyle name="Calculation 2 4 2 3 4 4 5" xfId="16794"/>
    <cellStyle name="Calculation 2 4 2 3 4 4 6" xfId="16795"/>
    <cellStyle name="Calculation 2 4 2 3 4 4 7" xfId="16796"/>
    <cellStyle name="Calculation 2 4 2 3 4 4 8" xfId="16797"/>
    <cellStyle name="Calculation 2 4 2 3 4 4 9" xfId="16798"/>
    <cellStyle name="Calculation 2 4 2 3 4 5" xfId="16799"/>
    <cellStyle name="Calculation 2 4 2 3 4 6" xfId="16800"/>
    <cellStyle name="Calculation 2 4 2 3 4 7" xfId="16801"/>
    <cellStyle name="Calculation 2 4 2 3 4 8" xfId="16802"/>
    <cellStyle name="Calculation 2 4 2 3 4 9" xfId="16803"/>
    <cellStyle name="Calculation 2 4 2 3 5" xfId="16804"/>
    <cellStyle name="Calculation 2 4 2 3 5 10" xfId="16805"/>
    <cellStyle name="Calculation 2 4 2 3 5 2" xfId="16806"/>
    <cellStyle name="Calculation 2 4 2 3 5 2 2" xfId="16807"/>
    <cellStyle name="Calculation 2 4 2 3 5 2 3" xfId="16808"/>
    <cellStyle name="Calculation 2 4 2 3 5 2 4" xfId="16809"/>
    <cellStyle name="Calculation 2 4 2 3 5 2 5" xfId="16810"/>
    <cellStyle name="Calculation 2 4 2 3 5 2 6" xfId="16811"/>
    <cellStyle name="Calculation 2 4 2 3 5 2 7" xfId="16812"/>
    <cellStyle name="Calculation 2 4 2 3 5 2 8" xfId="16813"/>
    <cellStyle name="Calculation 2 4 2 3 5 2 9" xfId="16814"/>
    <cellStyle name="Calculation 2 4 2 3 5 3" xfId="16815"/>
    <cellStyle name="Calculation 2 4 2 3 5 4" xfId="16816"/>
    <cellStyle name="Calculation 2 4 2 3 5 5" xfId="16817"/>
    <cellStyle name="Calculation 2 4 2 3 5 6" xfId="16818"/>
    <cellStyle name="Calculation 2 4 2 3 5 7" xfId="16819"/>
    <cellStyle name="Calculation 2 4 2 3 5 8" xfId="16820"/>
    <cellStyle name="Calculation 2 4 2 3 5 9" xfId="16821"/>
    <cellStyle name="Calculation 2 4 2 3 6" xfId="16822"/>
    <cellStyle name="Calculation 2 4 2 3 6 2" xfId="16823"/>
    <cellStyle name="Calculation 2 4 2 3 6 3" xfId="16824"/>
    <cellStyle name="Calculation 2 4 2 3 6 4" xfId="16825"/>
    <cellStyle name="Calculation 2 4 2 3 6 5" xfId="16826"/>
    <cellStyle name="Calculation 2 4 2 3 6 6" xfId="16827"/>
    <cellStyle name="Calculation 2 4 2 3 6 7" xfId="16828"/>
    <cellStyle name="Calculation 2 4 2 3 6 8" xfId="16829"/>
    <cellStyle name="Calculation 2 4 2 3 7" xfId="16830"/>
    <cellStyle name="Calculation 2 4 2 3 7 2" xfId="16831"/>
    <cellStyle name="Calculation 2 4 2 3 7 3" xfId="16832"/>
    <cellStyle name="Calculation 2 4 2 3 7 4" xfId="16833"/>
    <cellStyle name="Calculation 2 4 2 3 7 5" xfId="16834"/>
    <cellStyle name="Calculation 2 4 2 3 7 6" xfId="16835"/>
    <cellStyle name="Calculation 2 4 2 3 7 7" xfId="16836"/>
    <cellStyle name="Calculation 2 4 2 3 7 8" xfId="16837"/>
    <cellStyle name="Calculation 2 4 2 3 7 9" xfId="16838"/>
    <cellStyle name="Calculation 2 4 2 3 8" xfId="16839"/>
    <cellStyle name="Calculation 2 4 2 3 9" xfId="16840"/>
    <cellStyle name="Calculation 2 4 2 4" xfId="16841"/>
    <cellStyle name="Calculation 2 4 2 4 10" xfId="16842"/>
    <cellStyle name="Calculation 2 4 2 4 11" xfId="16843"/>
    <cellStyle name="Calculation 2 4 2 4 12" xfId="16844"/>
    <cellStyle name="Calculation 2 4 2 4 13" xfId="16845"/>
    <cellStyle name="Calculation 2 4 2 4 2" xfId="16846"/>
    <cellStyle name="Calculation 2 4 2 4 2 10" xfId="16847"/>
    <cellStyle name="Calculation 2 4 2 4 2 2" xfId="16848"/>
    <cellStyle name="Calculation 2 4 2 4 2 2 2" xfId="16849"/>
    <cellStyle name="Calculation 2 4 2 4 2 2 3" xfId="16850"/>
    <cellStyle name="Calculation 2 4 2 4 2 2 4" xfId="16851"/>
    <cellStyle name="Calculation 2 4 2 4 2 2 5" xfId="16852"/>
    <cellStyle name="Calculation 2 4 2 4 2 2 6" xfId="16853"/>
    <cellStyle name="Calculation 2 4 2 4 2 2 7" xfId="16854"/>
    <cellStyle name="Calculation 2 4 2 4 2 2 8" xfId="16855"/>
    <cellStyle name="Calculation 2 4 2 4 2 2 9" xfId="16856"/>
    <cellStyle name="Calculation 2 4 2 4 2 3" xfId="16857"/>
    <cellStyle name="Calculation 2 4 2 4 2 4" xfId="16858"/>
    <cellStyle name="Calculation 2 4 2 4 2 5" xfId="16859"/>
    <cellStyle name="Calculation 2 4 2 4 2 6" xfId="16860"/>
    <cellStyle name="Calculation 2 4 2 4 2 7" xfId="16861"/>
    <cellStyle name="Calculation 2 4 2 4 2 8" xfId="16862"/>
    <cellStyle name="Calculation 2 4 2 4 2 9" xfId="16863"/>
    <cellStyle name="Calculation 2 4 2 4 3" xfId="16864"/>
    <cellStyle name="Calculation 2 4 2 4 3 2" xfId="16865"/>
    <cellStyle name="Calculation 2 4 2 4 3 3" xfId="16866"/>
    <cellStyle name="Calculation 2 4 2 4 3 4" xfId="16867"/>
    <cellStyle name="Calculation 2 4 2 4 3 5" xfId="16868"/>
    <cellStyle name="Calculation 2 4 2 4 3 6" xfId="16869"/>
    <cellStyle name="Calculation 2 4 2 4 3 7" xfId="16870"/>
    <cellStyle name="Calculation 2 4 2 4 3 8" xfId="16871"/>
    <cellStyle name="Calculation 2 4 2 4 4" xfId="16872"/>
    <cellStyle name="Calculation 2 4 2 4 4 2" xfId="16873"/>
    <cellStyle name="Calculation 2 4 2 4 4 3" xfId="16874"/>
    <cellStyle name="Calculation 2 4 2 4 4 4" xfId="16875"/>
    <cellStyle name="Calculation 2 4 2 4 4 5" xfId="16876"/>
    <cellStyle name="Calculation 2 4 2 4 4 6" xfId="16877"/>
    <cellStyle name="Calculation 2 4 2 4 4 7" xfId="16878"/>
    <cellStyle name="Calculation 2 4 2 4 4 8" xfId="16879"/>
    <cellStyle name="Calculation 2 4 2 4 4 9" xfId="16880"/>
    <cellStyle name="Calculation 2 4 2 4 5" xfId="16881"/>
    <cellStyle name="Calculation 2 4 2 4 6" xfId="16882"/>
    <cellStyle name="Calculation 2 4 2 4 7" xfId="16883"/>
    <cellStyle name="Calculation 2 4 2 4 8" xfId="16884"/>
    <cellStyle name="Calculation 2 4 2 4 9" xfId="16885"/>
    <cellStyle name="Calculation 2 4 2 5" xfId="16886"/>
    <cellStyle name="Calculation 2 4 2 5 2" xfId="16887"/>
    <cellStyle name="Calculation 2 4 2 5 3" xfId="16888"/>
    <cellStyle name="Calculation 2 4 2 5 4" xfId="16889"/>
    <cellStyle name="Calculation 2 4 2 5 5" xfId="16890"/>
    <cellStyle name="Calculation 2 4 2 5 6" xfId="16891"/>
    <cellStyle name="Calculation 2 4 2 5 7" xfId="16892"/>
    <cellStyle name="Calculation 2 4 2 5 8" xfId="16893"/>
    <cellStyle name="Calculation 2 4 2 5 9" xfId="16894"/>
    <cellStyle name="Calculation 2 4 2 6" xfId="16895"/>
    <cellStyle name="Calculation 2 4 2 6 2" xfId="16896"/>
    <cellStyle name="Calculation 2 4 2 6 3" xfId="16897"/>
    <cellStyle name="Calculation 2 4 2 6 4" xfId="16898"/>
    <cellStyle name="Calculation 2 4 2 6 5" xfId="16899"/>
    <cellStyle name="Calculation 2 4 2 6 6" xfId="16900"/>
    <cellStyle name="Calculation 2 4 2 6 7" xfId="16901"/>
    <cellStyle name="Calculation 2 4 2 6 8" xfId="16902"/>
    <cellStyle name="Calculation 2 4 2 6 9" xfId="16903"/>
    <cellStyle name="Calculation 2 4 2 7" xfId="16904"/>
    <cellStyle name="Calculation 2 4 2 7 2" xfId="16905"/>
    <cellStyle name="Calculation 2 4 2 7 3" xfId="16906"/>
    <cellStyle name="Calculation 2 4 2 7 4" xfId="16907"/>
    <cellStyle name="Calculation 2 4 2 7 5" xfId="16908"/>
    <cellStyle name="Calculation 2 4 2 7 6" xfId="16909"/>
    <cellStyle name="Calculation 2 4 2 7 7" xfId="16910"/>
    <cellStyle name="Calculation 2 4 2 7 8" xfId="16911"/>
    <cellStyle name="Calculation 2 4 2 8" xfId="16912"/>
    <cellStyle name="Calculation 2 4 2 8 2" xfId="16913"/>
    <cellStyle name="Calculation 2 4 2 8 3" xfId="16914"/>
    <cellStyle name="Calculation 2 4 2 8 4" xfId="16915"/>
    <cellStyle name="Calculation 2 4 2 8 5" xfId="16916"/>
    <cellStyle name="Calculation 2 4 2 8 6" xfId="16917"/>
    <cellStyle name="Calculation 2 4 2 8 7" xfId="16918"/>
    <cellStyle name="Calculation 2 4 2 8 8" xfId="16919"/>
    <cellStyle name="Calculation 2 4 2 9" xfId="16920"/>
    <cellStyle name="Calculation 2 4 2 9 2" xfId="16921"/>
    <cellStyle name="Calculation 2 4 2 9 3" xfId="16922"/>
    <cellStyle name="Calculation 2 4 2 9 4" xfId="16923"/>
    <cellStyle name="Calculation 2 4 2 9 5" xfId="16924"/>
    <cellStyle name="Calculation 2 4 2 9 6" xfId="16925"/>
    <cellStyle name="Calculation 2 4 2 9 7" xfId="16926"/>
    <cellStyle name="Calculation 2 4 2 9 8" xfId="16927"/>
    <cellStyle name="Calculation 2 4 20" xfId="16928"/>
    <cellStyle name="Calculation 2 4 21" xfId="16929"/>
    <cellStyle name="Calculation 2 4 22" xfId="16930"/>
    <cellStyle name="Calculation 2 4 23" xfId="16931"/>
    <cellStyle name="Calculation 2 4 24" xfId="16932"/>
    <cellStyle name="Calculation 2 4 25" xfId="16933"/>
    <cellStyle name="Calculation 2 4 26" xfId="16934"/>
    <cellStyle name="Calculation 2 4 3" xfId="16935"/>
    <cellStyle name="Calculation 2 4 3 10" xfId="16936"/>
    <cellStyle name="Calculation 2 4 3 11" xfId="16937"/>
    <cellStyle name="Calculation 2 4 3 12" xfId="16938"/>
    <cellStyle name="Calculation 2 4 3 13" xfId="16939"/>
    <cellStyle name="Calculation 2 4 3 14" xfId="16940"/>
    <cellStyle name="Calculation 2 4 3 15" xfId="16941"/>
    <cellStyle name="Calculation 2 4 3 16" xfId="16942"/>
    <cellStyle name="Calculation 2 4 3 17" xfId="16943"/>
    <cellStyle name="Calculation 2 4 3 18" xfId="16944"/>
    <cellStyle name="Calculation 2 4 3 19" xfId="16945"/>
    <cellStyle name="Calculation 2 4 3 2" xfId="16946"/>
    <cellStyle name="Calculation 2 4 3 2 10" xfId="16947"/>
    <cellStyle name="Calculation 2 4 3 2 11" xfId="16948"/>
    <cellStyle name="Calculation 2 4 3 2 12" xfId="16949"/>
    <cellStyle name="Calculation 2 4 3 2 13" xfId="16950"/>
    <cellStyle name="Calculation 2 4 3 2 2" xfId="16951"/>
    <cellStyle name="Calculation 2 4 3 2 2 10" xfId="16952"/>
    <cellStyle name="Calculation 2 4 3 2 2 2" xfId="16953"/>
    <cellStyle name="Calculation 2 4 3 2 2 2 2" xfId="16954"/>
    <cellStyle name="Calculation 2 4 3 2 2 2 3" xfId="16955"/>
    <cellStyle name="Calculation 2 4 3 2 2 2 4" xfId="16956"/>
    <cellStyle name="Calculation 2 4 3 2 2 2 5" xfId="16957"/>
    <cellStyle name="Calculation 2 4 3 2 2 2 6" xfId="16958"/>
    <cellStyle name="Calculation 2 4 3 2 2 2 7" xfId="16959"/>
    <cellStyle name="Calculation 2 4 3 2 2 2 8" xfId="16960"/>
    <cellStyle name="Calculation 2 4 3 2 2 2 9" xfId="16961"/>
    <cellStyle name="Calculation 2 4 3 2 2 3" xfId="16962"/>
    <cellStyle name="Calculation 2 4 3 2 2 4" xfId="16963"/>
    <cellStyle name="Calculation 2 4 3 2 2 5" xfId="16964"/>
    <cellStyle name="Calculation 2 4 3 2 2 6" xfId="16965"/>
    <cellStyle name="Calculation 2 4 3 2 2 7" xfId="16966"/>
    <cellStyle name="Calculation 2 4 3 2 2 8" xfId="16967"/>
    <cellStyle name="Calculation 2 4 3 2 2 9" xfId="16968"/>
    <cellStyle name="Calculation 2 4 3 2 3" xfId="16969"/>
    <cellStyle name="Calculation 2 4 3 2 3 2" xfId="16970"/>
    <cellStyle name="Calculation 2 4 3 2 3 3" xfId="16971"/>
    <cellStyle name="Calculation 2 4 3 2 3 4" xfId="16972"/>
    <cellStyle name="Calculation 2 4 3 2 3 5" xfId="16973"/>
    <cellStyle name="Calculation 2 4 3 2 3 6" xfId="16974"/>
    <cellStyle name="Calculation 2 4 3 2 3 7" xfId="16975"/>
    <cellStyle name="Calculation 2 4 3 2 3 8" xfId="16976"/>
    <cellStyle name="Calculation 2 4 3 2 4" xfId="16977"/>
    <cellStyle name="Calculation 2 4 3 2 4 2" xfId="16978"/>
    <cellStyle name="Calculation 2 4 3 2 4 3" xfId="16979"/>
    <cellStyle name="Calculation 2 4 3 2 4 4" xfId="16980"/>
    <cellStyle name="Calculation 2 4 3 2 4 5" xfId="16981"/>
    <cellStyle name="Calculation 2 4 3 2 4 6" xfId="16982"/>
    <cellStyle name="Calculation 2 4 3 2 4 7" xfId="16983"/>
    <cellStyle name="Calculation 2 4 3 2 4 8" xfId="16984"/>
    <cellStyle name="Calculation 2 4 3 2 4 9" xfId="16985"/>
    <cellStyle name="Calculation 2 4 3 2 5" xfId="16986"/>
    <cellStyle name="Calculation 2 4 3 2 6" xfId="16987"/>
    <cellStyle name="Calculation 2 4 3 2 7" xfId="16988"/>
    <cellStyle name="Calculation 2 4 3 2 8" xfId="16989"/>
    <cellStyle name="Calculation 2 4 3 2 9" xfId="16990"/>
    <cellStyle name="Calculation 2 4 3 20" xfId="16991"/>
    <cellStyle name="Calculation 2 4 3 21" xfId="16992"/>
    <cellStyle name="Calculation 2 4 3 22" xfId="16993"/>
    <cellStyle name="Calculation 2 4 3 23" xfId="16994"/>
    <cellStyle name="Calculation 2 4 3 24" xfId="16995"/>
    <cellStyle name="Calculation 2 4 3 3" xfId="16996"/>
    <cellStyle name="Calculation 2 4 3 3 10" xfId="16997"/>
    <cellStyle name="Calculation 2 4 3 3 11" xfId="16998"/>
    <cellStyle name="Calculation 2 4 3 3 12" xfId="16999"/>
    <cellStyle name="Calculation 2 4 3 3 13" xfId="17000"/>
    <cellStyle name="Calculation 2 4 3 3 2" xfId="17001"/>
    <cellStyle name="Calculation 2 4 3 3 2 10" xfId="17002"/>
    <cellStyle name="Calculation 2 4 3 3 2 2" xfId="17003"/>
    <cellStyle name="Calculation 2 4 3 3 2 2 2" xfId="17004"/>
    <cellStyle name="Calculation 2 4 3 3 2 2 3" xfId="17005"/>
    <cellStyle name="Calculation 2 4 3 3 2 2 4" xfId="17006"/>
    <cellStyle name="Calculation 2 4 3 3 2 2 5" xfId="17007"/>
    <cellStyle name="Calculation 2 4 3 3 2 2 6" xfId="17008"/>
    <cellStyle name="Calculation 2 4 3 3 2 2 7" xfId="17009"/>
    <cellStyle name="Calculation 2 4 3 3 2 2 8" xfId="17010"/>
    <cellStyle name="Calculation 2 4 3 3 2 2 9" xfId="17011"/>
    <cellStyle name="Calculation 2 4 3 3 2 3" xfId="17012"/>
    <cellStyle name="Calculation 2 4 3 3 2 4" xfId="17013"/>
    <cellStyle name="Calculation 2 4 3 3 2 5" xfId="17014"/>
    <cellStyle name="Calculation 2 4 3 3 2 6" xfId="17015"/>
    <cellStyle name="Calculation 2 4 3 3 2 7" xfId="17016"/>
    <cellStyle name="Calculation 2 4 3 3 2 8" xfId="17017"/>
    <cellStyle name="Calculation 2 4 3 3 2 9" xfId="17018"/>
    <cellStyle name="Calculation 2 4 3 3 3" xfId="17019"/>
    <cellStyle name="Calculation 2 4 3 3 3 2" xfId="17020"/>
    <cellStyle name="Calculation 2 4 3 3 3 3" xfId="17021"/>
    <cellStyle name="Calculation 2 4 3 3 3 4" xfId="17022"/>
    <cellStyle name="Calculation 2 4 3 3 3 5" xfId="17023"/>
    <cellStyle name="Calculation 2 4 3 3 3 6" xfId="17024"/>
    <cellStyle name="Calculation 2 4 3 3 3 7" xfId="17025"/>
    <cellStyle name="Calculation 2 4 3 3 3 8" xfId="17026"/>
    <cellStyle name="Calculation 2 4 3 3 4" xfId="17027"/>
    <cellStyle name="Calculation 2 4 3 3 4 2" xfId="17028"/>
    <cellStyle name="Calculation 2 4 3 3 4 3" xfId="17029"/>
    <cellStyle name="Calculation 2 4 3 3 4 4" xfId="17030"/>
    <cellStyle name="Calculation 2 4 3 3 4 5" xfId="17031"/>
    <cellStyle name="Calculation 2 4 3 3 4 6" xfId="17032"/>
    <cellStyle name="Calculation 2 4 3 3 4 7" xfId="17033"/>
    <cellStyle name="Calculation 2 4 3 3 4 8" xfId="17034"/>
    <cellStyle name="Calculation 2 4 3 3 4 9" xfId="17035"/>
    <cellStyle name="Calculation 2 4 3 3 5" xfId="17036"/>
    <cellStyle name="Calculation 2 4 3 3 6" xfId="17037"/>
    <cellStyle name="Calculation 2 4 3 3 7" xfId="17038"/>
    <cellStyle name="Calculation 2 4 3 3 8" xfId="17039"/>
    <cellStyle name="Calculation 2 4 3 3 9" xfId="17040"/>
    <cellStyle name="Calculation 2 4 3 4" xfId="17041"/>
    <cellStyle name="Calculation 2 4 3 4 10" xfId="17042"/>
    <cellStyle name="Calculation 2 4 3 4 11" xfId="17043"/>
    <cellStyle name="Calculation 2 4 3 4 12" xfId="17044"/>
    <cellStyle name="Calculation 2 4 3 4 13" xfId="17045"/>
    <cellStyle name="Calculation 2 4 3 4 2" xfId="17046"/>
    <cellStyle name="Calculation 2 4 3 4 2 10" xfId="17047"/>
    <cellStyle name="Calculation 2 4 3 4 2 2" xfId="17048"/>
    <cellStyle name="Calculation 2 4 3 4 2 2 2" xfId="17049"/>
    <cellStyle name="Calculation 2 4 3 4 2 2 3" xfId="17050"/>
    <cellStyle name="Calculation 2 4 3 4 2 2 4" xfId="17051"/>
    <cellStyle name="Calculation 2 4 3 4 2 2 5" xfId="17052"/>
    <cellStyle name="Calculation 2 4 3 4 2 2 6" xfId="17053"/>
    <cellStyle name="Calculation 2 4 3 4 2 2 7" xfId="17054"/>
    <cellStyle name="Calculation 2 4 3 4 2 2 8" xfId="17055"/>
    <cellStyle name="Calculation 2 4 3 4 2 2 9" xfId="17056"/>
    <cellStyle name="Calculation 2 4 3 4 2 3" xfId="17057"/>
    <cellStyle name="Calculation 2 4 3 4 2 4" xfId="17058"/>
    <cellStyle name="Calculation 2 4 3 4 2 5" xfId="17059"/>
    <cellStyle name="Calculation 2 4 3 4 2 6" xfId="17060"/>
    <cellStyle name="Calculation 2 4 3 4 2 7" xfId="17061"/>
    <cellStyle name="Calculation 2 4 3 4 2 8" xfId="17062"/>
    <cellStyle name="Calculation 2 4 3 4 2 9" xfId="17063"/>
    <cellStyle name="Calculation 2 4 3 4 3" xfId="17064"/>
    <cellStyle name="Calculation 2 4 3 4 3 2" xfId="17065"/>
    <cellStyle name="Calculation 2 4 3 4 3 3" xfId="17066"/>
    <cellStyle name="Calculation 2 4 3 4 3 4" xfId="17067"/>
    <cellStyle name="Calculation 2 4 3 4 3 5" xfId="17068"/>
    <cellStyle name="Calculation 2 4 3 4 3 6" xfId="17069"/>
    <cellStyle name="Calculation 2 4 3 4 3 7" xfId="17070"/>
    <cellStyle name="Calculation 2 4 3 4 3 8" xfId="17071"/>
    <cellStyle name="Calculation 2 4 3 4 4" xfId="17072"/>
    <cellStyle name="Calculation 2 4 3 4 4 2" xfId="17073"/>
    <cellStyle name="Calculation 2 4 3 4 4 3" xfId="17074"/>
    <cellStyle name="Calculation 2 4 3 4 4 4" xfId="17075"/>
    <cellStyle name="Calculation 2 4 3 4 4 5" xfId="17076"/>
    <cellStyle name="Calculation 2 4 3 4 4 6" xfId="17077"/>
    <cellStyle name="Calculation 2 4 3 4 4 7" xfId="17078"/>
    <cellStyle name="Calculation 2 4 3 4 4 8" xfId="17079"/>
    <cellStyle name="Calculation 2 4 3 4 4 9" xfId="17080"/>
    <cellStyle name="Calculation 2 4 3 4 5" xfId="17081"/>
    <cellStyle name="Calculation 2 4 3 4 6" xfId="17082"/>
    <cellStyle name="Calculation 2 4 3 4 7" xfId="17083"/>
    <cellStyle name="Calculation 2 4 3 4 8" xfId="17084"/>
    <cellStyle name="Calculation 2 4 3 4 9" xfId="17085"/>
    <cellStyle name="Calculation 2 4 3 5" xfId="17086"/>
    <cellStyle name="Calculation 2 4 3 5 10" xfId="17087"/>
    <cellStyle name="Calculation 2 4 3 5 11" xfId="17088"/>
    <cellStyle name="Calculation 2 4 3 5 12" xfId="17089"/>
    <cellStyle name="Calculation 2 4 3 5 13" xfId="17090"/>
    <cellStyle name="Calculation 2 4 3 5 2" xfId="17091"/>
    <cellStyle name="Calculation 2 4 3 5 2 10" xfId="17092"/>
    <cellStyle name="Calculation 2 4 3 5 2 2" xfId="17093"/>
    <cellStyle name="Calculation 2 4 3 5 2 2 2" xfId="17094"/>
    <cellStyle name="Calculation 2 4 3 5 2 2 3" xfId="17095"/>
    <cellStyle name="Calculation 2 4 3 5 2 2 4" xfId="17096"/>
    <cellStyle name="Calculation 2 4 3 5 2 2 5" xfId="17097"/>
    <cellStyle name="Calculation 2 4 3 5 2 2 6" xfId="17098"/>
    <cellStyle name="Calculation 2 4 3 5 2 2 7" xfId="17099"/>
    <cellStyle name="Calculation 2 4 3 5 2 2 8" xfId="17100"/>
    <cellStyle name="Calculation 2 4 3 5 2 2 9" xfId="17101"/>
    <cellStyle name="Calculation 2 4 3 5 2 3" xfId="17102"/>
    <cellStyle name="Calculation 2 4 3 5 2 4" xfId="17103"/>
    <cellStyle name="Calculation 2 4 3 5 2 5" xfId="17104"/>
    <cellStyle name="Calculation 2 4 3 5 2 6" xfId="17105"/>
    <cellStyle name="Calculation 2 4 3 5 2 7" xfId="17106"/>
    <cellStyle name="Calculation 2 4 3 5 2 8" xfId="17107"/>
    <cellStyle name="Calculation 2 4 3 5 2 9" xfId="17108"/>
    <cellStyle name="Calculation 2 4 3 5 3" xfId="17109"/>
    <cellStyle name="Calculation 2 4 3 5 3 2" xfId="17110"/>
    <cellStyle name="Calculation 2 4 3 5 3 3" xfId="17111"/>
    <cellStyle name="Calculation 2 4 3 5 3 4" xfId="17112"/>
    <cellStyle name="Calculation 2 4 3 5 3 5" xfId="17113"/>
    <cellStyle name="Calculation 2 4 3 5 3 6" xfId="17114"/>
    <cellStyle name="Calculation 2 4 3 5 3 7" xfId="17115"/>
    <cellStyle name="Calculation 2 4 3 5 3 8" xfId="17116"/>
    <cellStyle name="Calculation 2 4 3 5 4" xfId="17117"/>
    <cellStyle name="Calculation 2 4 3 5 4 2" xfId="17118"/>
    <cellStyle name="Calculation 2 4 3 5 4 3" xfId="17119"/>
    <cellStyle name="Calculation 2 4 3 5 4 4" xfId="17120"/>
    <cellStyle name="Calculation 2 4 3 5 4 5" xfId="17121"/>
    <cellStyle name="Calculation 2 4 3 5 4 6" xfId="17122"/>
    <cellStyle name="Calculation 2 4 3 5 4 7" xfId="17123"/>
    <cellStyle name="Calculation 2 4 3 5 4 8" xfId="17124"/>
    <cellStyle name="Calculation 2 4 3 5 4 9" xfId="17125"/>
    <cellStyle name="Calculation 2 4 3 5 5" xfId="17126"/>
    <cellStyle name="Calculation 2 4 3 5 6" xfId="17127"/>
    <cellStyle name="Calculation 2 4 3 5 7" xfId="17128"/>
    <cellStyle name="Calculation 2 4 3 5 8" xfId="17129"/>
    <cellStyle name="Calculation 2 4 3 5 9" xfId="17130"/>
    <cellStyle name="Calculation 2 4 3 6" xfId="17131"/>
    <cellStyle name="Calculation 2 4 3 6 10" xfId="17132"/>
    <cellStyle name="Calculation 2 4 3 6 2" xfId="17133"/>
    <cellStyle name="Calculation 2 4 3 6 2 2" xfId="17134"/>
    <cellStyle name="Calculation 2 4 3 6 2 3" xfId="17135"/>
    <cellStyle name="Calculation 2 4 3 6 2 4" xfId="17136"/>
    <cellStyle name="Calculation 2 4 3 6 2 5" xfId="17137"/>
    <cellStyle name="Calculation 2 4 3 6 2 6" xfId="17138"/>
    <cellStyle name="Calculation 2 4 3 6 2 7" xfId="17139"/>
    <cellStyle name="Calculation 2 4 3 6 2 8" xfId="17140"/>
    <cellStyle name="Calculation 2 4 3 6 2 9" xfId="17141"/>
    <cellStyle name="Calculation 2 4 3 6 3" xfId="17142"/>
    <cellStyle name="Calculation 2 4 3 6 4" xfId="17143"/>
    <cellStyle name="Calculation 2 4 3 6 5" xfId="17144"/>
    <cellStyle name="Calculation 2 4 3 6 6" xfId="17145"/>
    <cellStyle name="Calculation 2 4 3 6 7" xfId="17146"/>
    <cellStyle name="Calculation 2 4 3 6 8" xfId="17147"/>
    <cellStyle name="Calculation 2 4 3 6 9" xfId="17148"/>
    <cellStyle name="Calculation 2 4 3 7" xfId="17149"/>
    <cellStyle name="Calculation 2 4 3 7 2" xfId="17150"/>
    <cellStyle name="Calculation 2 4 3 7 3" xfId="17151"/>
    <cellStyle name="Calculation 2 4 3 7 4" xfId="17152"/>
    <cellStyle name="Calculation 2 4 3 7 5" xfId="17153"/>
    <cellStyle name="Calculation 2 4 3 7 6" xfId="17154"/>
    <cellStyle name="Calculation 2 4 3 7 7" xfId="17155"/>
    <cellStyle name="Calculation 2 4 3 7 8" xfId="17156"/>
    <cellStyle name="Calculation 2 4 3 8" xfId="17157"/>
    <cellStyle name="Calculation 2 4 3 8 2" xfId="17158"/>
    <cellStyle name="Calculation 2 4 3 8 3" xfId="17159"/>
    <cellStyle name="Calculation 2 4 3 8 4" xfId="17160"/>
    <cellStyle name="Calculation 2 4 3 8 5" xfId="17161"/>
    <cellStyle name="Calculation 2 4 3 8 6" xfId="17162"/>
    <cellStyle name="Calculation 2 4 3 8 7" xfId="17163"/>
    <cellStyle name="Calculation 2 4 3 8 8" xfId="17164"/>
    <cellStyle name="Calculation 2 4 3 8 9" xfId="17165"/>
    <cellStyle name="Calculation 2 4 3 9" xfId="17166"/>
    <cellStyle name="Calculation 2 4 4" xfId="17167"/>
    <cellStyle name="Calculation 2 4 4 10" xfId="17168"/>
    <cellStyle name="Calculation 2 4 4 11" xfId="17169"/>
    <cellStyle name="Calculation 2 4 4 12" xfId="17170"/>
    <cellStyle name="Calculation 2 4 4 13" xfId="17171"/>
    <cellStyle name="Calculation 2 4 4 14" xfId="17172"/>
    <cellStyle name="Calculation 2 4 4 15" xfId="17173"/>
    <cellStyle name="Calculation 2 4 4 16" xfId="17174"/>
    <cellStyle name="Calculation 2 4 4 17" xfId="17175"/>
    <cellStyle name="Calculation 2 4 4 18" xfId="17176"/>
    <cellStyle name="Calculation 2 4 4 2" xfId="17177"/>
    <cellStyle name="Calculation 2 4 4 2 10" xfId="17178"/>
    <cellStyle name="Calculation 2 4 4 2 11" xfId="17179"/>
    <cellStyle name="Calculation 2 4 4 2 12" xfId="17180"/>
    <cellStyle name="Calculation 2 4 4 2 13" xfId="17181"/>
    <cellStyle name="Calculation 2 4 4 2 2" xfId="17182"/>
    <cellStyle name="Calculation 2 4 4 2 2 10" xfId="17183"/>
    <cellStyle name="Calculation 2 4 4 2 2 2" xfId="17184"/>
    <cellStyle name="Calculation 2 4 4 2 2 2 2" xfId="17185"/>
    <cellStyle name="Calculation 2 4 4 2 2 2 3" xfId="17186"/>
    <cellStyle name="Calculation 2 4 4 2 2 2 4" xfId="17187"/>
    <cellStyle name="Calculation 2 4 4 2 2 2 5" xfId="17188"/>
    <cellStyle name="Calculation 2 4 4 2 2 2 6" xfId="17189"/>
    <cellStyle name="Calculation 2 4 4 2 2 2 7" xfId="17190"/>
    <cellStyle name="Calculation 2 4 4 2 2 2 8" xfId="17191"/>
    <cellStyle name="Calculation 2 4 4 2 2 2 9" xfId="17192"/>
    <cellStyle name="Calculation 2 4 4 2 2 3" xfId="17193"/>
    <cellStyle name="Calculation 2 4 4 2 2 4" xfId="17194"/>
    <cellStyle name="Calculation 2 4 4 2 2 5" xfId="17195"/>
    <cellStyle name="Calculation 2 4 4 2 2 6" xfId="17196"/>
    <cellStyle name="Calculation 2 4 4 2 2 7" xfId="17197"/>
    <cellStyle name="Calculation 2 4 4 2 2 8" xfId="17198"/>
    <cellStyle name="Calculation 2 4 4 2 2 9" xfId="17199"/>
    <cellStyle name="Calculation 2 4 4 2 3" xfId="17200"/>
    <cellStyle name="Calculation 2 4 4 2 3 2" xfId="17201"/>
    <cellStyle name="Calculation 2 4 4 2 3 3" xfId="17202"/>
    <cellStyle name="Calculation 2 4 4 2 3 4" xfId="17203"/>
    <cellStyle name="Calculation 2 4 4 2 3 5" xfId="17204"/>
    <cellStyle name="Calculation 2 4 4 2 3 6" xfId="17205"/>
    <cellStyle name="Calculation 2 4 4 2 3 7" xfId="17206"/>
    <cellStyle name="Calculation 2 4 4 2 3 8" xfId="17207"/>
    <cellStyle name="Calculation 2 4 4 2 4" xfId="17208"/>
    <cellStyle name="Calculation 2 4 4 2 4 2" xfId="17209"/>
    <cellStyle name="Calculation 2 4 4 2 4 3" xfId="17210"/>
    <cellStyle name="Calculation 2 4 4 2 4 4" xfId="17211"/>
    <cellStyle name="Calculation 2 4 4 2 4 5" xfId="17212"/>
    <cellStyle name="Calculation 2 4 4 2 4 6" xfId="17213"/>
    <cellStyle name="Calculation 2 4 4 2 4 7" xfId="17214"/>
    <cellStyle name="Calculation 2 4 4 2 4 8" xfId="17215"/>
    <cellStyle name="Calculation 2 4 4 2 4 9" xfId="17216"/>
    <cellStyle name="Calculation 2 4 4 2 5" xfId="17217"/>
    <cellStyle name="Calculation 2 4 4 2 6" xfId="17218"/>
    <cellStyle name="Calculation 2 4 4 2 7" xfId="17219"/>
    <cellStyle name="Calculation 2 4 4 2 8" xfId="17220"/>
    <cellStyle name="Calculation 2 4 4 2 9" xfId="17221"/>
    <cellStyle name="Calculation 2 4 4 3" xfId="17222"/>
    <cellStyle name="Calculation 2 4 4 3 10" xfId="17223"/>
    <cellStyle name="Calculation 2 4 4 3 11" xfId="17224"/>
    <cellStyle name="Calculation 2 4 4 3 12" xfId="17225"/>
    <cellStyle name="Calculation 2 4 4 3 13" xfId="17226"/>
    <cellStyle name="Calculation 2 4 4 3 2" xfId="17227"/>
    <cellStyle name="Calculation 2 4 4 3 2 10" xfId="17228"/>
    <cellStyle name="Calculation 2 4 4 3 2 2" xfId="17229"/>
    <cellStyle name="Calculation 2 4 4 3 2 2 2" xfId="17230"/>
    <cellStyle name="Calculation 2 4 4 3 2 2 3" xfId="17231"/>
    <cellStyle name="Calculation 2 4 4 3 2 2 4" xfId="17232"/>
    <cellStyle name="Calculation 2 4 4 3 2 2 5" xfId="17233"/>
    <cellStyle name="Calculation 2 4 4 3 2 2 6" xfId="17234"/>
    <cellStyle name="Calculation 2 4 4 3 2 2 7" xfId="17235"/>
    <cellStyle name="Calculation 2 4 4 3 2 2 8" xfId="17236"/>
    <cellStyle name="Calculation 2 4 4 3 2 2 9" xfId="17237"/>
    <cellStyle name="Calculation 2 4 4 3 2 3" xfId="17238"/>
    <cellStyle name="Calculation 2 4 4 3 2 4" xfId="17239"/>
    <cellStyle name="Calculation 2 4 4 3 2 5" xfId="17240"/>
    <cellStyle name="Calculation 2 4 4 3 2 6" xfId="17241"/>
    <cellStyle name="Calculation 2 4 4 3 2 7" xfId="17242"/>
    <cellStyle name="Calculation 2 4 4 3 2 8" xfId="17243"/>
    <cellStyle name="Calculation 2 4 4 3 2 9" xfId="17244"/>
    <cellStyle name="Calculation 2 4 4 3 3" xfId="17245"/>
    <cellStyle name="Calculation 2 4 4 3 3 2" xfId="17246"/>
    <cellStyle name="Calculation 2 4 4 3 3 3" xfId="17247"/>
    <cellStyle name="Calculation 2 4 4 3 3 4" xfId="17248"/>
    <cellStyle name="Calculation 2 4 4 3 3 5" xfId="17249"/>
    <cellStyle name="Calculation 2 4 4 3 3 6" xfId="17250"/>
    <cellStyle name="Calculation 2 4 4 3 3 7" xfId="17251"/>
    <cellStyle name="Calculation 2 4 4 3 3 8" xfId="17252"/>
    <cellStyle name="Calculation 2 4 4 3 4" xfId="17253"/>
    <cellStyle name="Calculation 2 4 4 3 4 2" xfId="17254"/>
    <cellStyle name="Calculation 2 4 4 3 4 3" xfId="17255"/>
    <cellStyle name="Calculation 2 4 4 3 4 4" xfId="17256"/>
    <cellStyle name="Calculation 2 4 4 3 4 5" xfId="17257"/>
    <cellStyle name="Calculation 2 4 4 3 4 6" xfId="17258"/>
    <cellStyle name="Calculation 2 4 4 3 4 7" xfId="17259"/>
    <cellStyle name="Calculation 2 4 4 3 4 8" xfId="17260"/>
    <cellStyle name="Calculation 2 4 4 3 4 9" xfId="17261"/>
    <cellStyle name="Calculation 2 4 4 3 5" xfId="17262"/>
    <cellStyle name="Calculation 2 4 4 3 6" xfId="17263"/>
    <cellStyle name="Calculation 2 4 4 3 7" xfId="17264"/>
    <cellStyle name="Calculation 2 4 4 3 8" xfId="17265"/>
    <cellStyle name="Calculation 2 4 4 3 9" xfId="17266"/>
    <cellStyle name="Calculation 2 4 4 4" xfId="17267"/>
    <cellStyle name="Calculation 2 4 4 4 10" xfId="17268"/>
    <cellStyle name="Calculation 2 4 4 4 11" xfId="17269"/>
    <cellStyle name="Calculation 2 4 4 4 12" xfId="17270"/>
    <cellStyle name="Calculation 2 4 4 4 13" xfId="17271"/>
    <cellStyle name="Calculation 2 4 4 4 2" xfId="17272"/>
    <cellStyle name="Calculation 2 4 4 4 2 10" xfId="17273"/>
    <cellStyle name="Calculation 2 4 4 4 2 2" xfId="17274"/>
    <cellStyle name="Calculation 2 4 4 4 2 2 2" xfId="17275"/>
    <cellStyle name="Calculation 2 4 4 4 2 2 3" xfId="17276"/>
    <cellStyle name="Calculation 2 4 4 4 2 2 4" xfId="17277"/>
    <cellStyle name="Calculation 2 4 4 4 2 2 5" xfId="17278"/>
    <cellStyle name="Calculation 2 4 4 4 2 2 6" xfId="17279"/>
    <cellStyle name="Calculation 2 4 4 4 2 2 7" xfId="17280"/>
    <cellStyle name="Calculation 2 4 4 4 2 2 8" xfId="17281"/>
    <cellStyle name="Calculation 2 4 4 4 2 2 9" xfId="17282"/>
    <cellStyle name="Calculation 2 4 4 4 2 3" xfId="17283"/>
    <cellStyle name="Calculation 2 4 4 4 2 4" xfId="17284"/>
    <cellStyle name="Calculation 2 4 4 4 2 5" xfId="17285"/>
    <cellStyle name="Calculation 2 4 4 4 2 6" xfId="17286"/>
    <cellStyle name="Calculation 2 4 4 4 2 7" xfId="17287"/>
    <cellStyle name="Calculation 2 4 4 4 2 8" xfId="17288"/>
    <cellStyle name="Calculation 2 4 4 4 2 9" xfId="17289"/>
    <cellStyle name="Calculation 2 4 4 4 3" xfId="17290"/>
    <cellStyle name="Calculation 2 4 4 4 3 2" xfId="17291"/>
    <cellStyle name="Calculation 2 4 4 4 3 3" xfId="17292"/>
    <cellStyle name="Calculation 2 4 4 4 3 4" xfId="17293"/>
    <cellStyle name="Calculation 2 4 4 4 3 5" xfId="17294"/>
    <cellStyle name="Calculation 2 4 4 4 3 6" xfId="17295"/>
    <cellStyle name="Calculation 2 4 4 4 3 7" xfId="17296"/>
    <cellStyle name="Calculation 2 4 4 4 3 8" xfId="17297"/>
    <cellStyle name="Calculation 2 4 4 4 4" xfId="17298"/>
    <cellStyle name="Calculation 2 4 4 4 4 2" xfId="17299"/>
    <cellStyle name="Calculation 2 4 4 4 4 3" xfId="17300"/>
    <cellStyle name="Calculation 2 4 4 4 4 4" xfId="17301"/>
    <cellStyle name="Calculation 2 4 4 4 4 5" xfId="17302"/>
    <cellStyle name="Calculation 2 4 4 4 4 6" xfId="17303"/>
    <cellStyle name="Calculation 2 4 4 4 4 7" xfId="17304"/>
    <cellStyle name="Calculation 2 4 4 4 4 8" xfId="17305"/>
    <cellStyle name="Calculation 2 4 4 4 4 9" xfId="17306"/>
    <cellStyle name="Calculation 2 4 4 4 5" xfId="17307"/>
    <cellStyle name="Calculation 2 4 4 4 6" xfId="17308"/>
    <cellStyle name="Calculation 2 4 4 4 7" xfId="17309"/>
    <cellStyle name="Calculation 2 4 4 4 8" xfId="17310"/>
    <cellStyle name="Calculation 2 4 4 4 9" xfId="17311"/>
    <cellStyle name="Calculation 2 4 4 5" xfId="17312"/>
    <cellStyle name="Calculation 2 4 4 5 10" xfId="17313"/>
    <cellStyle name="Calculation 2 4 4 5 11" xfId="17314"/>
    <cellStyle name="Calculation 2 4 4 5 12" xfId="17315"/>
    <cellStyle name="Calculation 2 4 4 5 13" xfId="17316"/>
    <cellStyle name="Calculation 2 4 4 5 2" xfId="17317"/>
    <cellStyle name="Calculation 2 4 4 5 2 10" xfId="17318"/>
    <cellStyle name="Calculation 2 4 4 5 2 2" xfId="17319"/>
    <cellStyle name="Calculation 2 4 4 5 2 2 2" xfId="17320"/>
    <cellStyle name="Calculation 2 4 4 5 2 2 3" xfId="17321"/>
    <cellStyle name="Calculation 2 4 4 5 2 2 4" xfId="17322"/>
    <cellStyle name="Calculation 2 4 4 5 2 2 5" xfId="17323"/>
    <cellStyle name="Calculation 2 4 4 5 2 2 6" xfId="17324"/>
    <cellStyle name="Calculation 2 4 4 5 2 2 7" xfId="17325"/>
    <cellStyle name="Calculation 2 4 4 5 2 2 8" xfId="17326"/>
    <cellStyle name="Calculation 2 4 4 5 2 2 9" xfId="17327"/>
    <cellStyle name="Calculation 2 4 4 5 2 3" xfId="17328"/>
    <cellStyle name="Calculation 2 4 4 5 2 4" xfId="17329"/>
    <cellStyle name="Calculation 2 4 4 5 2 5" xfId="17330"/>
    <cellStyle name="Calculation 2 4 4 5 2 6" xfId="17331"/>
    <cellStyle name="Calculation 2 4 4 5 2 7" xfId="17332"/>
    <cellStyle name="Calculation 2 4 4 5 2 8" xfId="17333"/>
    <cellStyle name="Calculation 2 4 4 5 2 9" xfId="17334"/>
    <cellStyle name="Calculation 2 4 4 5 3" xfId="17335"/>
    <cellStyle name="Calculation 2 4 4 5 3 2" xfId="17336"/>
    <cellStyle name="Calculation 2 4 4 5 3 3" xfId="17337"/>
    <cellStyle name="Calculation 2 4 4 5 3 4" xfId="17338"/>
    <cellStyle name="Calculation 2 4 4 5 3 5" xfId="17339"/>
    <cellStyle name="Calculation 2 4 4 5 3 6" xfId="17340"/>
    <cellStyle name="Calculation 2 4 4 5 3 7" xfId="17341"/>
    <cellStyle name="Calculation 2 4 4 5 3 8" xfId="17342"/>
    <cellStyle name="Calculation 2 4 4 5 4" xfId="17343"/>
    <cellStyle name="Calculation 2 4 4 5 4 2" xfId="17344"/>
    <cellStyle name="Calculation 2 4 4 5 4 3" xfId="17345"/>
    <cellStyle name="Calculation 2 4 4 5 4 4" xfId="17346"/>
    <cellStyle name="Calculation 2 4 4 5 4 5" xfId="17347"/>
    <cellStyle name="Calculation 2 4 4 5 4 6" xfId="17348"/>
    <cellStyle name="Calculation 2 4 4 5 4 7" xfId="17349"/>
    <cellStyle name="Calculation 2 4 4 5 4 8" xfId="17350"/>
    <cellStyle name="Calculation 2 4 4 5 4 9" xfId="17351"/>
    <cellStyle name="Calculation 2 4 4 5 5" xfId="17352"/>
    <cellStyle name="Calculation 2 4 4 5 6" xfId="17353"/>
    <cellStyle name="Calculation 2 4 4 5 7" xfId="17354"/>
    <cellStyle name="Calculation 2 4 4 5 8" xfId="17355"/>
    <cellStyle name="Calculation 2 4 4 5 9" xfId="17356"/>
    <cellStyle name="Calculation 2 4 4 6" xfId="17357"/>
    <cellStyle name="Calculation 2 4 4 6 10" xfId="17358"/>
    <cellStyle name="Calculation 2 4 4 6 2" xfId="17359"/>
    <cellStyle name="Calculation 2 4 4 6 2 2" xfId="17360"/>
    <cellStyle name="Calculation 2 4 4 6 2 3" xfId="17361"/>
    <cellStyle name="Calculation 2 4 4 6 2 4" xfId="17362"/>
    <cellStyle name="Calculation 2 4 4 6 2 5" xfId="17363"/>
    <cellStyle name="Calculation 2 4 4 6 2 6" xfId="17364"/>
    <cellStyle name="Calculation 2 4 4 6 2 7" xfId="17365"/>
    <cellStyle name="Calculation 2 4 4 6 2 8" xfId="17366"/>
    <cellStyle name="Calculation 2 4 4 6 2 9" xfId="17367"/>
    <cellStyle name="Calculation 2 4 4 6 3" xfId="17368"/>
    <cellStyle name="Calculation 2 4 4 6 4" xfId="17369"/>
    <cellStyle name="Calculation 2 4 4 6 5" xfId="17370"/>
    <cellStyle name="Calculation 2 4 4 6 6" xfId="17371"/>
    <cellStyle name="Calculation 2 4 4 6 7" xfId="17372"/>
    <cellStyle name="Calculation 2 4 4 6 8" xfId="17373"/>
    <cellStyle name="Calculation 2 4 4 6 9" xfId="17374"/>
    <cellStyle name="Calculation 2 4 4 7" xfId="17375"/>
    <cellStyle name="Calculation 2 4 4 7 2" xfId="17376"/>
    <cellStyle name="Calculation 2 4 4 7 3" xfId="17377"/>
    <cellStyle name="Calculation 2 4 4 7 4" xfId="17378"/>
    <cellStyle name="Calculation 2 4 4 7 5" xfId="17379"/>
    <cellStyle name="Calculation 2 4 4 7 6" xfId="17380"/>
    <cellStyle name="Calculation 2 4 4 7 7" xfId="17381"/>
    <cellStyle name="Calculation 2 4 4 7 8" xfId="17382"/>
    <cellStyle name="Calculation 2 4 4 8" xfId="17383"/>
    <cellStyle name="Calculation 2 4 4 8 2" xfId="17384"/>
    <cellStyle name="Calculation 2 4 4 8 3" xfId="17385"/>
    <cellStyle name="Calculation 2 4 4 8 4" xfId="17386"/>
    <cellStyle name="Calculation 2 4 4 8 5" xfId="17387"/>
    <cellStyle name="Calculation 2 4 4 8 6" xfId="17388"/>
    <cellStyle name="Calculation 2 4 4 8 7" xfId="17389"/>
    <cellStyle name="Calculation 2 4 4 8 8" xfId="17390"/>
    <cellStyle name="Calculation 2 4 4 8 9" xfId="17391"/>
    <cellStyle name="Calculation 2 4 4 9" xfId="17392"/>
    <cellStyle name="Calculation 2 4 5" xfId="17393"/>
    <cellStyle name="Calculation 2 4 5 10" xfId="17394"/>
    <cellStyle name="Calculation 2 4 5 11" xfId="17395"/>
    <cellStyle name="Calculation 2 4 5 12" xfId="17396"/>
    <cellStyle name="Calculation 2 4 5 13" xfId="17397"/>
    <cellStyle name="Calculation 2 4 5 14" xfId="17398"/>
    <cellStyle name="Calculation 2 4 5 15" xfId="17399"/>
    <cellStyle name="Calculation 2 4 5 16" xfId="17400"/>
    <cellStyle name="Calculation 2 4 5 17" xfId="17401"/>
    <cellStyle name="Calculation 2 4 5 18" xfId="17402"/>
    <cellStyle name="Calculation 2 4 5 2" xfId="17403"/>
    <cellStyle name="Calculation 2 4 5 2 10" xfId="17404"/>
    <cellStyle name="Calculation 2 4 5 2 2" xfId="17405"/>
    <cellStyle name="Calculation 2 4 5 2 2 2" xfId="17406"/>
    <cellStyle name="Calculation 2 4 5 2 2 3" xfId="17407"/>
    <cellStyle name="Calculation 2 4 5 2 2 4" xfId="17408"/>
    <cellStyle name="Calculation 2 4 5 2 2 5" xfId="17409"/>
    <cellStyle name="Calculation 2 4 5 2 2 6" xfId="17410"/>
    <cellStyle name="Calculation 2 4 5 2 2 7" xfId="17411"/>
    <cellStyle name="Calculation 2 4 5 2 2 8" xfId="17412"/>
    <cellStyle name="Calculation 2 4 5 2 2 9" xfId="17413"/>
    <cellStyle name="Calculation 2 4 5 2 3" xfId="17414"/>
    <cellStyle name="Calculation 2 4 5 2 4" xfId="17415"/>
    <cellStyle name="Calculation 2 4 5 2 5" xfId="17416"/>
    <cellStyle name="Calculation 2 4 5 2 6" xfId="17417"/>
    <cellStyle name="Calculation 2 4 5 2 7" xfId="17418"/>
    <cellStyle name="Calculation 2 4 5 2 8" xfId="17419"/>
    <cellStyle name="Calculation 2 4 5 2 9" xfId="17420"/>
    <cellStyle name="Calculation 2 4 5 3" xfId="17421"/>
    <cellStyle name="Calculation 2 4 5 3 2" xfId="17422"/>
    <cellStyle name="Calculation 2 4 5 3 3" xfId="17423"/>
    <cellStyle name="Calculation 2 4 5 3 4" xfId="17424"/>
    <cellStyle name="Calculation 2 4 5 3 5" xfId="17425"/>
    <cellStyle name="Calculation 2 4 5 3 6" xfId="17426"/>
    <cellStyle name="Calculation 2 4 5 3 7" xfId="17427"/>
    <cellStyle name="Calculation 2 4 5 3 8" xfId="17428"/>
    <cellStyle name="Calculation 2 4 5 4" xfId="17429"/>
    <cellStyle name="Calculation 2 4 5 4 2" xfId="17430"/>
    <cellStyle name="Calculation 2 4 5 4 3" xfId="17431"/>
    <cellStyle name="Calculation 2 4 5 4 4" xfId="17432"/>
    <cellStyle name="Calculation 2 4 5 4 5" xfId="17433"/>
    <cellStyle name="Calculation 2 4 5 4 6" xfId="17434"/>
    <cellStyle name="Calculation 2 4 5 4 7" xfId="17435"/>
    <cellStyle name="Calculation 2 4 5 4 8" xfId="17436"/>
    <cellStyle name="Calculation 2 4 5 4 9" xfId="17437"/>
    <cellStyle name="Calculation 2 4 5 5" xfId="17438"/>
    <cellStyle name="Calculation 2 4 5 6" xfId="17439"/>
    <cellStyle name="Calculation 2 4 5 7" xfId="17440"/>
    <cellStyle name="Calculation 2 4 5 8" xfId="17441"/>
    <cellStyle name="Calculation 2 4 5 9" xfId="17442"/>
    <cellStyle name="Calculation 2 4 6" xfId="17443"/>
    <cellStyle name="Calculation 2 4 6 10" xfId="17444"/>
    <cellStyle name="Calculation 2 4 6 11" xfId="17445"/>
    <cellStyle name="Calculation 2 4 6 12" xfId="17446"/>
    <cellStyle name="Calculation 2 4 6 13" xfId="17447"/>
    <cellStyle name="Calculation 2 4 6 14" xfId="17448"/>
    <cellStyle name="Calculation 2 4 6 15" xfId="17449"/>
    <cellStyle name="Calculation 2 4 6 16" xfId="17450"/>
    <cellStyle name="Calculation 2 4 6 17" xfId="17451"/>
    <cellStyle name="Calculation 2 4 6 18" xfId="17452"/>
    <cellStyle name="Calculation 2 4 6 2" xfId="17453"/>
    <cellStyle name="Calculation 2 4 6 2 10" xfId="17454"/>
    <cellStyle name="Calculation 2 4 6 2 2" xfId="17455"/>
    <cellStyle name="Calculation 2 4 6 2 2 2" xfId="17456"/>
    <cellStyle name="Calculation 2 4 6 2 2 3" xfId="17457"/>
    <cellStyle name="Calculation 2 4 6 2 2 4" xfId="17458"/>
    <cellStyle name="Calculation 2 4 6 2 2 5" xfId="17459"/>
    <cellStyle name="Calculation 2 4 6 2 2 6" xfId="17460"/>
    <cellStyle name="Calculation 2 4 6 2 2 7" xfId="17461"/>
    <cellStyle name="Calculation 2 4 6 2 2 8" xfId="17462"/>
    <cellStyle name="Calculation 2 4 6 2 2 9" xfId="17463"/>
    <cellStyle name="Calculation 2 4 6 2 3" xfId="17464"/>
    <cellStyle name="Calculation 2 4 6 2 4" xfId="17465"/>
    <cellStyle name="Calculation 2 4 6 2 5" xfId="17466"/>
    <cellStyle name="Calculation 2 4 6 2 6" xfId="17467"/>
    <cellStyle name="Calculation 2 4 6 2 7" xfId="17468"/>
    <cellStyle name="Calculation 2 4 6 2 8" xfId="17469"/>
    <cellStyle name="Calculation 2 4 6 2 9" xfId="17470"/>
    <cellStyle name="Calculation 2 4 6 3" xfId="17471"/>
    <cellStyle name="Calculation 2 4 6 3 2" xfId="17472"/>
    <cellStyle name="Calculation 2 4 6 3 3" xfId="17473"/>
    <cellStyle name="Calculation 2 4 6 3 4" xfId="17474"/>
    <cellStyle name="Calculation 2 4 6 3 5" xfId="17475"/>
    <cellStyle name="Calculation 2 4 6 3 6" xfId="17476"/>
    <cellStyle name="Calculation 2 4 6 3 7" xfId="17477"/>
    <cellStyle name="Calculation 2 4 6 3 8" xfId="17478"/>
    <cellStyle name="Calculation 2 4 6 4" xfId="17479"/>
    <cellStyle name="Calculation 2 4 6 4 2" xfId="17480"/>
    <cellStyle name="Calculation 2 4 6 4 3" xfId="17481"/>
    <cellStyle name="Calculation 2 4 6 4 4" xfId="17482"/>
    <cellStyle name="Calculation 2 4 6 4 5" xfId="17483"/>
    <cellStyle name="Calculation 2 4 6 4 6" xfId="17484"/>
    <cellStyle name="Calculation 2 4 6 4 7" xfId="17485"/>
    <cellStyle name="Calculation 2 4 6 4 8" xfId="17486"/>
    <cellStyle name="Calculation 2 4 6 4 9" xfId="17487"/>
    <cellStyle name="Calculation 2 4 6 5" xfId="17488"/>
    <cellStyle name="Calculation 2 4 6 6" xfId="17489"/>
    <cellStyle name="Calculation 2 4 6 7" xfId="17490"/>
    <cellStyle name="Calculation 2 4 6 8" xfId="17491"/>
    <cellStyle name="Calculation 2 4 6 9" xfId="17492"/>
    <cellStyle name="Calculation 2 4 7" xfId="17493"/>
    <cellStyle name="Calculation 2 4 7 2" xfId="17494"/>
    <cellStyle name="Calculation 2 4 7 3" xfId="17495"/>
    <cellStyle name="Calculation 2 4 7 4" xfId="17496"/>
    <cellStyle name="Calculation 2 4 7 5" xfId="17497"/>
    <cellStyle name="Calculation 2 4 7 6" xfId="17498"/>
    <cellStyle name="Calculation 2 4 7 7" xfId="17499"/>
    <cellStyle name="Calculation 2 4 7 8" xfId="17500"/>
    <cellStyle name="Calculation 2 4 7 9" xfId="17501"/>
    <cellStyle name="Calculation 2 4 8" xfId="17502"/>
    <cellStyle name="Calculation 2 4 8 2" xfId="17503"/>
    <cellStyle name="Calculation 2 4 8 3" xfId="17504"/>
    <cellStyle name="Calculation 2 4 8 4" xfId="17505"/>
    <cellStyle name="Calculation 2 4 8 5" xfId="17506"/>
    <cellStyle name="Calculation 2 4 8 6" xfId="17507"/>
    <cellStyle name="Calculation 2 4 8 7" xfId="17508"/>
    <cellStyle name="Calculation 2 4 8 8" xfId="17509"/>
    <cellStyle name="Calculation 2 4 8 9" xfId="17510"/>
    <cellStyle name="Calculation 2 4 9" xfId="17511"/>
    <cellStyle name="Calculation 2 4 9 2" xfId="17512"/>
    <cellStyle name="Calculation 2 4 9 3" xfId="17513"/>
    <cellStyle name="Calculation 2 4 9 4" xfId="17514"/>
    <cellStyle name="Calculation 2 4 9 5" xfId="17515"/>
    <cellStyle name="Calculation 2 4 9 6" xfId="17516"/>
    <cellStyle name="Calculation 2 4 9 7" xfId="17517"/>
    <cellStyle name="Calculation 2 4 9 8" xfId="17518"/>
    <cellStyle name="Calculation 2 5" xfId="1401"/>
    <cellStyle name="Calculation 2 5 10" xfId="17519"/>
    <cellStyle name="Calculation 2 5 10 2" xfId="17520"/>
    <cellStyle name="Calculation 2 5 10 3" xfId="17521"/>
    <cellStyle name="Calculation 2 5 10 4" xfId="17522"/>
    <cellStyle name="Calculation 2 5 10 5" xfId="17523"/>
    <cellStyle name="Calculation 2 5 10 6" xfId="17524"/>
    <cellStyle name="Calculation 2 5 10 7" xfId="17525"/>
    <cellStyle name="Calculation 2 5 10 8" xfId="17526"/>
    <cellStyle name="Calculation 2 5 11" xfId="17527"/>
    <cellStyle name="Calculation 2 5 11 2" xfId="17528"/>
    <cellStyle name="Calculation 2 5 11 3" xfId="17529"/>
    <cellStyle name="Calculation 2 5 11 4" xfId="17530"/>
    <cellStyle name="Calculation 2 5 11 5" xfId="17531"/>
    <cellStyle name="Calculation 2 5 11 6" xfId="17532"/>
    <cellStyle name="Calculation 2 5 11 7" xfId="17533"/>
    <cellStyle name="Calculation 2 5 11 8" xfId="17534"/>
    <cellStyle name="Calculation 2 5 12" xfId="17535"/>
    <cellStyle name="Calculation 2 5 13" xfId="17536"/>
    <cellStyle name="Calculation 2 5 14" xfId="17537"/>
    <cellStyle name="Calculation 2 5 15" xfId="17538"/>
    <cellStyle name="Calculation 2 5 16" xfId="17539"/>
    <cellStyle name="Calculation 2 5 17" xfId="17540"/>
    <cellStyle name="Calculation 2 5 18" xfId="17541"/>
    <cellStyle name="Calculation 2 5 19" xfId="17542"/>
    <cellStyle name="Calculation 2 5 2" xfId="17543"/>
    <cellStyle name="Calculation 2 5 2 10" xfId="17544"/>
    <cellStyle name="Calculation 2 5 2 10 2" xfId="17545"/>
    <cellStyle name="Calculation 2 5 2 10 3" xfId="17546"/>
    <cellStyle name="Calculation 2 5 2 10 4" xfId="17547"/>
    <cellStyle name="Calculation 2 5 2 10 5" xfId="17548"/>
    <cellStyle name="Calculation 2 5 2 10 6" xfId="17549"/>
    <cellStyle name="Calculation 2 5 2 10 7" xfId="17550"/>
    <cellStyle name="Calculation 2 5 2 10 8" xfId="17551"/>
    <cellStyle name="Calculation 2 5 2 11" xfId="17552"/>
    <cellStyle name="Calculation 2 5 2 12" xfId="17553"/>
    <cellStyle name="Calculation 2 5 2 13" xfId="17554"/>
    <cellStyle name="Calculation 2 5 2 14" xfId="17555"/>
    <cellStyle name="Calculation 2 5 2 15" xfId="17556"/>
    <cellStyle name="Calculation 2 5 2 16" xfId="17557"/>
    <cellStyle name="Calculation 2 5 2 17" xfId="17558"/>
    <cellStyle name="Calculation 2 5 2 18" xfId="17559"/>
    <cellStyle name="Calculation 2 5 2 19" xfId="17560"/>
    <cellStyle name="Calculation 2 5 2 2" xfId="17561"/>
    <cellStyle name="Calculation 2 5 2 2 10" xfId="17562"/>
    <cellStyle name="Calculation 2 5 2 2 11" xfId="17563"/>
    <cellStyle name="Calculation 2 5 2 2 12" xfId="17564"/>
    <cellStyle name="Calculation 2 5 2 2 13" xfId="17565"/>
    <cellStyle name="Calculation 2 5 2 2 14" xfId="17566"/>
    <cellStyle name="Calculation 2 5 2 2 15" xfId="17567"/>
    <cellStyle name="Calculation 2 5 2 2 16" xfId="17568"/>
    <cellStyle name="Calculation 2 5 2 2 17" xfId="17569"/>
    <cellStyle name="Calculation 2 5 2 2 18" xfId="17570"/>
    <cellStyle name="Calculation 2 5 2 2 19" xfId="17571"/>
    <cellStyle name="Calculation 2 5 2 2 2" xfId="17572"/>
    <cellStyle name="Calculation 2 5 2 2 2 10" xfId="17573"/>
    <cellStyle name="Calculation 2 5 2 2 2 11" xfId="17574"/>
    <cellStyle name="Calculation 2 5 2 2 2 12" xfId="17575"/>
    <cellStyle name="Calculation 2 5 2 2 2 13" xfId="17576"/>
    <cellStyle name="Calculation 2 5 2 2 2 14" xfId="17577"/>
    <cellStyle name="Calculation 2 5 2 2 2 15" xfId="17578"/>
    <cellStyle name="Calculation 2 5 2 2 2 2" xfId="17579"/>
    <cellStyle name="Calculation 2 5 2 2 2 2 2" xfId="17580"/>
    <cellStyle name="Calculation 2 5 2 2 2 2 3" xfId="17581"/>
    <cellStyle name="Calculation 2 5 2 2 2 2 4" xfId="17582"/>
    <cellStyle name="Calculation 2 5 2 2 2 2 5" xfId="17583"/>
    <cellStyle name="Calculation 2 5 2 2 2 2 6" xfId="17584"/>
    <cellStyle name="Calculation 2 5 2 2 2 2 7" xfId="17585"/>
    <cellStyle name="Calculation 2 5 2 2 2 2 8" xfId="17586"/>
    <cellStyle name="Calculation 2 5 2 2 2 2 9" xfId="17587"/>
    <cellStyle name="Calculation 2 5 2 2 2 3" xfId="17588"/>
    <cellStyle name="Calculation 2 5 2 2 2 3 2" xfId="17589"/>
    <cellStyle name="Calculation 2 5 2 2 2 3 3" xfId="17590"/>
    <cellStyle name="Calculation 2 5 2 2 2 3 4" xfId="17591"/>
    <cellStyle name="Calculation 2 5 2 2 2 3 5" xfId="17592"/>
    <cellStyle name="Calculation 2 5 2 2 2 3 6" xfId="17593"/>
    <cellStyle name="Calculation 2 5 2 2 2 3 7" xfId="17594"/>
    <cellStyle name="Calculation 2 5 2 2 2 3 8" xfId="17595"/>
    <cellStyle name="Calculation 2 5 2 2 2 3 9" xfId="17596"/>
    <cellStyle name="Calculation 2 5 2 2 2 4" xfId="17597"/>
    <cellStyle name="Calculation 2 5 2 2 2 4 2" xfId="17598"/>
    <cellStyle name="Calculation 2 5 2 2 2 4 3" xfId="17599"/>
    <cellStyle name="Calculation 2 5 2 2 2 4 4" xfId="17600"/>
    <cellStyle name="Calculation 2 5 2 2 2 4 5" xfId="17601"/>
    <cellStyle name="Calculation 2 5 2 2 2 4 6" xfId="17602"/>
    <cellStyle name="Calculation 2 5 2 2 2 4 7" xfId="17603"/>
    <cellStyle name="Calculation 2 5 2 2 2 4 8" xfId="17604"/>
    <cellStyle name="Calculation 2 5 2 2 2 4 9" xfId="17605"/>
    <cellStyle name="Calculation 2 5 2 2 2 5" xfId="17606"/>
    <cellStyle name="Calculation 2 5 2 2 2 5 2" xfId="17607"/>
    <cellStyle name="Calculation 2 5 2 2 2 5 3" xfId="17608"/>
    <cellStyle name="Calculation 2 5 2 2 2 5 4" xfId="17609"/>
    <cellStyle name="Calculation 2 5 2 2 2 5 5" xfId="17610"/>
    <cellStyle name="Calculation 2 5 2 2 2 5 6" xfId="17611"/>
    <cellStyle name="Calculation 2 5 2 2 2 5 7" xfId="17612"/>
    <cellStyle name="Calculation 2 5 2 2 2 5 8" xfId="17613"/>
    <cellStyle name="Calculation 2 5 2 2 2 6" xfId="17614"/>
    <cellStyle name="Calculation 2 5 2 2 2 6 2" xfId="17615"/>
    <cellStyle name="Calculation 2 5 2 2 2 6 3" xfId="17616"/>
    <cellStyle name="Calculation 2 5 2 2 2 6 4" xfId="17617"/>
    <cellStyle name="Calculation 2 5 2 2 2 6 5" xfId="17618"/>
    <cellStyle name="Calculation 2 5 2 2 2 6 6" xfId="17619"/>
    <cellStyle name="Calculation 2 5 2 2 2 6 7" xfId="17620"/>
    <cellStyle name="Calculation 2 5 2 2 2 6 8" xfId="17621"/>
    <cellStyle name="Calculation 2 5 2 2 2 7" xfId="17622"/>
    <cellStyle name="Calculation 2 5 2 2 2 7 2" xfId="17623"/>
    <cellStyle name="Calculation 2 5 2 2 2 7 3" xfId="17624"/>
    <cellStyle name="Calculation 2 5 2 2 2 7 4" xfId="17625"/>
    <cellStyle name="Calculation 2 5 2 2 2 7 5" xfId="17626"/>
    <cellStyle name="Calculation 2 5 2 2 2 7 6" xfId="17627"/>
    <cellStyle name="Calculation 2 5 2 2 2 7 7" xfId="17628"/>
    <cellStyle name="Calculation 2 5 2 2 2 7 8" xfId="17629"/>
    <cellStyle name="Calculation 2 5 2 2 2 8" xfId="17630"/>
    <cellStyle name="Calculation 2 5 2 2 2 9" xfId="17631"/>
    <cellStyle name="Calculation 2 5 2 2 20" xfId="17632"/>
    <cellStyle name="Calculation 2 5 2 2 21" xfId="17633"/>
    <cellStyle name="Calculation 2 5 2 2 22" xfId="17634"/>
    <cellStyle name="Calculation 2 5 2 2 23" xfId="17635"/>
    <cellStyle name="Calculation 2 5 2 2 24" xfId="17636"/>
    <cellStyle name="Calculation 2 5 2 2 25" xfId="17637"/>
    <cellStyle name="Calculation 2 5 2 2 26" xfId="17638"/>
    <cellStyle name="Calculation 2 5 2 2 27" xfId="17639"/>
    <cellStyle name="Calculation 2 5 2 2 3" xfId="17640"/>
    <cellStyle name="Calculation 2 5 2 2 3 10" xfId="17641"/>
    <cellStyle name="Calculation 2 5 2 2 3 11" xfId="17642"/>
    <cellStyle name="Calculation 2 5 2 2 3 12" xfId="17643"/>
    <cellStyle name="Calculation 2 5 2 2 3 13" xfId="17644"/>
    <cellStyle name="Calculation 2 5 2 2 3 14" xfId="17645"/>
    <cellStyle name="Calculation 2 5 2 2 3 15" xfId="17646"/>
    <cellStyle name="Calculation 2 5 2 2 3 2" xfId="17647"/>
    <cellStyle name="Calculation 2 5 2 2 3 2 2" xfId="17648"/>
    <cellStyle name="Calculation 2 5 2 2 3 2 3" xfId="17649"/>
    <cellStyle name="Calculation 2 5 2 2 3 2 4" xfId="17650"/>
    <cellStyle name="Calculation 2 5 2 2 3 2 5" xfId="17651"/>
    <cellStyle name="Calculation 2 5 2 2 3 2 6" xfId="17652"/>
    <cellStyle name="Calculation 2 5 2 2 3 2 7" xfId="17653"/>
    <cellStyle name="Calculation 2 5 2 2 3 2 8" xfId="17654"/>
    <cellStyle name="Calculation 2 5 2 2 3 3" xfId="17655"/>
    <cellStyle name="Calculation 2 5 2 2 3 3 2" xfId="17656"/>
    <cellStyle name="Calculation 2 5 2 2 3 3 3" xfId="17657"/>
    <cellStyle name="Calculation 2 5 2 2 3 3 4" xfId="17658"/>
    <cellStyle name="Calculation 2 5 2 2 3 3 5" xfId="17659"/>
    <cellStyle name="Calculation 2 5 2 2 3 3 6" xfId="17660"/>
    <cellStyle name="Calculation 2 5 2 2 3 3 7" xfId="17661"/>
    <cellStyle name="Calculation 2 5 2 2 3 3 8" xfId="17662"/>
    <cellStyle name="Calculation 2 5 2 2 3 4" xfId="17663"/>
    <cellStyle name="Calculation 2 5 2 2 3 4 2" xfId="17664"/>
    <cellStyle name="Calculation 2 5 2 2 3 4 3" xfId="17665"/>
    <cellStyle name="Calculation 2 5 2 2 3 4 4" xfId="17666"/>
    <cellStyle name="Calculation 2 5 2 2 3 4 5" xfId="17667"/>
    <cellStyle name="Calculation 2 5 2 2 3 4 6" xfId="17668"/>
    <cellStyle name="Calculation 2 5 2 2 3 4 7" xfId="17669"/>
    <cellStyle name="Calculation 2 5 2 2 3 4 8" xfId="17670"/>
    <cellStyle name="Calculation 2 5 2 2 3 5" xfId="17671"/>
    <cellStyle name="Calculation 2 5 2 2 3 5 2" xfId="17672"/>
    <cellStyle name="Calculation 2 5 2 2 3 5 3" xfId="17673"/>
    <cellStyle name="Calculation 2 5 2 2 3 5 4" xfId="17674"/>
    <cellStyle name="Calculation 2 5 2 2 3 5 5" xfId="17675"/>
    <cellStyle name="Calculation 2 5 2 2 3 5 6" xfId="17676"/>
    <cellStyle name="Calculation 2 5 2 2 3 5 7" xfId="17677"/>
    <cellStyle name="Calculation 2 5 2 2 3 5 8" xfId="17678"/>
    <cellStyle name="Calculation 2 5 2 2 3 6" xfId="17679"/>
    <cellStyle name="Calculation 2 5 2 2 3 6 2" xfId="17680"/>
    <cellStyle name="Calculation 2 5 2 2 3 6 3" xfId="17681"/>
    <cellStyle name="Calculation 2 5 2 2 3 6 4" xfId="17682"/>
    <cellStyle name="Calculation 2 5 2 2 3 6 5" xfId="17683"/>
    <cellStyle name="Calculation 2 5 2 2 3 6 6" xfId="17684"/>
    <cellStyle name="Calculation 2 5 2 2 3 6 7" xfId="17685"/>
    <cellStyle name="Calculation 2 5 2 2 3 6 8" xfId="17686"/>
    <cellStyle name="Calculation 2 5 2 2 3 7" xfId="17687"/>
    <cellStyle name="Calculation 2 5 2 2 3 7 2" xfId="17688"/>
    <cellStyle name="Calculation 2 5 2 2 3 7 3" xfId="17689"/>
    <cellStyle name="Calculation 2 5 2 2 3 7 4" xfId="17690"/>
    <cellStyle name="Calculation 2 5 2 2 3 7 5" xfId="17691"/>
    <cellStyle name="Calculation 2 5 2 2 3 7 6" xfId="17692"/>
    <cellStyle name="Calculation 2 5 2 2 3 7 7" xfId="17693"/>
    <cellStyle name="Calculation 2 5 2 2 3 7 8" xfId="17694"/>
    <cellStyle name="Calculation 2 5 2 2 3 8" xfId="17695"/>
    <cellStyle name="Calculation 2 5 2 2 3 9" xfId="17696"/>
    <cellStyle name="Calculation 2 5 2 2 4" xfId="17697"/>
    <cellStyle name="Calculation 2 5 2 2 4 2" xfId="17698"/>
    <cellStyle name="Calculation 2 5 2 2 4 3" xfId="17699"/>
    <cellStyle name="Calculation 2 5 2 2 4 4" xfId="17700"/>
    <cellStyle name="Calculation 2 5 2 2 4 5" xfId="17701"/>
    <cellStyle name="Calculation 2 5 2 2 4 6" xfId="17702"/>
    <cellStyle name="Calculation 2 5 2 2 4 7" xfId="17703"/>
    <cellStyle name="Calculation 2 5 2 2 4 8" xfId="17704"/>
    <cellStyle name="Calculation 2 5 2 2 4 9" xfId="17705"/>
    <cellStyle name="Calculation 2 5 2 2 5" xfId="17706"/>
    <cellStyle name="Calculation 2 5 2 2 5 2" xfId="17707"/>
    <cellStyle name="Calculation 2 5 2 2 5 3" xfId="17708"/>
    <cellStyle name="Calculation 2 5 2 2 5 4" xfId="17709"/>
    <cellStyle name="Calculation 2 5 2 2 5 5" xfId="17710"/>
    <cellStyle name="Calculation 2 5 2 2 5 6" xfId="17711"/>
    <cellStyle name="Calculation 2 5 2 2 5 7" xfId="17712"/>
    <cellStyle name="Calculation 2 5 2 2 5 8" xfId="17713"/>
    <cellStyle name="Calculation 2 5 2 2 5 9" xfId="17714"/>
    <cellStyle name="Calculation 2 5 2 2 6" xfId="17715"/>
    <cellStyle name="Calculation 2 5 2 2 6 2" xfId="17716"/>
    <cellStyle name="Calculation 2 5 2 2 6 3" xfId="17717"/>
    <cellStyle name="Calculation 2 5 2 2 6 4" xfId="17718"/>
    <cellStyle name="Calculation 2 5 2 2 6 5" xfId="17719"/>
    <cellStyle name="Calculation 2 5 2 2 6 6" xfId="17720"/>
    <cellStyle name="Calculation 2 5 2 2 6 7" xfId="17721"/>
    <cellStyle name="Calculation 2 5 2 2 6 8" xfId="17722"/>
    <cellStyle name="Calculation 2 5 2 2 6 9" xfId="17723"/>
    <cellStyle name="Calculation 2 5 2 2 7" xfId="17724"/>
    <cellStyle name="Calculation 2 5 2 2 7 2" xfId="17725"/>
    <cellStyle name="Calculation 2 5 2 2 7 3" xfId="17726"/>
    <cellStyle name="Calculation 2 5 2 2 7 4" xfId="17727"/>
    <cellStyle name="Calculation 2 5 2 2 7 5" xfId="17728"/>
    <cellStyle name="Calculation 2 5 2 2 7 6" xfId="17729"/>
    <cellStyle name="Calculation 2 5 2 2 7 7" xfId="17730"/>
    <cellStyle name="Calculation 2 5 2 2 7 8" xfId="17731"/>
    <cellStyle name="Calculation 2 5 2 2 8" xfId="17732"/>
    <cellStyle name="Calculation 2 5 2 2 8 2" xfId="17733"/>
    <cellStyle name="Calculation 2 5 2 2 8 3" xfId="17734"/>
    <cellStyle name="Calculation 2 5 2 2 8 4" xfId="17735"/>
    <cellStyle name="Calculation 2 5 2 2 8 5" xfId="17736"/>
    <cellStyle name="Calculation 2 5 2 2 8 6" xfId="17737"/>
    <cellStyle name="Calculation 2 5 2 2 8 7" xfId="17738"/>
    <cellStyle name="Calculation 2 5 2 2 8 8" xfId="17739"/>
    <cellStyle name="Calculation 2 5 2 2 9" xfId="17740"/>
    <cellStyle name="Calculation 2 5 2 2 9 2" xfId="17741"/>
    <cellStyle name="Calculation 2 5 2 2 9 3" xfId="17742"/>
    <cellStyle name="Calculation 2 5 2 2 9 4" xfId="17743"/>
    <cellStyle name="Calculation 2 5 2 2 9 5" xfId="17744"/>
    <cellStyle name="Calculation 2 5 2 2 9 6" xfId="17745"/>
    <cellStyle name="Calculation 2 5 2 2 9 7" xfId="17746"/>
    <cellStyle name="Calculation 2 5 2 2 9 8" xfId="17747"/>
    <cellStyle name="Calculation 2 5 2 20" xfId="17748"/>
    <cellStyle name="Calculation 2 5 2 21" xfId="17749"/>
    <cellStyle name="Calculation 2 5 2 22" xfId="17750"/>
    <cellStyle name="Calculation 2 5 2 23" xfId="17751"/>
    <cellStyle name="Calculation 2 5 2 24" xfId="17752"/>
    <cellStyle name="Calculation 2 5 2 25" xfId="17753"/>
    <cellStyle name="Calculation 2 5 2 26" xfId="17754"/>
    <cellStyle name="Calculation 2 5 2 3" xfId="17755"/>
    <cellStyle name="Calculation 2 5 2 3 10" xfId="17756"/>
    <cellStyle name="Calculation 2 5 2 3 11" xfId="17757"/>
    <cellStyle name="Calculation 2 5 2 3 12" xfId="17758"/>
    <cellStyle name="Calculation 2 5 2 3 13" xfId="17759"/>
    <cellStyle name="Calculation 2 5 2 3 14" xfId="17760"/>
    <cellStyle name="Calculation 2 5 2 3 15" xfId="17761"/>
    <cellStyle name="Calculation 2 5 2 3 16" xfId="17762"/>
    <cellStyle name="Calculation 2 5 2 3 17" xfId="17763"/>
    <cellStyle name="Calculation 2 5 2 3 18" xfId="17764"/>
    <cellStyle name="Calculation 2 5 2 3 19" xfId="17765"/>
    <cellStyle name="Calculation 2 5 2 3 2" xfId="17766"/>
    <cellStyle name="Calculation 2 5 2 3 2 10" xfId="17767"/>
    <cellStyle name="Calculation 2 5 2 3 2 2" xfId="17768"/>
    <cellStyle name="Calculation 2 5 2 3 2 2 2" xfId="17769"/>
    <cellStyle name="Calculation 2 5 2 3 2 2 3" xfId="17770"/>
    <cellStyle name="Calculation 2 5 2 3 2 2 4" xfId="17771"/>
    <cellStyle name="Calculation 2 5 2 3 2 2 5" xfId="17772"/>
    <cellStyle name="Calculation 2 5 2 3 2 2 6" xfId="17773"/>
    <cellStyle name="Calculation 2 5 2 3 2 2 7" xfId="17774"/>
    <cellStyle name="Calculation 2 5 2 3 2 2 8" xfId="17775"/>
    <cellStyle name="Calculation 2 5 2 3 2 2 9" xfId="17776"/>
    <cellStyle name="Calculation 2 5 2 3 2 3" xfId="17777"/>
    <cellStyle name="Calculation 2 5 2 3 2 4" xfId="17778"/>
    <cellStyle name="Calculation 2 5 2 3 2 5" xfId="17779"/>
    <cellStyle name="Calculation 2 5 2 3 2 6" xfId="17780"/>
    <cellStyle name="Calculation 2 5 2 3 2 7" xfId="17781"/>
    <cellStyle name="Calculation 2 5 2 3 2 8" xfId="17782"/>
    <cellStyle name="Calculation 2 5 2 3 2 9" xfId="17783"/>
    <cellStyle name="Calculation 2 5 2 3 20" xfId="17784"/>
    <cellStyle name="Calculation 2 5 2 3 21" xfId="17785"/>
    <cellStyle name="Calculation 2 5 2 3 22" xfId="17786"/>
    <cellStyle name="Calculation 2 5 2 3 23" xfId="17787"/>
    <cellStyle name="Calculation 2 5 2 3 24" xfId="17788"/>
    <cellStyle name="Calculation 2 5 2 3 3" xfId="17789"/>
    <cellStyle name="Calculation 2 5 2 3 3 2" xfId="17790"/>
    <cellStyle name="Calculation 2 5 2 3 3 3" xfId="17791"/>
    <cellStyle name="Calculation 2 5 2 3 3 4" xfId="17792"/>
    <cellStyle name="Calculation 2 5 2 3 3 5" xfId="17793"/>
    <cellStyle name="Calculation 2 5 2 3 3 6" xfId="17794"/>
    <cellStyle name="Calculation 2 5 2 3 3 7" xfId="17795"/>
    <cellStyle name="Calculation 2 5 2 3 3 8" xfId="17796"/>
    <cellStyle name="Calculation 2 5 2 3 3 9" xfId="17797"/>
    <cellStyle name="Calculation 2 5 2 3 4" xfId="17798"/>
    <cellStyle name="Calculation 2 5 2 3 4 2" xfId="17799"/>
    <cellStyle name="Calculation 2 5 2 3 4 3" xfId="17800"/>
    <cellStyle name="Calculation 2 5 2 3 4 4" xfId="17801"/>
    <cellStyle name="Calculation 2 5 2 3 4 5" xfId="17802"/>
    <cellStyle name="Calculation 2 5 2 3 4 6" xfId="17803"/>
    <cellStyle name="Calculation 2 5 2 3 4 7" xfId="17804"/>
    <cellStyle name="Calculation 2 5 2 3 4 8" xfId="17805"/>
    <cellStyle name="Calculation 2 5 2 3 4 9" xfId="17806"/>
    <cellStyle name="Calculation 2 5 2 3 5" xfId="17807"/>
    <cellStyle name="Calculation 2 5 2 3 5 2" xfId="17808"/>
    <cellStyle name="Calculation 2 5 2 3 5 3" xfId="17809"/>
    <cellStyle name="Calculation 2 5 2 3 5 4" xfId="17810"/>
    <cellStyle name="Calculation 2 5 2 3 5 5" xfId="17811"/>
    <cellStyle name="Calculation 2 5 2 3 5 6" xfId="17812"/>
    <cellStyle name="Calculation 2 5 2 3 5 7" xfId="17813"/>
    <cellStyle name="Calculation 2 5 2 3 5 8" xfId="17814"/>
    <cellStyle name="Calculation 2 5 2 3 6" xfId="17815"/>
    <cellStyle name="Calculation 2 5 2 3 6 2" xfId="17816"/>
    <cellStyle name="Calculation 2 5 2 3 6 3" xfId="17817"/>
    <cellStyle name="Calculation 2 5 2 3 6 4" xfId="17818"/>
    <cellStyle name="Calculation 2 5 2 3 6 5" xfId="17819"/>
    <cellStyle name="Calculation 2 5 2 3 6 6" xfId="17820"/>
    <cellStyle name="Calculation 2 5 2 3 6 7" xfId="17821"/>
    <cellStyle name="Calculation 2 5 2 3 6 8" xfId="17822"/>
    <cellStyle name="Calculation 2 5 2 3 7" xfId="17823"/>
    <cellStyle name="Calculation 2 5 2 3 7 2" xfId="17824"/>
    <cellStyle name="Calculation 2 5 2 3 7 3" xfId="17825"/>
    <cellStyle name="Calculation 2 5 2 3 7 4" xfId="17826"/>
    <cellStyle name="Calculation 2 5 2 3 7 5" xfId="17827"/>
    <cellStyle name="Calculation 2 5 2 3 7 6" xfId="17828"/>
    <cellStyle name="Calculation 2 5 2 3 7 7" xfId="17829"/>
    <cellStyle name="Calculation 2 5 2 3 7 8" xfId="17830"/>
    <cellStyle name="Calculation 2 5 2 3 8" xfId="17831"/>
    <cellStyle name="Calculation 2 5 2 3 9" xfId="17832"/>
    <cellStyle name="Calculation 2 5 2 4" xfId="17833"/>
    <cellStyle name="Calculation 2 5 2 4 10" xfId="17834"/>
    <cellStyle name="Calculation 2 5 2 4 11" xfId="17835"/>
    <cellStyle name="Calculation 2 5 2 4 12" xfId="17836"/>
    <cellStyle name="Calculation 2 5 2 4 13" xfId="17837"/>
    <cellStyle name="Calculation 2 5 2 4 14" xfId="17838"/>
    <cellStyle name="Calculation 2 5 2 4 15" xfId="17839"/>
    <cellStyle name="Calculation 2 5 2 4 16" xfId="17840"/>
    <cellStyle name="Calculation 2 5 2 4 17" xfId="17841"/>
    <cellStyle name="Calculation 2 5 2 4 18" xfId="17842"/>
    <cellStyle name="Calculation 2 5 2 4 2" xfId="17843"/>
    <cellStyle name="Calculation 2 5 2 4 2 10" xfId="17844"/>
    <cellStyle name="Calculation 2 5 2 4 2 2" xfId="17845"/>
    <cellStyle name="Calculation 2 5 2 4 2 2 2" xfId="17846"/>
    <cellStyle name="Calculation 2 5 2 4 2 2 3" xfId="17847"/>
    <cellStyle name="Calculation 2 5 2 4 2 2 4" xfId="17848"/>
    <cellStyle name="Calculation 2 5 2 4 2 2 5" xfId="17849"/>
    <cellStyle name="Calculation 2 5 2 4 2 2 6" xfId="17850"/>
    <cellStyle name="Calculation 2 5 2 4 2 2 7" xfId="17851"/>
    <cellStyle name="Calculation 2 5 2 4 2 2 8" xfId="17852"/>
    <cellStyle name="Calculation 2 5 2 4 2 2 9" xfId="17853"/>
    <cellStyle name="Calculation 2 5 2 4 2 3" xfId="17854"/>
    <cellStyle name="Calculation 2 5 2 4 2 4" xfId="17855"/>
    <cellStyle name="Calculation 2 5 2 4 2 5" xfId="17856"/>
    <cellStyle name="Calculation 2 5 2 4 2 6" xfId="17857"/>
    <cellStyle name="Calculation 2 5 2 4 2 7" xfId="17858"/>
    <cellStyle name="Calculation 2 5 2 4 2 8" xfId="17859"/>
    <cellStyle name="Calculation 2 5 2 4 2 9" xfId="17860"/>
    <cellStyle name="Calculation 2 5 2 4 3" xfId="17861"/>
    <cellStyle name="Calculation 2 5 2 4 3 2" xfId="17862"/>
    <cellStyle name="Calculation 2 5 2 4 3 3" xfId="17863"/>
    <cellStyle name="Calculation 2 5 2 4 3 4" xfId="17864"/>
    <cellStyle name="Calculation 2 5 2 4 3 5" xfId="17865"/>
    <cellStyle name="Calculation 2 5 2 4 3 6" xfId="17866"/>
    <cellStyle name="Calculation 2 5 2 4 3 7" xfId="17867"/>
    <cellStyle name="Calculation 2 5 2 4 3 8" xfId="17868"/>
    <cellStyle name="Calculation 2 5 2 4 4" xfId="17869"/>
    <cellStyle name="Calculation 2 5 2 4 4 2" xfId="17870"/>
    <cellStyle name="Calculation 2 5 2 4 4 3" xfId="17871"/>
    <cellStyle name="Calculation 2 5 2 4 4 4" xfId="17872"/>
    <cellStyle name="Calculation 2 5 2 4 4 5" xfId="17873"/>
    <cellStyle name="Calculation 2 5 2 4 4 6" xfId="17874"/>
    <cellStyle name="Calculation 2 5 2 4 4 7" xfId="17875"/>
    <cellStyle name="Calculation 2 5 2 4 4 8" xfId="17876"/>
    <cellStyle name="Calculation 2 5 2 4 4 9" xfId="17877"/>
    <cellStyle name="Calculation 2 5 2 4 5" xfId="17878"/>
    <cellStyle name="Calculation 2 5 2 4 6" xfId="17879"/>
    <cellStyle name="Calculation 2 5 2 4 7" xfId="17880"/>
    <cellStyle name="Calculation 2 5 2 4 8" xfId="17881"/>
    <cellStyle name="Calculation 2 5 2 4 9" xfId="17882"/>
    <cellStyle name="Calculation 2 5 2 5" xfId="17883"/>
    <cellStyle name="Calculation 2 5 2 5 10" xfId="17884"/>
    <cellStyle name="Calculation 2 5 2 5 11" xfId="17885"/>
    <cellStyle name="Calculation 2 5 2 5 12" xfId="17886"/>
    <cellStyle name="Calculation 2 5 2 5 13" xfId="17887"/>
    <cellStyle name="Calculation 2 5 2 5 14" xfId="17888"/>
    <cellStyle name="Calculation 2 5 2 5 15" xfId="17889"/>
    <cellStyle name="Calculation 2 5 2 5 16" xfId="17890"/>
    <cellStyle name="Calculation 2 5 2 5 17" xfId="17891"/>
    <cellStyle name="Calculation 2 5 2 5 18" xfId="17892"/>
    <cellStyle name="Calculation 2 5 2 5 2" xfId="17893"/>
    <cellStyle name="Calculation 2 5 2 5 2 10" xfId="17894"/>
    <cellStyle name="Calculation 2 5 2 5 2 2" xfId="17895"/>
    <cellStyle name="Calculation 2 5 2 5 2 2 2" xfId="17896"/>
    <cellStyle name="Calculation 2 5 2 5 2 2 3" xfId="17897"/>
    <cellStyle name="Calculation 2 5 2 5 2 2 4" xfId="17898"/>
    <cellStyle name="Calculation 2 5 2 5 2 2 5" xfId="17899"/>
    <cellStyle name="Calculation 2 5 2 5 2 2 6" xfId="17900"/>
    <cellStyle name="Calculation 2 5 2 5 2 2 7" xfId="17901"/>
    <cellStyle name="Calculation 2 5 2 5 2 2 8" xfId="17902"/>
    <cellStyle name="Calculation 2 5 2 5 2 2 9" xfId="17903"/>
    <cellStyle name="Calculation 2 5 2 5 2 3" xfId="17904"/>
    <cellStyle name="Calculation 2 5 2 5 2 4" xfId="17905"/>
    <cellStyle name="Calculation 2 5 2 5 2 5" xfId="17906"/>
    <cellStyle name="Calculation 2 5 2 5 2 6" xfId="17907"/>
    <cellStyle name="Calculation 2 5 2 5 2 7" xfId="17908"/>
    <cellStyle name="Calculation 2 5 2 5 2 8" xfId="17909"/>
    <cellStyle name="Calculation 2 5 2 5 2 9" xfId="17910"/>
    <cellStyle name="Calculation 2 5 2 5 3" xfId="17911"/>
    <cellStyle name="Calculation 2 5 2 5 3 2" xfId="17912"/>
    <cellStyle name="Calculation 2 5 2 5 3 3" xfId="17913"/>
    <cellStyle name="Calculation 2 5 2 5 3 4" xfId="17914"/>
    <cellStyle name="Calculation 2 5 2 5 3 5" xfId="17915"/>
    <cellStyle name="Calculation 2 5 2 5 3 6" xfId="17916"/>
    <cellStyle name="Calculation 2 5 2 5 3 7" xfId="17917"/>
    <cellStyle name="Calculation 2 5 2 5 3 8" xfId="17918"/>
    <cellStyle name="Calculation 2 5 2 5 4" xfId="17919"/>
    <cellStyle name="Calculation 2 5 2 5 4 2" xfId="17920"/>
    <cellStyle name="Calculation 2 5 2 5 4 3" xfId="17921"/>
    <cellStyle name="Calculation 2 5 2 5 4 4" xfId="17922"/>
    <cellStyle name="Calculation 2 5 2 5 4 5" xfId="17923"/>
    <cellStyle name="Calculation 2 5 2 5 4 6" xfId="17924"/>
    <cellStyle name="Calculation 2 5 2 5 4 7" xfId="17925"/>
    <cellStyle name="Calculation 2 5 2 5 4 8" xfId="17926"/>
    <cellStyle name="Calculation 2 5 2 5 4 9" xfId="17927"/>
    <cellStyle name="Calculation 2 5 2 5 5" xfId="17928"/>
    <cellStyle name="Calculation 2 5 2 5 6" xfId="17929"/>
    <cellStyle name="Calculation 2 5 2 5 7" xfId="17930"/>
    <cellStyle name="Calculation 2 5 2 5 8" xfId="17931"/>
    <cellStyle name="Calculation 2 5 2 5 9" xfId="17932"/>
    <cellStyle name="Calculation 2 5 2 6" xfId="17933"/>
    <cellStyle name="Calculation 2 5 2 6 10" xfId="17934"/>
    <cellStyle name="Calculation 2 5 2 6 11" xfId="17935"/>
    <cellStyle name="Calculation 2 5 2 6 12" xfId="17936"/>
    <cellStyle name="Calculation 2 5 2 6 13" xfId="17937"/>
    <cellStyle name="Calculation 2 5 2 6 14" xfId="17938"/>
    <cellStyle name="Calculation 2 5 2 6 15" xfId="17939"/>
    <cellStyle name="Calculation 2 5 2 6 16" xfId="17940"/>
    <cellStyle name="Calculation 2 5 2 6 17" xfId="17941"/>
    <cellStyle name="Calculation 2 5 2 6 18" xfId="17942"/>
    <cellStyle name="Calculation 2 5 2 6 2" xfId="17943"/>
    <cellStyle name="Calculation 2 5 2 6 2 2" xfId="17944"/>
    <cellStyle name="Calculation 2 5 2 6 2 3" xfId="17945"/>
    <cellStyle name="Calculation 2 5 2 6 2 4" xfId="17946"/>
    <cellStyle name="Calculation 2 5 2 6 2 5" xfId="17947"/>
    <cellStyle name="Calculation 2 5 2 6 2 6" xfId="17948"/>
    <cellStyle name="Calculation 2 5 2 6 2 7" xfId="17949"/>
    <cellStyle name="Calculation 2 5 2 6 2 8" xfId="17950"/>
    <cellStyle name="Calculation 2 5 2 6 2 9" xfId="17951"/>
    <cellStyle name="Calculation 2 5 2 6 3" xfId="17952"/>
    <cellStyle name="Calculation 2 5 2 6 4" xfId="17953"/>
    <cellStyle name="Calculation 2 5 2 6 5" xfId="17954"/>
    <cellStyle name="Calculation 2 5 2 6 6" xfId="17955"/>
    <cellStyle name="Calculation 2 5 2 6 7" xfId="17956"/>
    <cellStyle name="Calculation 2 5 2 6 8" xfId="17957"/>
    <cellStyle name="Calculation 2 5 2 6 9" xfId="17958"/>
    <cellStyle name="Calculation 2 5 2 7" xfId="17959"/>
    <cellStyle name="Calculation 2 5 2 7 2" xfId="17960"/>
    <cellStyle name="Calculation 2 5 2 7 3" xfId="17961"/>
    <cellStyle name="Calculation 2 5 2 7 4" xfId="17962"/>
    <cellStyle name="Calculation 2 5 2 7 5" xfId="17963"/>
    <cellStyle name="Calculation 2 5 2 7 6" xfId="17964"/>
    <cellStyle name="Calculation 2 5 2 7 7" xfId="17965"/>
    <cellStyle name="Calculation 2 5 2 7 8" xfId="17966"/>
    <cellStyle name="Calculation 2 5 2 7 9" xfId="17967"/>
    <cellStyle name="Calculation 2 5 2 8" xfId="17968"/>
    <cellStyle name="Calculation 2 5 2 8 2" xfId="17969"/>
    <cellStyle name="Calculation 2 5 2 8 3" xfId="17970"/>
    <cellStyle name="Calculation 2 5 2 8 4" xfId="17971"/>
    <cellStyle name="Calculation 2 5 2 8 5" xfId="17972"/>
    <cellStyle name="Calculation 2 5 2 8 6" xfId="17973"/>
    <cellStyle name="Calculation 2 5 2 8 7" xfId="17974"/>
    <cellStyle name="Calculation 2 5 2 8 8" xfId="17975"/>
    <cellStyle name="Calculation 2 5 2 8 9" xfId="17976"/>
    <cellStyle name="Calculation 2 5 2 9" xfId="17977"/>
    <cellStyle name="Calculation 2 5 2 9 2" xfId="17978"/>
    <cellStyle name="Calculation 2 5 2 9 3" xfId="17979"/>
    <cellStyle name="Calculation 2 5 2 9 4" xfId="17980"/>
    <cellStyle name="Calculation 2 5 2 9 5" xfId="17981"/>
    <cellStyle name="Calculation 2 5 2 9 6" xfId="17982"/>
    <cellStyle name="Calculation 2 5 2 9 7" xfId="17983"/>
    <cellStyle name="Calculation 2 5 2 9 8" xfId="17984"/>
    <cellStyle name="Calculation 2 5 20" xfId="17985"/>
    <cellStyle name="Calculation 2 5 21" xfId="17986"/>
    <cellStyle name="Calculation 2 5 22" xfId="17987"/>
    <cellStyle name="Calculation 2 5 23" xfId="17988"/>
    <cellStyle name="Calculation 2 5 24" xfId="17989"/>
    <cellStyle name="Calculation 2 5 25" xfId="17990"/>
    <cellStyle name="Calculation 2 5 26" xfId="17991"/>
    <cellStyle name="Calculation 2 5 27" xfId="17992"/>
    <cellStyle name="Calculation 2 5 3" xfId="17993"/>
    <cellStyle name="Calculation 2 5 3 10" xfId="17994"/>
    <cellStyle name="Calculation 2 5 3 11" xfId="17995"/>
    <cellStyle name="Calculation 2 5 3 12" xfId="17996"/>
    <cellStyle name="Calculation 2 5 3 13" xfId="17997"/>
    <cellStyle name="Calculation 2 5 3 14" xfId="17998"/>
    <cellStyle name="Calculation 2 5 3 15" xfId="17999"/>
    <cellStyle name="Calculation 2 5 3 16" xfId="18000"/>
    <cellStyle name="Calculation 2 5 3 17" xfId="18001"/>
    <cellStyle name="Calculation 2 5 3 18" xfId="18002"/>
    <cellStyle name="Calculation 2 5 3 19" xfId="18003"/>
    <cellStyle name="Calculation 2 5 3 2" xfId="18004"/>
    <cellStyle name="Calculation 2 5 3 2 10" xfId="18005"/>
    <cellStyle name="Calculation 2 5 3 2 11" xfId="18006"/>
    <cellStyle name="Calculation 2 5 3 2 12" xfId="18007"/>
    <cellStyle name="Calculation 2 5 3 2 13" xfId="18008"/>
    <cellStyle name="Calculation 2 5 3 2 14" xfId="18009"/>
    <cellStyle name="Calculation 2 5 3 2 15" xfId="18010"/>
    <cellStyle name="Calculation 2 5 3 2 2" xfId="18011"/>
    <cellStyle name="Calculation 2 5 3 2 2 10" xfId="18012"/>
    <cellStyle name="Calculation 2 5 3 2 2 2" xfId="18013"/>
    <cellStyle name="Calculation 2 5 3 2 2 2 2" xfId="18014"/>
    <cellStyle name="Calculation 2 5 3 2 2 2 3" xfId="18015"/>
    <cellStyle name="Calculation 2 5 3 2 2 2 4" xfId="18016"/>
    <cellStyle name="Calculation 2 5 3 2 2 2 5" xfId="18017"/>
    <cellStyle name="Calculation 2 5 3 2 2 2 6" xfId="18018"/>
    <cellStyle name="Calculation 2 5 3 2 2 2 7" xfId="18019"/>
    <cellStyle name="Calculation 2 5 3 2 2 2 8" xfId="18020"/>
    <cellStyle name="Calculation 2 5 3 2 2 2 9" xfId="18021"/>
    <cellStyle name="Calculation 2 5 3 2 2 3" xfId="18022"/>
    <cellStyle name="Calculation 2 5 3 2 2 4" xfId="18023"/>
    <cellStyle name="Calculation 2 5 3 2 2 5" xfId="18024"/>
    <cellStyle name="Calculation 2 5 3 2 2 6" xfId="18025"/>
    <cellStyle name="Calculation 2 5 3 2 2 7" xfId="18026"/>
    <cellStyle name="Calculation 2 5 3 2 2 8" xfId="18027"/>
    <cellStyle name="Calculation 2 5 3 2 2 9" xfId="18028"/>
    <cellStyle name="Calculation 2 5 3 2 3" xfId="18029"/>
    <cellStyle name="Calculation 2 5 3 2 3 2" xfId="18030"/>
    <cellStyle name="Calculation 2 5 3 2 3 3" xfId="18031"/>
    <cellStyle name="Calculation 2 5 3 2 3 4" xfId="18032"/>
    <cellStyle name="Calculation 2 5 3 2 3 5" xfId="18033"/>
    <cellStyle name="Calculation 2 5 3 2 3 6" xfId="18034"/>
    <cellStyle name="Calculation 2 5 3 2 3 7" xfId="18035"/>
    <cellStyle name="Calculation 2 5 3 2 3 8" xfId="18036"/>
    <cellStyle name="Calculation 2 5 3 2 3 9" xfId="18037"/>
    <cellStyle name="Calculation 2 5 3 2 4" xfId="18038"/>
    <cellStyle name="Calculation 2 5 3 2 4 2" xfId="18039"/>
    <cellStyle name="Calculation 2 5 3 2 4 3" xfId="18040"/>
    <cellStyle name="Calculation 2 5 3 2 4 4" xfId="18041"/>
    <cellStyle name="Calculation 2 5 3 2 4 5" xfId="18042"/>
    <cellStyle name="Calculation 2 5 3 2 4 6" xfId="18043"/>
    <cellStyle name="Calculation 2 5 3 2 4 7" xfId="18044"/>
    <cellStyle name="Calculation 2 5 3 2 4 8" xfId="18045"/>
    <cellStyle name="Calculation 2 5 3 2 4 9" xfId="18046"/>
    <cellStyle name="Calculation 2 5 3 2 5" xfId="18047"/>
    <cellStyle name="Calculation 2 5 3 2 5 2" xfId="18048"/>
    <cellStyle name="Calculation 2 5 3 2 5 3" xfId="18049"/>
    <cellStyle name="Calculation 2 5 3 2 5 4" xfId="18050"/>
    <cellStyle name="Calculation 2 5 3 2 5 5" xfId="18051"/>
    <cellStyle name="Calculation 2 5 3 2 5 6" xfId="18052"/>
    <cellStyle name="Calculation 2 5 3 2 5 7" xfId="18053"/>
    <cellStyle name="Calculation 2 5 3 2 5 8" xfId="18054"/>
    <cellStyle name="Calculation 2 5 3 2 6" xfId="18055"/>
    <cellStyle name="Calculation 2 5 3 2 6 2" xfId="18056"/>
    <cellStyle name="Calculation 2 5 3 2 6 3" xfId="18057"/>
    <cellStyle name="Calculation 2 5 3 2 6 4" xfId="18058"/>
    <cellStyle name="Calculation 2 5 3 2 6 5" xfId="18059"/>
    <cellStyle name="Calculation 2 5 3 2 6 6" xfId="18060"/>
    <cellStyle name="Calculation 2 5 3 2 6 7" xfId="18061"/>
    <cellStyle name="Calculation 2 5 3 2 6 8" xfId="18062"/>
    <cellStyle name="Calculation 2 5 3 2 7" xfId="18063"/>
    <cellStyle name="Calculation 2 5 3 2 7 2" xfId="18064"/>
    <cellStyle name="Calculation 2 5 3 2 7 3" xfId="18065"/>
    <cellStyle name="Calculation 2 5 3 2 7 4" xfId="18066"/>
    <cellStyle name="Calculation 2 5 3 2 7 5" xfId="18067"/>
    <cellStyle name="Calculation 2 5 3 2 7 6" xfId="18068"/>
    <cellStyle name="Calculation 2 5 3 2 7 7" xfId="18069"/>
    <cellStyle name="Calculation 2 5 3 2 7 8" xfId="18070"/>
    <cellStyle name="Calculation 2 5 3 2 8" xfId="18071"/>
    <cellStyle name="Calculation 2 5 3 2 9" xfId="18072"/>
    <cellStyle name="Calculation 2 5 3 20" xfId="18073"/>
    <cellStyle name="Calculation 2 5 3 21" xfId="18074"/>
    <cellStyle name="Calculation 2 5 3 22" xfId="18075"/>
    <cellStyle name="Calculation 2 5 3 23" xfId="18076"/>
    <cellStyle name="Calculation 2 5 3 24" xfId="18077"/>
    <cellStyle name="Calculation 2 5 3 25" xfId="18078"/>
    <cellStyle name="Calculation 2 5 3 26" xfId="18079"/>
    <cellStyle name="Calculation 2 5 3 27" xfId="18080"/>
    <cellStyle name="Calculation 2 5 3 3" xfId="18081"/>
    <cellStyle name="Calculation 2 5 3 3 10" xfId="18082"/>
    <cellStyle name="Calculation 2 5 3 3 11" xfId="18083"/>
    <cellStyle name="Calculation 2 5 3 3 12" xfId="18084"/>
    <cellStyle name="Calculation 2 5 3 3 13" xfId="18085"/>
    <cellStyle name="Calculation 2 5 3 3 14" xfId="18086"/>
    <cellStyle name="Calculation 2 5 3 3 15" xfId="18087"/>
    <cellStyle name="Calculation 2 5 3 3 2" xfId="18088"/>
    <cellStyle name="Calculation 2 5 3 3 2 10" xfId="18089"/>
    <cellStyle name="Calculation 2 5 3 3 2 2" xfId="18090"/>
    <cellStyle name="Calculation 2 5 3 3 2 2 2" xfId="18091"/>
    <cellStyle name="Calculation 2 5 3 3 2 2 3" xfId="18092"/>
    <cellStyle name="Calculation 2 5 3 3 2 2 4" xfId="18093"/>
    <cellStyle name="Calculation 2 5 3 3 2 2 5" xfId="18094"/>
    <cellStyle name="Calculation 2 5 3 3 2 2 6" xfId="18095"/>
    <cellStyle name="Calculation 2 5 3 3 2 2 7" xfId="18096"/>
    <cellStyle name="Calculation 2 5 3 3 2 2 8" xfId="18097"/>
    <cellStyle name="Calculation 2 5 3 3 2 2 9" xfId="18098"/>
    <cellStyle name="Calculation 2 5 3 3 2 3" xfId="18099"/>
    <cellStyle name="Calculation 2 5 3 3 2 4" xfId="18100"/>
    <cellStyle name="Calculation 2 5 3 3 2 5" xfId="18101"/>
    <cellStyle name="Calculation 2 5 3 3 2 6" xfId="18102"/>
    <cellStyle name="Calculation 2 5 3 3 2 7" xfId="18103"/>
    <cellStyle name="Calculation 2 5 3 3 2 8" xfId="18104"/>
    <cellStyle name="Calculation 2 5 3 3 2 9" xfId="18105"/>
    <cellStyle name="Calculation 2 5 3 3 3" xfId="18106"/>
    <cellStyle name="Calculation 2 5 3 3 3 2" xfId="18107"/>
    <cellStyle name="Calculation 2 5 3 3 3 3" xfId="18108"/>
    <cellStyle name="Calculation 2 5 3 3 3 4" xfId="18109"/>
    <cellStyle name="Calculation 2 5 3 3 3 5" xfId="18110"/>
    <cellStyle name="Calculation 2 5 3 3 3 6" xfId="18111"/>
    <cellStyle name="Calculation 2 5 3 3 3 7" xfId="18112"/>
    <cellStyle name="Calculation 2 5 3 3 3 8" xfId="18113"/>
    <cellStyle name="Calculation 2 5 3 3 4" xfId="18114"/>
    <cellStyle name="Calculation 2 5 3 3 4 2" xfId="18115"/>
    <cellStyle name="Calculation 2 5 3 3 4 3" xfId="18116"/>
    <cellStyle name="Calculation 2 5 3 3 4 4" xfId="18117"/>
    <cellStyle name="Calculation 2 5 3 3 4 5" xfId="18118"/>
    <cellStyle name="Calculation 2 5 3 3 4 6" xfId="18119"/>
    <cellStyle name="Calculation 2 5 3 3 4 7" xfId="18120"/>
    <cellStyle name="Calculation 2 5 3 3 4 8" xfId="18121"/>
    <cellStyle name="Calculation 2 5 3 3 4 9" xfId="18122"/>
    <cellStyle name="Calculation 2 5 3 3 5" xfId="18123"/>
    <cellStyle name="Calculation 2 5 3 3 5 2" xfId="18124"/>
    <cellStyle name="Calculation 2 5 3 3 5 3" xfId="18125"/>
    <cellStyle name="Calculation 2 5 3 3 5 4" xfId="18126"/>
    <cellStyle name="Calculation 2 5 3 3 5 5" xfId="18127"/>
    <cellStyle name="Calculation 2 5 3 3 5 6" xfId="18128"/>
    <cellStyle name="Calculation 2 5 3 3 5 7" xfId="18129"/>
    <cellStyle name="Calculation 2 5 3 3 5 8" xfId="18130"/>
    <cellStyle name="Calculation 2 5 3 3 6" xfId="18131"/>
    <cellStyle name="Calculation 2 5 3 3 6 2" xfId="18132"/>
    <cellStyle name="Calculation 2 5 3 3 6 3" xfId="18133"/>
    <cellStyle name="Calculation 2 5 3 3 6 4" xfId="18134"/>
    <cellStyle name="Calculation 2 5 3 3 6 5" xfId="18135"/>
    <cellStyle name="Calculation 2 5 3 3 6 6" xfId="18136"/>
    <cellStyle name="Calculation 2 5 3 3 6 7" xfId="18137"/>
    <cellStyle name="Calculation 2 5 3 3 6 8" xfId="18138"/>
    <cellStyle name="Calculation 2 5 3 3 7" xfId="18139"/>
    <cellStyle name="Calculation 2 5 3 3 7 2" xfId="18140"/>
    <cellStyle name="Calculation 2 5 3 3 7 3" xfId="18141"/>
    <cellStyle name="Calculation 2 5 3 3 7 4" xfId="18142"/>
    <cellStyle name="Calculation 2 5 3 3 7 5" xfId="18143"/>
    <cellStyle name="Calculation 2 5 3 3 7 6" xfId="18144"/>
    <cellStyle name="Calculation 2 5 3 3 7 7" xfId="18145"/>
    <cellStyle name="Calculation 2 5 3 3 7 8" xfId="18146"/>
    <cellStyle name="Calculation 2 5 3 3 8" xfId="18147"/>
    <cellStyle name="Calculation 2 5 3 3 9" xfId="18148"/>
    <cellStyle name="Calculation 2 5 3 4" xfId="18149"/>
    <cellStyle name="Calculation 2 5 3 4 10" xfId="18150"/>
    <cellStyle name="Calculation 2 5 3 4 11" xfId="18151"/>
    <cellStyle name="Calculation 2 5 3 4 12" xfId="18152"/>
    <cellStyle name="Calculation 2 5 3 4 13" xfId="18153"/>
    <cellStyle name="Calculation 2 5 3 4 2" xfId="18154"/>
    <cellStyle name="Calculation 2 5 3 4 2 10" xfId="18155"/>
    <cellStyle name="Calculation 2 5 3 4 2 2" xfId="18156"/>
    <cellStyle name="Calculation 2 5 3 4 2 2 2" xfId="18157"/>
    <cellStyle name="Calculation 2 5 3 4 2 2 3" xfId="18158"/>
    <cellStyle name="Calculation 2 5 3 4 2 2 4" xfId="18159"/>
    <cellStyle name="Calculation 2 5 3 4 2 2 5" xfId="18160"/>
    <cellStyle name="Calculation 2 5 3 4 2 2 6" xfId="18161"/>
    <cellStyle name="Calculation 2 5 3 4 2 2 7" xfId="18162"/>
    <cellStyle name="Calculation 2 5 3 4 2 2 8" xfId="18163"/>
    <cellStyle name="Calculation 2 5 3 4 2 2 9" xfId="18164"/>
    <cellStyle name="Calculation 2 5 3 4 2 3" xfId="18165"/>
    <cellStyle name="Calculation 2 5 3 4 2 4" xfId="18166"/>
    <cellStyle name="Calculation 2 5 3 4 2 5" xfId="18167"/>
    <cellStyle name="Calculation 2 5 3 4 2 6" xfId="18168"/>
    <cellStyle name="Calculation 2 5 3 4 2 7" xfId="18169"/>
    <cellStyle name="Calculation 2 5 3 4 2 8" xfId="18170"/>
    <cellStyle name="Calculation 2 5 3 4 2 9" xfId="18171"/>
    <cellStyle name="Calculation 2 5 3 4 3" xfId="18172"/>
    <cellStyle name="Calculation 2 5 3 4 3 2" xfId="18173"/>
    <cellStyle name="Calculation 2 5 3 4 3 3" xfId="18174"/>
    <cellStyle name="Calculation 2 5 3 4 3 4" xfId="18175"/>
    <cellStyle name="Calculation 2 5 3 4 3 5" xfId="18176"/>
    <cellStyle name="Calculation 2 5 3 4 3 6" xfId="18177"/>
    <cellStyle name="Calculation 2 5 3 4 3 7" xfId="18178"/>
    <cellStyle name="Calculation 2 5 3 4 3 8" xfId="18179"/>
    <cellStyle name="Calculation 2 5 3 4 4" xfId="18180"/>
    <cellStyle name="Calculation 2 5 3 4 4 2" xfId="18181"/>
    <cellStyle name="Calculation 2 5 3 4 4 3" xfId="18182"/>
    <cellStyle name="Calculation 2 5 3 4 4 4" xfId="18183"/>
    <cellStyle name="Calculation 2 5 3 4 4 5" xfId="18184"/>
    <cellStyle name="Calculation 2 5 3 4 4 6" xfId="18185"/>
    <cellStyle name="Calculation 2 5 3 4 4 7" xfId="18186"/>
    <cellStyle name="Calculation 2 5 3 4 4 8" xfId="18187"/>
    <cellStyle name="Calculation 2 5 3 4 4 9" xfId="18188"/>
    <cellStyle name="Calculation 2 5 3 4 5" xfId="18189"/>
    <cellStyle name="Calculation 2 5 3 4 6" xfId="18190"/>
    <cellStyle name="Calculation 2 5 3 4 7" xfId="18191"/>
    <cellStyle name="Calculation 2 5 3 4 8" xfId="18192"/>
    <cellStyle name="Calculation 2 5 3 4 9" xfId="18193"/>
    <cellStyle name="Calculation 2 5 3 5" xfId="18194"/>
    <cellStyle name="Calculation 2 5 3 5 10" xfId="18195"/>
    <cellStyle name="Calculation 2 5 3 5 11" xfId="18196"/>
    <cellStyle name="Calculation 2 5 3 5 12" xfId="18197"/>
    <cellStyle name="Calculation 2 5 3 5 13" xfId="18198"/>
    <cellStyle name="Calculation 2 5 3 5 2" xfId="18199"/>
    <cellStyle name="Calculation 2 5 3 5 2 10" xfId="18200"/>
    <cellStyle name="Calculation 2 5 3 5 2 2" xfId="18201"/>
    <cellStyle name="Calculation 2 5 3 5 2 2 2" xfId="18202"/>
    <cellStyle name="Calculation 2 5 3 5 2 2 3" xfId="18203"/>
    <cellStyle name="Calculation 2 5 3 5 2 2 4" xfId="18204"/>
    <cellStyle name="Calculation 2 5 3 5 2 2 5" xfId="18205"/>
    <cellStyle name="Calculation 2 5 3 5 2 2 6" xfId="18206"/>
    <cellStyle name="Calculation 2 5 3 5 2 2 7" xfId="18207"/>
    <cellStyle name="Calculation 2 5 3 5 2 2 8" xfId="18208"/>
    <cellStyle name="Calculation 2 5 3 5 2 2 9" xfId="18209"/>
    <cellStyle name="Calculation 2 5 3 5 2 3" xfId="18210"/>
    <cellStyle name="Calculation 2 5 3 5 2 4" xfId="18211"/>
    <cellStyle name="Calculation 2 5 3 5 2 5" xfId="18212"/>
    <cellStyle name="Calculation 2 5 3 5 2 6" xfId="18213"/>
    <cellStyle name="Calculation 2 5 3 5 2 7" xfId="18214"/>
    <cellStyle name="Calculation 2 5 3 5 2 8" xfId="18215"/>
    <cellStyle name="Calculation 2 5 3 5 2 9" xfId="18216"/>
    <cellStyle name="Calculation 2 5 3 5 3" xfId="18217"/>
    <cellStyle name="Calculation 2 5 3 5 3 2" xfId="18218"/>
    <cellStyle name="Calculation 2 5 3 5 3 3" xfId="18219"/>
    <cellStyle name="Calculation 2 5 3 5 3 4" xfId="18220"/>
    <cellStyle name="Calculation 2 5 3 5 3 5" xfId="18221"/>
    <cellStyle name="Calculation 2 5 3 5 3 6" xfId="18222"/>
    <cellStyle name="Calculation 2 5 3 5 3 7" xfId="18223"/>
    <cellStyle name="Calculation 2 5 3 5 3 8" xfId="18224"/>
    <cellStyle name="Calculation 2 5 3 5 4" xfId="18225"/>
    <cellStyle name="Calculation 2 5 3 5 4 2" xfId="18226"/>
    <cellStyle name="Calculation 2 5 3 5 4 3" xfId="18227"/>
    <cellStyle name="Calculation 2 5 3 5 4 4" xfId="18228"/>
    <cellStyle name="Calculation 2 5 3 5 4 5" xfId="18229"/>
    <cellStyle name="Calculation 2 5 3 5 4 6" xfId="18230"/>
    <cellStyle name="Calculation 2 5 3 5 4 7" xfId="18231"/>
    <cellStyle name="Calculation 2 5 3 5 4 8" xfId="18232"/>
    <cellStyle name="Calculation 2 5 3 5 4 9" xfId="18233"/>
    <cellStyle name="Calculation 2 5 3 5 5" xfId="18234"/>
    <cellStyle name="Calculation 2 5 3 5 6" xfId="18235"/>
    <cellStyle name="Calculation 2 5 3 5 7" xfId="18236"/>
    <cellStyle name="Calculation 2 5 3 5 8" xfId="18237"/>
    <cellStyle name="Calculation 2 5 3 5 9" xfId="18238"/>
    <cellStyle name="Calculation 2 5 3 6" xfId="18239"/>
    <cellStyle name="Calculation 2 5 3 6 10" xfId="18240"/>
    <cellStyle name="Calculation 2 5 3 6 2" xfId="18241"/>
    <cellStyle name="Calculation 2 5 3 6 2 2" xfId="18242"/>
    <cellStyle name="Calculation 2 5 3 6 2 3" xfId="18243"/>
    <cellStyle name="Calculation 2 5 3 6 2 4" xfId="18244"/>
    <cellStyle name="Calculation 2 5 3 6 2 5" xfId="18245"/>
    <cellStyle name="Calculation 2 5 3 6 2 6" xfId="18246"/>
    <cellStyle name="Calculation 2 5 3 6 2 7" xfId="18247"/>
    <cellStyle name="Calculation 2 5 3 6 2 8" xfId="18248"/>
    <cellStyle name="Calculation 2 5 3 6 2 9" xfId="18249"/>
    <cellStyle name="Calculation 2 5 3 6 3" xfId="18250"/>
    <cellStyle name="Calculation 2 5 3 6 4" xfId="18251"/>
    <cellStyle name="Calculation 2 5 3 6 5" xfId="18252"/>
    <cellStyle name="Calculation 2 5 3 6 6" xfId="18253"/>
    <cellStyle name="Calculation 2 5 3 6 7" xfId="18254"/>
    <cellStyle name="Calculation 2 5 3 6 8" xfId="18255"/>
    <cellStyle name="Calculation 2 5 3 6 9" xfId="18256"/>
    <cellStyle name="Calculation 2 5 3 7" xfId="18257"/>
    <cellStyle name="Calculation 2 5 3 7 2" xfId="18258"/>
    <cellStyle name="Calculation 2 5 3 7 3" xfId="18259"/>
    <cellStyle name="Calculation 2 5 3 7 4" xfId="18260"/>
    <cellStyle name="Calculation 2 5 3 7 5" xfId="18261"/>
    <cellStyle name="Calculation 2 5 3 7 6" xfId="18262"/>
    <cellStyle name="Calculation 2 5 3 7 7" xfId="18263"/>
    <cellStyle name="Calculation 2 5 3 7 8" xfId="18264"/>
    <cellStyle name="Calculation 2 5 3 8" xfId="18265"/>
    <cellStyle name="Calculation 2 5 3 8 2" xfId="18266"/>
    <cellStyle name="Calculation 2 5 3 8 3" xfId="18267"/>
    <cellStyle name="Calculation 2 5 3 8 4" xfId="18268"/>
    <cellStyle name="Calculation 2 5 3 8 5" xfId="18269"/>
    <cellStyle name="Calculation 2 5 3 8 6" xfId="18270"/>
    <cellStyle name="Calculation 2 5 3 8 7" xfId="18271"/>
    <cellStyle name="Calculation 2 5 3 8 8" xfId="18272"/>
    <cellStyle name="Calculation 2 5 3 8 9" xfId="18273"/>
    <cellStyle name="Calculation 2 5 3 9" xfId="18274"/>
    <cellStyle name="Calculation 2 5 3 9 2" xfId="18275"/>
    <cellStyle name="Calculation 2 5 3 9 3" xfId="18276"/>
    <cellStyle name="Calculation 2 5 3 9 4" xfId="18277"/>
    <cellStyle name="Calculation 2 5 3 9 5" xfId="18278"/>
    <cellStyle name="Calculation 2 5 3 9 6" xfId="18279"/>
    <cellStyle name="Calculation 2 5 3 9 7" xfId="18280"/>
    <cellStyle name="Calculation 2 5 3 9 8" xfId="18281"/>
    <cellStyle name="Calculation 2 5 4" xfId="18282"/>
    <cellStyle name="Calculation 2 5 4 10" xfId="18283"/>
    <cellStyle name="Calculation 2 5 4 11" xfId="18284"/>
    <cellStyle name="Calculation 2 5 4 12" xfId="18285"/>
    <cellStyle name="Calculation 2 5 4 13" xfId="18286"/>
    <cellStyle name="Calculation 2 5 4 14" xfId="18287"/>
    <cellStyle name="Calculation 2 5 4 15" xfId="18288"/>
    <cellStyle name="Calculation 2 5 4 16" xfId="18289"/>
    <cellStyle name="Calculation 2 5 4 17" xfId="18290"/>
    <cellStyle name="Calculation 2 5 4 18" xfId="18291"/>
    <cellStyle name="Calculation 2 5 4 19" xfId="18292"/>
    <cellStyle name="Calculation 2 5 4 2" xfId="18293"/>
    <cellStyle name="Calculation 2 5 4 2 2" xfId="18294"/>
    <cellStyle name="Calculation 2 5 4 2 3" xfId="18295"/>
    <cellStyle name="Calculation 2 5 4 2 4" xfId="18296"/>
    <cellStyle name="Calculation 2 5 4 2 5" xfId="18297"/>
    <cellStyle name="Calculation 2 5 4 2 6" xfId="18298"/>
    <cellStyle name="Calculation 2 5 4 2 7" xfId="18299"/>
    <cellStyle name="Calculation 2 5 4 2 8" xfId="18300"/>
    <cellStyle name="Calculation 2 5 4 2 9" xfId="18301"/>
    <cellStyle name="Calculation 2 5 4 20" xfId="18302"/>
    <cellStyle name="Calculation 2 5 4 21" xfId="18303"/>
    <cellStyle name="Calculation 2 5 4 22" xfId="18304"/>
    <cellStyle name="Calculation 2 5 4 23" xfId="18305"/>
    <cellStyle name="Calculation 2 5 4 24" xfId="18306"/>
    <cellStyle name="Calculation 2 5 4 3" xfId="18307"/>
    <cellStyle name="Calculation 2 5 4 3 2" xfId="18308"/>
    <cellStyle name="Calculation 2 5 4 3 3" xfId="18309"/>
    <cellStyle name="Calculation 2 5 4 3 4" xfId="18310"/>
    <cellStyle name="Calculation 2 5 4 3 5" xfId="18311"/>
    <cellStyle name="Calculation 2 5 4 3 6" xfId="18312"/>
    <cellStyle name="Calculation 2 5 4 3 7" xfId="18313"/>
    <cellStyle name="Calculation 2 5 4 3 8" xfId="18314"/>
    <cellStyle name="Calculation 2 5 4 3 9" xfId="18315"/>
    <cellStyle name="Calculation 2 5 4 4" xfId="18316"/>
    <cellStyle name="Calculation 2 5 4 4 2" xfId="18317"/>
    <cellStyle name="Calculation 2 5 4 4 3" xfId="18318"/>
    <cellStyle name="Calculation 2 5 4 4 4" xfId="18319"/>
    <cellStyle name="Calculation 2 5 4 4 5" xfId="18320"/>
    <cellStyle name="Calculation 2 5 4 4 6" xfId="18321"/>
    <cellStyle name="Calculation 2 5 4 4 7" xfId="18322"/>
    <cellStyle name="Calculation 2 5 4 4 8" xfId="18323"/>
    <cellStyle name="Calculation 2 5 4 4 9" xfId="18324"/>
    <cellStyle name="Calculation 2 5 4 5" xfId="18325"/>
    <cellStyle name="Calculation 2 5 4 5 2" xfId="18326"/>
    <cellStyle name="Calculation 2 5 4 5 3" xfId="18327"/>
    <cellStyle name="Calculation 2 5 4 5 4" xfId="18328"/>
    <cellStyle name="Calculation 2 5 4 5 5" xfId="18329"/>
    <cellStyle name="Calculation 2 5 4 5 6" xfId="18330"/>
    <cellStyle name="Calculation 2 5 4 5 7" xfId="18331"/>
    <cellStyle name="Calculation 2 5 4 5 8" xfId="18332"/>
    <cellStyle name="Calculation 2 5 4 6" xfId="18333"/>
    <cellStyle name="Calculation 2 5 4 6 2" xfId="18334"/>
    <cellStyle name="Calculation 2 5 4 6 3" xfId="18335"/>
    <cellStyle name="Calculation 2 5 4 6 4" xfId="18336"/>
    <cellStyle name="Calculation 2 5 4 6 5" xfId="18337"/>
    <cellStyle name="Calculation 2 5 4 6 6" xfId="18338"/>
    <cellStyle name="Calculation 2 5 4 6 7" xfId="18339"/>
    <cellStyle name="Calculation 2 5 4 6 8" xfId="18340"/>
    <cellStyle name="Calculation 2 5 4 7" xfId="18341"/>
    <cellStyle name="Calculation 2 5 4 7 2" xfId="18342"/>
    <cellStyle name="Calculation 2 5 4 7 3" xfId="18343"/>
    <cellStyle name="Calculation 2 5 4 7 4" xfId="18344"/>
    <cellStyle name="Calculation 2 5 4 7 5" xfId="18345"/>
    <cellStyle name="Calculation 2 5 4 7 6" xfId="18346"/>
    <cellStyle name="Calculation 2 5 4 7 7" xfId="18347"/>
    <cellStyle name="Calculation 2 5 4 7 8" xfId="18348"/>
    <cellStyle name="Calculation 2 5 4 8" xfId="18349"/>
    <cellStyle name="Calculation 2 5 4 9" xfId="18350"/>
    <cellStyle name="Calculation 2 5 5" xfId="18351"/>
    <cellStyle name="Calculation 2 5 5 10" xfId="18352"/>
    <cellStyle name="Calculation 2 5 5 11" xfId="18353"/>
    <cellStyle name="Calculation 2 5 5 12" xfId="18354"/>
    <cellStyle name="Calculation 2 5 5 13" xfId="18355"/>
    <cellStyle name="Calculation 2 5 5 14" xfId="18356"/>
    <cellStyle name="Calculation 2 5 5 15" xfId="18357"/>
    <cellStyle name="Calculation 2 5 5 16" xfId="18358"/>
    <cellStyle name="Calculation 2 5 5 17" xfId="18359"/>
    <cellStyle name="Calculation 2 5 5 18" xfId="18360"/>
    <cellStyle name="Calculation 2 5 5 2" xfId="18361"/>
    <cellStyle name="Calculation 2 5 5 2 10" xfId="18362"/>
    <cellStyle name="Calculation 2 5 5 2 2" xfId="18363"/>
    <cellStyle name="Calculation 2 5 5 2 2 2" xfId="18364"/>
    <cellStyle name="Calculation 2 5 5 2 2 3" xfId="18365"/>
    <cellStyle name="Calculation 2 5 5 2 2 4" xfId="18366"/>
    <cellStyle name="Calculation 2 5 5 2 2 5" xfId="18367"/>
    <cellStyle name="Calculation 2 5 5 2 2 6" xfId="18368"/>
    <cellStyle name="Calculation 2 5 5 2 2 7" xfId="18369"/>
    <cellStyle name="Calculation 2 5 5 2 2 8" xfId="18370"/>
    <cellStyle name="Calculation 2 5 5 2 2 9" xfId="18371"/>
    <cellStyle name="Calculation 2 5 5 2 3" xfId="18372"/>
    <cellStyle name="Calculation 2 5 5 2 4" xfId="18373"/>
    <cellStyle name="Calculation 2 5 5 2 5" xfId="18374"/>
    <cellStyle name="Calculation 2 5 5 2 6" xfId="18375"/>
    <cellStyle name="Calculation 2 5 5 2 7" xfId="18376"/>
    <cellStyle name="Calculation 2 5 5 2 8" xfId="18377"/>
    <cellStyle name="Calculation 2 5 5 2 9" xfId="18378"/>
    <cellStyle name="Calculation 2 5 5 3" xfId="18379"/>
    <cellStyle name="Calculation 2 5 5 3 2" xfId="18380"/>
    <cellStyle name="Calculation 2 5 5 3 3" xfId="18381"/>
    <cellStyle name="Calculation 2 5 5 3 4" xfId="18382"/>
    <cellStyle name="Calculation 2 5 5 3 5" xfId="18383"/>
    <cellStyle name="Calculation 2 5 5 3 6" xfId="18384"/>
    <cellStyle name="Calculation 2 5 5 3 7" xfId="18385"/>
    <cellStyle name="Calculation 2 5 5 3 8" xfId="18386"/>
    <cellStyle name="Calculation 2 5 5 4" xfId="18387"/>
    <cellStyle name="Calculation 2 5 5 4 2" xfId="18388"/>
    <cellStyle name="Calculation 2 5 5 4 3" xfId="18389"/>
    <cellStyle name="Calculation 2 5 5 4 4" xfId="18390"/>
    <cellStyle name="Calculation 2 5 5 4 5" xfId="18391"/>
    <cellStyle name="Calculation 2 5 5 4 6" xfId="18392"/>
    <cellStyle name="Calculation 2 5 5 4 7" xfId="18393"/>
    <cellStyle name="Calculation 2 5 5 4 8" xfId="18394"/>
    <cellStyle name="Calculation 2 5 5 4 9" xfId="18395"/>
    <cellStyle name="Calculation 2 5 5 5" xfId="18396"/>
    <cellStyle name="Calculation 2 5 5 6" xfId="18397"/>
    <cellStyle name="Calculation 2 5 5 7" xfId="18398"/>
    <cellStyle name="Calculation 2 5 5 8" xfId="18399"/>
    <cellStyle name="Calculation 2 5 5 9" xfId="18400"/>
    <cellStyle name="Calculation 2 5 6" xfId="18401"/>
    <cellStyle name="Calculation 2 5 6 10" xfId="18402"/>
    <cellStyle name="Calculation 2 5 6 11" xfId="18403"/>
    <cellStyle name="Calculation 2 5 6 12" xfId="18404"/>
    <cellStyle name="Calculation 2 5 6 13" xfId="18405"/>
    <cellStyle name="Calculation 2 5 6 14" xfId="18406"/>
    <cellStyle name="Calculation 2 5 6 15" xfId="18407"/>
    <cellStyle name="Calculation 2 5 6 16" xfId="18408"/>
    <cellStyle name="Calculation 2 5 6 17" xfId="18409"/>
    <cellStyle name="Calculation 2 5 6 18" xfId="18410"/>
    <cellStyle name="Calculation 2 5 6 2" xfId="18411"/>
    <cellStyle name="Calculation 2 5 6 2 10" xfId="18412"/>
    <cellStyle name="Calculation 2 5 6 2 2" xfId="18413"/>
    <cellStyle name="Calculation 2 5 6 2 2 2" xfId="18414"/>
    <cellStyle name="Calculation 2 5 6 2 2 3" xfId="18415"/>
    <cellStyle name="Calculation 2 5 6 2 2 4" xfId="18416"/>
    <cellStyle name="Calculation 2 5 6 2 2 5" xfId="18417"/>
    <cellStyle name="Calculation 2 5 6 2 2 6" xfId="18418"/>
    <cellStyle name="Calculation 2 5 6 2 2 7" xfId="18419"/>
    <cellStyle name="Calculation 2 5 6 2 2 8" xfId="18420"/>
    <cellStyle name="Calculation 2 5 6 2 2 9" xfId="18421"/>
    <cellStyle name="Calculation 2 5 6 2 3" xfId="18422"/>
    <cellStyle name="Calculation 2 5 6 2 4" xfId="18423"/>
    <cellStyle name="Calculation 2 5 6 2 5" xfId="18424"/>
    <cellStyle name="Calculation 2 5 6 2 6" xfId="18425"/>
    <cellStyle name="Calculation 2 5 6 2 7" xfId="18426"/>
    <cellStyle name="Calculation 2 5 6 2 8" xfId="18427"/>
    <cellStyle name="Calculation 2 5 6 2 9" xfId="18428"/>
    <cellStyle name="Calculation 2 5 6 3" xfId="18429"/>
    <cellStyle name="Calculation 2 5 6 3 2" xfId="18430"/>
    <cellStyle name="Calculation 2 5 6 3 3" xfId="18431"/>
    <cellStyle name="Calculation 2 5 6 3 4" xfId="18432"/>
    <cellStyle name="Calculation 2 5 6 3 5" xfId="18433"/>
    <cellStyle name="Calculation 2 5 6 3 6" xfId="18434"/>
    <cellStyle name="Calculation 2 5 6 3 7" xfId="18435"/>
    <cellStyle name="Calculation 2 5 6 3 8" xfId="18436"/>
    <cellStyle name="Calculation 2 5 6 4" xfId="18437"/>
    <cellStyle name="Calculation 2 5 6 4 2" xfId="18438"/>
    <cellStyle name="Calculation 2 5 6 4 3" xfId="18439"/>
    <cellStyle name="Calculation 2 5 6 4 4" xfId="18440"/>
    <cellStyle name="Calculation 2 5 6 4 5" xfId="18441"/>
    <cellStyle name="Calculation 2 5 6 4 6" xfId="18442"/>
    <cellStyle name="Calculation 2 5 6 4 7" xfId="18443"/>
    <cellStyle name="Calculation 2 5 6 4 8" xfId="18444"/>
    <cellStyle name="Calculation 2 5 6 4 9" xfId="18445"/>
    <cellStyle name="Calculation 2 5 6 5" xfId="18446"/>
    <cellStyle name="Calculation 2 5 6 6" xfId="18447"/>
    <cellStyle name="Calculation 2 5 6 7" xfId="18448"/>
    <cellStyle name="Calculation 2 5 6 8" xfId="18449"/>
    <cellStyle name="Calculation 2 5 6 9" xfId="18450"/>
    <cellStyle name="Calculation 2 5 7" xfId="18451"/>
    <cellStyle name="Calculation 2 5 7 10" xfId="18452"/>
    <cellStyle name="Calculation 2 5 7 11" xfId="18453"/>
    <cellStyle name="Calculation 2 5 7 12" xfId="18454"/>
    <cellStyle name="Calculation 2 5 7 13" xfId="18455"/>
    <cellStyle name="Calculation 2 5 7 14" xfId="18456"/>
    <cellStyle name="Calculation 2 5 7 15" xfId="18457"/>
    <cellStyle name="Calculation 2 5 7 16" xfId="18458"/>
    <cellStyle name="Calculation 2 5 7 17" xfId="18459"/>
    <cellStyle name="Calculation 2 5 7 18" xfId="18460"/>
    <cellStyle name="Calculation 2 5 7 2" xfId="18461"/>
    <cellStyle name="Calculation 2 5 7 3" xfId="18462"/>
    <cellStyle name="Calculation 2 5 7 4" xfId="18463"/>
    <cellStyle name="Calculation 2 5 7 5" xfId="18464"/>
    <cellStyle name="Calculation 2 5 7 6" xfId="18465"/>
    <cellStyle name="Calculation 2 5 7 7" xfId="18466"/>
    <cellStyle name="Calculation 2 5 7 8" xfId="18467"/>
    <cellStyle name="Calculation 2 5 7 9" xfId="18468"/>
    <cellStyle name="Calculation 2 5 8" xfId="18469"/>
    <cellStyle name="Calculation 2 5 8 2" xfId="18470"/>
    <cellStyle name="Calculation 2 5 8 3" xfId="18471"/>
    <cellStyle name="Calculation 2 5 8 4" xfId="18472"/>
    <cellStyle name="Calculation 2 5 8 5" xfId="18473"/>
    <cellStyle name="Calculation 2 5 8 6" xfId="18474"/>
    <cellStyle name="Calculation 2 5 8 7" xfId="18475"/>
    <cellStyle name="Calculation 2 5 8 8" xfId="18476"/>
    <cellStyle name="Calculation 2 5 8 9" xfId="18477"/>
    <cellStyle name="Calculation 2 5 9" xfId="18478"/>
    <cellStyle name="Calculation 2 5 9 2" xfId="18479"/>
    <cellStyle name="Calculation 2 5 9 3" xfId="18480"/>
    <cellStyle name="Calculation 2 5 9 4" xfId="18481"/>
    <cellStyle name="Calculation 2 5 9 5" xfId="18482"/>
    <cellStyle name="Calculation 2 5 9 6" xfId="18483"/>
    <cellStyle name="Calculation 2 5 9 7" xfId="18484"/>
    <cellStyle name="Calculation 2 5 9 8" xfId="18485"/>
    <cellStyle name="Calculation 2 5 9 9" xfId="18486"/>
    <cellStyle name="Calculation 2 6" xfId="1402"/>
    <cellStyle name="Calculation 2 6 10" xfId="18487"/>
    <cellStyle name="Calculation 2 6 11" xfId="18488"/>
    <cellStyle name="Calculation 2 6 12" xfId="18489"/>
    <cellStyle name="Calculation 2 6 13" xfId="18490"/>
    <cellStyle name="Calculation 2 6 14" xfId="18491"/>
    <cellStyle name="Calculation 2 6 15" xfId="18492"/>
    <cellStyle name="Calculation 2 6 16" xfId="18493"/>
    <cellStyle name="Calculation 2 6 17" xfId="18494"/>
    <cellStyle name="Calculation 2 6 18" xfId="18495"/>
    <cellStyle name="Calculation 2 6 19" xfId="18496"/>
    <cellStyle name="Calculation 2 6 2" xfId="18497"/>
    <cellStyle name="Calculation 2 6 2 10" xfId="18498"/>
    <cellStyle name="Calculation 2 6 2 11" xfId="18499"/>
    <cellStyle name="Calculation 2 6 2 12" xfId="18500"/>
    <cellStyle name="Calculation 2 6 2 13" xfId="18501"/>
    <cellStyle name="Calculation 2 6 2 14" xfId="18502"/>
    <cellStyle name="Calculation 2 6 2 15" xfId="18503"/>
    <cellStyle name="Calculation 2 6 2 16" xfId="18504"/>
    <cellStyle name="Calculation 2 6 2 17" xfId="18505"/>
    <cellStyle name="Calculation 2 6 2 18" xfId="18506"/>
    <cellStyle name="Calculation 2 6 2 19" xfId="18507"/>
    <cellStyle name="Calculation 2 6 2 2" xfId="18508"/>
    <cellStyle name="Calculation 2 6 2 2 10" xfId="18509"/>
    <cellStyle name="Calculation 2 6 2 2 11" xfId="18510"/>
    <cellStyle name="Calculation 2 6 2 2 12" xfId="18511"/>
    <cellStyle name="Calculation 2 6 2 2 13" xfId="18512"/>
    <cellStyle name="Calculation 2 6 2 2 14" xfId="18513"/>
    <cellStyle name="Calculation 2 6 2 2 15" xfId="18514"/>
    <cellStyle name="Calculation 2 6 2 2 2" xfId="18515"/>
    <cellStyle name="Calculation 2 6 2 2 2 2" xfId="18516"/>
    <cellStyle name="Calculation 2 6 2 2 2 3" xfId="18517"/>
    <cellStyle name="Calculation 2 6 2 2 2 4" xfId="18518"/>
    <cellStyle name="Calculation 2 6 2 2 2 5" xfId="18519"/>
    <cellStyle name="Calculation 2 6 2 2 2 6" xfId="18520"/>
    <cellStyle name="Calculation 2 6 2 2 2 7" xfId="18521"/>
    <cellStyle name="Calculation 2 6 2 2 2 8" xfId="18522"/>
    <cellStyle name="Calculation 2 6 2 2 2 9" xfId="18523"/>
    <cellStyle name="Calculation 2 6 2 2 3" xfId="18524"/>
    <cellStyle name="Calculation 2 6 2 2 3 2" xfId="18525"/>
    <cellStyle name="Calculation 2 6 2 2 3 3" xfId="18526"/>
    <cellStyle name="Calculation 2 6 2 2 3 4" xfId="18527"/>
    <cellStyle name="Calculation 2 6 2 2 3 5" xfId="18528"/>
    <cellStyle name="Calculation 2 6 2 2 3 6" xfId="18529"/>
    <cellStyle name="Calculation 2 6 2 2 3 7" xfId="18530"/>
    <cellStyle name="Calculation 2 6 2 2 3 8" xfId="18531"/>
    <cellStyle name="Calculation 2 6 2 2 4" xfId="18532"/>
    <cellStyle name="Calculation 2 6 2 2 4 2" xfId="18533"/>
    <cellStyle name="Calculation 2 6 2 2 4 3" xfId="18534"/>
    <cellStyle name="Calculation 2 6 2 2 4 4" xfId="18535"/>
    <cellStyle name="Calculation 2 6 2 2 4 5" xfId="18536"/>
    <cellStyle name="Calculation 2 6 2 2 4 6" xfId="18537"/>
    <cellStyle name="Calculation 2 6 2 2 4 7" xfId="18538"/>
    <cellStyle name="Calculation 2 6 2 2 4 8" xfId="18539"/>
    <cellStyle name="Calculation 2 6 2 2 5" xfId="18540"/>
    <cellStyle name="Calculation 2 6 2 2 5 2" xfId="18541"/>
    <cellStyle name="Calculation 2 6 2 2 5 3" xfId="18542"/>
    <cellStyle name="Calculation 2 6 2 2 5 4" xfId="18543"/>
    <cellStyle name="Calculation 2 6 2 2 5 5" xfId="18544"/>
    <cellStyle name="Calculation 2 6 2 2 5 6" xfId="18545"/>
    <cellStyle name="Calculation 2 6 2 2 5 7" xfId="18546"/>
    <cellStyle name="Calculation 2 6 2 2 5 8" xfId="18547"/>
    <cellStyle name="Calculation 2 6 2 2 6" xfId="18548"/>
    <cellStyle name="Calculation 2 6 2 2 6 2" xfId="18549"/>
    <cellStyle name="Calculation 2 6 2 2 6 3" xfId="18550"/>
    <cellStyle name="Calculation 2 6 2 2 6 4" xfId="18551"/>
    <cellStyle name="Calculation 2 6 2 2 6 5" xfId="18552"/>
    <cellStyle name="Calculation 2 6 2 2 6 6" xfId="18553"/>
    <cellStyle name="Calculation 2 6 2 2 6 7" xfId="18554"/>
    <cellStyle name="Calculation 2 6 2 2 6 8" xfId="18555"/>
    <cellStyle name="Calculation 2 6 2 2 7" xfId="18556"/>
    <cellStyle name="Calculation 2 6 2 2 7 2" xfId="18557"/>
    <cellStyle name="Calculation 2 6 2 2 7 3" xfId="18558"/>
    <cellStyle name="Calculation 2 6 2 2 7 4" xfId="18559"/>
    <cellStyle name="Calculation 2 6 2 2 7 5" xfId="18560"/>
    <cellStyle name="Calculation 2 6 2 2 7 6" xfId="18561"/>
    <cellStyle name="Calculation 2 6 2 2 7 7" xfId="18562"/>
    <cellStyle name="Calculation 2 6 2 2 7 8" xfId="18563"/>
    <cellStyle name="Calculation 2 6 2 2 8" xfId="18564"/>
    <cellStyle name="Calculation 2 6 2 2 9" xfId="18565"/>
    <cellStyle name="Calculation 2 6 2 20" xfId="18566"/>
    <cellStyle name="Calculation 2 6 2 21" xfId="18567"/>
    <cellStyle name="Calculation 2 6 2 22" xfId="18568"/>
    <cellStyle name="Calculation 2 6 2 23" xfId="18569"/>
    <cellStyle name="Calculation 2 6 2 24" xfId="18570"/>
    <cellStyle name="Calculation 2 6 2 25" xfId="18571"/>
    <cellStyle name="Calculation 2 6 2 26" xfId="18572"/>
    <cellStyle name="Calculation 2 6 2 27" xfId="18573"/>
    <cellStyle name="Calculation 2 6 2 3" xfId="18574"/>
    <cellStyle name="Calculation 2 6 2 3 10" xfId="18575"/>
    <cellStyle name="Calculation 2 6 2 3 11" xfId="18576"/>
    <cellStyle name="Calculation 2 6 2 3 12" xfId="18577"/>
    <cellStyle name="Calculation 2 6 2 3 13" xfId="18578"/>
    <cellStyle name="Calculation 2 6 2 3 14" xfId="18579"/>
    <cellStyle name="Calculation 2 6 2 3 15" xfId="18580"/>
    <cellStyle name="Calculation 2 6 2 3 2" xfId="18581"/>
    <cellStyle name="Calculation 2 6 2 3 2 2" xfId="18582"/>
    <cellStyle name="Calculation 2 6 2 3 2 3" xfId="18583"/>
    <cellStyle name="Calculation 2 6 2 3 2 4" xfId="18584"/>
    <cellStyle name="Calculation 2 6 2 3 2 5" xfId="18585"/>
    <cellStyle name="Calculation 2 6 2 3 2 6" xfId="18586"/>
    <cellStyle name="Calculation 2 6 2 3 2 7" xfId="18587"/>
    <cellStyle name="Calculation 2 6 2 3 2 8" xfId="18588"/>
    <cellStyle name="Calculation 2 6 2 3 3" xfId="18589"/>
    <cellStyle name="Calculation 2 6 2 3 3 2" xfId="18590"/>
    <cellStyle name="Calculation 2 6 2 3 3 3" xfId="18591"/>
    <cellStyle name="Calculation 2 6 2 3 3 4" xfId="18592"/>
    <cellStyle name="Calculation 2 6 2 3 3 5" xfId="18593"/>
    <cellStyle name="Calculation 2 6 2 3 3 6" xfId="18594"/>
    <cellStyle name="Calculation 2 6 2 3 3 7" xfId="18595"/>
    <cellStyle name="Calculation 2 6 2 3 3 8" xfId="18596"/>
    <cellStyle name="Calculation 2 6 2 3 4" xfId="18597"/>
    <cellStyle name="Calculation 2 6 2 3 4 2" xfId="18598"/>
    <cellStyle name="Calculation 2 6 2 3 4 3" xfId="18599"/>
    <cellStyle name="Calculation 2 6 2 3 4 4" xfId="18600"/>
    <cellStyle name="Calculation 2 6 2 3 4 5" xfId="18601"/>
    <cellStyle name="Calculation 2 6 2 3 4 6" xfId="18602"/>
    <cellStyle name="Calculation 2 6 2 3 4 7" xfId="18603"/>
    <cellStyle name="Calculation 2 6 2 3 4 8" xfId="18604"/>
    <cellStyle name="Calculation 2 6 2 3 5" xfId="18605"/>
    <cellStyle name="Calculation 2 6 2 3 5 2" xfId="18606"/>
    <cellStyle name="Calculation 2 6 2 3 5 3" xfId="18607"/>
    <cellStyle name="Calculation 2 6 2 3 5 4" xfId="18608"/>
    <cellStyle name="Calculation 2 6 2 3 5 5" xfId="18609"/>
    <cellStyle name="Calculation 2 6 2 3 5 6" xfId="18610"/>
    <cellStyle name="Calculation 2 6 2 3 5 7" xfId="18611"/>
    <cellStyle name="Calculation 2 6 2 3 5 8" xfId="18612"/>
    <cellStyle name="Calculation 2 6 2 3 6" xfId="18613"/>
    <cellStyle name="Calculation 2 6 2 3 6 2" xfId="18614"/>
    <cellStyle name="Calculation 2 6 2 3 6 3" xfId="18615"/>
    <cellStyle name="Calculation 2 6 2 3 6 4" xfId="18616"/>
    <cellStyle name="Calculation 2 6 2 3 6 5" xfId="18617"/>
    <cellStyle name="Calculation 2 6 2 3 6 6" xfId="18618"/>
    <cellStyle name="Calculation 2 6 2 3 6 7" xfId="18619"/>
    <cellStyle name="Calculation 2 6 2 3 6 8" xfId="18620"/>
    <cellStyle name="Calculation 2 6 2 3 7" xfId="18621"/>
    <cellStyle name="Calculation 2 6 2 3 7 2" xfId="18622"/>
    <cellStyle name="Calculation 2 6 2 3 7 3" xfId="18623"/>
    <cellStyle name="Calculation 2 6 2 3 7 4" xfId="18624"/>
    <cellStyle name="Calculation 2 6 2 3 7 5" xfId="18625"/>
    <cellStyle name="Calculation 2 6 2 3 7 6" xfId="18626"/>
    <cellStyle name="Calculation 2 6 2 3 7 7" xfId="18627"/>
    <cellStyle name="Calculation 2 6 2 3 7 8" xfId="18628"/>
    <cellStyle name="Calculation 2 6 2 3 8" xfId="18629"/>
    <cellStyle name="Calculation 2 6 2 3 9" xfId="18630"/>
    <cellStyle name="Calculation 2 6 2 4" xfId="18631"/>
    <cellStyle name="Calculation 2 6 2 4 2" xfId="18632"/>
    <cellStyle name="Calculation 2 6 2 4 3" xfId="18633"/>
    <cellStyle name="Calculation 2 6 2 4 4" xfId="18634"/>
    <cellStyle name="Calculation 2 6 2 4 5" xfId="18635"/>
    <cellStyle name="Calculation 2 6 2 4 6" xfId="18636"/>
    <cellStyle name="Calculation 2 6 2 4 7" xfId="18637"/>
    <cellStyle name="Calculation 2 6 2 4 8" xfId="18638"/>
    <cellStyle name="Calculation 2 6 2 4 9" xfId="18639"/>
    <cellStyle name="Calculation 2 6 2 5" xfId="18640"/>
    <cellStyle name="Calculation 2 6 2 5 2" xfId="18641"/>
    <cellStyle name="Calculation 2 6 2 5 3" xfId="18642"/>
    <cellStyle name="Calculation 2 6 2 5 4" xfId="18643"/>
    <cellStyle name="Calculation 2 6 2 5 5" xfId="18644"/>
    <cellStyle name="Calculation 2 6 2 5 6" xfId="18645"/>
    <cellStyle name="Calculation 2 6 2 5 7" xfId="18646"/>
    <cellStyle name="Calculation 2 6 2 5 8" xfId="18647"/>
    <cellStyle name="Calculation 2 6 2 6" xfId="18648"/>
    <cellStyle name="Calculation 2 6 2 6 2" xfId="18649"/>
    <cellStyle name="Calculation 2 6 2 6 3" xfId="18650"/>
    <cellStyle name="Calculation 2 6 2 6 4" xfId="18651"/>
    <cellStyle name="Calculation 2 6 2 6 5" xfId="18652"/>
    <cellStyle name="Calculation 2 6 2 6 6" xfId="18653"/>
    <cellStyle name="Calculation 2 6 2 6 7" xfId="18654"/>
    <cellStyle name="Calculation 2 6 2 6 8" xfId="18655"/>
    <cellStyle name="Calculation 2 6 2 7" xfId="18656"/>
    <cellStyle name="Calculation 2 6 2 7 2" xfId="18657"/>
    <cellStyle name="Calculation 2 6 2 7 3" xfId="18658"/>
    <cellStyle name="Calculation 2 6 2 7 4" xfId="18659"/>
    <cellStyle name="Calculation 2 6 2 7 5" xfId="18660"/>
    <cellStyle name="Calculation 2 6 2 7 6" xfId="18661"/>
    <cellStyle name="Calculation 2 6 2 7 7" xfId="18662"/>
    <cellStyle name="Calculation 2 6 2 7 8" xfId="18663"/>
    <cellStyle name="Calculation 2 6 2 8" xfId="18664"/>
    <cellStyle name="Calculation 2 6 2 8 2" xfId="18665"/>
    <cellStyle name="Calculation 2 6 2 8 3" xfId="18666"/>
    <cellStyle name="Calculation 2 6 2 8 4" xfId="18667"/>
    <cellStyle name="Calculation 2 6 2 8 5" xfId="18668"/>
    <cellStyle name="Calculation 2 6 2 8 6" xfId="18669"/>
    <cellStyle name="Calculation 2 6 2 8 7" xfId="18670"/>
    <cellStyle name="Calculation 2 6 2 8 8" xfId="18671"/>
    <cellStyle name="Calculation 2 6 2 9" xfId="18672"/>
    <cellStyle name="Calculation 2 6 2 9 2" xfId="18673"/>
    <cellStyle name="Calculation 2 6 2 9 3" xfId="18674"/>
    <cellStyle name="Calculation 2 6 2 9 4" xfId="18675"/>
    <cellStyle name="Calculation 2 6 2 9 5" xfId="18676"/>
    <cellStyle name="Calculation 2 6 2 9 6" xfId="18677"/>
    <cellStyle name="Calculation 2 6 2 9 7" xfId="18678"/>
    <cellStyle name="Calculation 2 6 2 9 8" xfId="18679"/>
    <cellStyle name="Calculation 2 6 20" xfId="18680"/>
    <cellStyle name="Calculation 2 6 21" xfId="18681"/>
    <cellStyle name="Calculation 2 6 22" xfId="18682"/>
    <cellStyle name="Calculation 2 6 23" xfId="18683"/>
    <cellStyle name="Calculation 2 6 24" xfId="18684"/>
    <cellStyle name="Calculation 2 6 3" xfId="18685"/>
    <cellStyle name="Calculation 2 6 3 10" xfId="18686"/>
    <cellStyle name="Calculation 2 6 3 11" xfId="18687"/>
    <cellStyle name="Calculation 2 6 3 12" xfId="18688"/>
    <cellStyle name="Calculation 2 6 3 13" xfId="18689"/>
    <cellStyle name="Calculation 2 6 3 14" xfId="18690"/>
    <cellStyle name="Calculation 2 6 3 15" xfId="18691"/>
    <cellStyle name="Calculation 2 6 3 16" xfId="18692"/>
    <cellStyle name="Calculation 2 6 3 17" xfId="18693"/>
    <cellStyle name="Calculation 2 6 3 18" xfId="18694"/>
    <cellStyle name="Calculation 2 6 3 19" xfId="18695"/>
    <cellStyle name="Calculation 2 6 3 2" xfId="18696"/>
    <cellStyle name="Calculation 2 6 3 2 10" xfId="18697"/>
    <cellStyle name="Calculation 2 6 3 2 2" xfId="18698"/>
    <cellStyle name="Calculation 2 6 3 2 2 2" xfId="18699"/>
    <cellStyle name="Calculation 2 6 3 2 2 3" xfId="18700"/>
    <cellStyle name="Calculation 2 6 3 2 2 4" xfId="18701"/>
    <cellStyle name="Calculation 2 6 3 2 2 5" xfId="18702"/>
    <cellStyle name="Calculation 2 6 3 2 2 6" xfId="18703"/>
    <cellStyle name="Calculation 2 6 3 2 2 7" xfId="18704"/>
    <cellStyle name="Calculation 2 6 3 2 2 8" xfId="18705"/>
    <cellStyle name="Calculation 2 6 3 2 2 9" xfId="18706"/>
    <cellStyle name="Calculation 2 6 3 2 3" xfId="18707"/>
    <cellStyle name="Calculation 2 6 3 2 4" xfId="18708"/>
    <cellStyle name="Calculation 2 6 3 2 5" xfId="18709"/>
    <cellStyle name="Calculation 2 6 3 2 6" xfId="18710"/>
    <cellStyle name="Calculation 2 6 3 2 7" xfId="18711"/>
    <cellStyle name="Calculation 2 6 3 2 8" xfId="18712"/>
    <cellStyle name="Calculation 2 6 3 2 9" xfId="18713"/>
    <cellStyle name="Calculation 2 6 3 20" xfId="18714"/>
    <cellStyle name="Calculation 2 6 3 21" xfId="18715"/>
    <cellStyle name="Calculation 2 6 3 22" xfId="18716"/>
    <cellStyle name="Calculation 2 6 3 23" xfId="18717"/>
    <cellStyle name="Calculation 2 6 3 24" xfId="18718"/>
    <cellStyle name="Calculation 2 6 3 3" xfId="18719"/>
    <cellStyle name="Calculation 2 6 3 3 2" xfId="18720"/>
    <cellStyle name="Calculation 2 6 3 3 3" xfId="18721"/>
    <cellStyle name="Calculation 2 6 3 3 4" xfId="18722"/>
    <cellStyle name="Calculation 2 6 3 3 5" xfId="18723"/>
    <cellStyle name="Calculation 2 6 3 3 6" xfId="18724"/>
    <cellStyle name="Calculation 2 6 3 3 7" xfId="18725"/>
    <cellStyle name="Calculation 2 6 3 3 8" xfId="18726"/>
    <cellStyle name="Calculation 2 6 3 4" xfId="18727"/>
    <cellStyle name="Calculation 2 6 3 4 2" xfId="18728"/>
    <cellStyle name="Calculation 2 6 3 4 3" xfId="18729"/>
    <cellStyle name="Calculation 2 6 3 4 4" xfId="18730"/>
    <cellStyle name="Calculation 2 6 3 4 5" xfId="18731"/>
    <cellStyle name="Calculation 2 6 3 4 6" xfId="18732"/>
    <cellStyle name="Calculation 2 6 3 4 7" xfId="18733"/>
    <cellStyle name="Calculation 2 6 3 4 8" xfId="18734"/>
    <cellStyle name="Calculation 2 6 3 4 9" xfId="18735"/>
    <cellStyle name="Calculation 2 6 3 5" xfId="18736"/>
    <cellStyle name="Calculation 2 6 3 5 2" xfId="18737"/>
    <cellStyle name="Calculation 2 6 3 5 3" xfId="18738"/>
    <cellStyle name="Calculation 2 6 3 5 4" xfId="18739"/>
    <cellStyle name="Calculation 2 6 3 5 5" xfId="18740"/>
    <cellStyle name="Calculation 2 6 3 5 6" xfId="18741"/>
    <cellStyle name="Calculation 2 6 3 5 7" xfId="18742"/>
    <cellStyle name="Calculation 2 6 3 5 8" xfId="18743"/>
    <cellStyle name="Calculation 2 6 3 6" xfId="18744"/>
    <cellStyle name="Calculation 2 6 3 6 2" xfId="18745"/>
    <cellStyle name="Calculation 2 6 3 6 3" xfId="18746"/>
    <cellStyle name="Calculation 2 6 3 6 4" xfId="18747"/>
    <cellStyle name="Calculation 2 6 3 6 5" xfId="18748"/>
    <cellStyle name="Calculation 2 6 3 6 6" xfId="18749"/>
    <cellStyle name="Calculation 2 6 3 6 7" xfId="18750"/>
    <cellStyle name="Calculation 2 6 3 6 8" xfId="18751"/>
    <cellStyle name="Calculation 2 6 3 7" xfId="18752"/>
    <cellStyle name="Calculation 2 6 3 7 2" xfId="18753"/>
    <cellStyle name="Calculation 2 6 3 7 3" xfId="18754"/>
    <cellStyle name="Calculation 2 6 3 7 4" xfId="18755"/>
    <cellStyle name="Calculation 2 6 3 7 5" xfId="18756"/>
    <cellStyle name="Calculation 2 6 3 7 6" xfId="18757"/>
    <cellStyle name="Calculation 2 6 3 7 7" xfId="18758"/>
    <cellStyle name="Calculation 2 6 3 7 8" xfId="18759"/>
    <cellStyle name="Calculation 2 6 3 8" xfId="18760"/>
    <cellStyle name="Calculation 2 6 3 9" xfId="18761"/>
    <cellStyle name="Calculation 2 6 4" xfId="18762"/>
    <cellStyle name="Calculation 2 6 4 10" xfId="18763"/>
    <cellStyle name="Calculation 2 6 4 11" xfId="18764"/>
    <cellStyle name="Calculation 2 6 4 12" xfId="18765"/>
    <cellStyle name="Calculation 2 6 4 13" xfId="18766"/>
    <cellStyle name="Calculation 2 6 4 14" xfId="18767"/>
    <cellStyle name="Calculation 2 6 4 15" xfId="18768"/>
    <cellStyle name="Calculation 2 6 4 16" xfId="18769"/>
    <cellStyle name="Calculation 2 6 4 17" xfId="18770"/>
    <cellStyle name="Calculation 2 6 4 18" xfId="18771"/>
    <cellStyle name="Calculation 2 6 4 2" xfId="18772"/>
    <cellStyle name="Calculation 2 6 4 2 10" xfId="18773"/>
    <cellStyle name="Calculation 2 6 4 2 2" xfId="18774"/>
    <cellStyle name="Calculation 2 6 4 2 2 2" xfId="18775"/>
    <cellStyle name="Calculation 2 6 4 2 2 3" xfId="18776"/>
    <cellStyle name="Calculation 2 6 4 2 2 4" xfId="18777"/>
    <cellStyle name="Calculation 2 6 4 2 2 5" xfId="18778"/>
    <cellStyle name="Calculation 2 6 4 2 2 6" xfId="18779"/>
    <cellStyle name="Calculation 2 6 4 2 2 7" xfId="18780"/>
    <cellStyle name="Calculation 2 6 4 2 2 8" xfId="18781"/>
    <cellStyle name="Calculation 2 6 4 2 2 9" xfId="18782"/>
    <cellStyle name="Calculation 2 6 4 2 3" xfId="18783"/>
    <cellStyle name="Calculation 2 6 4 2 4" xfId="18784"/>
    <cellStyle name="Calculation 2 6 4 2 5" xfId="18785"/>
    <cellStyle name="Calculation 2 6 4 2 6" xfId="18786"/>
    <cellStyle name="Calculation 2 6 4 2 7" xfId="18787"/>
    <cellStyle name="Calculation 2 6 4 2 8" xfId="18788"/>
    <cellStyle name="Calculation 2 6 4 2 9" xfId="18789"/>
    <cellStyle name="Calculation 2 6 4 3" xfId="18790"/>
    <cellStyle name="Calculation 2 6 4 3 2" xfId="18791"/>
    <cellStyle name="Calculation 2 6 4 3 3" xfId="18792"/>
    <cellStyle name="Calculation 2 6 4 3 4" xfId="18793"/>
    <cellStyle name="Calculation 2 6 4 3 5" xfId="18794"/>
    <cellStyle name="Calculation 2 6 4 3 6" xfId="18795"/>
    <cellStyle name="Calculation 2 6 4 3 7" xfId="18796"/>
    <cellStyle name="Calculation 2 6 4 3 8" xfId="18797"/>
    <cellStyle name="Calculation 2 6 4 4" xfId="18798"/>
    <cellStyle name="Calculation 2 6 4 4 2" xfId="18799"/>
    <cellStyle name="Calculation 2 6 4 4 3" xfId="18800"/>
    <cellStyle name="Calculation 2 6 4 4 4" xfId="18801"/>
    <cellStyle name="Calculation 2 6 4 4 5" xfId="18802"/>
    <cellStyle name="Calculation 2 6 4 4 6" xfId="18803"/>
    <cellStyle name="Calculation 2 6 4 4 7" xfId="18804"/>
    <cellStyle name="Calculation 2 6 4 4 8" xfId="18805"/>
    <cellStyle name="Calculation 2 6 4 4 9" xfId="18806"/>
    <cellStyle name="Calculation 2 6 4 5" xfId="18807"/>
    <cellStyle name="Calculation 2 6 4 6" xfId="18808"/>
    <cellStyle name="Calculation 2 6 4 7" xfId="18809"/>
    <cellStyle name="Calculation 2 6 4 8" xfId="18810"/>
    <cellStyle name="Calculation 2 6 4 9" xfId="18811"/>
    <cellStyle name="Calculation 2 6 5" xfId="18812"/>
    <cellStyle name="Calculation 2 6 5 10" xfId="18813"/>
    <cellStyle name="Calculation 2 6 5 11" xfId="18814"/>
    <cellStyle name="Calculation 2 6 5 12" xfId="18815"/>
    <cellStyle name="Calculation 2 6 5 13" xfId="18816"/>
    <cellStyle name="Calculation 2 6 5 14" xfId="18817"/>
    <cellStyle name="Calculation 2 6 5 15" xfId="18818"/>
    <cellStyle name="Calculation 2 6 5 16" xfId="18819"/>
    <cellStyle name="Calculation 2 6 5 17" xfId="18820"/>
    <cellStyle name="Calculation 2 6 5 18" xfId="18821"/>
    <cellStyle name="Calculation 2 6 5 2" xfId="18822"/>
    <cellStyle name="Calculation 2 6 5 2 10" xfId="18823"/>
    <cellStyle name="Calculation 2 6 5 2 2" xfId="18824"/>
    <cellStyle name="Calculation 2 6 5 2 2 2" xfId="18825"/>
    <cellStyle name="Calculation 2 6 5 2 2 3" xfId="18826"/>
    <cellStyle name="Calculation 2 6 5 2 2 4" xfId="18827"/>
    <cellStyle name="Calculation 2 6 5 2 2 5" xfId="18828"/>
    <cellStyle name="Calculation 2 6 5 2 2 6" xfId="18829"/>
    <cellStyle name="Calculation 2 6 5 2 2 7" xfId="18830"/>
    <cellStyle name="Calculation 2 6 5 2 2 8" xfId="18831"/>
    <cellStyle name="Calculation 2 6 5 2 2 9" xfId="18832"/>
    <cellStyle name="Calculation 2 6 5 2 3" xfId="18833"/>
    <cellStyle name="Calculation 2 6 5 2 4" xfId="18834"/>
    <cellStyle name="Calculation 2 6 5 2 5" xfId="18835"/>
    <cellStyle name="Calculation 2 6 5 2 6" xfId="18836"/>
    <cellStyle name="Calculation 2 6 5 2 7" xfId="18837"/>
    <cellStyle name="Calculation 2 6 5 2 8" xfId="18838"/>
    <cellStyle name="Calculation 2 6 5 2 9" xfId="18839"/>
    <cellStyle name="Calculation 2 6 5 3" xfId="18840"/>
    <cellStyle name="Calculation 2 6 5 3 2" xfId="18841"/>
    <cellStyle name="Calculation 2 6 5 3 3" xfId="18842"/>
    <cellStyle name="Calculation 2 6 5 3 4" xfId="18843"/>
    <cellStyle name="Calculation 2 6 5 3 5" xfId="18844"/>
    <cellStyle name="Calculation 2 6 5 3 6" xfId="18845"/>
    <cellStyle name="Calculation 2 6 5 3 7" xfId="18846"/>
    <cellStyle name="Calculation 2 6 5 3 8" xfId="18847"/>
    <cellStyle name="Calculation 2 6 5 4" xfId="18848"/>
    <cellStyle name="Calculation 2 6 5 4 2" xfId="18849"/>
    <cellStyle name="Calculation 2 6 5 4 3" xfId="18850"/>
    <cellStyle name="Calculation 2 6 5 4 4" xfId="18851"/>
    <cellStyle name="Calculation 2 6 5 4 5" xfId="18852"/>
    <cellStyle name="Calculation 2 6 5 4 6" xfId="18853"/>
    <cellStyle name="Calculation 2 6 5 4 7" xfId="18854"/>
    <cellStyle name="Calculation 2 6 5 4 8" xfId="18855"/>
    <cellStyle name="Calculation 2 6 5 4 9" xfId="18856"/>
    <cellStyle name="Calculation 2 6 5 5" xfId="18857"/>
    <cellStyle name="Calculation 2 6 5 6" xfId="18858"/>
    <cellStyle name="Calculation 2 6 5 7" xfId="18859"/>
    <cellStyle name="Calculation 2 6 5 8" xfId="18860"/>
    <cellStyle name="Calculation 2 6 5 9" xfId="18861"/>
    <cellStyle name="Calculation 2 6 6" xfId="18862"/>
    <cellStyle name="Calculation 2 6 6 10" xfId="18863"/>
    <cellStyle name="Calculation 2 6 6 11" xfId="18864"/>
    <cellStyle name="Calculation 2 6 6 12" xfId="18865"/>
    <cellStyle name="Calculation 2 6 6 13" xfId="18866"/>
    <cellStyle name="Calculation 2 6 6 14" xfId="18867"/>
    <cellStyle name="Calculation 2 6 6 15" xfId="18868"/>
    <cellStyle name="Calculation 2 6 6 16" xfId="18869"/>
    <cellStyle name="Calculation 2 6 6 17" xfId="18870"/>
    <cellStyle name="Calculation 2 6 6 18" xfId="18871"/>
    <cellStyle name="Calculation 2 6 6 2" xfId="18872"/>
    <cellStyle name="Calculation 2 6 6 2 2" xfId="18873"/>
    <cellStyle name="Calculation 2 6 6 2 3" xfId="18874"/>
    <cellStyle name="Calculation 2 6 6 2 4" xfId="18875"/>
    <cellStyle name="Calculation 2 6 6 2 5" xfId="18876"/>
    <cellStyle name="Calculation 2 6 6 2 6" xfId="18877"/>
    <cellStyle name="Calculation 2 6 6 2 7" xfId="18878"/>
    <cellStyle name="Calculation 2 6 6 2 8" xfId="18879"/>
    <cellStyle name="Calculation 2 6 6 2 9" xfId="18880"/>
    <cellStyle name="Calculation 2 6 6 3" xfId="18881"/>
    <cellStyle name="Calculation 2 6 6 4" xfId="18882"/>
    <cellStyle name="Calculation 2 6 6 5" xfId="18883"/>
    <cellStyle name="Calculation 2 6 6 6" xfId="18884"/>
    <cellStyle name="Calculation 2 6 6 7" xfId="18885"/>
    <cellStyle name="Calculation 2 6 6 8" xfId="18886"/>
    <cellStyle name="Calculation 2 6 6 9" xfId="18887"/>
    <cellStyle name="Calculation 2 6 7" xfId="18888"/>
    <cellStyle name="Calculation 2 6 7 2" xfId="18889"/>
    <cellStyle name="Calculation 2 6 7 3" xfId="18890"/>
    <cellStyle name="Calculation 2 6 7 4" xfId="18891"/>
    <cellStyle name="Calculation 2 6 7 5" xfId="18892"/>
    <cellStyle name="Calculation 2 6 7 6" xfId="18893"/>
    <cellStyle name="Calculation 2 6 7 7" xfId="18894"/>
    <cellStyle name="Calculation 2 6 7 8" xfId="18895"/>
    <cellStyle name="Calculation 2 6 7 9" xfId="18896"/>
    <cellStyle name="Calculation 2 6 8" xfId="18897"/>
    <cellStyle name="Calculation 2 6 8 2" xfId="18898"/>
    <cellStyle name="Calculation 2 6 8 3" xfId="18899"/>
    <cellStyle name="Calculation 2 6 8 4" xfId="18900"/>
    <cellStyle name="Calculation 2 6 8 5" xfId="18901"/>
    <cellStyle name="Calculation 2 6 8 6" xfId="18902"/>
    <cellStyle name="Calculation 2 6 8 7" xfId="18903"/>
    <cellStyle name="Calculation 2 6 8 8" xfId="18904"/>
    <cellStyle name="Calculation 2 6 8 9" xfId="18905"/>
    <cellStyle name="Calculation 2 6 9" xfId="18906"/>
    <cellStyle name="Calculation 2 7" xfId="1403"/>
    <cellStyle name="Calculation 2 7 10" xfId="18907"/>
    <cellStyle name="Calculation 2 7 11" xfId="18908"/>
    <cellStyle name="Calculation 2 7 12" xfId="18909"/>
    <cellStyle name="Calculation 2 7 13" xfId="18910"/>
    <cellStyle name="Calculation 2 7 14" xfId="18911"/>
    <cellStyle name="Calculation 2 7 15" xfId="18912"/>
    <cellStyle name="Calculation 2 7 16" xfId="18913"/>
    <cellStyle name="Calculation 2 7 17" xfId="18914"/>
    <cellStyle name="Calculation 2 7 18" xfId="18915"/>
    <cellStyle name="Calculation 2 7 19" xfId="18916"/>
    <cellStyle name="Calculation 2 7 2" xfId="18917"/>
    <cellStyle name="Calculation 2 7 2 10" xfId="18918"/>
    <cellStyle name="Calculation 2 7 2 11" xfId="18919"/>
    <cellStyle name="Calculation 2 7 2 12" xfId="18920"/>
    <cellStyle name="Calculation 2 7 2 13" xfId="18921"/>
    <cellStyle name="Calculation 2 7 2 2" xfId="18922"/>
    <cellStyle name="Calculation 2 7 2 2 10" xfId="18923"/>
    <cellStyle name="Calculation 2 7 2 2 2" xfId="18924"/>
    <cellStyle name="Calculation 2 7 2 2 2 2" xfId="18925"/>
    <cellStyle name="Calculation 2 7 2 2 2 3" xfId="18926"/>
    <cellStyle name="Calculation 2 7 2 2 2 4" xfId="18927"/>
    <cellStyle name="Calculation 2 7 2 2 2 5" xfId="18928"/>
    <cellStyle name="Calculation 2 7 2 2 2 6" xfId="18929"/>
    <cellStyle name="Calculation 2 7 2 2 2 7" xfId="18930"/>
    <cellStyle name="Calculation 2 7 2 2 2 8" xfId="18931"/>
    <cellStyle name="Calculation 2 7 2 2 2 9" xfId="18932"/>
    <cellStyle name="Calculation 2 7 2 2 3" xfId="18933"/>
    <cellStyle name="Calculation 2 7 2 2 4" xfId="18934"/>
    <cellStyle name="Calculation 2 7 2 2 5" xfId="18935"/>
    <cellStyle name="Calculation 2 7 2 2 6" xfId="18936"/>
    <cellStyle name="Calculation 2 7 2 2 7" xfId="18937"/>
    <cellStyle name="Calculation 2 7 2 2 8" xfId="18938"/>
    <cellStyle name="Calculation 2 7 2 2 9" xfId="18939"/>
    <cellStyle name="Calculation 2 7 2 3" xfId="18940"/>
    <cellStyle name="Calculation 2 7 2 3 2" xfId="18941"/>
    <cellStyle name="Calculation 2 7 2 3 3" xfId="18942"/>
    <cellStyle name="Calculation 2 7 2 3 4" xfId="18943"/>
    <cellStyle name="Calculation 2 7 2 3 5" xfId="18944"/>
    <cellStyle name="Calculation 2 7 2 3 6" xfId="18945"/>
    <cellStyle name="Calculation 2 7 2 3 7" xfId="18946"/>
    <cellStyle name="Calculation 2 7 2 3 8" xfId="18947"/>
    <cellStyle name="Calculation 2 7 2 4" xfId="18948"/>
    <cellStyle name="Calculation 2 7 2 4 2" xfId="18949"/>
    <cellStyle name="Calculation 2 7 2 4 3" xfId="18950"/>
    <cellStyle name="Calculation 2 7 2 4 4" xfId="18951"/>
    <cellStyle name="Calculation 2 7 2 4 5" xfId="18952"/>
    <cellStyle name="Calculation 2 7 2 4 6" xfId="18953"/>
    <cellStyle name="Calculation 2 7 2 4 7" xfId="18954"/>
    <cellStyle name="Calculation 2 7 2 4 8" xfId="18955"/>
    <cellStyle name="Calculation 2 7 2 4 9" xfId="18956"/>
    <cellStyle name="Calculation 2 7 2 5" xfId="18957"/>
    <cellStyle name="Calculation 2 7 2 6" xfId="18958"/>
    <cellStyle name="Calculation 2 7 2 7" xfId="18959"/>
    <cellStyle name="Calculation 2 7 2 8" xfId="18960"/>
    <cellStyle name="Calculation 2 7 2 9" xfId="18961"/>
    <cellStyle name="Calculation 2 7 3" xfId="18962"/>
    <cellStyle name="Calculation 2 7 3 10" xfId="18963"/>
    <cellStyle name="Calculation 2 7 3 11" xfId="18964"/>
    <cellStyle name="Calculation 2 7 3 12" xfId="18965"/>
    <cellStyle name="Calculation 2 7 3 13" xfId="18966"/>
    <cellStyle name="Calculation 2 7 3 2" xfId="18967"/>
    <cellStyle name="Calculation 2 7 3 2 10" xfId="18968"/>
    <cellStyle name="Calculation 2 7 3 2 2" xfId="18969"/>
    <cellStyle name="Calculation 2 7 3 2 2 2" xfId="18970"/>
    <cellStyle name="Calculation 2 7 3 2 2 3" xfId="18971"/>
    <cellStyle name="Calculation 2 7 3 2 2 4" xfId="18972"/>
    <cellStyle name="Calculation 2 7 3 2 2 5" xfId="18973"/>
    <cellStyle name="Calculation 2 7 3 2 2 6" xfId="18974"/>
    <cellStyle name="Calculation 2 7 3 2 2 7" xfId="18975"/>
    <cellStyle name="Calculation 2 7 3 2 2 8" xfId="18976"/>
    <cellStyle name="Calculation 2 7 3 2 2 9" xfId="18977"/>
    <cellStyle name="Calculation 2 7 3 2 3" xfId="18978"/>
    <cellStyle name="Calculation 2 7 3 2 4" xfId="18979"/>
    <cellStyle name="Calculation 2 7 3 2 5" xfId="18980"/>
    <cellStyle name="Calculation 2 7 3 2 6" xfId="18981"/>
    <cellStyle name="Calculation 2 7 3 2 7" xfId="18982"/>
    <cellStyle name="Calculation 2 7 3 2 8" xfId="18983"/>
    <cellStyle name="Calculation 2 7 3 2 9" xfId="18984"/>
    <cellStyle name="Calculation 2 7 3 3" xfId="18985"/>
    <cellStyle name="Calculation 2 7 3 3 2" xfId="18986"/>
    <cellStyle name="Calculation 2 7 3 3 3" xfId="18987"/>
    <cellStyle name="Calculation 2 7 3 3 4" xfId="18988"/>
    <cellStyle name="Calculation 2 7 3 3 5" xfId="18989"/>
    <cellStyle name="Calculation 2 7 3 3 6" xfId="18990"/>
    <cellStyle name="Calculation 2 7 3 3 7" xfId="18991"/>
    <cellStyle name="Calculation 2 7 3 3 8" xfId="18992"/>
    <cellStyle name="Calculation 2 7 3 4" xfId="18993"/>
    <cellStyle name="Calculation 2 7 3 4 2" xfId="18994"/>
    <cellStyle name="Calculation 2 7 3 4 3" xfId="18995"/>
    <cellStyle name="Calculation 2 7 3 4 4" xfId="18996"/>
    <cellStyle name="Calculation 2 7 3 4 5" xfId="18997"/>
    <cellStyle name="Calculation 2 7 3 4 6" xfId="18998"/>
    <cellStyle name="Calculation 2 7 3 4 7" xfId="18999"/>
    <cellStyle name="Calculation 2 7 3 4 8" xfId="19000"/>
    <cellStyle name="Calculation 2 7 3 4 9" xfId="19001"/>
    <cellStyle name="Calculation 2 7 3 5" xfId="19002"/>
    <cellStyle name="Calculation 2 7 3 6" xfId="19003"/>
    <cellStyle name="Calculation 2 7 3 7" xfId="19004"/>
    <cellStyle name="Calculation 2 7 3 8" xfId="19005"/>
    <cellStyle name="Calculation 2 7 3 9" xfId="19006"/>
    <cellStyle name="Calculation 2 7 4" xfId="19007"/>
    <cellStyle name="Calculation 2 7 4 10" xfId="19008"/>
    <cellStyle name="Calculation 2 7 4 11" xfId="19009"/>
    <cellStyle name="Calculation 2 7 4 12" xfId="19010"/>
    <cellStyle name="Calculation 2 7 4 13" xfId="19011"/>
    <cellStyle name="Calculation 2 7 4 2" xfId="19012"/>
    <cellStyle name="Calculation 2 7 4 2 10" xfId="19013"/>
    <cellStyle name="Calculation 2 7 4 2 2" xfId="19014"/>
    <cellStyle name="Calculation 2 7 4 2 2 2" xfId="19015"/>
    <cellStyle name="Calculation 2 7 4 2 2 3" xfId="19016"/>
    <cellStyle name="Calculation 2 7 4 2 2 4" xfId="19017"/>
    <cellStyle name="Calculation 2 7 4 2 2 5" xfId="19018"/>
    <cellStyle name="Calculation 2 7 4 2 2 6" xfId="19019"/>
    <cellStyle name="Calculation 2 7 4 2 2 7" xfId="19020"/>
    <cellStyle name="Calculation 2 7 4 2 2 8" xfId="19021"/>
    <cellStyle name="Calculation 2 7 4 2 2 9" xfId="19022"/>
    <cellStyle name="Calculation 2 7 4 2 3" xfId="19023"/>
    <cellStyle name="Calculation 2 7 4 2 4" xfId="19024"/>
    <cellStyle name="Calculation 2 7 4 2 5" xfId="19025"/>
    <cellStyle name="Calculation 2 7 4 2 6" xfId="19026"/>
    <cellStyle name="Calculation 2 7 4 2 7" xfId="19027"/>
    <cellStyle name="Calculation 2 7 4 2 8" xfId="19028"/>
    <cellStyle name="Calculation 2 7 4 2 9" xfId="19029"/>
    <cellStyle name="Calculation 2 7 4 3" xfId="19030"/>
    <cellStyle name="Calculation 2 7 4 3 2" xfId="19031"/>
    <cellStyle name="Calculation 2 7 4 3 3" xfId="19032"/>
    <cellStyle name="Calculation 2 7 4 3 4" xfId="19033"/>
    <cellStyle name="Calculation 2 7 4 3 5" xfId="19034"/>
    <cellStyle name="Calculation 2 7 4 3 6" xfId="19035"/>
    <cellStyle name="Calculation 2 7 4 3 7" xfId="19036"/>
    <cellStyle name="Calculation 2 7 4 3 8" xfId="19037"/>
    <cellStyle name="Calculation 2 7 4 4" xfId="19038"/>
    <cellStyle name="Calculation 2 7 4 4 2" xfId="19039"/>
    <cellStyle name="Calculation 2 7 4 4 3" xfId="19040"/>
    <cellStyle name="Calculation 2 7 4 4 4" xfId="19041"/>
    <cellStyle name="Calculation 2 7 4 4 5" xfId="19042"/>
    <cellStyle name="Calculation 2 7 4 4 6" xfId="19043"/>
    <cellStyle name="Calculation 2 7 4 4 7" xfId="19044"/>
    <cellStyle name="Calculation 2 7 4 4 8" xfId="19045"/>
    <cellStyle name="Calculation 2 7 4 4 9" xfId="19046"/>
    <cellStyle name="Calculation 2 7 4 5" xfId="19047"/>
    <cellStyle name="Calculation 2 7 4 6" xfId="19048"/>
    <cellStyle name="Calculation 2 7 4 7" xfId="19049"/>
    <cellStyle name="Calculation 2 7 4 8" xfId="19050"/>
    <cellStyle name="Calculation 2 7 4 9" xfId="19051"/>
    <cellStyle name="Calculation 2 7 5" xfId="19052"/>
    <cellStyle name="Calculation 2 7 5 10" xfId="19053"/>
    <cellStyle name="Calculation 2 7 5 11" xfId="19054"/>
    <cellStyle name="Calculation 2 7 5 12" xfId="19055"/>
    <cellStyle name="Calculation 2 7 5 13" xfId="19056"/>
    <cellStyle name="Calculation 2 7 5 2" xfId="19057"/>
    <cellStyle name="Calculation 2 7 5 2 10" xfId="19058"/>
    <cellStyle name="Calculation 2 7 5 2 2" xfId="19059"/>
    <cellStyle name="Calculation 2 7 5 2 2 2" xfId="19060"/>
    <cellStyle name="Calculation 2 7 5 2 2 3" xfId="19061"/>
    <cellStyle name="Calculation 2 7 5 2 2 4" xfId="19062"/>
    <cellStyle name="Calculation 2 7 5 2 2 5" xfId="19063"/>
    <cellStyle name="Calculation 2 7 5 2 2 6" xfId="19064"/>
    <cellStyle name="Calculation 2 7 5 2 2 7" xfId="19065"/>
    <cellStyle name="Calculation 2 7 5 2 2 8" xfId="19066"/>
    <cellStyle name="Calculation 2 7 5 2 2 9" xfId="19067"/>
    <cellStyle name="Calculation 2 7 5 2 3" xfId="19068"/>
    <cellStyle name="Calculation 2 7 5 2 4" xfId="19069"/>
    <cellStyle name="Calculation 2 7 5 2 5" xfId="19070"/>
    <cellStyle name="Calculation 2 7 5 2 6" xfId="19071"/>
    <cellStyle name="Calculation 2 7 5 2 7" xfId="19072"/>
    <cellStyle name="Calculation 2 7 5 2 8" xfId="19073"/>
    <cellStyle name="Calculation 2 7 5 2 9" xfId="19074"/>
    <cellStyle name="Calculation 2 7 5 3" xfId="19075"/>
    <cellStyle name="Calculation 2 7 5 3 2" xfId="19076"/>
    <cellStyle name="Calculation 2 7 5 3 3" xfId="19077"/>
    <cellStyle name="Calculation 2 7 5 3 4" xfId="19078"/>
    <cellStyle name="Calculation 2 7 5 3 5" xfId="19079"/>
    <cellStyle name="Calculation 2 7 5 3 6" xfId="19080"/>
    <cellStyle name="Calculation 2 7 5 3 7" xfId="19081"/>
    <cellStyle name="Calculation 2 7 5 3 8" xfId="19082"/>
    <cellStyle name="Calculation 2 7 5 4" xfId="19083"/>
    <cellStyle name="Calculation 2 7 5 4 2" xfId="19084"/>
    <cellStyle name="Calculation 2 7 5 4 3" xfId="19085"/>
    <cellStyle name="Calculation 2 7 5 4 4" xfId="19086"/>
    <cellStyle name="Calculation 2 7 5 4 5" xfId="19087"/>
    <cellStyle name="Calculation 2 7 5 4 6" xfId="19088"/>
    <cellStyle name="Calculation 2 7 5 4 7" xfId="19089"/>
    <cellStyle name="Calculation 2 7 5 4 8" xfId="19090"/>
    <cellStyle name="Calculation 2 7 5 4 9" xfId="19091"/>
    <cellStyle name="Calculation 2 7 5 5" xfId="19092"/>
    <cellStyle name="Calculation 2 7 5 6" xfId="19093"/>
    <cellStyle name="Calculation 2 7 5 7" xfId="19094"/>
    <cellStyle name="Calculation 2 7 5 8" xfId="19095"/>
    <cellStyle name="Calculation 2 7 5 9" xfId="19096"/>
    <cellStyle name="Calculation 2 7 6" xfId="19097"/>
    <cellStyle name="Calculation 2 7 6 10" xfId="19098"/>
    <cellStyle name="Calculation 2 7 6 2" xfId="19099"/>
    <cellStyle name="Calculation 2 7 6 2 2" xfId="19100"/>
    <cellStyle name="Calculation 2 7 6 2 3" xfId="19101"/>
    <cellStyle name="Calculation 2 7 6 2 4" xfId="19102"/>
    <cellStyle name="Calculation 2 7 6 2 5" xfId="19103"/>
    <cellStyle name="Calculation 2 7 6 2 6" xfId="19104"/>
    <cellStyle name="Calculation 2 7 6 2 7" xfId="19105"/>
    <cellStyle name="Calculation 2 7 6 2 8" xfId="19106"/>
    <cellStyle name="Calculation 2 7 6 2 9" xfId="19107"/>
    <cellStyle name="Calculation 2 7 6 3" xfId="19108"/>
    <cellStyle name="Calculation 2 7 6 4" xfId="19109"/>
    <cellStyle name="Calculation 2 7 6 5" xfId="19110"/>
    <cellStyle name="Calculation 2 7 6 6" xfId="19111"/>
    <cellStyle name="Calculation 2 7 6 7" xfId="19112"/>
    <cellStyle name="Calculation 2 7 6 8" xfId="19113"/>
    <cellStyle name="Calculation 2 7 6 9" xfId="19114"/>
    <cellStyle name="Calculation 2 7 7" xfId="19115"/>
    <cellStyle name="Calculation 2 7 7 2" xfId="19116"/>
    <cellStyle name="Calculation 2 7 7 3" xfId="19117"/>
    <cellStyle name="Calculation 2 7 7 4" xfId="19118"/>
    <cellStyle name="Calculation 2 7 7 5" xfId="19119"/>
    <cellStyle name="Calculation 2 7 7 6" xfId="19120"/>
    <cellStyle name="Calculation 2 7 7 7" xfId="19121"/>
    <cellStyle name="Calculation 2 7 7 8" xfId="19122"/>
    <cellStyle name="Calculation 2 7 8" xfId="19123"/>
    <cellStyle name="Calculation 2 7 8 2" xfId="19124"/>
    <cellStyle name="Calculation 2 7 8 3" xfId="19125"/>
    <cellStyle name="Calculation 2 7 8 4" xfId="19126"/>
    <cellStyle name="Calculation 2 7 8 5" xfId="19127"/>
    <cellStyle name="Calculation 2 7 8 6" xfId="19128"/>
    <cellStyle name="Calculation 2 7 8 7" xfId="19129"/>
    <cellStyle name="Calculation 2 7 8 8" xfId="19130"/>
    <cellStyle name="Calculation 2 7 8 9" xfId="19131"/>
    <cellStyle name="Calculation 2 7 9" xfId="19132"/>
    <cellStyle name="Calculation 2 8" xfId="1404"/>
    <cellStyle name="Calculation 2 8 10" xfId="19133"/>
    <cellStyle name="Calculation 2 8 11" xfId="19134"/>
    <cellStyle name="Calculation 2 8 12" xfId="19135"/>
    <cellStyle name="Calculation 2 8 13" xfId="19136"/>
    <cellStyle name="Calculation 2 8 14" xfId="19137"/>
    <cellStyle name="Calculation 2 8 15" xfId="19138"/>
    <cellStyle name="Calculation 2 8 16" xfId="19139"/>
    <cellStyle name="Calculation 2 8 17" xfId="19140"/>
    <cellStyle name="Calculation 2 8 18" xfId="19141"/>
    <cellStyle name="Calculation 2 8 2" xfId="19142"/>
    <cellStyle name="Calculation 2 8 2 10" xfId="19143"/>
    <cellStyle name="Calculation 2 8 2 2" xfId="19144"/>
    <cellStyle name="Calculation 2 8 2 2 2" xfId="19145"/>
    <cellStyle name="Calculation 2 8 2 2 3" xfId="19146"/>
    <cellStyle name="Calculation 2 8 2 2 4" xfId="19147"/>
    <cellStyle name="Calculation 2 8 2 2 5" xfId="19148"/>
    <cellStyle name="Calculation 2 8 2 2 6" xfId="19149"/>
    <cellStyle name="Calculation 2 8 2 2 7" xfId="19150"/>
    <cellStyle name="Calculation 2 8 2 2 8" xfId="19151"/>
    <cellStyle name="Calculation 2 8 2 2 9" xfId="19152"/>
    <cellStyle name="Calculation 2 8 2 3" xfId="19153"/>
    <cellStyle name="Calculation 2 8 2 4" xfId="19154"/>
    <cellStyle name="Calculation 2 8 2 5" xfId="19155"/>
    <cellStyle name="Calculation 2 8 2 6" xfId="19156"/>
    <cellStyle name="Calculation 2 8 2 7" xfId="19157"/>
    <cellStyle name="Calculation 2 8 2 8" xfId="19158"/>
    <cellStyle name="Calculation 2 8 2 9" xfId="19159"/>
    <cellStyle name="Calculation 2 8 3" xfId="19160"/>
    <cellStyle name="Calculation 2 8 3 2" xfId="19161"/>
    <cellStyle name="Calculation 2 8 3 3" xfId="19162"/>
    <cellStyle name="Calculation 2 8 3 4" xfId="19163"/>
    <cellStyle name="Calculation 2 8 3 5" xfId="19164"/>
    <cellStyle name="Calculation 2 8 3 6" xfId="19165"/>
    <cellStyle name="Calculation 2 8 3 7" xfId="19166"/>
    <cellStyle name="Calculation 2 8 3 8" xfId="19167"/>
    <cellStyle name="Calculation 2 8 4" xfId="19168"/>
    <cellStyle name="Calculation 2 8 4 2" xfId="19169"/>
    <cellStyle name="Calculation 2 8 4 3" xfId="19170"/>
    <cellStyle name="Calculation 2 8 4 4" xfId="19171"/>
    <cellStyle name="Calculation 2 8 4 5" xfId="19172"/>
    <cellStyle name="Calculation 2 8 4 6" xfId="19173"/>
    <cellStyle name="Calculation 2 8 4 7" xfId="19174"/>
    <cellStyle name="Calculation 2 8 4 8" xfId="19175"/>
    <cellStyle name="Calculation 2 8 4 9" xfId="19176"/>
    <cellStyle name="Calculation 2 8 5" xfId="19177"/>
    <cellStyle name="Calculation 2 8 6" xfId="19178"/>
    <cellStyle name="Calculation 2 8 7" xfId="19179"/>
    <cellStyle name="Calculation 2 8 8" xfId="19180"/>
    <cellStyle name="Calculation 2 8 9" xfId="19181"/>
    <cellStyle name="Calculation 2 9" xfId="1405"/>
    <cellStyle name="Calculation 2 9 10" xfId="19182"/>
    <cellStyle name="Calculation 2 9 11" xfId="19183"/>
    <cellStyle name="Calculation 2 9 12" xfId="19184"/>
    <cellStyle name="Calculation 2 9 13" xfId="19185"/>
    <cellStyle name="Calculation 2 9 14" xfId="19186"/>
    <cellStyle name="Calculation 2 9 15" xfId="19187"/>
    <cellStyle name="Calculation 2 9 16" xfId="19188"/>
    <cellStyle name="Calculation 2 9 17" xfId="19189"/>
    <cellStyle name="Calculation 2 9 18" xfId="19190"/>
    <cellStyle name="Calculation 2 9 2" xfId="19191"/>
    <cellStyle name="Calculation 2 9 2 10" xfId="19192"/>
    <cellStyle name="Calculation 2 9 2 2" xfId="19193"/>
    <cellStyle name="Calculation 2 9 2 2 2" xfId="19194"/>
    <cellStyle name="Calculation 2 9 2 2 3" xfId="19195"/>
    <cellStyle name="Calculation 2 9 2 2 4" xfId="19196"/>
    <cellStyle name="Calculation 2 9 2 2 5" xfId="19197"/>
    <cellStyle name="Calculation 2 9 2 2 6" xfId="19198"/>
    <cellStyle name="Calculation 2 9 2 2 7" xfId="19199"/>
    <cellStyle name="Calculation 2 9 2 2 8" xfId="19200"/>
    <cellStyle name="Calculation 2 9 2 2 9" xfId="19201"/>
    <cellStyle name="Calculation 2 9 2 3" xfId="19202"/>
    <cellStyle name="Calculation 2 9 2 4" xfId="19203"/>
    <cellStyle name="Calculation 2 9 2 5" xfId="19204"/>
    <cellStyle name="Calculation 2 9 2 6" xfId="19205"/>
    <cellStyle name="Calculation 2 9 2 7" xfId="19206"/>
    <cellStyle name="Calculation 2 9 2 8" xfId="19207"/>
    <cellStyle name="Calculation 2 9 2 9" xfId="19208"/>
    <cellStyle name="Calculation 2 9 3" xfId="19209"/>
    <cellStyle name="Calculation 2 9 3 2" xfId="19210"/>
    <cellStyle name="Calculation 2 9 3 3" xfId="19211"/>
    <cellStyle name="Calculation 2 9 3 4" xfId="19212"/>
    <cellStyle name="Calculation 2 9 3 5" xfId="19213"/>
    <cellStyle name="Calculation 2 9 3 6" xfId="19214"/>
    <cellStyle name="Calculation 2 9 3 7" xfId="19215"/>
    <cellStyle name="Calculation 2 9 3 8" xfId="19216"/>
    <cellStyle name="Calculation 2 9 4" xfId="19217"/>
    <cellStyle name="Calculation 2 9 4 2" xfId="19218"/>
    <cellStyle name="Calculation 2 9 4 3" xfId="19219"/>
    <cellStyle name="Calculation 2 9 4 4" xfId="19220"/>
    <cellStyle name="Calculation 2 9 4 5" xfId="19221"/>
    <cellStyle name="Calculation 2 9 4 6" xfId="19222"/>
    <cellStyle name="Calculation 2 9 4 7" xfId="19223"/>
    <cellStyle name="Calculation 2 9 4 8" xfId="19224"/>
    <cellStyle name="Calculation 2 9 4 9" xfId="19225"/>
    <cellStyle name="Calculation 2 9 5" xfId="19226"/>
    <cellStyle name="Calculation 2 9 6" xfId="19227"/>
    <cellStyle name="Calculation 2 9 7" xfId="19228"/>
    <cellStyle name="Calculation 2 9 8" xfId="19229"/>
    <cellStyle name="Calculation 2 9 9" xfId="19230"/>
    <cellStyle name="Calculation 3" xfId="1406"/>
    <cellStyle name="Calculation 3 10" xfId="19231"/>
    <cellStyle name="Calculation 3 11" xfId="19232"/>
    <cellStyle name="Calculation 3 12" xfId="19233"/>
    <cellStyle name="Calculation 3 13" xfId="19234"/>
    <cellStyle name="Calculation 3 14" xfId="19235"/>
    <cellStyle name="Calculation 3 15" xfId="19236"/>
    <cellStyle name="Calculation 3 2" xfId="19237"/>
    <cellStyle name="Calculation 3 2 10" xfId="19238"/>
    <cellStyle name="Calculation 3 2 11" xfId="19239"/>
    <cellStyle name="Calculation 3 2 12" xfId="19240"/>
    <cellStyle name="Calculation 3 2 13" xfId="19241"/>
    <cellStyle name="Calculation 3 2 14" xfId="19242"/>
    <cellStyle name="Calculation 3 2 2" xfId="19243"/>
    <cellStyle name="Calculation 3 2 2 10" xfId="19244"/>
    <cellStyle name="Calculation 3 2 2 11" xfId="19245"/>
    <cellStyle name="Calculation 3 2 2 12" xfId="19246"/>
    <cellStyle name="Calculation 3 2 2 2" xfId="19247"/>
    <cellStyle name="Calculation 3 2 2 2 10" xfId="19248"/>
    <cellStyle name="Calculation 3 2 2 2 11" xfId="19249"/>
    <cellStyle name="Calculation 3 2 2 2 12" xfId="19250"/>
    <cellStyle name="Calculation 3 2 2 2 13" xfId="19251"/>
    <cellStyle name="Calculation 3 2 2 2 14" xfId="19252"/>
    <cellStyle name="Calculation 3 2 2 2 15" xfId="19253"/>
    <cellStyle name="Calculation 3 2 2 2 16" xfId="19254"/>
    <cellStyle name="Calculation 3 2 2 2 17" xfId="19255"/>
    <cellStyle name="Calculation 3 2 2 2 18" xfId="19256"/>
    <cellStyle name="Calculation 3 2 2 2 19" xfId="19257"/>
    <cellStyle name="Calculation 3 2 2 2 2" xfId="19258"/>
    <cellStyle name="Calculation 3 2 2 2 2 10" xfId="19259"/>
    <cellStyle name="Calculation 3 2 2 2 2 11" xfId="19260"/>
    <cellStyle name="Calculation 3 2 2 2 2 12" xfId="19261"/>
    <cellStyle name="Calculation 3 2 2 2 2 13" xfId="19262"/>
    <cellStyle name="Calculation 3 2 2 2 2 2" xfId="19263"/>
    <cellStyle name="Calculation 3 2 2 2 2 2 10" xfId="19264"/>
    <cellStyle name="Calculation 3 2 2 2 2 2 2" xfId="19265"/>
    <cellStyle name="Calculation 3 2 2 2 2 2 2 2" xfId="19266"/>
    <cellStyle name="Calculation 3 2 2 2 2 2 2 3" xfId="19267"/>
    <cellStyle name="Calculation 3 2 2 2 2 2 2 4" xfId="19268"/>
    <cellStyle name="Calculation 3 2 2 2 2 2 2 5" xfId="19269"/>
    <cellStyle name="Calculation 3 2 2 2 2 2 2 6" xfId="19270"/>
    <cellStyle name="Calculation 3 2 2 2 2 2 2 7" xfId="19271"/>
    <cellStyle name="Calculation 3 2 2 2 2 2 2 8" xfId="19272"/>
    <cellStyle name="Calculation 3 2 2 2 2 2 2 9" xfId="19273"/>
    <cellStyle name="Calculation 3 2 2 2 2 2 3" xfId="19274"/>
    <cellStyle name="Calculation 3 2 2 2 2 2 4" xfId="19275"/>
    <cellStyle name="Calculation 3 2 2 2 2 2 5" xfId="19276"/>
    <cellStyle name="Calculation 3 2 2 2 2 2 6" xfId="19277"/>
    <cellStyle name="Calculation 3 2 2 2 2 2 7" xfId="19278"/>
    <cellStyle name="Calculation 3 2 2 2 2 2 8" xfId="19279"/>
    <cellStyle name="Calculation 3 2 2 2 2 2 9" xfId="19280"/>
    <cellStyle name="Calculation 3 2 2 2 2 3" xfId="19281"/>
    <cellStyle name="Calculation 3 2 2 2 2 3 2" xfId="19282"/>
    <cellStyle name="Calculation 3 2 2 2 2 3 3" xfId="19283"/>
    <cellStyle name="Calculation 3 2 2 2 2 3 4" xfId="19284"/>
    <cellStyle name="Calculation 3 2 2 2 2 3 5" xfId="19285"/>
    <cellStyle name="Calculation 3 2 2 2 2 3 6" xfId="19286"/>
    <cellStyle name="Calculation 3 2 2 2 2 3 7" xfId="19287"/>
    <cellStyle name="Calculation 3 2 2 2 2 3 8" xfId="19288"/>
    <cellStyle name="Calculation 3 2 2 2 2 4" xfId="19289"/>
    <cellStyle name="Calculation 3 2 2 2 2 4 2" xfId="19290"/>
    <cellStyle name="Calculation 3 2 2 2 2 4 3" xfId="19291"/>
    <cellStyle name="Calculation 3 2 2 2 2 4 4" xfId="19292"/>
    <cellStyle name="Calculation 3 2 2 2 2 4 5" xfId="19293"/>
    <cellStyle name="Calculation 3 2 2 2 2 4 6" xfId="19294"/>
    <cellStyle name="Calculation 3 2 2 2 2 4 7" xfId="19295"/>
    <cellStyle name="Calculation 3 2 2 2 2 4 8" xfId="19296"/>
    <cellStyle name="Calculation 3 2 2 2 2 4 9" xfId="19297"/>
    <cellStyle name="Calculation 3 2 2 2 2 5" xfId="19298"/>
    <cellStyle name="Calculation 3 2 2 2 2 6" xfId="19299"/>
    <cellStyle name="Calculation 3 2 2 2 2 7" xfId="19300"/>
    <cellStyle name="Calculation 3 2 2 2 2 8" xfId="19301"/>
    <cellStyle name="Calculation 3 2 2 2 2 9" xfId="19302"/>
    <cellStyle name="Calculation 3 2 2 2 3" xfId="19303"/>
    <cellStyle name="Calculation 3 2 2 2 3 10" xfId="19304"/>
    <cellStyle name="Calculation 3 2 2 2 3 11" xfId="19305"/>
    <cellStyle name="Calculation 3 2 2 2 3 12" xfId="19306"/>
    <cellStyle name="Calculation 3 2 2 2 3 13" xfId="19307"/>
    <cellStyle name="Calculation 3 2 2 2 3 2" xfId="19308"/>
    <cellStyle name="Calculation 3 2 2 2 3 2 10" xfId="19309"/>
    <cellStyle name="Calculation 3 2 2 2 3 2 2" xfId="19310"/>
    <cellStyle name="Calculation 3 2 2 2 3 2 2 2" xfId="19311"/>
    <cellStyle name="Calculation 3 2 2 2 3 2 2 3" xfId="19312"/>
    <cellStyle name="Calculation 3 2 2 2 3 2 2 4" xfId="19313"/>
    <cellStyle name="Calculation 3 2 2 2 3 2 2 5" xfId="19314"/>
    <cellStyle name="Calculation 3 2 2 2 3 2 2 6" xfId="19315"/>
    <cellStyle name="Calculation 3 2 2 2 3 2 2 7" xfId="19316"/>
    <cellStyle name="Calculation 3 2 2 2 3 2 2 8" xfId="19317"/>
    <cellStyle name="Calculation 3 2 2 2 3 2 2 9" xfId="19318"/>
    <cellStyle name="Calculation 3 2 2 2 3 2 3" xfId="19319"/>
    <cellStyle name="Calculation 3 2 2 2 3 2 4" xfId="19320"/>
    <cellStyle name="Calculation 3 2 2 2 3 2 5" xfId="19321"/>
    <cellStyle name="Calculation 3 2 2 2 3 2 6" xfId="19322"/>
    <cellStyle name="Calculation 3 2 2 2 3 2 7" xfId="19323"/>
    <cellStyle name="Calculation 3 2 2 2 3 2 8" xfId="19324"/>
    <cellStyle name="Calculation 3 2 2 2 3 2 9" xfId="19325"/>
    <cellStyle name="Calculation 3 2 2 2 3 3" xfId="19326"/>
    <cellStyle name="Calculation 3 2 2 2 3 3 2" xfId="19327"/>
    <cellStyle name="Calculation 3 2 2 2 3 3 3" xfId="19328"/>
    <cellStyle name="Calculation 3 2 2 2 3 3 4" xfId="19329"/>
    <cellStyle name="Calculation 3 2 2 2 3 3 5" xfId="19330"/>
    <cellStyle name="Calculation 3 2 2 2 3 3 6" xfId="19331"/>
    <cellStyle name="Calculation 3 2 2 2 3 3 7" xfId="19332"/>
    <cellStyle name="Calculation 3 2 2 2 3 3 8" xfId="19333"/>
    <cellStyle name="Calculation 3 2 2 2 3 4" xfId="19334"/>
    <cellStyle name="Calculation 3 2 2 2 3 4 2" xfId="19335"/>
    <cellStyle name="Calculation 3 2 2 2 3 4 3" xfId="19336"/>
    <cellStyle name="Calculation 3 2 2 2 3 4 4" xfId="19337"/>
    <cellStyle name="Calculation 3 2 2 2 3 4 5" xfId="19338"/>
    <cellStyle name="Calculation 3 2 2 2 3 4 6" xfId="19339"/>
    <cellStyle name="Calculation 3 2 2 2 3 4 7" xfId="19340"/>
    <cellStyle name="Calculation 3 2 2 2 3 4 8" xfId="19341"/>
    <cellStyle name="Calculation 3 2 2 2 3 4 9" xfId="19342"/>
    <cellStyle name="Calculation 3 2 2 2 3 5" xfId="19343"/>
    <cellStyle name="Calculation 3 2 2 2 3 6" xfId="19344"/>
    <cellStyle name="Calculation 3 2 2 2 3 7" xfId="19345"/>
    <cellStyle name="Calculation 3 2 2 2 3 8" xfId="19346"/>
    <cellStyle name="Calculation 3 2 2 2 3 9" xfId="19347"/>
    <cellStyle name="Calculation 3 2 2 2 4" xfId="19348"/>
    <cellStyle name="Calculation 3 2 2 2 4 10" xfId="19349"/>
    <cellStyle name="Calculation 3 2 2 2 4 11" xfId="19350"/>
    <cellStyle name="Calculation 3 2 2 2 4 12" xfId="19351"/>
    <cellStyle name="Calculation 3 2 2 2 4 13" xfId="19352"/>
    <cellStyle name="Calculation 3 2 2 2 4 2" xfId="19353"/>
    <cellStyle name="Calculation 3 2 2 2 4 2 10" xfId="19354"/>
    <cellStyle name="Calculation 3 2 2 2 4 2 2" xfId="19355"/>
    <cellStyle name="Calculation 3 2 2 2 4 2 2 2" xfId="19356"/>
    <cellStyle name="Calculation 3 2 2 2 4 2 2 3" xfId="19357"/>
    <cellStyle name="Calculation 3 2 2 2 4 2 2 4" xfId="19358"/>
    <cellStyle name="Calculation 3 2 2 2 4 2 2 5" xfId="19359"/>
    <cellStyle name="Calculation 3 2 2 2 4 2 2 6" xfId="19360"/>
    <cellStyle name="Calculation 3 2 2 2 4 2 2 7" xfId="19361"/>
    <cellStyle name="Calculation 3 2 2 2 4 2 2 8" xfId="19362"/>
    <cellStyle name="Calculation 3 2 2 2 4 2 2 9" xfId="19363"/>
    <cellStyle name="Calculation 3 2 2 2 4 2 3" xfId="19364"/>
    <cellStyle name="Calculation 3 2 2 2 4 2 4" xfId="19365"/>
    <cellStyle name="Calculation 3 2 2 2 4 2 5" xfId="19366"/>
    <cellStyle name="Calculation 3 2 2 2 4 2 6" xfId="19367"/>
    <cellStyle name="Calculation 3 2 2 2 4 2 7" xfId="19368"/>
    <cellStyle name="Calculation 3 2 2 2 4 2 8" xfId="19369"/>
    <cellStyle name="Calculation 3 2 2 2 4 2 9" xfId="19370"/>
    <cellStyle name="Calculation 3 2 2 2 4 3" xfId="19371"/>
    <cellStyle name="Calculation 3 2 2 2 4 3 2" xfId="19372"/>
    <cellStyle name="Calculation 3 2 2 2 4 3 3" xfId="19373"/>
    <cellStyle name="Calculation 3 2 2 2 4 3 4" xfId="19374"/>
    <cellStyle name="Calculation 3 2 2 2 4 3 5" xfId="19375"/>
    <cellStyle name="Calculation 3 2 2 2 4 3 6" xfId="19376"/>
    <cellStyle name="Calculation 3 2 2 2 4 3 7" xfId="19377"/>
    <cellStyle name="Calculation 3 2 2 2 4 3 8" xfId="19378"/>
    <cellStyle name="Calculation 3 2 2 2 4 4" xfId="19379"/>
    <cellStyle name="Calculation 3 2 2 2 4 4 2" xfId="19380"/>
    <cellStyle name="Calculation 3 2 2 2 4 4 3" xfId="19381"/>
    <cellStyle name="Calculation 3 2 2 2 4 4 4" xfId="19382"/>
    <cellStyle name="Calculation 3 2 2 2 4 4 5" xfId="19383"/>
    <cellStyle name="Calculation 3 2 2 2 4 4 6" xfId="19384"/>
    <cellStyle name="Calculation 3 2 2 2 4 4 7" xfId="19385"/>
    <cellStyle name="Calculation 3 2 2 2 4 4 8" xfId="19386"/>
    <cellStyle name="Calculation 3 2 2 2 4 4 9" xfId="19387"/>
    <cellStyle name="Calculation 3 2 2 2 4 5" xfId="19388"/>
    <cellStyle name="Calculation 3 2 2 2 4 6" xfId="19389"/>
    <cellStyle name="Calculation 3 2 2 2 4 7" xfId="19390"/>
    <cellStyle name="Calculation 3 2 2 2 4 8" xfId="19391"/>
    <cellStyle name="Calculation 3 2 2 2 4 9" xfId="19392"/>
    <cellStyle name="Calculation 3 2 2 2 5" xfId="19393"/>
    <cellStyle name="Calculation 3 2 2 2 5 10" xfId="19394"/>
    <cellStyle name="Calculation 3 2 2 2 5 11" xfId="19395"/>
    <cellStyle name="Calculation 3 2 2 2 5 12" xfId="19396"/>
    <cellStyle name="Calculation 3 2 2 2 5 13" xfId="19397"/>
    <cellStyle name="Calculation 3 2 2 2 5 2" xfId="19398"/>
    <cellStyle name="Calculation 3 2 2 2 5 2 10" xfId="19399"/>
    <cellStyle name="Calculation 3 2 2 2 5 2 2" xfId="19400"/>
    <cellStyle name="Calculation 3 2 2 2 5 2 2 2" xfId="19401"/>
    <cellStyle name="Calculation 3 2 2 2 5 2 2 3" xfId="19402"/>
    <cellStyle name="Calculation 3 2 2 2 5 2 2 4" xfId="19403"/>
    <cellStyle name="Calculation 3 2 2 2 5 2 2 5" xfId="19404"/>
    <cellStyle name="Calculation 3 2 2 2 5 2 2 6" xfId="19405"/>
    <cellStyle name="Calculation 3 2 2 2 5 2 2 7" xfId="19406"/>
    <cellStyle name="Calculation 3 2 2 2 5 2 2 8" xfId="19407"/>
    <cellStyle name="Calculation 3 2 2 2 5 2 2 9" xfId="19408"/>
    <cellStyle name="Calculation 3 2 2 2 5 2 3" xfId="19409"/>
    <cellStyle name="Calculation 3 2 2 2 5 2 4" xfId="19410"/>
    <cellStyle name="Calculation 3 2 2 2 5 2 5" xfId="19411"/>
    <cellStyle name="Calculation 3 2 2 2 5 2 6" xfId="19412"/>
    <cellStyle name="Calculation 3 2 2 2 5 2 7" xfId="19413"/>
    <cellStyle name="Calculation 3 2 2 2 5 2 8" xfId="19414"/>
    <cellStyle name="Calculation 3 2 2 2 5 2 9" xfId="19415"/>
    <cellStyle name="Calculation 3 2 2 2 5 3" xfId="19416"/>
    <cellStyle name="Calculation 3 2 2 2 5 3 2" xfId="19417"/>
    <cellStyle name="Calculation 3 2 2 2 5 3 3" xfId="19418"/>
    <cellStyle name="Calculation 3 2 2 2 5 3 4" xfId="19419"/>
    <cellStyle name="Calculation 3 2 2 2 5 3 5" xfId="19420"/>
    <cellStyle name="Calculation 3 2 2 2 5 3 6" xfId="19421"/>
    <cellStyle name="Calculation 3 2 2 2 5 3 7" xfId="19422"/>
    <cellStyle name="Calculation 3 2 2 2 5 3 8" xfId="19423"/>
    <cellStyle name="Calculation 3 2 2 2 5 4" xfId="19424"/>
    <cellStyle name="Calculation 3 2 2 2 5 4 2" xfId="19425"/>
    <cellStyle name="Calculation 3 2 2 2 5 4 3" xfId="19426"/>
    <cellStyle name="Calculation 3 2 2 2 5 4 4" xfId="19427"/>
    <cellStyle name="Calculation 3 2 2 2 5 4 5" xfId="19428"/>
    <cellStyle name="Calculation 3 2 2 2 5 4 6" xfId="19429"/>
    <cellStyle name="Calculation 3 2 2 2 5 4 7" xfId="19430"/>
    <cellStyle name="Calculation 3 2 2 2 5 4 8" xfId="19431"/>
    <cellStyle name="Calculation 3 2 2 2 5 4 9" xfId="19432"/>
    <cellStyle name="Calculation 3 2 2 2 5 5" xfId="19433"/>
    <cellStyle name="Calculation 3 2 2 2 5 6" xfId="19434"/>
    <cellStyle name="Calculation 3 2 2 2 5 7" xfId="19435"/>
    <cellStyle name="Calculation 3 2 2 2 5 8" xfId="19436"/>
    <cellStyle name="Calculation 3 2 2 2 5 9" xfId="19437"/>
    <cellStyle name="Calculation 3 2 2 2 6" xfId="19438"/>
    <cellStyle name="Calculation 3 2 2 2 6 10" xfId="19439"/>
    <cellStyle name="Calculation 3 2 2 2 6 2" xfId="19440"/>
    <cellStyle name="Calculation 3 2 2 2 6 2 2" xfId="19441"/>
    <cellStyle name="Calculation 3 2 2 2 6 2 3" xfId="19442"/>
    <cellStyle name="Calculation 3 2 2 2 6 2 4" xfId="19443"/>
    <cellStyle name="Calculation 3 2 2 2 6 2 5" xfId="19444"/>
    <cellStyle name="Calculation 3 2 2 2 6 2 6" xfId="19445"/>
    <cellStyle name="Calculation 3 2 2 2 6 2 7" xfId="19446"/>
    <cellStyle name="Calculation 3 2 2 2 6 2 8" xfId="19447"/>
    <cellStyle name="Calculation 3 2 2 2 6 2 9" xfId="19448"/>
    <cellStyle name="Calculation 3 2 2 2 6 3" xfId="19449"/>
    <cellStyle name="Calculation 3 2 2 2 6 4" xfId="19450"/>
    <cellStyle name="Calculation 3 2 2 2 6 5" xfId="19451"/>
    <cellStyle name="Calculation 3 2 2 2 6 6" xfId="19452"/>
    <cellStyle name="Calculation 3 2 2 2 6 7" xfId="19453"/>
    <cellStyle name="Calculation 3 2 2 2 6 8" xfId="19454"/>
    <cellStyle name="Calculation 3 2 2 2 6 9" xfId="19455"/>
    <cellStyle name="Calculation 3 2 2 2 7" xfId="19456"/>
    <cellStyle name="Calculation 3 2 2 2 7 2" xfId="19457"/>
    <cellStyle name="Calculation 3 2 2 2 7 3" xfId="19458"/>
    <cellStyle name="Calculation 3 2 2 2 7 4" xfId="19459"/>
    <cellStyle name="Calculation 3 2 2 2 7 5" xfId="19460"/>
    <cellStyle name="Calculation 3 2 2 2 7 6" xfId="19461"/>
    <cellStyle name="Calculation 3 2 2 2 7 7" xfId="19462"/>
    <cellStyle name="Calculation 3 2 2 2 7 8" xfId="19463"/>
    <cellStyle name="Calculation 3 2 2 2 8" xfId="19464"/>
    <cellStyle name="Calculation 3 2 2 2 8 2" xfId="19465"/>
    <cellStyle name="Calculation 3 2 2 2 8 3" xfId="19466"/>
    <cellStyle name="Calculation 3 2 2 2 8 4" xfId="19467"/>
    <cellStyle name="Calculation 3 2 2 2 8 5" xfId="19468"/>
    <cellStyle name="Calculation 3 2 2 2 8 6" xfId="19469"/>
    <cellStyle name="Calculation 3 2 2 2 8 7" xfId="19470"/>
    <cellStyle name="Calculation 3 2 2 2 8 8" xfId="19471"/>
    <cellStyle name="Calculation 3 2 2 2 8 9" xfId="19472"/>
    <cellStyle name="Calculation 3 2 2 2 9" xfId="19473"/>
    <cellStyle name="Calculation 3 2 2 3" xfId="19474"/>
    <cellStyle name="Calculation 3 2 2 3 10" xfId="19475"/>
    <cellStyle name="Calculation 3 2 2 3 11" xfId="19476"/>
    <cellStyle name="Calculation 3 2 2 3 12" xfId="19477"/>
    <cellStyle name="Calculation 3 2 2 3 13" xfId="19478"/>
    <cellStyle name="Calculation 3 2 2 3 14" xfId="19479"/>
    <cellStyle name="Calculation 3 2 2 3 15" xfId="19480"/>
    <cellStyle name="Calculation 3 2 2 3 16" xfId="19481"/>
    <cellStyle name="Calculation 3 2 2 3 17" xfId="19482"/>
    <cellStyle name="Calculation 3 2 2 3 2" xfId="19483"/>
    <cellStyle name="Calculation 3 2 2 3 2 10" xfId="19484"/>
    <cellStyle name="Calculation 3 2 2 3 2 11" xfId="19485"/>
    <cellStyle name="Calculation 3 2 2 3 2 12" xfId="19486"/>
    <cellStyle name="Calculation 3 2 2 3 2 13" xfId="19487"/>
    <cellStyle name="Calculation 3 2 2 3 2 2" xfId="19488"/>
    <cellStyle name="Calculation 3 2 2 3 2 2 10" xfId="19489"/>
    <cellStyle name="Calculation 3 2 2 3 2 2 2" xfId="19490"/>
    <cellStyle name="Calculation 3 2 2 3 2 2 2 2" xfId="19491"/>
    <cellStyle name="Calculation 3 2 2 3 2 2 2 3" xfId="19492"/>
    <cellStyle name="Calculation 3 2 2 3 2 2 2 4" xfId="19493"/>
    <cellStyle name="Calculation 3 2 2 3 2 2 2 5" xfId="19494"/>
    <cellStyle name="Calculation 3 2 2 3 2 2 2 6" xfId="19495"/>
    <cellStyle name="Calculation 3 2 2 3 2 2 2 7" xfId="19496"/>
    <cellStyle name="Calculation 3 2 2 3 2 2 2 8" xfId="19497"/>
    <cellStyle name="Calculation 3 2 2 3 2 2 2 9" xfId="19498"/>
    <cellStyle name="Calculation 3 2 2 3 2 2 3" xfId="19499"/>
    <cellStyle name="Calculation 3 2 2 3 2 2 4" xfId="19500"/>
    <cellStyle name="Calculation 3 2 2 3 2 2 5" xfId="19501"/>
    <cellStyle name="Calculation 3 2 2 3 2 2 6" xfId="19502"/>
    <cellStyle name="Calculation 3 2 2 3 2 2 7" xfId="19503"/>
    <cellStyle name="Calculation 3 2 2 3 2 2 8" xfId="19504"/>
    <cellStyle name="Calculation 3 2 2 3 2 2 9" xfId="19505"/>
    <cellStyle name="Calculation 3 2 2 3 2 3" xfId="19506"/>
    <cellStyle name="Calculation 3 2 2 3 2 3 2" xfId="19507"/>
    <cellStyle name="Calculation 3 2 2 3 2 3 3" xfId="19508"/>
    <cellStyle name="Calculation 3 2 2 3 2 3 4" xfId="19509"/>
    <cellStyle name="Calculation 3 2 2 3 2 3 5" xfId="19510"/>
    <cellStyle name="Calculation 3 2 2 3 2 3 6" xfId="19511"/>
    <cellStyle name="Calculation 3 2 2 3 2 3 7" xfId="19512"/>
    <cellStyle name="Calculation 3 2 2 3 2 3 8" xfId="19513"/>
    <cellStyle name="Calculation 3 2 2 3 2 4" xfId="19514"/>
    <cellStyle name="Calculation 3 2 2 3 2 4 2" xfId="19515"/>
    <cellStyle name="Calculation 3 2 2 3 2 4 3" xfId="19516"/>
    <cellStyle name="Calculation 3 2 2 3 2 4 4" xfId="19517"/>
    <cellStyle name="Calculation 3 2 2 3 2 4 5" xfId="19518"/>
    <cellStyle name="Calculation 3 2 2 3 2 4 6" xfId="19519"/>
    <cellStyle name="Calculation 3 2 2 3 2 4 7" xfId="19520"/>
    <cellStyle name="Calculation 3 2 2 3 2 4 8" xfId="19521"/>
    <cellStyle name="Calculation 3 2 2 3 2 4 9" xfId="19522"/>
    <cellStyle name="Calculation 3 2 2 3 2 5" xfId="19523"/>
    <cellStyle name="Calculation 3 2 2 3 2 6" xfId="19524"/>
    <cellStyle name="Calculation 3 2 2 3 2 7" xfId="19525"/>
    <cellStyle name="Calculation 3 2 2 3 2 8" xfId="19526"/>
    <cellStyle name="Calculation 3 2 2 3 2 9" xfId="19527"/>
    <cellStyle name="Calculation 3 2 2 3 3" xfId="19528"/>
    <cellStyle name="Calculation 3 2 2 3 3 10" xfId="19529"/>
    <cellStyle name="Calculation 3 2 2 3 3 11" xfId="19530"/>
    <cellStyle name="Calculation 3 2 2 3 3 12" xfId="19531"/>
    <cellStyle name="Calculation 3 2 2 3 3 13" xfId="19532"/>
    <cellStyle name="Calculation 3 2 2 3 3 2" xfId="19533"/>
    <cellStyle name="Calculation 3 2 2 3 3 2 10" xfId="19534"/>
    <cellStyle name="Calculation 3 2 2 3 3 2 2" xfId="19535"/>
    <cellStyle name="Calculation 3 2 2 3 3 2 2 2" xfId="19536"/>
    <cellStyle name="Calculation 3 2 2 3 3 2 2 3" xfId="19537"/>
    <cellStyle name="Calculation 3 2 2 3 3 2 2 4" xfId="19538"/>
    <cellStyle name="Calculation 3 2 2 3 3 2 2 5" xfId="19539"/>
    <cellStyle name="Calculation 3 2 2 3 3 2 2 6" xfId="19540"/>
    <cellStyle name="Calculation 3 2 2 3 3 2 2 7" xfId="19541"/>
    <cellStyle name="Calculation 3 2 2 3 3 2 2 8" xfId="19542"/>
    <cellStyle name="Calculation 3 2 2 3 3 2 2 9" xfId="19543"/>
    <cellStyle name="Calculation 3 2 2 3 3 2 3" xfId="19544"/>
    <cellStyle name="Calculation 3 2 2 3 3 2 4" xfId="19545"/>
    <cellStyle name="Calculation 3 2 2 3 3 2 5" xfId="19546"/>
    <cellStyle name="Calculation 3 2 2 3 3 2 6" xfId="19547"/>
    <cellStyle name="Calculation 3 2 2 3 3 2 7" xfId="19548"/>
    <cellStyle name="Calculation 3 2 2 3 3 2 8" xfId="19549"/>
    <cellStyle name="Calculation 3 2 2 3 3 2 9" xfId="19550"/>
    <cellStyle name="Calculation 3 2 2 3 3 3" xfId="19551"/>
    <cellStyle name="Calculation 3 2 2 3 3 3 2" xfId="19552"/>
    <cellStyle name="Calculation 3 2 2 3 3 3 3" xfId="19553"/>
    <cellStyle name="Calculation 3 2 2 3 3 3 4" xfId="19554"/>
    <cellStyle name="Calculation 3 2 2 3 3 3 5" xfId="19555"/>
    <cellStyle name="Calculation 3 2 2 3 3 3 6" xfId="19556"/>
    <cellStyle name="Calculation 3 2 2 3 3 3 7" xfId="19557"/>
    <cellStyle name="Calculation 3 2 2 3 3 3 8" xfId="19558"/>
    <cellStyle name="Calculation 3 2 2 3 3 4" xfId="19559"/>
    <cellStyle name="Calculation 3 2 2 3 3 4 2" xfId="19560"/>
    <cellStyle name="Calculation 3 2 2 3 3 4 3" xfId="19561"/>
    <cellStyle name="Calculation 3 2 2 3 3 4 4" xfId="19562"/>
    <cellStyle name="Calculation 3 2 2 3 3 4 5" xfId="19563"/>
    <cellStyle name="Calculation 3 2 2 3 3 4 6" xfId="19564"/>
    <cellStyle name="Calculation 3 2 2 3 3 4 7" xfId="19565"/>
    <cellStyle name="Calculation 3 2 2 3 3 4 8" xfId="19566"/>
    <cellStyle name="Calculation 3 2 2 3 3 4 9" xfId="19567"/>
    <cellStyle name="Calculation 3 2 2 3 3 5" xfId="19568"/>
    <cellStyle name="Calculation 3 2 2 3 3 6" xfId="19569"/>
    <cellStyle name="Calculation 3 2 2 3 3 7" xfId="19570"/>
    <cellStyle name="Calculation 3 2 2 3 3 8" xfId="19571"/>
    <cellStyle name="Calculation 3 2 2 3 3 9" xfId="19572"/>
    <cellStyle name="Calculation 3 2 2 3 4" xfId="19573"/>
    <cellStyle name="Calculation 3 2 2 3 4 10" xfId="19574"/>
    <cellStyle name="Calculation 3 2 2 3 4 11" xfId="19575"/>
    <cellStyle name="Calculation 3 2 2 3 4 12" xfId="19576"/>
    <cellStyle name="Calculation 3 2 2 3 4 13" xfId="19577"/>
    <cellStyle name="Calculation 3 2 2 3 4 2" xfId="19578"/>
    <cellStyle name="Calculation 3 2 2 3 4 2 10" xfId="19579"/>
    <cellStyle name="Calculation 3 2 2 3 4 2 2" xfId="19580"/>
    <cellStyle name="Calculation 3 2 2 3 4 2 2 2" xfId="19581"/>
    <cellStyle name="Calculation 3 2 2 3 4 2 2 3" xfId="19582"/>
    <cellStyle name="Calculation 3 2 2 3 4 2 2 4" xfId="19583"/>
    <cellStyle name="Calculation 3 2 2 3 4 2 2 5" xfId="19584"/>
    <cellStyle name="Calculation 3 2 2 3 4 2 2 6" xfId="19585"/>
    <cellStyle name="Calculation 3 2 2 3 4 2 2 7" xfId="19586"/>
    <cellStyle name="Calculation 3 2 2 3 4 2 2 8" xfId="19587"/>
    <cellStyle name="Calculation 3 2 2 3 4 2 2 9" xfId="19588"/>
    <cellStyle name="Calculation 3 2 2 3 4 2 3" xfId="19589"/>
    <cellStyle name="Calculation 3 2 2 3 4 2 4" xfId="19590"/>
    <cellStyle name="Calculation 3 2 2 3 4 2 5" xfId="19591"/>
    <cellStyle name="Calculation 3 2 2 3 4 2 6" xfId="19592"/>
    <cellStyle name="Calculation 3 2 2 3 4 2 7" xfId="19593"/>
    <cellStyle name="Calculation 3 2 2 3 4 2 8" xfId="19594"/>
    <cellStyle name="Calculation 3 2 2 3 4 2 9" xfId="19595"/>
    <cellStyle name="Calculation 3 2 2 3 4 3" xfId="19596"/>
    <cellStyle name="Calculation 3 2 2 3 4 3 2" xfId="19597"/>
    <cellStyle name="Calculation 3 2 2 3 4 3 3" xfId="19598"/>
    <cellStyle name="Calculation 3 2 2 3 4 3 4" xfId="19599"/>
    <cellStyle name="Calculation 3 2 2 3 4 3 5" xfId="19600"/>
    <cellStyle name="Calculation 3 2 2 3 4 3 6" xfId="19601"/>
    <cellStyle name="Calculation 3 2 2 3 4 3 7" xfId="19602"/>
    <cellStyle name="Calculation 3 2 2 3 4 3 8" xfId="19603"/>
    <cellStyle name="Calculation 3 2 2 3 4 4" xfId="19604"/>
    <cellStyle name="Calculation 3 2 2 3 4 4 2" xfId="19605"/>
    <cellStyle name="Calculation 3 2 2 3 4 4 3" xfId="19606"/>
    <cellStyle name="Calculation 3 2 2 3 4 4 4" xfId="19607"/>
    <cellStyle name="Calculation 3 2 2 3 4 4 5" xfId="19608"/>
    <cellStyle name="Calculation 3 2 2 3 4 4 6" xfId="19609"/>
    <cellStyle name="Calculation 3 2 2 3 4 4 7" xfId="19610"/>
    <cellStyle name="Calculation 3 2 2 3 4 4 8" xfId="19611"/>
    <cellStyle name="Calculation 3 2 2 3 4 4 9" xfId="19612"/>
    <cellStyle name="Calculation 3 2 2 3 4 5" xfId="19613"/>
    <cellStyle name="Calculation 3 2 2 3 4 6" xfId="19614"/>
    <cellStyle name="Calculation 3 2 2 3 4 7" xfId="19615"/>
    <cellStyle name="Calculation 3 2 2 3 4 8" xfId="19616"/>
    <cellStyle name="Calculation 3 2 2 3 4 9" xfId="19617"/>
    <cellStyle name="Calculation 3 2 2 3 5" xfId="19618"/>
    <cellStyle name="Calculation 3 2 2 3 5 10" xfId="19619"/>
    <cellStyle name="Calculation 3 2 2 3 5 2" xfId="19620"/>
    <cellStyle name="Calculation 3 2 2 3 5 2 2" xfId="19621"/>
    <cellStyle name="Calculation 3 2 2 3 5 2 3" xfId="19622"/>
    <cellStyle name="Calculation 3 2 2 3 5 2 4" xfId="19623"/>
    <cellStyle name="Calculation 3 2 2 3 5 2 5" xfId="19624"/>
    <cellStyle name="Calculation 3 2 2 3 5 2 6" xfId="19625"/>
    <cellStyle name="Calculation 3 2 2 3 5 2 7" xfId="19626"/>
    <cellStyle name="Calculation 3 2 2 3 5 2 8" xfId="19627"/>
    <cellStyle name="Calculation 3 2 2 3 5 2 9" xfId="19628"/>
    <cellStyle name="Calculation 3 2 2 3 5 3" xfId="19629"/>
    <cellStyle name="Calculation 3 2 2 3 5 4" xfId="19630"/>
    <cellStyle name="Calculation 3 2 2 3 5 5" xfId="19631"/>
    <cellStyle name="Calculation 3 2 2 3 5 6" xfId="19632"/>
    <cellStyle name="Calculation 3 2 2 3 5 7" xfId="19633"/>
    <cellStyle name="Calculation 3 2 2 3 5 8" xfId="19634"/>
    <cellStyle name="Calculation 3 2 2 3 5 9" xfId="19635"/>
    <cellStyle name="Calculation 3 2 2 3 6" xfId="19636"/>
    <cellStyle name="Calculation 3 2 2 3 6 2" xfId="19637"/>
    <cellStyle name="Calculation 3 2 2 3 6 3" xfId="19638"/>
    <cellStyle name="Calculation 3 2 2 3 6 4" xfId="19639"/>
    <cellStyle name="Calculation 3 2 2 3 6 5" xfId="19640"/>
    <cellStyle name="Calculation 3 2 2 3 6 6" xfId="19641"/>
    <cellStyle name="Calculation 3 2 2 3 6 7" xfId="19642"/>
    <cellStyle name="Calculation 3 2 2 3 6 8" xfId="19643"/>
    <cellStyle name="Calculation 3 2 2 3 7" xfId="19644"/>
    <cellStyle name="Calculation 3 2 2 3 7 2" xfId="19645"/>
    <cellStyle name="Calculation 3 2 2 3 7 3" xfId="19646"/>
    <cellStyle name="Calculation 3 2 2 3 7 4" xfId="19647"/>
    <cellStyle name="Calculation 3 2 2 3 7 5" xfId="19648"/>
    <cellStyle name="Calculation 3 2 2 3 7 6" xfId="19649"/>
    <cellStyle name="Calculation 3 2 2 3 7 7" xfId="19650"/>
    <cellStyle name="Calculation 3 2 2 3 7 8" xfId="19651"/>
    <cellStyle name="Calculation 3 2 2 3 7 9" xfId="19652"/>
    <cellStyle name="Calculation 3 2 2 3 8" xfId="19653"/>
    <cellStyle name="Calculation 3 2 2 3 9" xfId="19654"/>
    <cellStyle name="Calculation 3 2 2 4" xfId="19655"/>
    <cellStyle name="Calculation 3 2 2 4 10" xfId="19656"/>
    <cellStyle name="Calculation 3 2 2 4 11" xfId="19657"/>
    <cellStyle name="Calculation 3 2 2 4 12" xfId="19658"/>
    <cellStyle name="Calculation 3 2 2 4 13" xfId="19659"/>
    <cellStyle name="Calculation 3 2 2 4 2" xfId="19660"/>
    <cellStyle name="Calculation 3 2 2 4 2 10" xfId="19661"/>
    <cellStyle name="Calculation 3 2 2 4 2 2" xfId="19662"/>
    <cellStyle name="Calculation 3 2 2 4 2 2 2" xfId="19663"/>
    <cellStyle name="Calculation 3 2 2 4 2 2 3" xfId="19664"/>
    <cellStyle name="Calculation 3 2 2 4 2 2 4" xfId="19665"/>
    <cellStyle name="Calculation 3 2 2 4 2 2 5" xfId="19666"/>
    <cellStyle name="Calculation 3 2 2 4 2 2 6" xfId="19667"/>
    <cellStyle name="Calculation 3 2 2 4 2 2 7" xfId="19668"/>
    <cellStyle name="Calculation 3 2 2 4 2 2 8" xfId="19669"/>
    <cellStyle name="Calculation 3 2 2 4 2 2 9" xfId="19670"/>
    <cellStyle name="Calculation 3 2 2 4 2 3" xfId="19671"/>
    <cellStyle name="Calculation 3 2 2 4 2 4" xfId="19672"/>
    <cellStyle name="Calculation 3 2 2 4 2 5" xfId="19673"/>
    <cellStyle name="Calculation 3 2 2 4 2 6" xfId="19674"/>
    <cellStyle name="Calculation 3 2 2 4 2 7" xfId="19675"/>
    <cellStyle name="Calculation 3 2 2 4 2 8" xfId="19676"/>
    <cellStyle name="Calculation 3 2 2 4 2 9" xfId="19677"/>
    <cellStyle name="Calculation 3 2 2 4 3" xfId="19678"/>
    <cellStyle name="Calculation 3 2 2 4 3 2" xfId="19679"/>
    <cellStyle name="Calculation 3 2 2 4 3 3" xfId="19680"/>
    <cellStyle name="Calculation 3 2 2 4 3 4" xfId="19681"/>
    <cellStyle name="Calculation 3 2 2 4 3 5" xfId="19682"/>
    <cellStyle name="Calculation 3 2 2 4 3 6" xfId="19683"/>
    <cellStyle name="Calculation 3 2 2 4 3 7" xfId="19684"/>
    <cellStyle name="Calculation 3 2 2 4 3 8" xfId="19685"/>
    <cellStyle name="Calculation 3 2 2 4 4" xfId="19686"/>
    <cellStyle name="Calculation 3 2 2 4 4 2" xfId="19687"/>
    <cellStyle name="Calculation 3 2 2 4 4 3" xfId="19688"/>
    <cellStyle name="Calculation 3 2 2 4 4 4" xfId="19689"/>
    <cellStyle name="Calculation 3 2 2 4 4 5" xfId="19690"/>
    <cellStyle name="Calculation 3 2 2 4 4 6" xfId="19691"/>
    <cellStyle name="Calculation 3 2 2 4 4 7" xfId="19692"/>
    <cellStyle name="Calculation 3 2 2 4 4 8" xfId="19693"/>
    <cellStyle name="Calculation 3 2 2 4 4 9" xfId="19694"/>
    <cellStyle name="Calculation 3 2 2 4 5" xfId="19695"/>
    <cellStyle name="Calculation 3 2 2 4 6" xfId="19696"/>
    <cellStyle name="Calculation 3 2 2 4 7" xfId="19697"/>
    <cellStyle name="Calculation 3 2 2 4 8" xfId="19698"/>
    <cellStyle name="Calculation 3 2 2 4 9" xfId="19699"/>
    <cellStyle name="Calculation 3 2 2 5" xfId="19700"/>
    <cellStyle name="Calculation 3 2 2 5 2" xfId="19701"/>
    <cellStyle name="Calculation 3 2 2 5 3" xfId="19702"/>
    <cellStyle name="Calculation 3 2 2 5 4" xfId="19703"/>
    <cellStyle name="Calculation 3 2 2 5 5" xfId="19704"/>
    <cellStyle name="Calculation 3 2 2 5 6" xfId="19705"/>
    <cellStyle name="Calculation 3 2 2 5 7" xfId="19706"/>
    <cellStyle name="Calculation 3 2 2 5 8" xfId="19707"/>
    <cellStyle name="Calculation 3 2 2 5 9" xfId="19708"/>
    <cellStyle name="Calculation 3 2 2 6" xfId="19709"/>
    <cellStyle name="Calculation 3 2 2 7" xfId="19710"/>
    <cellStyle name="Calculation 3 2 2 8" xfId="19711"/>
    <cellStyle name="Calculation 3 2 2 9" xfId="19712"/>
    <cellStyle name="Calculation 3 2 3" xfId="19713"/>
    <cellStyle name="Calculation 3 2 3 10" xfId="19714"/>
    <cellStyle name="Calculation 3 2 3 11" xfId="19715"/>
    <cellStyle name="Calculation 3 2 3 12" xfId="19716"/>
    <cellStyle name="Calculation 3 2 3 13" xfId="19717"/>
    <cellStyle name="Calculation 3 2 3 14" xfId="19718"/>
    <cellStyle name="Calculation 3 2 3 15" xfId="19719"/>
    <cellStyle name="Calculation 3 2 3 16" xfId="19720"/>
    <cellStyle name="Calculation 3 2 3 17" xfId="19721"/>
    <cellStyle name="Calculation 3 2 3 18" xfId="19722"/>
    <cellStyle name="Calculation 3 2 3 19" xfId="19723"/>
    <cellStyle name="Calculation 3 2 3 2" xfId="19724"/>
    <cellStyle name="Calculation 3 2 3 2 10" xfId="19725"/>
    <cellStyle name="Calculation 3 2 3 2 11" xfId="19726"/>
    <cellStyle name="Calculation 3 2 3 2 12" xfId="19727"/>
    <cellStyle name="Calculation 3 2 3 2 13" xfId="19728"/>
    <cellStyle name="Calculation 3 2 3 2 2" xfId="19729"/>
    <cellStyle name="Calculation 3 2 3 2 2 10" xfId="19730"/>
    <cellStyle name="Calculation 3 2 3 2 2 2" xfId="19731"/>
    <cellStyle name="Calculation 3 2 3 2 2 2 2" xfId="19732"/>
    <cellStyle name="Calculation 3 2 3 2 2 2 3" xfId="19733"/>
    <cellStyle name="Calculation 3 2 3 2 2 2 4" xfId="19734"/>
    <cellStyle name="Calculation 3 2 3 2 2 2 5" xfId="19735"/>
    <cellStyle name="Calculation 3 2 3 2 2 2 6" xfId="19736"/>
    <cellStyle name="Calculation 3 2 3 2 2 2 7" xfId="19737"/>
    <cellStyle name="Calculation 3 2 3 2 2 2 8" xfId="19738"/>
    <cellStyle name="Calculation 3 2 3 2 2 2 9" xfId="19739"/>
    <cellStyle name="Calculation 3 2 3 2 2 3" xfId="19740"/>
    <cellStyle name="Calculation 3 2 3 2 2 4" xfId="19741"/>
    <cellStyle name="Calculation 3 2 3 2 2 5" xfId="19742"/>
    <cellStyle name="Calculation 3 2 3 2 2 6" xfId="19743"/>
    <cellStyle name="Calculation 3 2 3 2 2 7" xfId="19744"/>
    <cellStyle name="Calculation 3 2 3 2 2 8" xfId="19745"/>
    <cellStyle name="Calculation 3 2 3 2 2 9" xfId="19746"/>
    <cellStyle name="Calculation 3 2 3 2 3" xfId="19747"/>
    <cellStyle name="Calculation 3 2 3 2 3 2" xfId="19748"/>
    <cellStyle name="Calculation 3 2 3 2 3 3" xfId="19749"/>
    <cellStyle name="Calculation 3 2 3 2 3 4" xfId="19750"/>
    <cellStyle name="Calculation 3 2 3 2 3 5" xfId="19751"/>
    <cellStyle name="Calculation 3 2 3 2 3 6" xfId="19752"/>
    <cellStyle name="Calculation 3 2 3 2 3 7" xfId="19753"/>
    <cellStyle name="Calculation 3 2 3 2 3 8" xfId="19754"/>
    <cellStyle name="Calculation 3 2 3 2 4" xfId="19755"/>
    <cellStyle name="Calculation 3 2 3 2 4 2" xfId="19756"/>
    <cellStyle name="Calculation 3 2 3 2 4 3" xfId="19757"/>
    <cellStyle name="Calculation 3 2 3 2 4 4" xfId="19758"/>
    <cellStyle name="Calculation 3 2 3 2 4 5" xfId="19759"/>
    <cellStyle name="Calculation 3 2 3 2 4 6" xfId="19760"/>
    <cellStyle name="Calculation 3 2 3 2 4 7" xfId="19761"/>
    <cellStyle name="Calculation 3 2 3 2 4 8" xfId="19762"/>
    <cellStyle name="Calculation 3 2 3 2 4 9" xfId="19763"/>
    <cellStyle name="Calculation 3 2 3 2 5" xfId="19764"/>
    <cellStyle name="Calculation 3 2 3 2 6" xfId="19765"/>
    <cellStyle name="Calculation 3 2 3 2 7" xfId="19766"/>
    <cellStyle name="Calculation 3 2 3 2 8" xfId="19767"/>
    <cellStyle name="Calculation 3 2 3 2 9" xfId="19768"/>
    <cellStyle name="Calculation 3 2 3 3" xfId="19769"/>
    <cellStyle name="Calculation 3 2 3 3 10" xfId="19770"/>
    <cellStyle name="Calculation 3 2 3 3 11" xfId="19771"/>
    <cellStyle name="Calculation 3 2 3 3 12" xfId="19772"/>
    <cellStyle name="Calculation 3 2 3 3 13" xfId="19773"/>
    <cellStyle name="Calculation 3 2 3 3 2" xfId="19774"/>
    <cellStyle name="Calculation 3 2 3 3 2 10" xfId="19775"/>
    <cellStyle name="Calculation 3 2 3 3 2 2" xfId="19776"/>
    <cellStyle name="Calculation 3 2 3 3 2 2 2" xfId="19777"/>
    <cellStyle name="Calculation 3 2 3 3 2 2 3" xfId="19778"/>
    <cellStyle name="Calculation 3 2 3 3 2 2 4" xfId="19779"/>
    <cellStyle name="Calculation 3 2 3 3 2 2 5" xfId="19780"/>
    <cellStyle name="Calculation 3 2 3 3 2 2 6" xfId="19781"/>
    <cellStyle name="Calculation 3 2 3 3 2 2 7" xfId="19782"/>
    <cellStyle name="Calculation 3 2 3 3 2 2 8" xfId="19783"/>
    <cellStyle name="Calculation 3 2 3 3 2 2 9" xfId="19784"/>
    <cellStyle name="Calculation 3 2 3 3 2 3" xfId="19785"/>
    <cellStyle name="Calculation 3 2 3 3 2 4" xfId="19786"/>
    <cellStyle name="Calculation 3 2 3 3 2 5" xfId="19787"/>
    <cellStyle name="Calculation 3 2 3 3 2 6" xfId="19788"/>
    <cellStyle name="Calculation 3 2 3 3 2 7" xfId="19789"/>
    <cellStyle name="Calculation 3 2 3 3 2 8" xfId="19790"/>
    <cellStyle name="Calculation 3 2 3 3 2 9" xfId="19791"/>
    <cellStyle name="Calculation 3 2 3 3 3" xfId="19792"/>
    <cellStyle name="Calculation 3 2 3 3 3 2" xfId="19793"/>
    <cellStyle name="Calculation 3 2 3 3 3 3" xfId="19794"/>
    <cellStyle name="Calculation 3 2 3 3 3 4" xfId="19795"/>
    <cellStyle name="Calculation 3 2 3 3 3 5" xfId="19796"/>
    <cellStyle name="Calculation 3 2 3 3 3 6" xfId="19797"/>
    <cellStyle name="Calculation 3 2 3 3 3 7" xfId="19798"/>
    <cellStyle name="Calculation 3 2 3 3 3 8" xfId="19799"/>
    <cellStyle name="Calculation 3 2 3 3 4" xfId="19800"/>
    <cellStyle name="Calculation 3 2 3 3 4 2" xfId="19801"/>
    <cellStyle name="Calculation 3 2 3 3 4 3" xfId="19802"/>
    <cellStyle name="Calculation 3 2 3 3 4 4" xfId="19803"/>
    <cellStyle name="Calculation 3 2 3 3 4 5" xfId="19804"/>
    <cellStyle name="Calculation 3 2 3 3 4 6" xfId="19805"/>
    <cellStyle name="Calculation 3 2 3 3 4 7" xfId="19806"/>
    <cellStyle name="Calculation 3 2 3 3 4 8" xfId="19807"/>
    <cellStyle name="Calculation 3 2 3 3 4 9" xfId="19808"/>
    <cellStyle name="Calculation 3 2 3 3 5" xfId="19809"/>
    <cellStyle name="Calculation 3 2 3 3 6" xfId="19810"/>
    <cellStyle name="Calculation 3 2 3 3 7" xfId="19811"/>
    <cellStyle name="Calculation 3 2 3 3 8" xfId="19812"/>
    <cellStyle name="Calculation 3 2 3 3 9" xfId="19813"/>
    <cellStyle name="Calculation 3 2 3 4" xfId="19814"/>
    <cellStyle name="Calculation 3 2 3 4 10" xfId="19815"/>
    <cellStyle name="Calculation 3 2 3 4 11" xfId="19816"/>
    <cellStyle name="Calculation 3 2 3 4 12" xfId="19817"/>
    <cellStyle name="Calculation 3 2 3 4 13" xfId="19818"/>
    <cellStyle name="Calculation 3 2 3 4 2" xfId="19819"/>
    <cellStyle name="Calculation 3 2 3 4 2 10" xfId="19820"/>
    <cellStyle name="Calculation 3 2 3 4 2 2" xfId="19821"/>
    <cellStyle name="Calculation 3 2 3 4 2 2 2" xfId="19822"/>
    <cellStyle name="Calculation 3 2 3 4 2 2 3" xfId="19823"/>
    <cellStyle name="Calculation 3 2 3 4 2 2 4" xfId="19824"/>
    <cellStyle name="Calculation 3 2 3 4 2 2 5" xfId="19825"/>
    <cellStyle name="Calculation 3 2 3 4 2 2 6" xfId="19826"/>
    <cellStyle name="Calculation 3 2 3 4 2 2 7" xfId="19827"/>
    <cellStyle name="Calculation 3 2 3 4 2 2 8" xfId="19828"/>
    <cellStyle name="Calculation 3 2 3 4 2 2 9" xfId="19829"/>
    <cellStyle name="Calculation 3 2 3 4 2 3" xfId="19830"/>
    <cellStyle name="Calculation 3 2 3 4 2 4" xfId="19831"/>
    <cellStyle name="Calculation 3 2 3 4 2 5" xfId="19832"/>
    <cellStyle name="Calculation 3 2 3 4 2 6" xfId="19833"/>
    <cellStyle name="Calculation 3 2 3 4 2 7" xfId="19834"/>
    <cellStyle name="Calculation 3 2 3 4 2 8" xfId="19835"/>
    <cellStyle name="Calculation 3 2 3 4 2 9" xfId="19836"/>
    <cellStyle name="Calculation 3 2 3 4 3" xfId="19837"/>
    <cellStyle name="Calculation 3 2 3 4 3 2" xfId="19838"/>
    <cellStyle name="Calculation 3 2 3 4 3 3" xfId="19839"/>
    <cellStyle name="Calculation 3 2 3 4 3 4" xfId="19840"/>
    <cellStyle name="Calculation 3 2 3 4 3 5" xfId="19841"/>
    <cellStyle name="Calculation 3 2 3 4 3 6" xfId="19842"/>
    <cellStyle name="Calculation 3 2 3 4 3 7" xfId="19843"/>
    <cellStyle name="Calculation 3 2 3 4 3 8" xfId="19844"/>
    <cellStyle name="Calculation 3 2 3 4 4" xfId="19845"/>
    <cellStyle name="Calculation 3 2 3 4 4 2" xfId="19846"/>
    <cellStyle name="Calculation 3 2 3 4 4 3" xfId="19847"/>
    <cellStyle name="Calculation 3 2 3 4 4 4" xfId="19848"/>
    <cellStyle name="Calculation 3 2 3 4 4 5" xfId="19849"/>
    <cellStyle name="Calculation 3 2 3 4 4 6" xfId="19850"/>
    <cellStyle name="Calculation 3 2 3 4 4 7" xfId="19851"/>
    <cellStyle name="Calculation 3 2 3 4 4 8" xfId="19852"/>
    <cellStyle name="Calculation 3 2 3 4 4 9" xfId="19853"/>
    <cellStyle name="Calculation 3 2 3 4 5" xfId="19854"/>
    <cellStyle name="Calculation 3 2 3 4 6" xfId="19855"/>
    <cellStyle name="Calculation 3 2 3 4 7" xfId="19856"/>
    <cellStyle name="Calculation 3 2 3 4 8" xfId="19857"/>
    <cellStyle name="Calculation 3 2 3 4 9" xfId="19858"/>
    <cellStyle name="Calculation 3 2 3 5" xfId="19859"/>
    <cellStyle name="Calculation 3 2 3 5 10" xfId="19860"/>
    <cellStyle name="Calculation 3 2 3 5 11" xfId="19861"/>
    <cellStyle name="Calculation 3 2 3 5 12" xfId="19862"/>
    <cellStyle name="Calculation 3 2 3 5 13" xfId="19863"/>
    <cellStyle name="Calculation 3 2 3 5 2" xfId="19864"/>
    <cellStyle name="Calculation 3 2 3 5 2 10" xfId="19865"/>
    <cellStyle name="Calculation 3 2 3 5 2 2" xfId="19866"/>
    <cellStyle name="Calculation 3 2 3 5 2 2 2" xfId="19867"/>
    <cellStyle name="Calculation 3 2 3 5 2 2 3" xfId="19868"/>
    <cellStyle name="Calculation 3 2 3 5 2 2 4" xfId="19869"/>
    <cellStyle name="Calculation 3 2 3 5 2 2 5" xfId="19870"/>
    <cellStyle name="Calculation 3 2 3 5 2 2 6" xfId="19871"/>
    <cellStyle name="Calculation 3 2 3 5 2 2 7" xfId="19872"/>
    <cellStyle name="Calculation 3 2 3 5 2 2 8" xfId="19873"/>
    <cellStyle name="Calculation 3 2 3 5 2 2 9" xfId="19874"/>
    <cellStyle name="Calculation 3 2 3 5 2 3" xfId="19875"/>
    <cellStyle name="Calculation 3 2 3 5 2 4" xfId="19876"/>
    <cellStyle name="Calculation 3 2 3 5 2 5" xfId="19877"/>
    <cellStyle name="Calculation 3 2 3 5 2 6" xfId="19878"/>
    <cellStyle name="Calculation 3 2 3 5 2 7" xfId="19879"/>
    <cellStyle name="Calculation 3 2 3 5 2 8" xfId="19880"/>
    <cellStyle name="Calculation 3 2 3 5 2 9" xfId="19881"/>
    <cellStyle name="Calculation 3 2 3 5 3" xfId="19882"/>
    <cellStyle name="Calculation 3 2 3 5 3 2" xfId="19883"/>
    <cellStyle name="Calculation 3 2 3 5 3 3" xfId="19884"/>
    <cellStyle name="Calculation 3 2 3 5 3 4" xfId="19885"/>
    <cellStyle name="Calculation 3 2 3 5 3 5" xfId="19886"/>
    <cellStyle name="Calculation 3 2 3 5 3 6" xfId="19887"/>
    <cellStyle name="Calculation 3 2 3 5 3 7" xfId="19888"/>
    <cellStyle name="Calculation 3 2 3 5 3 8" xfId="19889"/>
    <cellStyle name="Calculation 3 2 3 5 4" xfId="19890"/>
    <cellStyle name="Calculation 3 2 3 5 4 2" xfId="19891"/>
    <cellStyle name="Calculation 3 2 3 5 4 3" xfId="19892"/>
    <cellStyle name="Calculation 3 2 3 5 4 4" xfId="19893"/>
    <cellStyle name="Calculation 3 2 3 5 4 5" xfId="19894"/>
    <cellStyle name="Calculation 3 2 3 5 4 6" xfId="19895"/>
    <cellStyle name="Calculation 3 2 3 5 4 7" xfId="19896"/>
    <cellStyle name="Calculation 3 2 3 5 4 8" xfId="19897"/>
    <cellStyle name="Calculation 3 2 3 5 4 9" xfId="19898"/>
    <cellStyle name="Calculation 3 2 3 5 5" xfId="19899"/>
    <cellStyle name="Calculation 3 2 3 5 6" xfId="19900"/>
    <cellStyle name="Calculation 3 2 3 5 7" xfId="19901"/>
    <cellStyle name="Calculation 3 2 3 5 8" xfId="19902"/>
    <cellStyle name="Calculation 3 2 3 5 9" xfId="19903"/>
    <cellStyle name="Calculation 3 2 3 6" xfId="19904"/>
    <cellStyle name="Calculation 3 2 3 6 10" xfId="19905"/>
    <cellStyle name="Calculation 3 2 3 6 2" xfId="19906"/>
    <cellStyle name="Calculation 3 2 3 6 2 2" xfId="19907"/>
    <cellStyle name="Calculation 3 2 3 6 2 3" xfId="19908"/>
    <cellStyle name="Calculation 3 2 3 6 2 4" xfId="19909"/>
    <cellStyle name="Calculation 3 2 3 6 2 5" xfId="19910"/>
    <cellStyle name="Calculation 3 2 3 6 2 6" xfId="19911"/>
    <cellStyle name="Calculation 3 2 3 6 2 7" xfId="19912"/>
    <cellStyle name="Calculation 3 2 3 6 2 8" xfId="19913"/>
    <cellStyle name="Calculation 3 2 3 6 2 9" xfId="19914"/>
    <cellStyle name="Calculation 3 2 3 6 3" xfId="19915"/>
    <cellStyle name="Calculation 3 2 3 6 4" xfId="19916"/>
    <cellStyle name="Calculation 3 2 3 6 5" xfId="19917"/>
    <cellStyle name="Calculation 3 2 3 6 6" xfId="19918"/>
    <cellStyle name="Calculation 3 2 3 6 7" xfId="19919"/>
    <cellStyle name="Calculation 3 2 3 6 8" xfId="19920"/>
    <cellStyle name="Calculation 3 2 3 6 9" xfId="19921"/>
    <cellStyle name="Calculation 3 2 3 7" xfId="19922"/>
    <cellStyle name="Calculation 3 2 3 7 2" xfId="19923"/>
    <cellStyle name="Calculation 3 2 3 7 3" xfId="19924"/>
    <cellStyle name="Calculation 3 2 3 7 4" xfId="19925"/>
    <cellStyle name="Calculation 3 2 3 7 5" xfId="19926"/>
    <cellStyle name="Calculation 3 2 3 7 6" xfId="19927"/>
    <cellStyle name="Calculation 3 2 3 7 7" xfId="19928"/>
    <cellStyle name="Calculation 3 2 3 7 8" xfId="19929"/>
    <cellStyle name="Calculation 3 2 3 8" xfId="19930"/>
    <cellStyle name="Calculation 3 2 3 8 2" xfId="19931"/>
    <cellStyle name="Calculation 3 2 3 8 3" xfId="19932"/>
    <cellStyle name="Calculation 3 2 3 8 4" xfId="19933"/>
    <cellStyle name="Calculation 3 2 3 8 5" xfId="19934"/>
    <cellStyle name="Calculation 3 2 3 8 6" xfId="19935"/>
    <cellStyle name="Calculation 3 2 3 8 7" xfId="19936"/>
    <cellStyle name="Calculation 3 2 3 8 8" xfId="19937"/>
    <cellStyle name="Calculation 3 2 3 8 9" xfId="19938"/>
    <cellStyle name="Calculation 3 2 3 9" xfId="19939"/>
    <cellStyle name="Calculation 3 2 4" xfId="19940"/>
    <cellStyle name="Calculation 3 2 4 10" xfId="19941"/>
    <cellStyle name="Calculation 3 2 4 11" xfId="19942"/>
    <cellStyle name="Calculation 3 2 4 12" xfId="19943"/>
    <cellStyle name="Calculation 3 2 4 13" xfId="19944"/>
    <cellStyle name="Calculation 3 2 4 14" xfId="19945"/>
    <cellStyle name="Calculation 3 2 4 15" xfId="19946"/>
    <cellStyle name="Calculation 3 2 4 16" xfId="19947"/>
    <cellStyle name="Calculation 3 2 4 17" xfId="19948"/>
    <cellStyle name="Calculation 3 2 4 18" xfId="19949"/>
    <cellStyle name="Calculation 3 2 4 2" xfId="19950"/>
    <cellStyle name="Calculation 3 2 4 2 10" xfId="19951"/>
    <cellStyle name="Calculation 3 2 4 2 11" xfId="19952"/>
    <cellStyle name="Calculation 3 2 4 2 12" xfId="19953"/>
    <cellStyle name="Calculation 3 2 4 2 13" xfId="19954"/>
    <cellStyle name="Calculation 3 2 4 2 2" xfId="19955"/>
    <cellStyle name="Calculation 3 2 4 2 2 10" xfId="19956"/>
    <cellStyle name="Calculation 3 2 4 2 2 2" xfId="19957"/>
    <cellStyle name="Calculation 3 2 4 2 2 2 2" xfId="19958"/>
    <cellStyle name="Calculation 3 2 4 2 2 2 3" xfId="19959"/>
    <cellStyle name="Calculation 3 2 4 2 2 2 4" xfId="19960"/>
    <cellStyle name="Calculation 3 2 4 2 2 2 5" xfId="19961"/>
    <cellStyle name="Calculation 3 2 4 2 2 2 6" xfId="19962"/>
    <cellStyle name="Calculation 3 2 4 2 2 2 7" xfId="19963"/>
    <cellStyle name="Calculation 3 2 4 2 2 2 8" xfId="19964"/>
    <cellStyle name="Calculation 3 2 4 2 2 2 9" xfId="19965"/>
    <cellStyle name="Calculation 3 2 4 2 2 3" xfId="19966"/>
    <cellStyle name="Calculation 3 2 4 2 2 4" xfId="19967"/>
    <cellStyle name="Calculation 3 2 4 2 2 5" xfId="19968"/>
    <cellStyle name="Calculation 3 2 4 2 2 6" xfId="19969"/>
    <cellStyle name="Calculation 3 2 4 2 2 7" xfId="19970"/>
    <cellStyle name="Calculation 3 2 4 2 2 8" xfId="19971"/>
    <cellStyle name="Calculation 3 2 4 2 2 9" xfId="19972"/>
    <cellStyle name="Calculation 3 2 4 2 3" xfId="19973"/>
    <cellStyle name="Calculation 3 2 4 2 3 2" xfId="19974"/>
    <cellStyle name="Calculation 3 2 4 2 3 3" xfId="19975"/>
    <cellStyle name="Calculation 3 2 4 2 3 4" xfId="19976"/>
    <cellStyle name="Calculation 3 2 4 2 3 5" xfId="19977"/>
    <cellStyle name="Calculation 3 2 4 2 3 6" xfId="19978"/>
    <cellStyle name="Calculation 3 2 4 2 3 7" xfId="19979"/>
    <cellStyle name="Calculation 3 2 4 2 3 8" xfId="19980"/>
    <cellStyle name="Calculation 3 2 4 2 4" xfId="19981"/>
    <cellStyle name="Calculation 3 2 4 2 4 2" xfId="19982"/>
    <cellStyle name="Calculation 3 2 4 2 4 3" xfId="19983"/>
    <cellStyle name="Calculation 3 2 4 2 4 4" xfId="19984"/>
    <cellStyle name="Calculation 3 2 4 2 4 5" xfId="19985"/>
    <cellStyle name="Calculation 3 2 4 2 4 6" xfId="19986"/>
    <cellStyle name="Calculation 3 2 4 2 4 7" xfId="19987"/>
    <cellStyle name="Calculation 3 2 4 2 4 8" xfId="19988"/>
    <cellStyle name="Calculation 3 2 4 2 4 9" xfId="19989"/>
    <cellStyle name="Calculation 3 2 4 2 5" xfId="19990"/>
    <cellStyle name="Calculation 3 2 4 2 6" xfId="19991"/>
    <cellStyle name="Calculation 3 2 4 2 7" xfId="19992"/>
    <cellStyle name="Calculation 3 2 4 2 8" xfId="19993"/>
    <cellStyle name="Calculation 3 2 4 2 9" xfId="19994"/>
    <cellStyle name="Calculation 3 2 4 3" xfId="19995"/>
    <cellStyle name="Calculation 3 2 4 3 10" xfId="19996"/>
    <cellStyle name="Calculation 3 2 4 3 11" xfId="19997"/>
    <cellStyle name="Calculation 3 2 4 3 12" xfId="19998"/>
    <cellStyle name="Calculation 3 2 4 3 13" xfId="19999"/>
    <cellStyle name="Calculation 3 2 4 3 2" xfId="20000"/>
    <cellStyle name="Calculation 3 2 4 3 2 10" xfId="20001"/>
    <cellStyle name="Calculation 3 2 4 3 2 2" xfId="20002"/>
    <cellStyle name="Calculation 3 2 4 3 2 2 2" xfId="20003"/>
    <cellStyle name="Calculation 3 2 4 3 2 2 3" xfId="20004"/>
    <cellStyle name="Calculation 3 2 4 3 2 2 4" xfId="20005"/>
    <cellStyle name="Calculation 3 2 4 3 2 2 5" xfId="20006"/>
    <cellStyle name="Calculation 3 2 4 3 2 2 6" xfId="20007"/>
    <cellStyle name="Calculation 3 2 4 3 2 2 7" xfId="20008"/>
    <cellStyle name="Calculation 3 2 4 3 2 2 8" xfId="20009"/>
    <cellStyle name="Calculation 3 2 4 3 2 2 9" xfId="20010"/>
    <cellStyle name="Calculation 3 2 4 3 2 3" xfId="20011"/>
    <cellStyle name="Calculation 3 2 4 3 2 4" xfId="20012"/>
    <cellStyle name="Calculation 3 2 4 3 2 5" xfId="20013"/>
    <cellStyle name="Calculation 3 2 4 3 2 6" xfId="20014"/>
    <cellStyle name="Calculation 3 2 4 3 2 7" xfId="20015"/>
    <cellStyle name="Calculation 3 2 4 3 2 8" xfId="20016"/>
    <cellStyle name="Calculation 3 2 4 3 2 9" xfId="20017"/>
    <cellStyle name="Calculation 3 2 4 3 3" xfId="20018"/>
    <cellStyle name="Calculation 3 2 4 3 3 2" xfId="20019"/>
    <cellStyle name="Calculation 3 2 4 3 3 3" xfId="20020"/>
    <cellStyle name="Calculation 3 2 4 3 3 4" xfId="20021"/>
    <cellStyle name="Calculation 3 2 4 3 3 5" xfId="20022"/>
    <cellStyle name="Calculation 3 2 4 3 3 6" xfId="20023"/>
    <cellStyle name="Calculation 3 2 4 3 3 7" xfId="20024"/>
    <cellStyle name="Calculation 3 2 4 3 3 8" xfId="20025"/>
    <cellStyle name="Calculation 3 2 4 3 4" xfId="20026"/>
    <cellStyle name="Calculation 3 2 4 3 4 2" xfId="20027"/>
    <cellStyle name="Calculation 3 2 4 3 4 3" xfId="20028"/>
    <cellStyle name="Calculation 3 2 4 3 4 4" xfId="20029"/>
    <cellStyle name="Calculation 3 2 4 3 4 5" xfId="20030"/>
    <cellStyle name="Calculation 3 2 4 3 4 6" xfId="20031"/>
    <cellStyle name="Calculation 3 2 4 3 4 7" xfId="20032"/>
    <cellStyle name="Calculation 3 2 4 3 4 8" xfId="20033"/>
    <cellStyle name="Calculation 3 2 4 3 4 9" xfId="20034"/>
    <cellStyle name="Calculation 3 2 4 3 5" xfId="20035"/>
    <cellStyle name="Calculation 3 2 4 3 6" xfId="20036"/>
    <cellStyle name="Calculation 3 2 4 3 7" xfId="20037"/>
    <cellStyle name="Calculation 3 2 4 3 8" xfId="20038"/>
    <cellStyle name="Calculation 3 2 4 3 9" xfId="20039"/>
    <cellStyle name="Calculation 3 2 4 4" xfId="20040"/>
    <cellStyle name="Calculation 3 2 4 4 10" xfId="20041"/>
    <cellStyle name="Calculation 3 2 4 4 11" xfId="20042"/>
    <cellStyle name="Calculation 3 2 4 4 12" xfId="20043"/>
    <cellStyle name="Calculation 3 2 4 4 13" xfId="20044"/>
    <cellStyle name="Calculation 3 2 4 4 2" xfId="20045"/>
    <cellStyle name="Calculation 3 2 4 4 2 10" xfId="20046"/>
    <cellStyle name="Calculation 3 2 4 4 2 2" xfId="20047"/>
    <cellStyle name="Calculation 3 2 4 4 2 2 2" xfId="20048"/>
    <cellStyle name="Calculation 3 2 4 4 2 2 3" xfId="20049"/>
    <cellStyle name="Calculation 3 2 4 4 2 2 4" xfId="20050"/>
    <cellStyle name="Calculation 3 2 4 4 2 2 5" xfId="20051"/>
    <cellStyle name="Calculation 3 2 4 4 2 2 6" xfId="20052"/>
    <cellStyle name="Calculation 3 2 4 4 2 2 7" xfId="20053"/>
    <cellStyle name="Calculation 3 2 4 4 2 2 8" xfId="20054"/>
    <cellStyle name="Calculation 3 2 4 4 2 2 9" xfId="20055"/>
    <cellStyle name="Calculation 3 2 4 4 2 3" xfId="20056"/>
    <cellStyle name="Calculation 3 2 4 4 2 4" xfId="20057"/>
    <cellStyle name="Calculation 3 2 4 4 2 5" xfId="20058"/>
    <cellStyle name="Calculation 3 2 4 4 2 6" xfId="20059"/>
    <cellStyle name="Calculation 3 2 4 4 2 7" xfId="20060"/>
    <cellStyle name="Calculation 3 2 4 4 2 8" xfId="20061"/>
    <cellStyle name="Calculation 3 2 4 4 2 9" xfId="20062"/>
    <cellStyle name="Calculation 3 2 4 4 3" xfId="20063"/>
    <cellStyle name="Calculation 3 2 4 4 3 2" xfId="20064"/>
    <cellStyle name="Calculation 3 2 4 4 3 3" xfId="20065"/>
    <cellStyle name="Calculation 3 2 4 4 3 4" xfId="20066"/>
    <cellStyle name="Calculation 3 2 4 4 3 5" xfId="20067"/>
    <cellStyle name="Calculation 3 2 4 4 3 6" xfId="20068"/>
    <cellStyle name="Calculation 3 2 4 4 3 7" xfId="20069"/>
    <cellStyle name="Calculation 3 2 4 4 3 8" xfId="20070"/>
    <cellStyle name="Calculation 3 2 4 4 4" xfId="20071"/>
    <cellStyle name="Calculation 3 2 4 4 4 2" xfId="20072"/>
    <cellStyle name="Calculation 3 2 4 4 4 3" xfId="20073"/>
    <cellStyle name="Calculation 3 2 4 4 4 4" xfId="20074"/>
    <cellStyle name="Calculation 3 2 4 4 4 5" xfId="20075"/>
    <cellStyle name="Calculation 3 2 4 4 4 6" xfId="20076"/>
    <cellStyle name="Calculation 3 2 4 4 4 7" xfId="20077"/>
    <cellStyle name="Calculation 3 2 4 4 4 8" xfId="20078"/>
    <cellStyle name="Calculation 3 2 4 4 4 9" xfId="20079"/>
    <cellStyle name="Calculation 3 2 4 4 5" xfId="20080"/>
    <cellStyle name="Calculation 3 2 4 4 6" xfId="20081"/>
    <cellStyle name="Calculation 3 2 4 4 7" xfId="20082"/>
    <cellStyle name="Calculation 3 2 4 4 8" xfId="20083"/>
    <cellStyle name="Calculation 3 2 4 4 9" xfId="20084"/>
    <cellStyle name="Calculation 3 2 4 5" xfId="20085"/>
    <cellStyle name="Calculation 3 2 4 5 10" xfId="20086"/>
    <cellStyle name="Calculation 3 2 4 5 11" xfId="20087"/>
    <cellStyle name="Calculation 3 2 4 5 12" xfId="20088"/>
    <cellStyle name="Calculation 3 2 4 5 13" xfId="20089"/>
    <cellStyle name="Calculation 3 2 4 5 2" xfId="20090"/>
    <cellStyle name="Calculation 3 2 4 5 2 10" xfId="20091"/>
    <cellStyle name="Calculation 3 2 4 5 2 2" xfId="20092"/>
    <cellStyle name="Calculation 3 2 4 5 2 2 2" xfId="20093"/>
    <cellStyle name="Calculation 3 2 4 5 2 2 3" xfId="20094"/>
    <cellStyle name="Calculation 3 2 4 5 2 2 4" xfId="20095"/>
    <cellStyle name="Calculation 3 2 4 5 2 2 5" xfId="20096"/>
    <cellStyle name="Calculation 3 2 4 5 2 2 6" xfId="20097"/>
    <cellStyle name="Calculation 3 2 4 5 2 2 7" xfId="20098"/>
    <cellStyle name="Calculation 3 2 4 5 2 2 8" xfId="20099"/>
    <cellStyle name="Calculation 3 2 4 5 2 2 9" xfId="20100"/>
    <cellStyle name="Calculation 3 2 4 5 2 3" xfId="20101"/>
    <cellStyle name="Calculation 3 2 4 5 2 4" xfId="20102"/>
    <cellStyle name="Calculation 3 2 4 5 2 5" xfId="20103"/>
    <cellStyle name="Calculation 3 2 4 5 2 6" xfId="20104"/>
    <cellStyle name="Calculation 3 2 4 5 2 7" xfId="20105"/>
    <cellStyle name="Calculation 3 2 4 5 2 8" xfId="20106"/>
    <cellStyle name="Calculation 3 2 4 5 2 9" xfId="20107"/>
    <cellStyle name="Calculation 3 2 4 5 3" xfId="20108"/>
    <cellStyle name="Calculation 3 2 4 5 3 2" xfId="20109"/>
    <cellStyle name="Calculation 3 2 4 5 3 3" xfId="20110"/>
    <cellStyle name="Calculation 3 2 4 5 3 4" xfId="20111"/>
    <cellStyle name="Calculation 3 2 4 5 3 5" xfId="20112"/>
    <cellStyle name="Calculation 3 2 4 5 3 6" xfId="20113"/>
    <cellStyle name="Calculation 3 2 4 5 3 7" xfId="20114"/>
    <cellStyle name="Calculation 3 2 4 5 3 8" xfId="20115"/>
    <cellStyle name="Calculation 3 2 4 5 4" xfId="20116"/>
    <cellStyle name="Calculation 3 2 4 5 4 2" xfId="20117"/>
    <cellStyle name="Calculation 3 2 4 5 4 3" xfId="20118"/>
    <cellStyle name="Calculation 3 2 4 5 4 4" xfId="20119"/>
    <cellStyle name="Calculation 3 2 4 5 4 5" xfId="20120"/>
    <cellStyle name="Calculation 3 2 4 5 4 6" xfId="20121"/>
    <cellStyle name="Calculation 3 2 4 5 4 7" xfId="20122"/>
    <cellStyle name="Calculation 3 2 4 5 4 8" xfId="20123"/>
    <cellStyle name="Calculation 3 2 4 5 4 9" xfId="20124"/>
    <cellStyle name="Calculation 3 2 4 5 5" xfId="20125"/>
    <cellStyle name="Calculation 3 2 4 5 6" xfId="20126"/>
    <cellStyle name="Calculation 3 2 4 5 7" xfId="20127"/>
    <cellStyle name="Calculation 3 2 4 5 8" xfId="20128"/>
    <cellStyle name="Calculation 3 2 4 5 9" xfId="20129"/>
    <cellStyle name="Calculation 3 2 4 6" xfId="20130"/>
    <cellStyle name="Calculation 3 2 4 6 10" xfId="20131"/>
    <cellStyle name="Calculation 3 2 4 6 2" xfId="20132"/>
    <cellStyle name="Calculation 3 2 4 6 2 2" xfId="20133"/>
    <cellStyle name="Calculation 3 2 4 6 2 3" xfId="20134"/>
    <cellStyle name="Calculation 3 2 4 6 2 4" xfId="20135"/>
    <cellStyle name="Calculation 3 2 4 6 2 5" xfId="20136"/>
    <cellStyle name="Calculation 3 2 4 6 2 6" xfId="20137"/>
    <cellStyle name="Calculation 3 2 4 6 2 7" xfId="20138"/>
    <cellStyle name="Calculation 3 2 4 6 2 8" xfId="20139"/>
    <cellStyle name="Calculation 3 2 4 6 2 9" xfId="20140"/>
    <cellStyle name="Calculation 3 2 4 6 3" xfId="20141"/>
    <cellStyle name="Calculation 3 2 4 6 4" xfId="20142"/>
    <cellStyle name="Calculation 3 2 4 6 5" xfId="20143"/>
    <cellStyle name="Calculation 3 2 4 6 6" xfId="20144"/>
    <cellStyle name="Calculation 3 2 4 6 7" xfId="20145"/>
    <cellStyle name="Calculation 3 2 4 6 8" xfId="20146"/>
    <cellStyle name="Calculation 3 2 4 6 9" xfId="20147"/>
    <cellStyle name="Calculation 3 2 4 7" xfId="20148"/>
    <cellStyle name="Calculation 3 2 4 7 2" xfId="20149"/>
    <cellStyle name="Calculation 3 2 4 7 3" xfId="20150"/>
    <cellStyle name="Calculation 3 2 4 7 4" xfId="20151"/>
    <cellStyle name="Calculation 3 2 4 7 5" xfId="20152"/>
    <cellStyle name="Calculation 3 2 4 7 6" xfId="20153"/>
    <cellStyle name="Calculation 3 2 4 7 7" xfId="20154"/>
    <cellStyle name="Calculation 3 2 4 7 8" xfId="20155"/>
    <cellStyle name="Calculation 3 2 4 8" xfId="20156"/>
    <cellStyle name="Calculation 3 2 4 8 2" xfId="20157"/>
    <cellStyle name="Calculation 3 2 4 8 3" xfId="20158"/>
    <cellStyle name="Calculation 3 2 4 8 4" xfId="20159"/>
    <cellStyle name="Calculation 3 2 4 8 5" xfId="20160"/>
    <cellStyle name="Calculation 3 2 4 8 6" xfId="20161"/>
    <cellStyle name="Calculation 3 2 4 8 7" xfId="20162"/>
    <cellStyle name="Calculation 3 2 4 8 8" xfId="20163"/>
    <cellStyle name="Calculation 3 2 4 8 9" xfId="20164"/>
    <cellStyle name="Calculation 3 2 4 9" xfId="20165"/>
    <cellStyle name="Calculation 3 2 5" xfId="20166"/>
    <cellStyle name="Calculation 3 2 5 10" xfId="20167"/>
    <cellStyle name="Calculation 3 2 5 11" xfId="20168"/>
    <cellStyle name="Calculation 3 2 5 12" xfId="20169"/>
    <cellStyle name="Calculation 3 2 5 13" xfId="20170"/>
    <cellStyle name="Calculation 3 2 5 2" xfId="20171"/>
    <cellStyle name="Calculation 3 2 5 2 10" xfId="20172"/>
    <cellStyle name="Calculation 3 2 5 2 2" xfId="20173"/>
    <cellStyle name="Calculation 3 2 5 2 2 2" xfId="20174"/>
    <cellStyle name="Calculation 3 2 5 2 2 3" xfId="20175"/>
    <cellStyle name="Calculation 3 2 5 2 2 4" xfId="20176"/>
    <cellStyle name="Calculation 3 2 5 2 2 5" xfId="20177"/>
    <cellStyle name="Calculation 3 2 5 2 2 6" xfId="20178"/>
    <cellStyle name="Calculation 3 2 5 2 2 7" xfId="20179"/>
    <cellStyle name="Calculation 3 2 5 2 2 8" xfId="20180"/>
    <cellStyle name="Calculation 3 2 5 2 2 9" xfId="20181"/>
    <cellStyle name="Calculation 3 2 5 2 3" xfId="20182"/>
    <cellStyle name="Calculation 3 2 5 2 4" xfId="20183"/>
    <cellStyle name="Calculation 3 2 5 2 5" xfId="20184"/>
    <cellStyle name="Calculation 3 2 5 2 6" xfId="20185"/>
    <cellStyle name="Calculation 3 2 5 2 7" xfId="20186"/>
    <cellStyle name="Calculation 3 2 5 2 8" xfId="20187"/>
    <cellStyle name="Calculation 3 2 5 2 9" xfId="20188"/>
    <cellStyle name="Calculation 3 2 5 3" xfId="20189"/>
    <cellStyle name="Calculation 3 2 5 3 2" xfId="20190"/>
    <cellStyle name="Calculation 3 2 5 3 3" xfId="20191"/>
    <cellStyle name="Calculation 3 2 5 3 4" xfId="20192"/>
    <cellStyle name="Calculation 3 2 5 3 5" xfId="20193"/>
    <cellStyle name="Calculation 3 2 5 3 6" xfId="20194"/>
    <cellStyle name="Calculation 3 2 5 3 7" xfId="20195"/>
    <cellStyle name="Calculation 3 2 5 3 8" xfId="20196"/>
    <cellStyle name="Calculation 3 2 5 4" xfId="20197"/>
    <cellStyle name="Calculation 3 2 5 4 2" xfId="20198"/>
    <cellStyle name="Calculation 3 2 5 4 3" xfId="20199"/>
    <cellStyle name="Calculation 3 2 5 4 4" xfId="20200"/>
    <cellStyle name="Calculation 3 2 5 4 5" xfId="20201"/>
    <cellStyle name="Calculation 3 2 5 4 6" xfId="20202"/>
    <cellStyle name="Calculation 3 2 5 4 7" xfId="20203"/>
    <cellStyle name="Calculation 3 2 5 4 8" xfId="20204"/>
    <cellStyle name="Calculation 3 2 5 4 9" xfId="20205"/>
    <cellStyle name="Calculation 3 2 5 5" xfId="20206"/>
    <cellStyle name="Calculation 3 2 5 6" xfId="20207"/>
    <cellStyle name="Calculation 3 2 5 7" xfId="20208"/>
    <cellStyle name="Calculation 3 2 5 8" xfId="20209"/>
    <cellStyle name="Calculation 3 2 5 9" xfId="20210"/>
    <cellStyle name="Calculation 3 2 6" xfId="20211"/>
    <cellStyle name="Calculation 3 2 6 10" xfId="20212"/>
    <cellStyle name="Calculation 3 2 6 11" xfId="20213"/>
    <cellStyle name="Calculation 3 2 6 12" xfId="20214"/>
    <cellStyle name="Calculation 3 2 6 13" xfId="20215"/>
    <cellStyle name="Calculation 3 2 6 2" xfId="20216"/>
    <cellStyle name="Calculation 3 2 6 2 10" xfId="20217"/>
    <cellStyle name="Calculation 3 2 6 2 2" xfId="20218"/>
    <cellStyle name="Calculation 3 2 6 2 2 2" xfId="20219"/>
    <cellStyle name="Calculation 3 2 6 2 2 3" xfId="20220"/>
    <cellStyle name="Calculation 3 2 6 2 2 4" xfId="20221"/>
    <cellStyle name="Calculation 3 2 6 2 2 5" xfId="20222"/>
    <cellStyle name="Calculation 3 2 6 2 2 6" xfId="20223"/>
    <cellStyle name="Calculation 3 2 6 2 2 7" xfId="20224"/>
    <cellStyle name="Calculation 3 2 6 2 2 8" xfId="20225"/>
    <cellStyle name="Calculation 3 2 6 2 2 9" xfId="20226"/>
    <cellStyle name="Calculation 3 2 6 2 3" xfId="20227"/>
    <cellStyle name="Calculation 3 2 6 2 4" xfId="20228"/>
    <cellStyle name="Calculation 3 2 6 2 5" xfId="20229"/>
    <cellStyle name="Calculation 3 2 6 2 6" xfId="20230"/>
    <cellStyle name="Calculation 3 2 6 2 7" xfId="20231"/>
    <cellStyle name="Calculation 3 2 6 2 8" xfId="20232"/>
    <cellStyle name="Calculation 3 2 6 2 9" xfId="20233"/>
    <cellStyle name="Calculation 3 2 6 3" xfId="20234"/>
    <cellStyle name="Calculation 3 2 6 3 2" xfId="20235"/>
    <cellStyle name="Calculation 3 2 6 3 3" xfId="20236"/>
    <cellStyle name="Calculation 3 2 6 3 4" xfId="20237"/>
    <cellStyle name="Calculation 3 2 6 3 5" xfId="20238"/>
    <cellStyle name="Calculation 3 2 6 3 6" xfId="20239"/>
    <cellStyle name="Calculation 3 2 6 3 7" xfId="20240"/>
    <cellStyle name="Calculation 3 2 6 3 8" xfId="20241"/>
    <cellStyle name="Calculation 3 2 6 4" xfId="20242"/>
    <cellStyle name="Calculation 3 2 6 4 2" xfId="20243"/>
    <cellStyle name="Calculation 3 2 6 4 3" xfId="20244"/>
    <cellStyle name="Calculation 3 2 6 4 4" xfId="20245"/>
    <cellStyle name="Calculation 3 2 6 4 5" xfId="20246"/>
    <cellStyle name="Calculation 3 2 6 4 6" xfId="20247"/>
    <cellStyle name="Calculation 3 2 6 4 7" xfId="20248"/>
    <cellStyle name="Calculation 3 2 6 4 8" xfId="20249"/>
    <cellStyle name="Calculation 3 2 6 4 9" xfId="20250"/>
    <cellStyle name="Calculation 3 2 6 5" xfId="20251"/>
    <cellStyle name="Calculation 3 2 6 6" xfId="20252"/>
    <cellStyle name="Calculation 3 2 6 7" xfId="20253"/>
    <cellStyle name="Calculation 3 2 6 8" xfId="20254"/>
    <cellStyle name="Calculation 3 2 6 9" xfId="20255"/>
    <cellStyle name="Calculation 3 2 7" xfId="20256"/>
    <cellStyle name="Calculation 3 2 7 2" xfId="20257"/>
    <cellStyle name="Calculation 3 2 7 3" xfId="20258"/>
    <cellStyle name="Calculation 3 2 7 4" xfId="20259"/>
    <cellStyle name="Calculation 3 2 7 5" xfId="20260"/>
    <cellStyle name="Calculation 3 2 7 6" xfId="20261"/>
    <cellStyle name="Calculation 3 2 7 7" xfId="20262"/>
    <cellStyle name="Calculation 3 2 7 8" xfId="20263"/>
    <cellStyle name="Calculation 3 2 7 9" xfId="20264"/>
    <cellStyle name="Calculation 3 2 8" xfId="20265"/>
    <cellStyle name="Calculation 3 2 9" xfId="20266"/>
    <cellStyle name="Calculation 3 3" xfId="20267"/>
    <cellStyle name="Calculation 3 3 10" xfId="20268"/>
    <cellStyle name="Calculation 3 3 11" xfId="20269"/>
    <cellStyle name="Calculation 3 3 12" xfId="20270"/>
    <cellStyle name="Calculation 3 3 13" xfId="20271"/>
    <cellStyle name="Calculation 3 3 14" xfId="20272"/>
    <cellStyle name="Calculation 3 3 2" xfId="20273"/>
    <cellStyle name="Calculation 3 3 2 10" xfId="20274"/>
    <cellStyle name="Calculation 3 3 2 11" xfId="20275"/>
    <cellStyle name="Calculation 3 3 2 12" xfId="20276"/>
    <cellStyle name="Calculation 3 3 2 13" xfId="20277"/>
    <cellStyle name="Calculation 3 3 2 14" xfId="20278"/>
    <cellStyle name="Calculation 3 3 2 15" xfId="20279"/>
    <cellStyle name="Calculation 3 3 2 16" xfId="20280"/>
    <cellStyle name="Calculation 3 3 2 17" xfId="20281"/>
    <cellStyle name="Calculation 3 3 2 18" xfId="20282"/>
    <cellStyle name="Calculation 3 3 2 19" xfId="20283"/>
    <cellStyle name="Calculation 3 3 2 2" xfId="20284"/>
    <cellStyle name="Calculation 3 3 2 2 10" xfId="20285"/>
    <cellStyle name="Calculation 3 3 2 2 11" xfId="20286"/>
    <cellStyle name="Calculation 3 3 2 2 12" xfId="20287"/>
    <cellStyle name="Calculation 3 3 2 2 13" xfId="20288"/>
    <cellStyle name="Calculation 3 3 2 2 2" xfId="20289"/>
    <cellStyle name="Calculation 3 3 2 2 2 10" xfId="20290"/>
    <cellStyle name="Calculation 3 3 2 2 2 2" xfId="20291"/>
    <cellStyle name="Calculation 3 3 2 2 2 2 2" xfId="20292"/>
    <cellStyle name="Calculation 3 3 2 2 2 2 3" xfId="20293"/>
    <cellStyle name="Calculation 3 3 2 2 2 2 4" xfId="20294"/>
    <cellStyle name="Calculation 3 3 2 2 2 2 5" xfId="20295"/>
    <cellStyle name="Calculation 3 3 2 2 2 2 6" xfId="20296"/>
    <cellStyle name="Calculation 3 3 2 2 2 2 7" xfId="20297"/>
    <cellStyle name="Calculation 3 3 2 2 2 2 8" xfId="20298"/>
    <cellStyle name="Calculation 3 3 2 2 2 2 9" xfId="20299"/>
    <cellStyle name="Calculation 3 3 2 2 2 3" xfId="20300"/>
    <cellStyle name="Calculation 3 3 2 2 2 4" xfId="20301"/>
    <cellStyle name="Calculation 3 3 2 2 2 5" xfId="20302"/>
    <cellStyle name="Calculation 3 3 2 2 2 6" xfId="20303"/>
    <cellStyle name="Calculation 3 3 2 2 2 7" xfId="20304"/>
    <cellStyle name="Calculation 3 3 2 2 2 8" xfId="20305"/>
    <cellStyle name="Calculation 3 3 2 2 2 9" xfId="20306"/>
    <cellStyle name="Calculation 3 3 2 2 3" xfId="20307"/>
    <cellStyle name="Calculation 3 3 2 2 3 2" xfId="20308"/>
    <cellStyle name="Calculation 3 3 2 2 3 3" xfId="20309"/>
    <cellStyle name="Calculation 3 3 2 2 3 4" xfId="20310"/>
    <cellStyle name="Calculation 3 3 2 2 3 5" xfId="20311"/>
    <cellStyle name="Calculation 3 3 2 2 3 6" xfId="20312"/>
    <cellStyle name="Calculation 3 3 2 2 3 7" xfId="20313"/>
    <cellStyle name="Calculation 3 3 2 2 3 8" xfId="20314"/>
    <cellStyle name="Calculation 3 3 2 2 4" xfId="20315"/>
    <cellStyle name="Calculation 3 3 2 2 4 2" xfId="20316"/>
    <cellStyle name="Calculation 3 3 2 2 4 3" xfId="20317"/>
    <cellStyle name="Calculation 3 3 2 2 4 4" xfId="20318"/>
    <cellStyle name="Calculation 3 3 2 2 4 5" xfId="20319"/>
    <cellStyle name="Calculation 3 3 2 2 4 6" xfId="20320"/>
    <cellStyle name="Calculation 3 3 2 2 4 7" xfId="20321"/>
    <cellStyle name="Calculation 3 3 2 2 4 8" xfId="20322"/>
    <cellStyle name="Calculation 3 3 2 2 4 9" xfId="20323"/>
    <cellStyle name="Calculation 3 3 2 2 5" xfId="20324"/>
    <cellStyle name="Calculation 3 3 2 2 6" xfId="20325"/>
    <cellStyle name="Calculation 3 3 2 2 7" xfId="20326"/>
    <cellStyle name="Calculation 3 3 2 2 8" xfId="20327"/>
    <cellStyle name="Calculation 3 3 2 2 9" xfId="20328"/>
    <cellStyle name="Calculation 3 3 2 3" xfId="20329"/>
    <cellStyle name="Calculation 3 3 2 3 10" xfId="20330"/>
    <cellStyle name="Calculation 3 3 2 3 11" xfId="20331"/>
    <cellStyle name="Calculation 3 3 2 3 12" xfId="20332"/>
    <cellStyle name="Calculation 3 3 2 3 13" xfId="20333"/>
    <cellStyle name="Calculation 3 3 2 3 2" xfId="20334"/>
    <cellStyle name="Calculation 3 3 2 3 2 10" xfId="20335"/>
    <cellStyle name="Calculation 3 3 2 3 2 2" xfId="20336"/>
    <cellStyle name="Calculation 3 3 2 3 2 2 2" xfId="20337"/>
    <cellStyle name="Calculation 3 3 2 3 2 2 3" xfId="20338"/>
    <cellStyle name="Calculation 3 3 2 3 2 2 4" xfId="20339"/>
    <cellStyle name="Calculation 3 3 2 3 2 2 5" xfId="20340"/>
    <cellStyle name="Calculation 3 3 2 3 2 2 6" xfId="20341"/>
    <cellStyle name="Calculation 3 3 2 3 2 2 7" xfId="20342"/>
    <cellStyle name="Calculation 3 3 2 3 2 2 8" xfId="20343"/>
    <cellStyle name="Calculation 3 3 2 3 2 2 9" xfId="20344"/>
    <cellStyle name="Calculation 3 3 2 3 2 3" xfId="20345"/>
    <cellStyle name="Calculation 3 3 2 3 2 4" xfId="20346"/>
    <cellStyle name="Calculation 3 3 2 3 2 5" xfId="20347"/>
    <cellStyle name="Calculation 3 3 2 3 2 6" xfId="20348"/>
    <cellStyle name="Calculation 3 3 2 3 2 7" xfId="20349"/>
    <cellStyle name="Calculation 3 3 2 3 2 8" xfId="20350"/>
    <cellStyle name="Calculation 3 3 2 3 2 9" xfId="20351"/>
    <cellStyle name="Calculation 3 3 2 3 3" xfId="20352"/>
    <cellStyle name="Calculation 3 3 2 3 3 2" xfId="20353"/>
    <cellStyle name="Calculation 3 3 2 3 3 3" xfId="20354"/>
    <cellStyle name="Calculation 3 3 2 3 3 4" xfId="20355"/>
    <cellStyle name="Calculation 3 3 2 3 3 5" xfId="20356"/>
    <cellStyle name="Calculation 3 3 2 3 3 6" xfId="20357"/>
    <cellStyle name="Calculation 3 3 2 3 3 7" xfId="20358"/>
    <cellStyle name="Calculation 3 3 2 3 3 8" xfId="20359"/>
    <cellStyle name="Calculation 3 3 2 3 4" xfId="20360"/>
    <cellStyle name="Calculation 3 3 2 3 4 2" xfId="20361"/>
    <cellStyle name="Calculation 3 3 2 3 4 3" xfId="20362"/>
    <cellStyle name="Calculation 3 3 2 3 4 4" xfId="20363"/>
    <cellStyle name="Calculation 3 3 2 3 4 5" xfId="20364"/>
    <cellStyle name="Calculation 3 3 2 3 4 6" xfId="20365"/>
    <cellStyle name="Calculation 3 3 2 3 4 7" xfId="20366"/>
    <cellStyle name="Calculation 3 3 2 3 4 8" xfId="20367"/>
    <cellStyle name="Calculation 3 3 2 3 4 9" xfId="20368"/>
    <cellStyle name="Calculation 3 3 2 3 5" xfId="20369"/>
    <cellStyle name="Calculation 3 3 2 3 6" xfId="20370"/>
    <cellStyle name="Calculation 3 3 2 3 7" xfId="20371"/>
    <cellStyle name="Calculation 3 3 2 3 8" xfId="20372"/>
    <cellStyle name="Calculation 3 3 2 3 9" xfId="20373"/>
    <cellStyle name="Calculation 3 3 2 4" xfId="20374"/>
    <cellStyle name="Calculation 3 3 2 4 10" xfId="20375"/>
    <cellStyle name="Calculation 3 3 2 4 11" xfId="20376"/>
    <cellStyle name="Calculation 3 3 2 4 12" xfId="20377"/>
    <cellStyle name="Calculation 3 3 2 4 13" xfId="20378"/>
    <cellStyle name="Calculation 3 3 2 4 2" xfId="20379"/>
    <cellStyle name="Calculation 3 3 2 4 2 10" xfId="20380"/>
    <cellStyle name="Calculation 3 3 2 4 2 2" xfId="20381"/>
    <cellStyle name="Calculation 3 3 2 4 2 2 2" xfId="20382"/>
    <cellStyle name="Calculation 3 3 2 4 2 2 3" xfId="20383"/>
    <cellStyle name="Calculation 3 3 2 4 2 2 4" xfId="20384"/>
    <cellStyle name="Calculation 3 3 2 4 2 2 5" xfId="20385"/>
    <cellStyle name="Calculation 3 3 2 4 2 2 6" xfId="20386"/>
    <cellStyle name="Calculation 3 3 2 4 2 2 7" xfId="20387"/>
    <cellStyle name="Calculation 3 3 2 4 2 2 8" xfId="20388"/>
    <cellStyle name="Calculation 3 3 2 4 2 2 9" xfId="20389"/>
    <cellStyle name="Calculation 3 3 2 4 2 3" xfId="20390"/>
    <cellStyle name="Calculation 3 3 2 4 2 4" xfId="20391"/>
    <cellStyle name="Calculation 3 3 2 4 2 5" xfId="20392"/>
    <cellStyle name="Calculation 3 3 2 4 2 6" xfId="20393"/>
    <cellStyle name="Calculation 3 3 2 4 2 7" xfId="20394"/>
    <cellStyle name="Calculation 3 3 2 4 2 8" xfId="20395"/>
    <cellStyle name="Calculation 3 3 2 4 2 9" xfId="20396"/>
    <cellStyle name="Calculation 3 3 2 4 3" xfId="20397"/>
    <cellStyle name="Calculation 3 3 2 4 3 2" xfId="20398"/>
    <cellStyle name="Calculation 3 3 2 4 3 3" xfId="20399"/>
    <cellStyle name="Calculation 3 3 2 4 3 4" xfId="20400"/>
    <cellStyle name="Calculation 3 3 2 4 3 5" xfId="20401"/>
    <cellStyle name="Calculation 3 3 2 4 3 6" xfId="20402"/>
    <cellStyle name="Calculation 3 3 2 4 3 7" xfId="20403"/>
    <cellStyle name="Calculation 3 3 2 4 3 8" xfId="20404"/>
    <cellStyle name="Calculation 3 3 2 4 4" xfId="20405"/>
    <cellStyle name="Calculation 3 3 2 4 4 2" xfId="20406"/>
    <cellStyle name="Calculation 3 3 2 4 4 3" xfId="20407"/>
    <cellStyle name="Calculation 3 3 2 4 4 4" xfId="20408"/>
    <cellStyle name="Calculation 3 3 2 4 4 5" xfId="20409"/>
    <cellStyle name="Calculation 3 3 2 4 4 6" xfId="20410"/>
    <cellStyle name="Calculation 3 3 2 4 4 7" xfId="20411"/>
    <cellStyle name="Calculation 3 3 2 4 4 8" xfId="20412"/>
    <cellStyle name="Calculation 3 3 2 4 4 9" xfId="20413"/>
    <cellStyle name="Calculation 3 3 2 4 5" xfId="20414"/>
    <cellStyle name="Calculation 3 3 2 4 6" xfId="20415"/>
    <cellStyle name="Calculation 3 3 2 4 7" xfId="20416"/>
    <cellStyle name="Calculation 3 3 2 4 8" xfId="20417"/>
    <cellStyle name="Calculation 3 3 2 4 9" xfId="20418"/>
    <cellStyle name="Calculation 3 3 2 5" xfId="20419"/>
    <cellStyle name="Calculation 3 3 2 5 10" xfId="20420"/>
    <cellStyle name="Calculation 3 3 2 5 11" xfId="20421"/>
    <cellStyle name="Calculation 3 3 2 5 12" xfId="20422"/>
    <cellStyle name="Calculation 3 3 2 5 13" xfId="20423"/>
    <cellStyle name="Calculation 3 3 2 5 2" xfId="20424"/>
    <cellStyle name="Calculation 3 3 2 5 2 10" xfId="20425"/>
    <cellStyle name="Calculation 3 3 2 5 2 2" xfId="20426"/>
    <cellStyle name="Calculation 3 3 2 5 2 2 2" xfId="20427"/>
    <cellStyle name="Calculation 3 3 2 5 2 2 3" xfId="20428"/>
    <cellStyle name="Calculation 3 3 2 5 2 2 4" xfId="20429"/>
    <cellStyle name="Calculation 3 3 2 5 2 2 5" xfId="20430"/>
    <cellStyle name="Calculation 3 3 2 5 2 2 6" xfId="20431"/>
    <cellStyle name="Calculation 3 3 2 5 2 2 7" xfId="20432"/>
    <cellStyle name="Calculation 3 3 2 5 2 2 8" xfId="20433"/>
    <cellStyle name="Calculation 3 3 2 5 2 2 9" xfId="20434"/>
    <cellStyle name="Calculation 3 3 2 5 2 3" xfId="20435"/>
    <cellStyle name="Calculation 3 3 2 5 2 4" xfId="20436"/>
    <cellStyle name="Calculation 3 3 2 5 2 5" xfId="20437"/>
    <cellStyle name="Calculation 3 3 2 5 2 6" xfId="20438"/>
    <cellStyle name="Calculation 3 3 2 5 2 7" xfId="20439"/>
    <cellStyle name="Calculation 3 3 2 5 2 8" xfId="20440"/>
    <cellStyle name="Calculation 3 3 2 5 2 9" xfId="20441"/>
    <cellStyle name="Calculation 3 3 2 5 3" xfId="20442"/>
    <cellStyle name="Calculation 3 3 2 5 3 2" xfId="20443"/>
    <cellStyle name="Calculation 3 3 2 5 3 3" xfId="20444"/>
    <cellStyle name="Calculation 3 3 2 5 3 4" xfId="20445"/>
    <cellStyle name="Calculation 3 3 2 5 3 5" xfId="20446"/>
    <cellStyle name="Calculation 3 3 2 5 3 6" xfId="20447"/>
    <cellStyle name="Calculation 3 3 2 5 3 7" xfId="20448"/>
    <cellStyle name="Calculation 3 3 2 5 3 8" xfId="20449"/>
    <cellStyle name="Calculation 3 3 2 5 4" xfId="20450"/>
    <cellStyle name="Calculation 3 3 2 5 4 2" xfId="20451"/>
    <cellStyle name="Calculation 3 3 2 5 4 3" xfId="20452"/>
    <cellStyle name="Calculation 3 3 2 5 4 4" xfId="20453"/>
    <cellStyle name="Calculation 3 3 2 5 4 5" xfId="20454"/>
    <cellStyle name="Calculation 3 3 2 5 4 6" xfId="20455"/>
    <cellStyle name="Calculation 3 3 2 5 4 7" xfId="20456"/>
    <cellStyle name="Calculation 3 3 2 5 4 8" xfId="20457"/>
    <cellStyle name="Calculation 3 3 2 5 4 9" xfId="20458"/>
    <cellStyle name="Calculation 3 3 2 5 5" xfId="20459"/>
    <cellStyle name="Calculation 3 3 2 5 6" xfId="20460"/>
    <cellStyle name="Calculation 3 3 2 5 7" xfId="20461"/>
    <cellStyle name="Calculation 3 3 2 5 8" xfId="20462"/>
    <cellStyle name="Calculation 3 3 2 5 9" xfId="20463"/>
    <cellStyle name="Calculation 3 3 2 6" xfId="20464"/>
    <cellStyle name="Calculation 3 3 2 6 10" xfId="20465"/>
    <cellStyle name="Calculation 3 3 2 6 2" xfId="20466"/>
    <cellStyle name="Calculation 3 3 2 6 2 2" xfId="20467"/>
    <cellStyle name="Calculation 3 3 2 6 2 3" xfId="20468"/>
    <cellStyle name="Calculation 3 3 2 6 2 4" xfId="20469"/>
    <cellStyle name="Calculation 3 3 2 6 2 5" xfId="20470"/>
    <cellStyle name="Calculation 3 3 2 6 2 6" xfId="20471"/>
    <cellStyle name="Calculation 3 3 2 6 2 7" xfId="20472"/>
    <cellStyle name="Calculation 3 3 2 6 2 8" xfId="20473"/>
    <cellStyle name="Calculation 3 3 2 6 2 9" xfId="20474"/>
    <cellStyle name="Calculation 3 3 2 6 3" xfId="20475"/>
    <cellStyle name="Calculation 3 3 2 6 4" xfId="20476"/>
    <cellStyle name="Calculation 3 3 2 6 5" xfId="20477"/>
    <cellStyle name="Calculation 3 3 2 6 6" xfId="20478"/>
    <cellStyle name="Calculation 3 3 2 6 7" xfId="20479"/>
    <cellStyle name="Calculation 3 3 2 6 8" xfId="20480"/>
    <cellStyle name="Calculation 3 3 2 6 9" xfId="20481"/>
    <cellStyle name="Calculation 3 3 2 7" xfId="20482"/>
    <cellStyle name="Calculation 3 3 2 7 2" xfId="20483"/>
    <cellStyle name="Calculation 3 3 2 7 3" xfId="20484"/>
    <cellStyle name="Calculation 3 3 2 7 4" xfId="20485"/>
    <cellStyle name="Calculation 3 3 2 7 5" xfId="20486"/>
    <cellStyle name="Calculation 3 3 2 7 6" xfId="20487"/>
    <cellStyle name="Calculation 3 3 2 7 7" xfId="20488"/>
    <cellStyle name="Calculation 3 3 2 7 8" xfId="20489"/>
    <cellStyle name="Calculation 3 3 2 8" xfId="20490"/>
    <cellStyle name="Calculation 3 3 2 8 2" xfId="20491"/>
    <cellStyle name="Calculation 3 3 2 8 3" xfId="20492"/>
    <cellStyle name="Calculation 3 3 2 8 4" xfId="20493"/>
    <cellStyle name="Calculation 3 3 2 8 5" xfId="20494"/>
    <cellStyle name="Calculation 3 3 2 8 6" xfId="20495"/>
    <cellStyle name="Calculation 3 3 2 8 7" xfId="20496"/>
    <cellStyle name="Calculation 3 3 2 8 8" xfId="20497"/>
    <cellStyle name="Calculation 3 3 2 8 9" xfId="20498"/>
    <cellStyle name="Calculation 3 3 2 9" xfId="20499"/>
    <cellStyle name="Calculation 3 3 3" xfId="20500"/>
    <cellStyle name="Calculation 3 3 3 10" xfId="20501"/>
    <cellStyle name="Calculation 3 3 3 11" xfId="20502"/>
    <cellStyle name="Calculation 3 3 3 12" xfId="20503"/>
    <cellStyle name="Calculation 3 3 3 13" xfId="20504"/>
    <cellStyle name="Calculation 3 3 3 14" xfId="20505"/>
    <cellStyle name="Calculation 3 3 3 15" xfId="20506"/>
    <cellStyle name="Calculation 3 3 3 16" xfId="20507"/>
    <cellStyle name="Calculation 3 3 3 17" xfId="20508"/>
    <cellStyle name="Calculation 3 3 3 18" xfId="20509"/>
    <cellStyle name="Calculation 3 3 3 2" xfId="20510"/>
    <cellStyle name="Calculation 3 3 3 2 10" xfId="20511"/>
    <cellStyle name="Calculation 3 3 3 2 11" xfId="20512"/>
    <cellStyle name="Calculation 3 3 3 2 12" xfId="20513"/>
    <cellStyle name="Calculation 3 3 3 2 13" xfId="20514"/>
    <cellStyle name="Calculation 3 3 3 2 2" xfId="20515"/>
    <cellStyle name="Calculation 3 3 3 2 2 10" xfId="20516"/>
    <cellStyle name="Calculation 3 3 3 2 2 2" xfId="20517"/>
    <cellStyle name="Calculation 3 3 3 2 2 2 2" xfId="20518"/>
    <cellStyle name="Calculation 3 3 3 2 2 2 3" xfId="20519"/>
    <cellStyle name="Calculation 3 3 3 2 2 2 4" xfId="20520"/>
    <cellStyle name="Calculation 3 3 3 2 2 2 5" xfId="20521"/>
    <cellStyle name="Calculation 3 3 3 2 2 2 6" xfId="20522"/>
    <cellStyle name="Calculation 3 3 3 2 2 2 7" xfId="20523"/>
    <cellStyle name="Calculation 3 3 3 2 2 2 8" xfId="20524"/>
    <cellStyle name="Calculation 3 3 3 2 2 2 9" xfId="20525"/>
    <cellStyle name="Calculation 3 3 3 2 2 3" xfId="20526"/>
    <cellStyle name="Calculation 3 3 3 2 2 4" xfId="20527"/>
    <cellStyle name="Calculation 3 3 3 2 2 5" xfId="20528"/>
    <cellStyle name="Calculation 3 3 3 2 2 6" xfId="20529"/>
    <cellStyle name="Calculation 3 3 3 2 2 7" xfId="20530"/>
    <cellStyle name="Calculation 3 3 3 2 2 8" xfId="20531"/>
    <cellStyle name="Calculation 3 3 3 2 2 9" xfId="20532"/>
    <cellStyle name="Calculation 3 3 3 2 3" xfId="20533"/>
    <cellStyle name="Calculation 3 3 3 2 3 2" xfId="20534"/>
    <cellStyle name="Calculation 3 3 3 2 3 3" xfId="20535"/>
    <cellStyle name="Calculation 3 3 3 2 3 4" xfId="20536"/>
    <cellStyle name="Calculation 3 3 3 2 3 5" xfId="20537"/>
    <cellStyle name="Calculation 3 3 3 2 3 6" xfId="20538"/>
    <cellStyle name="Calculation 3 3 3 2 3 7" xfId="20539"/>
    <cellStyle name="Calculation 3 3 3 2 3 8" xfId="20540"/>
    <cellStyle name="Calculation 3 3 3 2 4" xfId="20541"/>
    <cellStyle name="Calculation 3 3 3 2 4 2" xfId="20542"/>
    <cellStyle name="Calculation 3 3 3 2 4 3" xfId="20543"/>
    <cellStyle name="Calculation 3 3 3 2 4 4" xfId="20544"/>
    <cellStyle name="Calculation 3 3 3 2 4 5" xfId="20545"/>
    <cellStyle name="Calculation 3 3 3 2 4 6" xfId="20546"/>
    <cellStyle name="Calculation 3 3 3 2 4 7" xfId="20547"/>
    <cellStyle name="Calculation 3 3 3 2 4 8" xfId="20548"/>
    <cellStyle name="Calculation 3 3 3 2 4 9" xfId="20549"/>
    <cellStyle name="Calculation 3 3 3 2 5" xfId="20550"/>
    <cellStyle name="Calculation 3 3 3 2 6" xfId="20551"/>
    <cellStyle name="Calculation 3 3 3 2 7" xfId="20552"/>
    <cellStyle name="Calculation 3 3 3 2 8" xfId="20553"/>
    <cellStyle name="Calculation 3 3 3 2 9" xfId="20554"/>
    <cellStyle name="Calculation 3 3 3 3" xfId="20555"/>
    <cellStyle name="Calculation 3 3 3 3 10" xfId="20556"/>
    <cellStyle name="Calculation 3 3 3 3 11" xfId="20557"/>
    <cellStyle name="Calculation 3 3 3 3 12" xfId="20558"/>
    <cellStyle name="Calculation 3 3 3 3 13" xfId="20559"/>
    <cellStyle name="Calculation 3 3 3 3 2" xfId="20560"/>
    <cellStyle name="Calculation 3 3 3 3 2 10" xfId="20561"/>
    <cellStyle name="Calculation 3 3 3 3 2 2" xfId="20562"/>
    <cellStyle name="Calculation 3 3 3 3 2 2 2" xfId="20563"/>
    <cellStyle name="Calculation 3 3 3 3 2 2 3" xfId="20564"/>
    <cellStyle name="Calculation 3 3 3 3 2 2 4" xfId="20565"/>
    <cellStyle name="Calculation 3 3 3 3 2 2 5" xfId="20566"/>
    <cellStyle name="Calculation 3 3 3 3 2 2 6" xfId="20567"/>
    <cellStyle name="Calculation 3 3 3 3 2 2 7" xfId="20568"/>
    <cellStyle name="Calculation 3 3 3 3 2 2 8" xfId="20569"/>
    <cellStyle name="Calculation 3 3 3 3 2 2 9" xfId="20570"/>
    <cellStyle name="Calculation 3 3 3 3 2 3" xfId="20571"/>
    <cellStyle name="Calculation 3 3 3 3 2 4" xfId="20572"/>
    <cellStyle name="Calculation 3 3 3 3 2 5" xfId="20573"/>
    <cellStyle name="Calculation 3 3 3 3 2 6" xfId="20574"/>
    <cellStyle name="Calculation 3 3 3 3 2 7" xfId="20575"/>
    <cellStyle name="Calculation 3 3 3 3 2 8" xfId="20576"/>
    <cellStyle name="Calculation 3 3 3 3 2 9" xfId="20577"/>
    <cellStyle name="Calculation 3 3 3 3 3" xfId="20578"/>
    <cellStyle name="Calculation 3 3 3 3 3 2" xfId="20579"/>
    <cellStyle name="Calculation 3 3 3 3 3 3" xfId="20580"/>
    <cellStyle name="Calculation 3 3 3 3 3 4" xfId="20581"/>
    <cellStyle name="Calculation 3 3 3 3 3 5" xfId="20582"/>
    <cellStyle name="Calculation 3 3 3 3 3 6" xfId="20583"/>
    <cellStyle name="Calculation 3 3 3 3 3 7" xfId="20584"/>
    <cellStyle name="Calculation 3 3 3 3 3 8" xfId="20585"/>
    <cellStyle name="Calculation 3 3 3 3 4" xfId="20586"/>
    <cellStyle name="Calculation 3 3 3 3 4 2" xfId="20587"/>
    <cellStyle name="Calculation 3 3 3 3 4 3" xfId="20588"/>
    <cellStyle name="Calculation 3 3 3 3 4 4" xfId="20589"/>
    <cellStyle name="Calculation 3 3 3 3 4 5" xfId="20590"/>
    <cellStyle name="Calculation 3 3 3 3 4 6" xfId="20591"/>
    <cellStyle name="Calculation 3 3 3 3 4 7" xfId="20592"/>
    <cellStyle name="Calculation 3 3 3 3 4 8" xfId="20593"/>
    <cellStyle name="Calculation 3 3 3 3 4 9" xfId="20594"/>
    <cellStyle name="Calculation 3 3 3 3 5" xfId="20595"/>
    <cellStyle name="Calculation 3 3 3 3 6" xfId="20596"/>
    <cellStyle name="Calculation 3 3 3 3 7" xfId="20597"/>
    <cellStyle name="Calculation 3 3 3 3 8" xfId="20598"/>
    <cellStyle name="Calculation 3 3 3 3 9" xfId="20599"/>
    <cellStyle name="Calculation 3 3 3 4" xfId="20600"/>
    <cellStyle name="Calculation 3 3 3 4 10" xfId="20601"/>
    <cellStyle name="Calculation 3 3 3 4 11" xfId="20602"/>
    <cellStyle name="Calculation 3 3 3 4 12" xfId="20603"/>
    <cellStyle name="Calculation 3 3 3 4 13" xfId="20604"/>
    <cellStyle name="Calculation 3 3 3 4 2" xfId="20605"/>
    <cellStyle name="Calculation 3 3 3 4 2 10" xfId="20606"/>
    <cellStyle name="Calculation 3 3 3 4 2 2" xfId="20607"/>
    <cellStyle name="Calculation 3 3 3 4 2 2 2" xfId="20608"/>
    <cellStyle name="Calculation 3 3 3 4 2 2 3" xfId="20609"/>
    <cellStyle name="Calculation 3 3 3 4 2 2 4" xfId="20610"/>
    <cellStyle name="Calculation 3 3 3 4 2 2 5" xfId="20611"/>
    <cellStyle name="Calculation 3 3 3 4 2 2 6" xfId="20612"/>
    <cellStyle name="Calculation 3 3 3 4 2 2 7" xfId="20613"/>
    <cellStyle name="Calculation 3 3 3 4 2 2 8" xfId="20614"/>
    <cellStyle name="Calculation 3 3 3 4 2 2 9" xfId="20615"/>
    <cellStyle name="Calculation 3 3 3 4 2 3" xfId="20616"/>
    <cellStyle name="Calculation 3 3 3 4 2 4" xfId="20617"/>
    <cellStyle name="Calculation 3 3 3 4 2 5" xfId="20618"/>
    <cellStyle name="Calculation 3 3 3 4 2 6" xfId="20619"/>
    <cellStyle name="Calculation 3 3 3 4 2 7" xfId="20620"/>
    <cellStyle name="Calculation 3 3 3 4 2 8" xfId="20621"/>
    <cellStyle name="Calculation 3 3 3 4 2 9" xfId="20622"/>
    <cellStyle name="Calculation 3 3 3 4 3" xfId="20623"/>
    <cellStyle name="Calculation 3 3 3 4 3 2" xfId="20624"/>
    <cellStyle name="Calculation 3 3 3 4 3 3" xfId="20625"/>
    <cellStyle name="Calculation 3 3 3 4 3 4" xfId="20626"/>
    <cellStyle name="Calculation 3 3 3 4 3 5" xfId="20627"/>
    <cellStyle name="Calculation 3 3 3 4 3 6" xfId="20628"/>
    <cellStyle name="Calculation 3 3 3 4 3 7" xfId="20629"/>
    <cellStyle name="Calculation 3 3 3 4 3 8" xfId="20630"/>
    <cellStyle name="Calculation 3 3 3 4 4" xfId="20631"/>
    <cellStyle name="Calculation 3 3 3 4 4 2" xfId="20632"/>
    <cellStyle name="Calculation 3 3 3 4 4 3" xfId="20633"/>
    <cellStyle name="Calculation 3 3 3 4 4 4" xfId="20634"/>
    <cellStyle name="Calculation 3 3 3 4 4 5" xfId="20635"/>
    <cellStyle name="Calculation 3 3 3 4 4 6" xfId="20636"/>
    <cellStyle name="Calculation 3 3 3 4 4 7" xfId="20637"/>
    <cellStyle name="Calculation 3 3 3 4 4 8" xfId="20638"/>
    <cellStyle name="Calculation 3 3 3 4 4 9" xfId="20639"/>
    <cellStyle name="Calculation 3 3 3 4 5" xfId="20640"/>
    <cellStyle name="Calculation 3 3 3 4 6" xfId="20641"/>
    <cellStyle name="Calculation 3 3 3 4 7" xfId="20642"/>
    <cellStyle name="Calculation 3 3 3 4 8" xfId="20643"/>
    <cellStyle name="Calculation 3 3 3 4 9" xfId="20644"/>
    <cellStyle name="Calculation 3 3 3 5" xfId="20645"/>
    <cellStyle name="Calculation 3 3 3 5 10" xfId="20646"/>
    <cellStyle name="Calculation 3 3 3 5 11" xfId="20647"/>
    <cellStyle name="Calculation 3 3 3 5 12" xfId="20648"/>
    <cellStyle name="Calculation 3 3 3 5 13" xfId="20649"/>
    <cellStyle name="Calculation 3 3 3 5 2" xfId="20650"/>
    <cellStyle name="Calculation 3 3 3 5 2 10" xfId="20651"/>
    <cellStyle name="Calculation 3 3 3 5 2 2" xfId="20652"/>
    <cellStyle name="Calculation 3 3 3 5 2 2 2" xfId="20653"/>
    <cellStyle name="Calculation 3 3 3 5 2 2 3" xfId="20654"/>
    <cellStyle name="Calculation 3 3 3 5 2 2 4" xfId="20655"/>
    <cellStyle name="Calculation 3 3 3 5 2 2 5" xfId="20656"/>
    <cellStyle name="Calculation 3 3 3 5 2 2 6" xfId="20657"/>
    <cellStyle name="Calculation 3 3 3 5 2 2 7" xfId="20658"/>
    <cellStyle name="Calculation 3 3 3 5 2 2 8" xfId="20659"/>
    <cellStyle name="Calculation 3 3 3 5 2 2 9" xfId="20660"/>
    <cellStyle name="Calculation 3 3 3 5 2 3" xfId="20661"/>
    <cellStyle name="Calculation 3 3 3 5 2 4" xfId="20662"/>
    <cellStyle name="Calculation 3 3 3 5 2 5" xfId="20663"/>
    <cellStyle name="Calculation 3 3 3 5 2 6" xfId="20664"/>
    <cellStyle name="Calculation 3 3 3 5 2 7" xfId="20665"/>
    <cellStyle name="Calculation 3 3 3 5 2 8" xfId="20666"/>
    <cellStyle name="Calculation 3 3 3 5 2 9" xfId="20667"/>
    <cellStyle name="Calculation 3 3 3 5 3" xfId="20668"/>
    <cellStyle name="Calculation 3 3 3 5 3 2" xfId="20669"/>
    <cellStyle name="Calculation 3 3 3 5 3 3" xfId="20670"/>
    <cellStyle name="Calculation 3 3 3 5 3 4" xfId="20671"/>
    <cellStyle name="Calculation 3 3 3 5 3 5" xfId="20672"/>
    <cellStyle name="Calculation 3 3 3 5 3 6" xfId="20673"/>
    <cellStyle name="Calculation 3 3 3 5 3 7" xfId="20674"/>
    <cellStyle name="Calculation 3 3 3 5 3 8" xfId="20675"/>
    <cellStyle name="Calculation 3 3 3 5 4" xfId="20676"/>
    <cellStyle name="Calculation 3 3 3 5 4 2" xfId="20677"/>
    <cellStyle name="Calculation 3 3 3 5 4 3" xfId="20678"/>
    <cellStyle name="Calculation 3 3 3 5 4 4" xfId="20679"/>
    <cellStyle name="Calculation 3 3 3 5 4 5" xfId="20680"/>
    <cellStyle name="Calculation 3 3 3 5 4 6" xfId="20681"/>
    <cellStyle name="Calculation 3 3 3 5 4 7" xfId="20682"/>
    <cellStyle name="Calculation 3 3 3 5 4 8" xfId="20683"/>
    <cellStyle name="Calculation 3 3 3 5 4 9" xfId="20684"/>
    <cellStyle name="Calculation 3 3 3 5 5" xfId="20685"/>
    <cellStyle name="Calculation 3 3 3 5 6" xfId="20686"/>
    <cellStyle name="Calculation 3 3 3 5 7" xfId="20687"/>
    <cellStyle name="Calculation 3 3 3 5 8" xfId="20688"/>
    <cellStyle name="Calculation 3 3 3 5 9" xfId="20689"/>
    <cellStyle name="Calculation 3 3 3 6" xfId="20690"/>
    <cellStyle name="Calculation 3 3 3 6 10" xfId="20691"/>
    <cellStyle name="Calculation 3 3 3 6 2" xfId="20692"/>
    <cellStyle name="Calculation 3 3 3 6 2 2" xfId="20693"/>
    <cellStyle name="Calculation 3 3 3 6 2 3" xfId="20694"/>
    <cellStyle name="Calculation 3 3 3 6 2 4" xfId="20695"/>
    <cellStyle name="Calculation 3 3 3 6 2 5" xfId="20696"/>
    <cellStyle name="Calculation 3 3 3 6 2 6" xfId="20697"/>
    <cellStyle name="Calculation 3 3 3 6 2 7" xfId="20698"/>
    <cellStyle name="Calculation 3 3 3 6 2 8" xfId="20699"/>
    <cellStyle name="Calculation 3 3 3 6 2 9" xfId="20700"/>
    <cellStyle name="Calculation 3 3 3 6 3" xfId="20701"/>
    <cellStyle name="Calculation 3 3 3 6 4" xfId="20702"/>
    <cellStyle name="Calculation 3 3 3 6 5" xfId="20703"/>
    <cellStyle name="Calculation 3 3 3 6 6" xfId="20704"/>
    <cellStyle name="Calculation 3 3 3 6 7" xfId="20705"/>
    <cellStyle name="Calculation 3 3 3 6 8" xfId="20706"/>
    <cellStyle name="Calculation 3 3 3 6 9" xfId="20707"/>
    <cellStyle name="Calculation 3 3 3 7" xfId="20708"/>
    <cellStyle name="Calculation 3 3 3 7 2" xfId="20709"/>
    <cellStyle name="Calculation 3 3 3 7 3" xfId="20710"/>
    <cellStyle name="Calculation 3 3 3 7 4" xfId="20711"/>
    <cellStyle name="Calculation 3 3 3 7 5" xfId="20712"/>
    <cellStyle name="Calculation 3 3 3 7 6" xfId="20713"/>
    <cellStyle name="Calculation 3 3 3 7 7" xfId="20714"/>
    <cellStyle name="Calculation 3 3 3 7 8" xfId="20715"/>
    <cellStyle name="Calculation 3 3 3 8" xfId="20716"/>
    <cellStyle name="Calculation 3 3 3 8 2" xfId="20717"/>
    <cellStyle name="Calculation 3 3 3 8 3" xfId="20718"/>
    <cellStyle name="Calculation 3 3 3 8 4" xfId="20719"/>
    <cellStyle name="Calculation 3 3 3 8 5" xfId="20720"/>
    <cellStyle name="Calculation 3 3 3 8 6" xfId="20721"/>
    <cellStyle name="Calculation 3 3 3 8 7" xfId="20722"/>
    <cellStyle name="Calculation 3 3 3 8 8" xfId="20723"/>
    <cellStyle name="Calculation 3 3 3 8 9" xfId="20724"/>
    <cellStyle name="Calculation 3 3 3 9" xfId="20725"/>
    <cellStyle name="Calculation 3 3 4" xfId="20726"/>
    <cellStyle name="Calculation 3 3 4 10" xfId="20727"/>
    <cellStyle name="Calculation 3 3 4 11" xfId="20728"/>
    <cellStyle name="Calculation 3 3 4 12" xfId="20729"/>
    <cellStyle name="Calculation 3 3 4 2" xfId="20730"/>
    <cellStyle name="Calculation 3 3 4 2 2" xfId="20731"/>
    <cellStyle name="Calculation 3 3 4 2 3" xfId="20732"/>
    <cellStyle name="Calculation 3 3 4 2 4" xfId="20733"/>
    <cellStyle name="Calculation 3 3 4 2 5" xfId="20734"/>
    <cellStyle name="Calculation 3 3 4 2 6" xfId="20735"/>
    <cellStyle name="Calculation 3 3 4 2 7" xfId="20736"/>
    <cellStyle name="Calculation 3 3 4 2 8" xfId="20737"/>
    <cellStyle name="Calculation 3 3 4 2 9" xfId="20738"/>
    <cellStyle name="Calculation 3 3 4 3" xfId="20739"/>
    <cellStyle name="Calculation 3 3 4 4" xfId="20740"/>
    <cellStyle name="Calculation 3 3 4 5" xfId="20741"/>
    <cellStyle name="Calculation 3 3 4 6" xfId="20742"/>
    <cellStyle name="Calculation 3 3 4 7" xfId="20743"/>
    <cellStyle name="Calculation 3 3 4 8" xfId="20744"/>
    <cellStyle name="Calculation 3 3 4 9" xfId="20745"/>
    <cellStyle name="Calculation 3 3 5" xfId="20746"/>
    <cellStyle name="Calculation 3 3 5 10" xfId="20747"/>
    <cellStyle name="Calculation 3 3 5 11" xfId="20748"/>
    <cellStyle name="Calculation 3 3 5 12" xfId="20749"/>
    <cellStyle name="Calculation 3 3 5 13" xfId="20750"/>
    <cellStyle name="Calculation 3 3 5 2" xfId="20751"/>
    <cellStyle name="Calculation 3 3 5 2 10" xfId="20752"/>
    <cellStyle name="Calculation 3 3 5 2 2" xfId="20753"/>
    <cellStyle name="Calculation 3 3 5 2 2 2" xfId="20754"/>
    <cellStyle name="Calculation 3 3 5 2 2 3" xfId="20755"/>
    <cellStyle name="Calculation 3 3 5 2 2 4" xfId="20756"/>
    <cellStyle name="Calculation 3 3 5 2 2 5" xfId="20757"/>
    <cellStyle name="Calculation 3 3 5 2 2 6" xfId="20758"/>
    <cellStyle name="Calculation 3 3 5 2 2 7" xfId="20759"/>
    <cellStyle name="Calculation 3 3 5 2 2 8" xfId="20760"/>
    <cellStyle name="Calculation 3 3 5 2 2 9" xfId="20761"/>
    <cellStyle name="Calculation 3 3 5 2 3" xfId="20762"/>
    <cellStyle name="Calculation 3 3 5 2 4" xfId="20763"/>
    <cellStyle name="Calculation 3 3 5 2 5" xfId="20764"/>
    <cellStyle name="Calculation 3 3 5 2 6" xfId="20765"/>
    <cellStyle name="Calculation 3 3 5 2 7" xfId="20766"/>
    <cellStyle name="Calculation 3 3 5 2 8" xfId="20767"/>
    <cellStyle name="Calculation 3 3 5 2 9" xfId="20768"/>
    <cellStyle name="Calculation 3 3 5 3" xfId="20769"/>
    <cellStyle name="Calculation 3 3 5 3 2" xfId="20770"/>
    <cellStyle name="Calculation 3 3 5 3 3" xfId="20771"/>
    <cellStyle name="Calculation 3 3 5 3 4" xfId="20772"/>
    <cellStyle name="Calculation 3 3 5 3 5" xfId="20773"/>
    <cellStyle name="Calculation 3 3 5 3 6" xfId="20774"/>
    <cellStyle name="Calculation 3 3 5 3 7" xfId="20775"/>
    <cellStyle name="Calculation 3 3 5 3 8" xfId="20776"/>
    <cellStyle name="Calculation 3 3 5 4" xfId="20777"/>
    <cellStyle name="Calculation 3 3 5 4 2" xfId="20778"/>
    <cellStyle name="Calculation 3 3 5 4 3" xfId="20779"/>
    <cellStyle name="Calculation 3 3 5 4 4" xfId="20780"/>
    <cellStyle name="Calculation 3 3 5 4 5" xfId="20781"/>
    <cellStyle name="Calculation 3 3 5 4 6" xfId="20782"/>
    <cellStyle name="Calculation 3 3 5 4 7" xfId="20783"/>
    <cellStyle name="Calculation 3 3 5 4 8" xfId="20784"/>
    <cellStyle name="Calculation 3 3 5 4 9" xfId="20785"/>
    <cellStyle name="Calculation 3 3 5 5" xfId="20786"/>
    <cellStyle name="Calculation 3 3 5 6" xfId="20787"/>
    <cellStyle name="Calculation 3 3 5 7" xfId="20788"/>
    <cellStyle name="Calculation 3 3 5 8" xfId="20789"/>
    <cellStyle name="Calculation 3 3 5 9" xfId="20790"/>
    <cellStyle name="Calculation 3 3 6" xfId="20791"/>
    <cellStyle name="Calculation 3 3 6 10" xfId="20792"/>
    <cellStyle name="Calculation 3 3 6 11" xfId="20793"/>
    <cellStyle name="Calculation 3 3 6 12" xfId="20794"/>
    <cellStyle name="Calculation 3 3 6 13" xfId="20795"/>
    <cellStyle name="Calculation 3 3 6 2" xfId="20796"/>
    <cellStyle name="Calculation 3 3 6 2 10" xfId="20797"/>
    <cellStyle name="Calculation 3 3 6 2 2" xfId="20798"/>
    <cellStyle name="Calculation 3 3 6 2 2 2" xfId="20799"/>
    <cellStyle name="Calculation 3 3 6 2 2 3" xfId="20800"/>
    <cellStyle name="Calculation 3 3 6 2 2 4" xfId="20801"/>
    <cellStyle name="Calculation 3 3 6 2 2 5" xfId="20802"/>
    <cellStyle name="Calculation 3 3 6 2 2 6" xfId="20803"/>
    <cellStyle name="Calculation 3 3 6 2 2 7" xfId="20804"/>
    <cellStyle name="Calculation 3 3 6 2 2 8" xfId="20805"/>
    <cellStyle name="Calculation 3 3 6 2 2 9" xfId="20806"/>
    <cellStyle name="Calculation 3 3 6 2 3" xfId="20807"/>
    <cellStyle name="Calculation 3 3 6 2 4" xfId="20808"/>
    <cellStyle name="Calculation 3 3 6 2 5" xfId="20809"/>
    <cellStyle name="Calculation 3 3 6 2 6" xfId="20810"/>
    <cellStyle name="Calculation 3 3 6 2 7" xfId="20811"/>
    <cellStyle name="Calculation 3 3 6 2 8" xfId="20812"/>
    <cellStyle name="Calculation 3 3 6 2 9" xfId="20813"/>
    <cellStyle name="Calculation 3 3 6 3" xfId="20814"/>
    <cellStyle name="Calculation 3 3 6 3 2" xfId="20815"/>
    <cellStyle name="Calculation 3 3 6 3 3" xfId="20816"/>
    <cellStyle name="Calculation 3 3 6 3 4" xfId="20817"/>
    <cellStyle name="Calculation 3 3 6 3 5" xfId="20818"/>
    <cellStyle name="Calculation 3 3 6 3 6" xfId="20819"/>
    <cellStyle name="Calculation 3 3 6 3 7" xfId="20820"/>
    <cellStyle name="Calculation 3 3 6 3 8" xfId="20821"/>
    <cellStyle name="Calculation 3 3 6 4" xfId="20822"/>
    <cellStyle name="Calculation 3 3 6 4 2" xfId="20823"/>
    <cellStyle name="Calculation 3 3 6 4 3" xfId="20824"/>
    <cellStyle name="Calculation 3 3 6 4 4" xfId="20825"/>
    <cellStyle name="Calculation 3 3 6 4 5" xfId="20826"/>
    <cellStyle name="Calculation 3 3 6 4 6" xfId="20827"/>
    <cellStyle name="Calculation 3 3 6 4 7" xfId="20828"/>
    <cellStyle name="Calculation 3 3 6 4 8" xfId="20829"/>
    <cellStyle name="Calculation 3 3 6 4 9" xfId="20830"/>
    <cellStyle name="Calculation 3 3 6 5" xfId="20831"/>
    <cellStyle name="Calculation 3 3 6 6" xfId="20832"/>
    <cellStyle name="Calculation 3 3 6 7" xfId="20833"/>
    <cellStyle name="Calculation 3 3 6 8" xfId="20834"/>
    <cellStyle name="Calculation 3 3 6 9" xfId="20835"/>
    <cellStyle name="Calculation 3 3 7" xfId="20836"/>
    <cellStyle name="Calculation 3 3 7 2" xfId="20837"/>
    <cellStyle name="Calculation 3 3 7 3" xfId="20838"/>
    <cellStyle name="Calculation 3 3 7 4" xfId="20839"/>
    <cellStyle name="Calculation 3 3 7 5" xfId="20840"/>
    <cellStyle name="Calculation 3 3 7 6" xfId="20841"/>
    <cellStyle name="Calculation 3 3 7 7" xfId="20842"/>
    <cellStyle name="Calculation 3 3 7 8" xfId="20843"/>
    <cellStyle name="Calculation 3 3 7 9" xfId="20844"/>
    <cellStyle name="Calculation 3 3 8" xfId="20845"/>
    <cellStyle name="Calculation 3 3 9" xfId="20846"/>
    <cellStyle name="Calculation 3 4" xfId="20847"/>
    <cellStyle name="Calculation 3 4 10" xfId="20848"/>
    <cellStyle name="Calculation 3 4 11" xfId="20849"/>
    <cellStyle name="Calculation 3 4 12" xfId="20850"/>
    <cellStyle name="Calculation 3 4 13" xfId="20851"/>
    <cellStyle name="Calculation 3 4 14" xfId="20852"/>
    <cellStyle name="Calculation 3 4 15" xfId="20853"/>
    <cellStyle name="Calculation 3 4 16" xfId="20854"/>
    <cellStyle name="Calculation 3 4 17" xfId="20855"/>
    <cellStyle name="Calculation 3 4 18" xfId="20856"/>
    <cellStyle name="Calculation 3 4 19" xfId="20857"/>
    <cellStyle name="Calculation 3 4 2" xfId="20858"/>
    <cellStyle name="Calculation 3 4 2 10" xfId="20859"/>
    <cellStyle name="Calculation 3 4 2 11" xfId="20860"/>
    <cellStyle name="Calculation 3 4 2 12" xfId="20861"/>
    <cellStyle name="Calculation 3 4 2 13" xfId="20862"/>
    <cellStyle name="Calculation 3 4 2 2" xfId="20863"/>
    <cellStyle name="Calculation 3 4 2 2 10" xfId="20864"/>
    <cellStyle name="Calculation 3 4 2 2 2" xfId="20865"/>
    <cellStyle name="Calculation 3 4 2 2 2 2" xfId="20866"/>
    <cellStyle name="Calculation 3 4 2 2 2 3" xfId="20867"/>
    <cellStyle name="Calculation 3 4 2 2 2 4" xfId="20868"/>
    <cellStyle name="Calculation 3 4 2 2 2 5" xfId="20869"/>
    <cellStyle name="Calculation 3 4 2 2 2 6" xfId="20870"/>
    <cellStyle name="Calculation 3 4 2 2 2 7" xfId="20871"/>
    <cellStyle name="Calculation 3 4 2 2 2 8" xfId="20872"/>
    <cellStyle name="Calculation 3 4 2 2 2 9" xfId="20873"/>
    <cellStyle name="Calculation 3 4 2 2 3" xfId="20874"/>
    <cellStyle name="Calculation 3 4 2 2 4" xfId="20875"/>
    <cellStyle name="Calculation 3 4 2 2 5" xfId="20876"/>
    <cellStyle name="Calculation 3 4 2 2 6" xfId="20877"/>
    <cellStyle name="Calculation 3 4 2 2 7" xfId="20878"/>
    <cellStyle name="Calculation 3 4 2 2 8" xfId="20879"/>
    <cellStyle name="Calculation 3 4 2 2 9" xfId="20880"/>
    <cellStyle name="Calculation 3 4 2 3" xfId="20881"/>
    <cellStyle name="Calculation 3 4 2 3 2" xfId="20882"/>
    <cellStyle name="Calculation 3 4 2 3 3" xfId="20883"/>
    <cellStyle name="Calculation 3 4 2 3 4" xfId="20884"/>
    <cellStyle name="Calculation 3 4 2 3 5" xfId="20885"/>
    <cellStyle name="Calculation 3 4 2 3 6" xfId="20886"/>
    <cellStyle name="Calculation 3 4 2 3 7" xfId="20887"/>
    <cellStyle name="Calculation 3 4 2 3 8" xfId="20888"/>
    <cellStyle name="Calculation 3 4 2 4" xfId="20889"/>
    <cellStyle name="Calculation 3 4 2 4 2" xfId="20890"/>
    <cellStyle name="Calculation 3 4 2 4 3" xfId="20891"/>
    <cellStyle name="Calculation 3 4 2 4 4" xfId="20892"/>
    <cellStyle name="Calculation 3 4 2 4 5" xfId="20893"/>
    <cellStyle name="Calculation 3 4 2 4 6" xfId="20894"/>
    <cellStyle name="Calculation 3 4 2 4 7" xfId="20895"/>
    <cellStyle name="Calculation 3 4 2 4 8" xfId="20896"/>
    <cellStyle name="Calculation 3 4 2 4 9" xfId="20897"/>
    <cellStyle name="Calculation 3 4 2 5" xfId="20898"/>
    <cellStyle name="Calculation 3 4 2 6" xfId="20899"/>
    <cellStyle name="Calculation 3 4 2 7" xfId="20900"/>
    <cellStyle name="Calculation 3 4 2 8" xfId="20901"/>
    <cellStyle name="Calculation 3 4 2 9" xfId="20902"/>
    <cellStyle name="Calculation 3 4 3" xfId="20903"/>
    <cellStyle name="Calculation 3 4 3 10" xfId="20904"/>
    <cellStyle name="Calculation 3 4 3 11" xfId="20905"/>
    <cellStyle name="Calculation 3 4 3 12" xfId="20906"/>
    <cellStyle name="Calculation 3 4 3 13" xfId="20907"/>
    <cellStyle name="Calculation 3 4 3 2" xfId="20908"/>
    <cellStyle name="Calculation 3 4 3 2 10" xfId="20909"/>
    <cellStyle name="Calculation 3 4 3 2 2" xfId="20910"/>
    <cellStyle name="Calculation 3 4 3 2 2 2" xfId="20911"/>
    <cellStyle name="Calculation 3 4 3 2 2 3" xfId="20912"/>
    <cellStyle name="Calculation 3 4 3 2 2 4" xfId="20913"/>
    <cellStyle name="Calculation 3 4 3 2 2 5" xfId="20914"/>
    <cellStyle name="Calculation 3 4 3 2 2 6" xfId="20915"/>
    <cellStyle name="Calculation 3 4 3 2 2 7" xfId="20916"/>
    <cellStyle name="Calculation 3 4 3 2 2 8" xfId="20917"/>
    <cellStyle name="Calculation 3 4 3 2 2 9" xfId="20918"/>
    <cellStyle name="Calculation 3 4 3 2 3" xfId="20919"/>
    <cellStyle name="Calculation 3 4 3 2 4" xfId="20920"/>
    <cellStyle name="Calculation 3 4 3 2 5" xfId="20921"/>
    <cellStyle name="Calculation 3 4 3 2 6" xfId="20922"/>
    <cellStyle name="Calculation 3 4 3 2 7" xfId="20923"/>
    <cellStyle name="Calculation 3 4 3 2 8" xfId="20924"/>
    <cellStyle name="Calculation 3 4 3 2 9" xfId="20925"/>
    <cellStyle name="Calculation 3 4 3 3" xfId="20926"/>
    <cellStyle name="Calculation 3 4 3 3 2" xfId="20927"/>
    <cellStyle name="Calculation 3 4 3 3 3" xfId="20928"/>
    <cellStyle name="Calculation 3 4 3 3 4" xfId="20929"/>
    <cellStyle name="Calculation 3 4 3 3 5" xfId="20930"/>
    <cellStyle name="Calculation 3 4 3 3 6" xfId="20931"/>
    <cellStyle name="Calculation 3 4 3 3 7" xfId="20932"/>
    <cellStyle name="Calculation 3 4 3 3 8" xfId="20933"/>
    <cellStyle name="Calculation 3 4 3 4" xfId="20934"/>
    <cellStyle name="Calculation 3 4 3 4 2" xfId="20935"/>
    <cellStyle name="Calculation 3 4 3 4 3" xfId="20936"/>
    <cellStyle name="Calculation 3 4 3 4 4" xfId="20937"/>
    <cellStyle name="Calculation 3 4 3 4 5" xfId="20938"/>
    <cellStyle name="Calculation 3 4 3 4 6" xfId="20939"/>
    <cellStyle name="Calculation 3 4 3 4 7" xfId="20940"/>
    <cellStyle name="Calculation 3 4 3 4 8" xfId="20941"/>
    <cellStyle name="Calculation 3 4 3 4 9" xfId="20942"/>
    <cellStyle name="Calculation 3 4 3 5" xfId="20943"/>
    <cellStyle name="Calculation 3 4 3 6" xfId="20944"/>
    <cellStyle name="Calculation 3 4 3 7" xfId="20945"/>
    <cellStyle name="Calculation 3 4 3 8" xfId="20946"/>
    <cellStyle name="Calculation 3 4 3 9" xfId="20947"/>
    <cellStyle name="Calculation 3 4 4" xfId="20948"/>
    <cellStyle name="Calculation 3 4 4 10" xfId="20949"/>
    <cellStyle name="Calculation 3 4 4 11" xfId="20950"/>
    <cellStyle name="Calculation 3 4 4 12" xfId="20951"/>
    <cellStyle name="Calculation 3 4 4 13" xfId="20952"/>
    <cellStyle name="Calculation 3 4 4 2" xfId="20953"/>
    <cellStyle name="Calculation 3 4 4 2 10" xfId="20954"/>
    <cellStyle name="Calculation 3 4 4 2 2" xfId="20955"/>
    <cellStyle name="Calculation 3 4 4 2 2 2" xfId="20956"/>
    <cellStyle name="Calculation 3 4 4 2 2 3" xfId="20957"/>
    <cellStyle name="Calculation 3 4 4 2 2 4" xfId="20958"/>
    <cellStyle name="Calculation 3 4 4 2 2 5" xfId="20959"/>
    <cellStyle name="Calculation 3 4 4 2 2 6" xfId="20960"/>
    <cellStyle name="Calculation 3 4 4 2 2 7" xfId="20961"/>
    <cellStyle name="Calculation 3 4 4 2 2 8" xfId="20962"/>
    <cellStyle name="Calculation 3 4 4 2 2 9" xfId="20963"/>
    <cellStyle name="Calculation 3 4 4 2 3" xfId="20964"/>
    <cellStyle name="Calculation 3 4 4 2 4" xfId="20965"/>
    <cellStyle name="Calculation 3 4 4 2 5" xfId="20966"/>
    <cellStyle name="Calculation 3 4 4 2 6" xfId="20967"/>
    <cellStyle name="Calculation 3 4 4 2 7" xfId="20968"/>
    <cellStyle name="Calculation 3 4 4 2 8" xfId="20969"/>
    <cellStyle name="Calculation 3 4 4 2 9" xfId="20970"/>
    <cellStyle name="Calculation 3 4 4 3" xfId="20971"/>
    <cellStyle name="Calculation 3 4 4 3 2" xfId="20972"/>
    <cellStyle name="Calculation 3 4 4 3 3" xfId="20973"/>
    <cellStyle name="Calculation 3 4 4 3 4" xfId="20974"/>
    <cellStyle name="Calculation 3 4 4 3 5" xfId="20975"/>
    <cellStyle name="Calculation 3 4 4 3 6" xfId="20976"/>
    <cellStyle name="Calculation 3 4 4 3 7" xfId="20977"/>
    <cellStyle name="Calculation 3 4 4 3 8" xfId="20978"/>
    <cellStyle name="Calculation 3 4 4 4" xfId="20979"/>
    <cellStyle name="Calculation 3 4 4 4 2" xfId="20980"/>
    <cellStyle name="Calculation 3 4 4 4 3" xfId="20981"/>
    <cellStyle name="Calculation 3 4 4 4 4" xfId="20982"/>
    <cellStyle name="Calculation 3 4 4 4 5" xfId="20983"/>
    <cellStyle name="Calculation 3 4 4 4 6" xfId="20984"/>
    <cellStyle name="Calculation 3 4 4 4 7" xfId="20985"/>
    <cellStyle name="Calculation 3 4 4 4 8" xfId="20986"/>
    <cellStyle name="Calculation 3 4 4 4 9" xfId="20987"/>
    <cellStyle name="Calculation 3 4 4 5" xfId="20988"/>
    <cellStyle name="Calculation 3 4 4 6" xfId="20989"/>
    <cellStyle name="Calculation 3 4 4 7" xfId="20990"/>
    <cellStyle name="Calculation 3 4 4 8" xfId="20991"/>
    <cellStyle name="Calculation 3 4 4 9" xfId="20992"/>
    <cellStyle name="Calculation 3 4 5" xfId="20993"/>
    <cellStyle name="Calculation 3 4 5 10" xfId="20994"/>
    <cellStyle name="Calculation 3 4 5 11" xfId="20995"/>
    <cellStyle name="Calculation 3 4 5 12" xfId="20996"/>
    <cellStyle name="Calculation 3 4 5 13" xfId="20997"/>
    <cellStyle name="Calculation 3 4 5 2" xfId="20998"/>
    <cellStyle name="Calculation 3 4 5 2 10" xfId="20999"/>
    <cellStyle name="Calculation 3 4 5 2 2" xfId="21000"/>
    <cellStyle name="Calculation 3 4 5 2 2 2" xfId="21001"/>
    <cellStyle name="Calculation 3 4 5 2 2 3" xfId="21002"/>
    <cellStyle name="Calculation 3 4 5 2 2 4" xfId="21003"/>
    <cellStyle name="Calculation 3 4 5 2 2 5" xfId="21004"/>
    <cellStyle name="Calculation 3 4 5 2 2 6" xfId="21005"/>
    <cellStyle name="Calculation 3 4 5 2 2 7" xfId="21006"/>
    <cellStyle name="Calculation 3 4 5 2 2 8" xfId="21007"/>
    <cellStyle name="Calculation 3 4 5 2 2 9" xfId="21008"/>
    <cellStyle name="Calculation 3 4 5 2 3" xfId="21009"/>
    <cellStyle name="Calculation 3 4 5 2 4" xfId="21010"/>
    <cellStyle name="Calculation 3 4 5 2 5" xfId="21011"/>
    <cellStyle name="Calculation 3 4 5 2 6" xfId="21012"/>
    <cellStyle name="Calculation 3 4 5 2 7" xfId="21013"/>
    <cellStyle name="Calculation 3 4 5 2 8" xfId="21014"/>
    <cellStyle name="Calculation 3 4 5 2 9" xfId="21015"/>
    <cellStyle name="Calculation 3 4 5 3" xfId="21016"/>
    <cellStyle name="Calculation 3 4 5 3 2" xfId="21017"/>
    <cellStyle name="Calculation 3 4 5 3 3" xfId="21018"/>
    <cellStyle name="Calculation 3 4 5 3 4" xfId="21019"/>
    <cellStyle name="Calculation 3 4 5 3 5" xfId="21020"/>
    <cellStyle name="Calculation 3 4 5 3 6" xfId="21021"/>
    <cellStyle name="Calculation 3 4 5 3 7" xfId="21022"/>
    <cellStyle name="Calculation 3 4 5 3 8" xfId="21023"/>
    <cellStyle name="Calculation 3 4 5 4" xfId="21024"/>
    <cellStyle name="Calculation 3 4 5 4 2" xfId="21025"/>
    <cellStyle name="Calculation 3 4 5 4 3" xfId="21026"/>
    <cellStyle name="Calculation 3 4 5 4 4" xfId="21027"/>
    <cellStyle name="Calculation 3 4 5 4 5" xfId="21028"/>
    <cellStyle name="Calculation 3 4 5 4 6" xfId="21029"/>
    <cellStyle name="Calculation 3 4 5 4 7" xfId="21030"/>
    <cellStyle name="Calculation 3 4 5 4 8" xfId="21031"/>
    <cellStyle name="Calculation 3 4 5 4 9" xfId="21032"/>
    <cellStyle name="Calculation 3 4 5 5" xfId="21033"/>
    <cellStyle name="Calculation 3 4 5 6" xfId="21034"/>
    <cellStyle name="Calculation 3 4 5 7" xfId="21035"/>
    <cellStyle name="Calculation 3 4 5 8" xfId="21036"/>
    <cellStyle name="Calculation 3 4 5 9" xfId="21037"/>
    <cellStyle name="Calculation 3 4 6" xfId="21038"/>
    <cellStyle name="Calculation 3 4 6 10" xfId="21039"/>
    <cellStyle name="Calculation 3 4 6 2" xfId="21040"/>
    <cellStyle name="Calculation 3 4 6 2 2" xfId="21041"/>
    <cellStyle name="Calculation 3 4 6 2 3" xfId="21042"/>
    <cellStyle name="Calculation 3 4 6 2 4" xfId="21043"/>
    <cellStyle name="Calculation 3 4 6 2 5" xfId="21044"/>
    <cellStyle name="Calculation 3 4 6 2 6" xfId="21045"/>
    <cellStyle name="Calculation 3 4 6 2 7" xfId="21046"/>
    <cellStyle name="Calculation 3 4 6 2 8" xfId="21047"/>
    <cellStyle name="Calculation 3 4 6 2 9" xfId="21048"/>
    <cellStyle name="Calculation 3 4 6 3" xfId="21049"/>
    <cellStyle name="Calculation 3 4 6 4" xfId="21050"/>
    <cellStyle name="Calculation 3 4 6 5" xfId="21051"/>
    <cellStyle name="Calculation 3 4 6 6" xfId="21052"/>
    <cellStyle name="Calculation 3 4 6 7" xfId="21053"/>
    <cellStyle name="Calculation 3 4 6 8" xfId="21054"/>
    <cellStyle name="Calculation 3 4 6 9" xfId="21055"/>
    <cellStyle name="Calculation 3 4 7" xfId="21056"/>
    <cellStyle name="Calculation 3 4 7 2" xfId="21057"/>
    <cellStyle name="Calculation 3 4 7 3" xfId="21058"/>
    <cellStyle name="Calculation 3 4 7 4" xfId="21059"/>
    <cellStyle name="Calculation 3 4 7 5" xfId="21060"/>
    <cellStyle name="Calculation 3 4 7 6" xfId="21061"/>
    <cellStyle name="Calculation 3 4 7 7" xfId="21062"/>
    <cellStyle name="Calculation 3 4 7 8" xfId="21063"/>
    <cellStyle name="Calculation 3 4 8" xfId="21064"/>
    <cellStyle name="Calculation 3 4 8 2" xfId="21065"/>
    <cellStyle name="Calculation 3 4 8 3" xfId="21066"/>
    <cellStyle name="Calculation 3 4 8 4" xfId="21067"/>
    <cellStyle name="Calculation 3 4 8 5" xfId="21068"/>
    <cellStyle name="Calculation 3 4 8 6" xfId="21069"/>
    <cellStyle name="Calculation 3 4 8 7" xfId="21070"/>
    <cellStyle name="Calculation 3 4 8 8" xfId="21071"/>
    <cellStyle name="Calculation 3 4 8 9" xfId="21072"/>
    <cellStyle name="Calculation 3 4 9" xfId="21073"/>
    <cellStyle name="Calculation 3 5" xfId="21074"/>
    <cellStyle name="Calculation 3 5 10" xfId="21075"/>
    <cellStyle name="Calculation 3 5 11" xfId="21076"/>
    <cellStyle name="Calculation 3 5 12" xfId="21077"/>
    <cellStyle name="Calculation 3 5 13" xfId="21078"/>
    <cellStyle name="Calculation 3 5 14" xfId="21079"/>
    <cellStyle name="Calculation 3 5 15" xfId="21080"/>
    <cellStyle name="Calculation 3 5 16" xfId="21081"/>
    <cellStyle name="Calculation 3 5 17" xfId="21082"/>
    <cellStyle name="Calculation 3 5 18" xfId="21083"/>
    <cellStyle name="Calculation 3 5 2" xfId="21084"/>
    <cellStyle name="Calculation 3 5 2 10" xfId="21085"/>
    <cellStyle name="Calculation 3 5 2 11" xfId="21086"/>
    <cellStyle name="Calculation 3 5 2 12" xfId="21087"/>
    <cellStyle name="Calculation 3 5 2 13" xfId="21088"/>
    <cellStyle name="Calculation 3 5 2 2" xfId="21089"/>
    <cellStyle name="Calculation 3 5 2 2 10" xfId="21090"/>
    <cellStyle name="Calculation 3 5 2 2 2" xfId="21091"/>
    <cellStyle name="Calculation 3 5 2 2 2 2" xfId="21092"/>
    <cellStyle name="Calculation 3 5 2 2 2 3" xfId="21093"/>
    <cellStyle name="Calculation 3 5 2 2 2 4" xfId="21094"/>
    <cellStyle name="Calculation 3 5 2 2 2 5" xfId="21095"/>
    <cellStyle name="Calculation 3 5 2 2 2 6" xfId="21096"/>
    <cellStyle name="Calculation 3 5 2 2 2 7" xfId="21097"/>
    <cellStyle name="Calculation 3 5 2 2 2 8" xfId="21098"/>
    <cellStyle name="Calculation 3 5 2 2 2 9" xfId="21099"/>
    <cellStyle name="Calculation 3 5 2 2 3" xfId="21100"/>
    <cellStyle name="Calculation 3 5 2 2 4" xfId="21101"/>
    <cellStyle name="Calculation 3 5 2 2 5" xfId="21102"/>
    <cellStyle name="Calculation 3 5 2 2 6" xfId="21103"/>
    <cellStyle name="Calculation 3 5 2 2 7" xfId="21104"/>
    <cellStyle name="Calculation 3 5 2 2 8" xfId="21105"/>
    <cellStyle name="Calculation 3 5 2 2 9" xfId="21106"/>
    <cellStyle name="Calculation 3 5 2 3" xfId="21107"/>
    <cellStyle name="Calculation 3 5 2 3 2" xfId="21108"/>
    <cellStyle name="Calculation 3 5 2 3 3" xfId="21109"/>
    <cellStyle name="Calculation 3 5 2 3 4" xfId="21110"/>
    <cellStyle name="Calculation 3 5 2 3 5" xfId="21111"/>
    <cellStyle name="Calculation 3 5 2 3 6" xfId="21112"/>
    <cellStyle name="Calculation 3 5 2 3 7" xfId="21113"/>
    <cellStyle name="Calculation 3 5 2 3 8" xfId="21114"/>
    <cellStyle name="Calculation 3 5 2 4" xfId="21115"/>
    <cellStyle name="Calculation 3 5 2 4 2" xfId="21116"/>
    <cellStyle name="Calculation 3 5 2 4 3" xfId="21117"/>
    <cellStyle name="Calculation 3 5 2 4 4" xfId="21118"/>
    <cellStyle name="Calculation 3 5 2 4 5" xfId="21119"/>
    <cellStyle name="Calculation 3 5 2 4 6" xfId="21120"/>
    <cellStyle name="Calculation 3 5 2 4 7" xfId="21121"/>
    <cellStyle name="Calculation 3 5 2 4 8" xfId="21122"/>
    <cellStyle name="Calculation 3 5 2 4 9" xfId="21123"/>
    <cellStyle name="Calculation 3 5 2 5" xfId="21124"/>
    <cellStyle name="Calculation 3 5 2 6" xfId="21125"/>
    <cellStyle name="Calculation 3 5 2 7" xfId="21126"/>
    <cellStyle name="Calculation 3 5 2 8" xfId="21127"/>
    <cellStyle name="Calculation 3 5 2 9" xfId="21128"/>
    <cellStyle name="Calculation 3 5 3" xfId="21129"/>
    <cellStyle name="Calculation 3 5 3 10" xfId="21130"/>
    <cellStyle name="Calculation 3 5 3 11" xfId="21131"/>
    <cellStyle name="Calculation 3 5 3 12" xfId="21132"/>
    <cellStyle name="Calculation 3 5 3 13" xfId="21133"/>
    <cellStyle name="Calculation 3 5 3 2" xfId="21134"/>
    <cellStyle name="Calculation 3 5 3 2 10" xfId="21135"/>
    <cellStyle name="Calculation 3 5 3 2 2" xfId="21136"/>
    <cellStyle name="Calculation 3 5 3 2 2 2" xfId="21137"/>
    <cellStyle name="Calculation 3 5 3 2 2 3" xfId="21138"/>
    <cellStyle name="Calculation 3 5 3 2 2 4" xfId="21139"/>
    <cellStyle name="Calculation 3 5 3 2 2 5" xfId="21140"/>
    <cellStyle name="Calculation 3 5 3 2 2 6" xfId="21141"/>
    <cellStyle name="Calculation 3 5 3 2 2 7" xfId="21142"/>
    <cellStyle name="Calculation 3 5 3 2 2 8" xfId="21143"/>
    <cellStyle name="Calculation 3 5 3 2 2 9" xfId="21144"/>
    <cellStyle name="Calculation 3 5 3 2 3" xfId="21145"/>
    <cellStyle name="Calculation 3 5 3 2 4" xfId="21146"/>
    <cellStyle name="Calculation 3 5 3 2 5" xfId="21147"/>
    <cellStyle name="Calculation 3 5 3 2 6" xfId="21148"/>
    <cellStyle name="Calculation 3 5 3 2 7" xfId="21149"/>
    <cellStyle name="Calculation 3 5 3 2 8" xfId="21150"/>
    <cellStyle name="Calculation 3 5 3 2 9" xfId="21151"/>
    <cellStyle name="Calculation 3 5 3 3" xfId="21152"/>
    <cellStyle name="Calculation 3 5 3 3 2" xfId="21153"/>
    <cellStyle name="Calculation 3 5 3 3 3" xfId="21154"/>
    <cellStyle name="Calculation 3 5 3 3 4" xfId="21155"/>
    <cellStyle name="Calculation 3 5 3 3 5" xfId="21156"/>
    <cellStyle name="Calculation 3 5 3 3 6" xfId="21157"/>
    <cellStyle name="Calculation 3 5 3 3 7" xfId="21158"/>
    <cellStyle name="Calculation 3 5 3 3 8" xfId="21159"/>
    <cellStyle name="Calculation 3 5 3 4" xfId="21160"/>
    <cellStyle name="Calculation 3 5 3 4 2" xfId="21161"/>
    <cellStyle name="Calculation 3 5 3 4 3" xfId="21162"/>
    <cellStyle name="Calculation 3 5 3 4 4" xfId="21163"/>
    <cellStyle name="Calculation 3 5 3 4 5" xfId="21164"/>
    <cellStyle name="Calculation 3 5 3 4 6" xfId="21165"/>
    <cellStyle name="Calculation 3 5 3 4 7" xfId="21166"/>
    <cellStyle name="Calculation 3 5 3 4 8" xfId="21167"/>
    <cellStyle name="Calculation 3 5 3 4 9" xfId="21168"/>
    <cellStyle name="Calculation 3 5 3 5" xfId="21169"/>
    <cellStyle name="Calculation 3 5 3 6" xfId="21170"/>
    <cellStyle name="Calculation 3 5 3 7" xfId="21171"/>
    <cellStyle name="Calculation 3 5 3 8" xfId="21172"/>
    <cellStyle name="Calculation 3 5 3 9" xfId="21173"/>
    <cellStyle name="Calculation 3 5 4" xfId="21174"/>
    <cellStyle name="Calculation 3 5 4 10" xfId="21175"/>
    <cellStyle name="Calculation 3 5 4 11" xfId="21176"/>
    <cellStyle name="Calculation 3 5 4 12" xfId="21177"/>
    <cellStyle name="Calculation 3 5 4 13" xfId="21178"/>
    <cellStyle name="Calculation 3 5 4 2" xfId="21179"/>
    <cellStyle name="Calculation 3 5 4 2 10" xfId="21180"/>
    <cellStyle name="Calculation 3 5 4 2 2" xfId="21181"/>
    <cellStyle name="Calculation 3 5 4 2 2 2" xfId="21182"/>
    <cellStyle name="Calculation 3 5 4 2 2 3" xfId="21183"/>
    <cellStyle name="Calculation 3 5 4 2 2 4" xfId="21184"/>
    <cellStyle name="Calculation 3 5 4 2 2 5" xfId="21185"/>
    <cellStyle name="Calculation 3 5 4 2 2 6" xfId="21186"/>
    <cellStyle name="Calculation 3 5 4 2 2 7" xfId="21187"/>
    <cellStyle name="Calculation 3 5 4 2 2 8" xfId="21188"/>
    <cellStyle name="Calculation 3 5 4 2 2 9" xfId="21189"/>
    <cellStyle name="Calculation 3 5 4 2 3" xfId="21190"/>
    <cellStyle name="Calculation 3 5 4 2 4" xfId="21191"/>
    <cellStyle name="Calculation 3 5 4 2 5" xfId="21192"/>
    <cellStyle name="Calculation 3 5 4 2 6" xfId="21193"/>
    <cellStyle name="Calculation 3 5 4 2 7" xfId="21194"/>
    <cellStyle name="Calculation 3 5 4 2 8" xfId="21195"/>
    <cellStyle name="Calculation 3 5 4 2 9" xfId="21196"/>
    <cellStyle name="Calculation 3 5 4 3" xfId="21197"/>
    <cellStyle name="Calculation 3 5 4 3 2" xfId="21198"/>
    <cellStyle name="Calculation 3 5 4 3 3" xfId="21199"/>
    <cellStyle name="Calculation 3 5 4 3 4" xfId="21200"/>
    <cellStyle name="Calculation 3 5 4 3 5" xfId="21201"/>
    <cellStyle name="Calculation 3 5 4 3 6" xfId="21202"/>
    <cellStyle name="Calculation 3 5 4 3 7" xfId="21203"/>
    <cellStyle name="Calculation 3 5 4 3 8" xfId="21204"/>
    <cellStyle name="Calculation 3 5 4 4" xfId="21205"/>
    <cellStyle name="Calculation 3 5 4 4 2" xfId="21206"/>
    <cellStyle name="Calculation 3 5 4 4 3" xfId="21207"/>
    <cellStyle name="Calculation 3 5 4 4 4" xfId="21208"/>
    <cellStyle name="Calculation 3 5 4 4 5" xfId="21209"/>
    <cellStyle name="Calculation 3 5 4 4 6" xfId="21210"/>
    <cellStyle name="Calculation 3 5 4 4 7" xfId="21211"/>
    <cellStyle name="Calculation 3 5 4 4 8" xfId="21212"/>
    <cellStyle name="Calculation 3 5 4 4 9" xfId="21213"/>
    <cellStyle name="Calculation 3 5 4 5" xfId="21214"/>
    <cellStyle name="Calculation 3 5 4 6" xfId="21215"/>
    <cellStyle name="Calculation 3 5 4 7" xfId="21216"/>
    <cellStyle name="Calculation 3 5 4 8" xfId="21217"/>
    <cellStyle name="Calculation 3 5 4 9" xfId="21218"/>
    <cellStyle name="Calculation 3 5 5" xfId="21219"/>
    <cellStyle name="Calculation 3 5 5 10" xfId="21220"/>
    <cellStyle name="Calculation 3 5 5 11" xfId="21221"/>
    <cellStyle name="Calculation 3 5 5 12" xfId="21222"/>
    <cellStyle name="Calculation 3 5 5 13" xfId="21223"/>
    <cellStyle name="Calculation 3 5 5 2" xfId="21224"/>
    <cellStyle name="Calculation 3 5 5 2 10" xfId="21225"/>
    <cellStyle name="Calculation 3 5 5 2 2" xfId="21226"/>
    <cellStyle name="Calculation 3 5 5 2 2 2" xfId="21227"/>
    <cellStyle name="Calculation 3 5 5 2 2 3" xfId="21228"/>
    <cellStyle name="Calculation 3 5 5 2 2 4" xfId="21229"/>
    <cellStyle name="Calculation 3 5 5 2 2 5" xfId="21230"/>
    <cellStyle name="Calculation 3 5 5 2 2 6" xfId="21231"/>
    <cellStyle name="Calculation 3 5 5 2 2 7" xfId="21232"/>
    <cellStyle name="Calculation 3 5 5 2 2 8" xfId="21233"/>
    <cellStyle name="Calculation 3 5 5 2 2 9" xfId="21234"/>
    <cellStyle name="Calculation 3 5 5 2 3" xfId="21235"/>
    <cellStyle name="Calculation 3 5 5 2 4" xfId="21236"/>
    <cellStyle name="Calculation 3 5 5 2 5" xfId="21237"/>
    <cellStyle name="Calculation 3 5 5 2 6" xfId="21238"/>
    <cellStyle name="Calculation 3 5 5 2 7" xfId="21239"/>
    <cellStyle name="Calculation 3 5 5 2 8" xfId="21240"/>
    <cellStyle name="Calculation 3 5 5 2 9" xfId="21241"/>
    <cellStyle name="Calculation 3 5 5 3" xfId="21242"/>
    <cellStyle name="Calculation 3 5 5 3 2" xfId="21243"/>
    <cellStyle name="Calculation 3 5 5 3 3" xfId="21244"/>
    <cellStyle name="Calculation 3 5 5 3 4" xfId="21245"/>
    <cellStyle name="Calculation 3 5 5 3 5" xfId="21246"/>
    <cellStyle name="Calculation 3 5 5 3 6" xfId="21247"/>
    <cellStyle name="Calculation 3 5 5 3 7" xfId="21248"/>
    <cellStyle name="Calculation 3 5 5 3 8" xfId="21249"/>
    <cellStyle name="Calculation 3 5 5 4" xfId="21250"/>
    <cellStyle name="Calculation 3 5 5 4 2" xfId="21251"/>
    <cellStyle name="Calculation 3 5 5 4 3" xfId="21252"/>
    <cellStyle name="Calculation 3 5 5 4 4" xfId="21253"/>
    <cellStyle name="Calculation 3 5 5 4 5" xfId="21254"/>
    <cellStyle name="Calculation 3 5 5 4 6" xfId="21255"/>
    <cellStyle name="Calculation 3 5 5 4 7" xfId="21256"/>
    <cellStyle name="Calculation 3 5 5 4 8" xfId="21257"/>
    <cellStyle name="Calculation 3 5 5 4 9" xfId="21258"/>
    <cellStyle name="Calculation 3 5 5 5" xfId="21259"/>
    <cellStyle name="Calculation 3 5 5 6" xfId="21260"/>
    <cellStyle name="Calculation 3 5 5 7" xfId="21261"/>
    <cellStyle name="Calculation 3 5 5 8" xfId="21262"/>
    <cellStyle name="Calculation 3 5 5 9" xfId="21263"/>
    <cellStyle name="Calculation 3 5 6" xfId="21264"/>
    <cellStyle name="Calculation 3 5 6 10" xfId="21265"/>
    <cellStyle name="Calculation 3 5 6 2" xfId="21266"/>
    <cellStyle name="Calculation 3 5 6 2 2" xfId="21267"/>
    <cellStyle name="Calculation 3 5 6 2 3" xfId="21268"/>
    <cellStyle name="Calculation 3 5 6 2 4" xfId="21269"/>
    <cellStyle name="Calculation 3 5 6 2 5" xfId="21270"/>
    <cellStyle name="Calculation 3 5 6 2 6" xfId="21271"/>
    <cellStyle name="Calculation 3 5 6 2 7" xfId="21272"/>
    <cellStyle name="Calculation 3 5 6 2 8" xfId="21273"/>
    <cellStyle name="Calculation 3 5 6 2 9" xfId="21274"/>
    <cellStyle name="Calculation 3 5 6 3" xfId="21275"/>
    <cellStyle name="Calculation 3 5 6 4" xfId="21276"/>
    <cellStyle name="Calculation 3 5 6 5" xfId="21277"/>
    <cellStyle name="Calculation 3 5 6 6" xfId="21278"/>
    <cellStyle name="Calculation 3 5 6 7" xfId="21279"/>
    <cellStyle name="Calculation 3 5 6 8" xfId="21280"/>
    <cellStyle name="Calculation 3 5 6 9" xfId="21281"/>
    <cellStyle name="Calculation 3 5 7" xfId="21282"/>
    <cellStyle name="Calculation 3 5 7 2" xfId="21283"/>
    <cellStyle name="Calculation 3 5 7 3" xfId="21284"/>
    <cellStyle name="Calculation 3 5 7 4" xfId="21285"/>
    <cellStyle name="Calculation 3 5 7 5" xfId="21286"/>
    <cellStyle name="Calculation 3 5 7 6" xfId="21287"/>
    <cellStyle name="Calculation 3 5 7 7" xfId="21288"/>
    <cellStyle name="Calculation 3 5 7 8" xfId="21289"/>
    <cellStyle name="Calculation 3 5 8" xfId="21290"/>
    <cellStyle name="Calculation 3 5 8 2" xfId="21291"/>
    <cellStyle name="Calculation 3 5 8 3" xfId="21292"/>
    <cellStyle name="Calculation 3 5 8 4" xfId="21293"/>
    <cellStyle name="Calculation 3 5 8 5" xfId="21294"/>
    <cellStyle name="Calculation 3 5 8 6" xfId="21295"/>
    <cellStyle name="Calculation 3 5 8 7" xfId="21296"/>
    <cellStyle name="Calculation 3 5 8 8" xfId="21297"/>
    <cellStyle name="Calculation 3 5 8 9" xfId="21298"/>
    <cellStyle name="Calculation 3 5 9" xfId="21299"/>
    <cellStyle name="Calculation 3 6" xfId="21300"/>
    <cellStyle name="Calculation 3 6 10" xfId="21301"/>
    <cellStyle name="Calculation 3 6 11" xfId="21302"/>
    <cellStyle name="Calculation 3 6 12" xfId="21303"/>
    <cellStyle name="Calculation 3 6 13" xfId="21304"/>
    <cellStyle name="Calculation 3 6 2" xfId="21305"/>
    <cellStyle name="Calculation 3 6 2 10" xfId="21306"/>
    <cellStyle name="Calculation 3 6 2 2" xfId="21307"/>
    <cellStyle name="Calculation 3 6 2 2 2" xfId="21308"/>
    <cellStyle name="Calculation 3 6 2 2 3" xfId="21309"/>
    <cellStyle name="Calculation 3 6 2 2 4" xfId="21310"/>
    <cellStyle name="Calculation 3 6 2 2 5" xfId="21311"/>
    <cellStyle name="Calculation 3 6 2 2 6" xfId="21312"/>
    <cellStyle name="Calculation 3 6 2 2 7" xfId="21313"/>
    <cellStyle name="Calculation 3 6 2 2 8" xfId="21314"/>
    <cellStyle name="Calculation 3 6 2 2 9" xfId="21315"/>
    <cellStyle name="Calculation 3 6 2 3" xfId="21316"/>
    <cellStyle name="Calculation 3 6 2 4" xfId="21317"/>
    <cellStyle name="Calculation 3 6 2 5" xfId="21318"/>
    <cellStyle name="Calculation 3 6 2 6" xfId="21319"/>
    <cellStyle name="Calculation 3 6 2 7" xfId="21320"/>
    <cellStyle name="Calculation 3 6 2 8" xfId="21321"/>
    <cellStyle name="Calculation 3 6 2 9" xfId="21322"/>
    <cellStyle name="Calculation 3 6 3" xfId="21323"/>
    <cellStyle name="Calculation 3 6 3 2" xfId="21324"/>
    <cellStyle name="Calculation 3 6 3 3" xfId="21325"/>
    <cellStyle name="Calculation 3 6 3 4" xfId="21326"/>
    <cellStyle name="Calculation 3 6 3 5" xfId="21327"/>
    <cellStyle name="Calculation 3 6 3 6" xfId="21328"/>
    <cellStyle name="Calculation 3 6 3 7" xfId="21329"/>
    <cellStyle name="Calculation 3 6 3 8" xfId="21330"/>
    <cellStyle name="Calculation 3 6 4" xfId="21331"/>
    <cellStyle name="Calculation 3 6 4 2" xfId="21332"/>
    <cellStyle name="Calculation 3 6 4 3" xfId="21333"/>
    <cellStyle name="Calculation 3 6 4 4" xfId="21334"/>
    <cellStyle name="Calculation 3 6 4 5" xfId="21335"/>
    <cellStyle name="Calculation 3 6 4 6" xfId="21336"/>
    <cellStyle name="Calculation 3 6 4 7" xfId="21337"/>
    <cellStyle name="Calculation 3 6 4 8" xfId="21338"/>
    <cellStyle name="Calculation 3 6 4 9" xfId="21339"/>
    <cellStyle name="Calculation 3 6 5" xfId="21340"/>
    <cellStyle name="Calculation 3 6 6" xfId="21341"/>
    <cellStyle name="Calculation 3 6 7" xfId="21342"/>
    <cellStyle name="Calculation 3 6 8" xfId="21343"/>
    <cellStyle name="Calculation 3 6 9" xfId="21344"/>
    <cellStyle name="Calculation 3 7" xfId="21345"/>
    <cellStyle name="Calculation 3 7 10" xfId="21346"/>
    <cellStyle name="Calculation 3 7 11" xfId="21347"/>
    <cellStyle name="Calculation 3 7 12" xfId="21348"/>
    <cellStyle name="Calculation 3 7 13" xfId="21349"/>
    <cellStyle name="Calculation 3 7 2" xfId="21350"/>
    <cellStyle name="Calculation 3 7 2 10" xfId="21351"/>
    <cellStyle name="Calculation 3 7 2 2" xfId="21352"/>
    <cellStyle name="Calculation 3 7 2 2 2" xfId="21353"/>
    <cellStyle name="Calculation 3 7 2 2 3" xfId="21354"/>
    <cellStyle name="Calculation 3 7 2 2 4" xfId="21355"/>
    <cellStyle name="Calculation 3 7 2 2 5" xfId="21356"/>
    <cellStyle name="Calculation 3 7 2 2 6" xfId="21357"/>
    <cellStyle name="Calculation 3 7 2 2 7" xfId="21358"/>
    <cellStyle name="Calculation 3 7 2 2 8" xfId="21359"/>
    <cellStyle name="Calculation 3 7 2 2 9" xfId="21360"/>
    <cellStyle name="Calculation 3 7 2 3" xfId="21361"/>
    <cellStyle name="Calculation 3 7 2 4" xfId="21362"/>
    <cellStyle name="Calculation 3 7 2 5" xfId="21363"/>
    <cellStyle name="Calculation 3 7 2 6" xfId="21364"/>
    <cellStyle name="Calculation 3 7 2 7" xfId="21365"/>
    <cellStyle name="Calculation 3 7 2 8" xfId="21366"/>
    <cellStyle name="Calculation 3 7 2 9" xfId="21367"/>
    <cellStyle name="Calculation 3 7 3" xfId="21368"/>
    <cellStyle name="Calculation 3 7 3 2" xfId="21369"/>
    <cellStyle name="Calculation 3 7 3 3" xfId="21370"/>
    <cellStyle name="Calculation 3 7 3 4" xfId="21371"/>
    <cellStyle name="Calculation 3 7 3 5" xfId="21372"/>
    <cellStyle name="Calculation 3 7 3 6" xfId="21373"/>
    <cellStyle name="Calculation 3 7 3 7" xfId="21374"/>
    <cellStyle name="Calculation 3 7 3 8" xfId="21375"/>
    <cellStyle name="Calculation 3 7 4" xfId="21376"/>
    <cellStyle name="Calculation 3 7 4 2" xfId="21377"/>
    <cellStyle name="Calculation 3 7 4 3" xfId="21378"/>
    <cellStyle name="Calculation 3 7 4 4" xfId="21379"/>
    <cellStyle name="Calculation 3 7 4 5" xfId="21380"/>
    <cellStyle name="Calculation 3 7 4 6" xfId="21381"/>
    <cellStyle name="Calculation 3 7 4 7" xfId="21382"/>
    <cellStyle name="Calculation 3 7 4 8" xfId="21383"/>
    <cellStyle name="Calculation 3 7 4 9" xfId="21384"/>
    <cellStyle name="Calculation 3 7 5" xfId="21385"/>
    <cellStyle name="Calculation 3 7 6" xfId="21386"/>
    <cellStyle name="Calculation 3 7 7" xfId="21387"/>
    <cellStyle name="Calculation 3 7 8" xfId="21388"/>
    <cellStyle name="Calculation 3 7 9" xfId="21389"/>
    <cellStyle name="Calculation 3 8" xfId="21390"/>
    <cellStyle name="Calculation 3 8 2" xfId="21391"/>
    <cellStyle name="Calculation 3 8 3" xfId="21392"/>
    <cellStyle name="Calculation 3 8 4" xfId="21393"/>
    <cellStyle name="Calculation 3 8 5" xfId="21394"/>
    <cellStyle name="Calculation 3 8 6" xfId="21395"/>
    <cellStyle name="Calculation 3 8 7" xfId="21396"/>
    <cellStyle name="Calculation 3 8 8" xfId="21397"/>
    <cellStyle name="Calculation 3 8 9" xfId="21398"/>
    <cellStyle name="Calculation 3 9" xfId="21399"/>
    <cellStyle name="Calculation 4" xfId="21400"/>
    <cellStyle name="Calculation 4 10" xfId="21401"/>
    <cellStyle name="Calculation 4 11" xfId="21402"/>
    <cellStyle name="Calculation 4 12" xfId="21403"/>
    <cellStyle name="Calculation 4 13" xfId="21404"/>
    <cellStyle name="Calculation 4 14" xfId="21405"/>
    <cellStyle name="Calculation 4 2" xfId="21406"/>
    <cellStyle name="Calculation 4 2 10" xfId="21407"/>
    <cellStyle name="Calculation 4 2 11" xfId="21408"/>
    <cellStyle name="Calculation 4 2 12" xfId="21409"/>
    <cellStyle name="Calculation 4 2 2" xfId="21410"/>
    <cellStyle name="Calculation 4 2 2 10" xfId="21411"/>
    <cellStyle name="Calculation 4 2 2 11" xfId="21412"/>
    <cellStyle name="Calculation 4 2 2 12" xfId="21413"/>
    <cellStyle name="Calculation 4 2 2 13" xfId="21414"/>
    <cellStyle name="Calculation 4 2 2 14" xfId="21415"/>
    <cellStyle name="Calculation 4 2 2 15" xfId="21416"/>
    <cellStyle name="Calculation 4 2 2 16" xfId="21417"/>
    <cellStyle name="Calculation 4 2 2 17" xfId="21418"/>
    <cellStyle name="Calculation 4 2 2 18" xfId="21419"/>
    <cellStyle name="Calculation 4 2 2 19" xfId="21420"/>
    <cellStyle name="Calculation 4 2 2 2" xfId="21421"/>
    <cellStyle name="Calculation 4 2 2 2 10" xfId="21422"/>
    <cellStyle name="Calculation 4 2 2 2 11" xfId="21423"/>
    <cellStyle name="Calculation 4 2 2 2 12" xfId="21424"/>
    <cellStyle name="Calculation 4 2 2 2 13" xfId="21425"/>
    <cellStyle name="Calculation 4 2 2 2 2" xfId="21426"/>
    <cellStyle name="Calculation 4 2 2 2 2 10" xfId="21427"/>
    <cellStyle name="Calculation 4 2 2 2 2 2" xfId="21428"/>
    <cellStyle name="Calculation 4 2 2 2 2 2 2" xfId="21429"/>
    <cellStyle name="Calculation 4 2 2 2 2 2 3" xfId="21430"/>
    <cellStyle name="Calculation 4 2 2 2 2 2 4" xfId="21431"/>
    <cellStyle name="Calculation 4 2 2 2 2 2 5" xfId="21432"/>
    <cellStyle name="Calculation 4 2 2 2 2 2 6" xfId="21433"/>
    <cellStyle name="Calculation 4 2 2 2 2 2 7" xfId="21434"/>
    <cellStyle name="Calculation 4 2 2 2 2 2 8" xfId="21435"/>
    <cellStyle name="Calculation 4 2 2 2 2 2 9" xfId="21436"/>
    <cellStyle name="Calculation 4 2 2 2 2 3" xfId="21437"/>
    <cellStyle name="Calculation 4 2 2 2 2 4" xfId="21438"/>
    <cellStyle name="Calculation 4 2 2 2 2 5" xfId="21439"/>
    <cellStyle name="Calculation 4 2 2 2 2 6" xfId="21440"/>
    <cellStyle name="Calculation 4 2 2 2 2 7" xfId="21441"/>
    <cellStyle name="Calculation 4 2 2 2 2 8" xfId="21442"/>
    <cellStyle name="Calculation 4 2 2 2 2 9" xfId="21443"/>
    <cellStyle name="Calculation 4 2 2 2 3" xfId="21444"/>
    <cellStyle name="Calculation 4 2 2 2 3 2" xfId="21445"/>
    <cellStyle name="Calculation 4 2 2 2 3 3" xfId="21446"/>
    <cellStyle name="Calculation 4 2 2 2 3 4" xfId="21447"/>
    <cellStyle name="Calculation 4 2 2 2 3 5" xfId="21448"/>
    <cellStyle name="Calculation 4 2 2 2 3 6" xfId="21449"/>
    <cellStyle name="Calculation 4 2 2 2 3 7" xfId="21450"/>
    <cellStyle name="Calculation 4 2 2 2 3 8" xfId="21451"/>
    <cellStyle name="Calculation 4 2 2 2 4" xfId="21452"/>
    <cellStyle name="Calculation 4 2 2 2 4 2" xfId="21453"/>
    <cellStyle name="Calculation 4 2 2 2 4 3" xfId="21454"/>
    <cellStyle name="Calculation 4 2 2 2 4 4" xfId="21455"/>
    <cellStyle name="Calculation 4 2 2 2 4 5" xfId="21456"/>
    <cellStyle name="Calculation 4 2 2 2 4 6" xfId="21457"/>
    <cellStyle name="Calculation 4 2 2 2 4 7" xfId="21458"/>
    <cellStyle name="Calculation 4 2 2 2 4 8" xfId="21459"/>
    <cellStyle name="Calculation 4 2 2 2 4 9" xfId="21460"/>
    <cellStyle name="Calculation 4 2 2 2 5" xfId="21461"/>
    <cellStyle name="Calculation 4 2 2 2 6" xfId="21462"/>
    <cellStyle name="Calculation 4 2 2 2 7" xfId="21463"/>
    <cellStyle name="Calculation 4 2 2 2 8" xfId="21464"/>
    <cellStyle name="Calculation 4 2 2 2 9" xfId="21465"/>
    <cellStyle name="Calculation 4 2 2 3" xfId="21466"/>
    <cellStyle name="Calculation 4 2 2 3 10" xfId="21467"/>
    <cellStyle name="Calculation 4 2 2 3 11" xfId="21468"/>
    <cellStyle name="Calculation 4 2 2 3 12" xfId="21469"/>
    <cellStyle name="Calculation 4 2 2 3 13" xfId="21470"/>
    <cellStyle name="Calculation 4 2 2 3 2" xfId="21471"/>
    <cellStyle name="Calculation 4 2 2 3 2 10" xfId="21472"/>
    <cellStyle name="Calculation 4 2 2 3 2 2" xfId="21473"/>
    <cellStyle name="Calculation 4 2 2 3 2 2 2" xfId="21474"/>
    <cellStyle name="Calculation 4 2 2 3 2 2 3" xfId="21475"/>
    <cellStyle name="Calculation 4 2 2 3 2 2 4" xfId="21476"/>
    <cellStyle name="Calculation 4 2 2 3 2 2 5" xfId="21477"/>
    <cellStyle name="Calculation 4 2 2 3 2 2 6" xfId="21478"/>
    <cellStyle name="Calculation 4 2 2 3 2 2 7" xfId="21479"/>
    <cellStyle name="Calculation 4 2 2 3 2 2 8" xfId="21480"/>
    <cellStyle name="Calculation 4 2 2 3 2 2 9" xfId="21481"/>
    <cellStyle name="Calculation 4 2 2 3 2 3" xfId="21482"/>
    <cellStyle name="Calculation 4 2 2 3 2 4" xfId="21483"/>
    <cellStyle name="Calculation 4 2 2 3 2 5" xfId="21484"/>
    <cellStyle name="Calculation 4 2 2 3 2 6" xfId="21485"/>
    <cellStyle name="Calculation 4 2 2 3 2 7" xfId="21486"/>
    <cellStyle name="Calculation 4 2 2 3 2 8" xfId="21487"/>
    <cellStyle name="Calculation 4 2 2 3 2 9" xfId="21488"/>
    <cellStyle name="Calculation 4 2 2 3 3" xfId="21489"/>
    <cellStyle name="Calculation 4 2 2 3 3 2" xfId="21490"/>
    <cellStyle name="Calculation 4 2 2 3 3 3" xfId="21491"/>
    <cellStyle name="Calculation 4 2 2 3 3 4" xfId="21492"/>
    <cellStyle name="Calculation 4 2 2 3 3 5" xfId="21493"/>
    <cellStyle name="Calculation 4 2 2 3 3 6" xfId="21494"/>
    <cellStyle name="Calculation 4 2 2 3 3 7" xfId="21495"/>
    <cellStyle name="Calculation 4 2 2 3 3 8" xfId="21496"/>
    <cellStyle name="Calculation 4 2 2 3 4" xfId="21497"/>
    <cellStyle name="Calculation 4 2 2 3 4 2" xfId="21498"/>
    <cellStyle name="Calculation 4 2 2 3 4 3" xfId="21499"/>
    <cellStyle name="Calculation 4 2 2 3 4 4" xfId="21500"/>
    <cellStyle name="Calculation 4 2 2 3 4 5" xfId="21501"/>
    <cellStyle name="Calculation 4 2 2 3 4 6" xfId="21502"/>
    <cellStyle name="Calculation 4 2 2 3 4 7" xfId="21503"/>
    <cellStyle name="Calculation 4 2 2 3 4 8" xfId="21504"/>
    <cellStyle name="Calculation 4 2 2 3 4 9" xfId="21505"/>
    <cellStyle name="Calculation 4 2 2 3 5" xfId="21506"/>
    <cellStyle name="Calculation 4 2 2 3 6" xfId="21507"/>
    <cellStyle name="Calculation 4 2 2 3 7" xfId="21508"/>
    <cellStyle name="Calculation 4 2 2 3 8" xfId="21509"/>
    <cellStyle name="Calculation 4 2 2 3 9" xfId="21510"/>
    <cellStyle name="Calculation 4 2 2 4" xfId="21511"/>
    <cellStyle name="Calculation 4 2 2 4 10" xfId="21512"/>
    <cellStyle name="Calculation 4 2 2 4 11" xfId="21513"/>
    <cellStyle name="Calculation 4 2 2 4 12" xfId="21514"/>
    <cellStyle name="Calculation 4 2 2 4 13" xfId="21515"/>
    <cellStyle name="Calculation 4 2 2 4 2" xfId="21516"/>
    <cellStyle name="Calculation 4 2 2 4 2 10" xfId="21517"/>
    <cellStyle name="Calculation 4 2 2 4 2 2" xfId="21518"/>
    <cellStyle name="Calculation 4 2 2 4 2 2 2" xfId="21519"/>
    <cellStyle name="Calculation 4 2 2 4 2 2 3" xfId="21520"/>
    <cellStyle name="Calculation 4 2 2 4 2 2 4" xfId="21521"/>
    <cellStyle name="Calculation 4 2 2 4 2 2 5" xfId="21522"/>
    <cellStyle name="Calculation 4 2 2 4 2 2 6" xfId="21523"/>
    <cellStyle name="Calculation 4 2 2 4 2 2 7" xfId="21524"/>
    <cellStyle name="Calculation 4 2 2 4 2 2 8" xfId="21525"/>
    <cellStyle name="Calculation 4 2 2 4 2 2 9" xfId="21526"/>
    <cellStyle name="Calculation 4 2 2 4 2 3" xfId="21527"/>
    <cellStyle name="Calculation 4 2 2 4 2 4" xfId="21528"/>
    <cellStyle name="Calculation 4 2 2 4 2 5" xfId="21529"/>
    <cellStyle name="Calculation 4 2 2 4 2 6" xfId="21530"/>
    <cellStyle name="Calculation 4 2 2 4 2 7" xfId="21531"/>
    <cellStyle name="Calculation 4 2 2 4 2 8" xfId="21532"/>
    <cellStyle name="Calculation 4 2 2 4 2 9" xfId="21533"/>
    <cellStyle name="Calculation 4 2 2 4 3" xfId="21534"/>
    <cellStyle name="Calculation 4 2 2 4 3 2" xfId="21535"/>
    <cellStyle name="Calculation 4 2 2 4 3 3" xfId="21536"/>
    <cellStyle name="Calculation 4 2 2 4 3 4" xfId="21537"/>
    <cellStyle name="Calculation 4 2 2 4 3 5" xfId="21538"/>
    <cellStyle name="Calculation 4 2 2 4 3 6" xfId="21539"/>
    <cellStyle name="Calculation 4 2 2 4 3 7" xfId="21540"/>
    <cellStyle name="Calculation 4 2 2 4 3 8" xfId="21541"/>
    <cellStyle name="Calculation 4 2 2 4 4" xfId="21542"/>
    <cellStyle name="Calculation 4 2 2 4 4 2" xfId="21543"/>
    <cellStyle name="Calculation 4 2 2 4 4 3" xfId="21544"/>
    <cellStyle name="Calculation 4 2 2 4 4 4" xfId="21545"/>
    <cellStyle name="Calculation 4 2 2 4 4 5" xfId="21546"/>
    <cellStyle name="Calculation 4 2 2 4 4 6" xfId="21547"/>
    <cellStyle name="Calculation 4 2 2 4 4 7" xfId="21548"/>
    <cellStyle name="Calculation 4 2 2 4 4 8" xfId="21549"/>
    <cellStyle name="Calculation 4 2 2 4 4 9" xfId="21550"/>
    <cellStyle name="Calculation 4 2 2 4 5" xfId="21551"/>
    <cellStyle name="Calculation 4 2 2 4 6" xfId="21552"/>
    <cellStyle name="Calculation 4 2 2 4 7" xfId="21553"/>
    <cellStyle name="Calculation 4 2 2 4 8" xfId="21554"/>
    <cellStyle name="Calculation 4 2 2 4 9" xfId="21555"/>
    <cellStyle name="Calculation 4 2 2 5" xfId="21556"/>
    <cellStyle name="Calculation 4 2 2 5 10" xfId="21557"/>
    <cellStyle name="Calculation 4 2 2 5 11" xfId="21558"/>
    <cellStyle name="Calculation 4 2 2 5 12" xfId="21559"/>
    <cellStyle name="Calculation 4 2 2 5 13" xfId="21560"/>
    <cellStyle name="Calculation 4 2 2 5 2" xfId="21561"/>
    <cellStyle name="Calculation 4 2 2 5 2 10" xfId="21562"/>
    <cellStyle name="Calculation 4 2 2 5 2 2" xfId="21563"/>
    <cellStyle name="Calculation 4 2 2 5 2 2 2" xfId="21564"/>
    <cellStyle name="Calculation 4 2 2 5 2 2 3" xfId="21565"/>
    <cellStyle name="Calculation 4 2 2 5 2 2 4" xfId="21566"/>
    <cellStyle name="Calculation 4 2 2 5 2 2 5" xfId="21567"/>
    <cellStyle name="Calculation 4 2 2 5 2 2 6" xfId="21568"/>
    <cellStyle name="Calculation 4 2 2 5 2 2 7" xfId="21569"/>
    <cellStyle name="Calculation 4 2 2 5 2 2 8" xfId="21570"/>
    <cellStyle name="Calculation 4 2 2 5 2 2 9" xfId="21571"/>
    <cellStyle name="Calculation 4 2 2 5 2 3" xfId="21572"/>
    <cellStyle name="Calculation 4 2 2 5 2 4" xfId="21573"/>
    <cellStyle name="Calculation 4 2 2 5 2 5" xfId="21574"/>
    <cellStyle name="Calculation 4 2 2 5 2 6" xfId="21575"/>
    <cellStyle name="Calculation 4 2 2 5 2 7" xfId="21576"/>
    <cellStyle name="Calculation 4 2 2 5 2 8" xfId="21577"/>
    <cellStyle name="Calculation 4 2 2 5 2 9" xfId="21578"/>
    <cellStyle name="Calculation 4 2 2 5 3" xfId="21579"/>
    <cellStyle name="Calculation 4 2 2 5 3 2" xfId="21580"/>
    <cellStyle name="Calculation 4 2 2 5 3 3" xfId="21581"/>
    <cellStyle name="Calculation 4 2 2 5 3 4" xfId="21582"/>
    <cellStyle name="Calculation 4 2 2 5 3 5" xfId="21583"/>
    <cellStyle name="Calculation 4 2 2 5 3 6" xfId="21584"/>
    <cellStyle name="Calculation 4 2 2 5 3 7" xfId="21585"/>
    <cellStyle name="Calculation 4 2 2 5 3 8" xfId="21586"/>
    <cellStyle name="Calculation 4 2 2 5 4" xfId="21587"/>
    <cellStyle name="Calculation 4 2 2 5 4 2" xfId="21588"/>
    <cellStyle name="Calculation 4 2 2 5 4 3" xfId="21589"/>
    <cellStyle name="Calculation 4 2 2 5 4 4" xfId="21590"/>
    <cellStyle name="Calculation 4 2 2 5 4 5" xfId="21591"/>
    <cellStyle name="Calculation 4 2 2 5 4 6" xfId="21592"/>
    <cellStyle name="Calculation 4 2 2 5 4 7" xfId="21593"/>
    <cellStyle name="Calculation 4 2 2 5 4 8" xfId="21594"/>
    <cellStyle name="Calculation 4 2 2 5 4 9" xfId="21595"/>
    <cellStyle name="Calculation 4 2 2 5 5" xfId="21596"/>
    <cellStyle name="Calculation 4 2 2 5 6" xfId="21597"/>
    <cellStyle name="Calculation 4 2 2 5 7" xfId="21598"/>
    <cellStyle name="Calculation 4 2 2 5 8" xfId="21599"/>
    <cellStyle name="Calculation 4 2 2 5 9" xfId="21600"/>
    <cellStyle name="Calculation 4 2 2 6" xfId="21601"/>
    <cellStyle name="Calculation 4 2 2 6 10" xfId="21602"/>
    <cellStyle name="Calculation 4 2 2 6 2" xfId="21603"/>
    <cellStyle name="Calculation 4 2 2 6 2 2" xfId="21604"/>
    <cellStyle name="Calculation 4 2 2 6 2 3" xfId="21605"/>
    <cellStyle name="Calculation 4 2 2 6 2 4" xfId="21606"/>
    <cellStyle name="Calculation 4 2 2 6 2 5" xfId="21607"/>
    <cellStyle name="Calculation 4 2 2 6 2 6" xfId="21608"/>
    <cellStyle name="Calculation 4 2 2 6 2 7" xfId="21609"/>
    <cellStyle name="Calculation 4 2 2 6 2 8" xfId="21610"/>
    <cellStyle name="Calculation 4 2 2 6 2 9" xfId="21611"/>
    <cellStyle name="Calculation 4 2 2 6 3" xfId="21612"/>
    <cellStyle name="Calculation 4 2 2 6 4" xfId="21613"/>
    <cellStyle name="Calculation 4 2 2 6 5" xfId="21614"/>
    <cellStyle name="Calculation 4 2 2 6 6" xfId="21615"/>
    <cellStyle name="Calculation 4 2 2 6 7" xfId="21616"/>
    <cellStyle name="Calculation 4 2 2 6 8" xfId="21617"/>
    <cellStyle name="Calculation 4 2 2 6 9" xfId="21618"/>
    <cellStyle name="Calculation 4 2 2 7" xfId="21619"/>
    <cellStyle name="Calculation 4 2 2 7 2" xfId="21620"/>
    <cellStyle name="Calculation 4 2 2 7 3" xfId="21621"/>
    <cellStyle name="Calculation 4 2 2 7 4" xfId="21622"/>
    <cellStyle name="Calculation 4 2 2 7 5" xfId="21623"/>
    <cellStyle name="Calculation 4 2 2 7 6" xfId="21624"/>
    <cellStyle name="Calculation 4 2 2 7 7" xfId="21625"/>
    <cellStyle name="Calculation 4 2 2 7 8" xfId="21626"/>
    <cellStyle name="Calculation 4 2 2 8" xfId="21627"/>
    <cellStyle name="Calculation 4 2 2 8 2" xfId="21628"/>
    <cellStyle name="Calculation 4 2 2 8 3" xfId="21629"/>
    <cellStyle name="Calculation 4 2 2 8 4" xfId="21630"/>
    <cellStyle name="Calculation 4 2 2 8 5" xfId="21631"/>
    <cellStyle name="Calculation 4 2 2 8 6" xfId="21632"/>
    <cellStyle name="Calculation 4 2 2 8 7" xfId="21633"/>
    <cellStyle name="Calculation 4 2 2 8 8" xfId="21634"/>
    <cellStyle name="Calculation 4 2 2 8 9" xfId="21635"/>
    <cellStyle name="Calculation 4 2 2 9" xfId="21636"/>
    <cellStyle name="Calculation 4 2 3" xfId="21637"/>
    <cellStyle name="Calculation 4 2 3 10" xfId="21638"/>
    <cellStyle name="Calculation 4 2 3 11" xfId="21639"/>
    <cellStyle name="Calculation 4 2 3 12" xfId="21640"/>
    <cellStyle name="Calculation 4 2 3 13" xfId="21641"/>
    <cellStyle name="Calculation 4 2 3 14" xfId="21642"/>
    <cellStyle name="Calculation 4 2 3 15" xfId="21643"/>
    <cellStyle name="Calculation 4 2 3 16" xfId="21644"/>
    <cellStyle name="Calculation 4 2 3 17" xfId="21645"/>
    <cellStyle name="Calculation 4 2 3 2" xfId="21646"/>
    <cellStyle name="Calculation 4 2 3 2 10" xfId="21647"/>
    <cellStyle name="Calculation 4 2 3 2 11" xfId="21648"/>
    <cellStyle name="Calculation 4 2 3 2 12" xfId="21649"/>
    <cellStyle name="Calculation 4 2 3 2 13" xfId="21650"/>
    <cellStyle name="Calculation 4 2 3 2 2" xfId="21651"/>
    <cellStyle name="Calculation 4 2 3 2 2 10" xfId="21652"/>
    <cellStyle name="Calculation 4 2 3 2 2 2" xfId="21653"/>
    <cellStyle name="Calculation 4 2 3 2 2 2 2" xfId="21654"/>
    <cellStyle name="Calculation 4 2 3 2 2 2 3" xfId="21655"/>
    <cellStyle name="Calculation 4 2 3 2 2 2 4" xfId="21656"/>
    <cellStyle name="Calculation 4 2 3 2 2 2 5" xfId="21657"/>
    <cellStyle name="Calculation 4 2 3 2 2 2 6" xfId="21658"/>
    <cellStyle name="Calculation 4 2 3 2 2 2 7" xfId="21659"/>
    <cellStyle name="Calculation 4 2 3 2 2 2 8" xfId="21660"/>
    <cellStyle name="Calculation 4 2 3 2 2 2 9" xfId="21661"/>
    <cellStyle name="Calculation 4 2 3 2 2 3" xfId="21662"/>
    <cellStyle name="Calculation 4 2 3 2 2 4" xfId="21663"/>
    <cellStyle name="Calculation 4 2 3 2 2 5" xfId="21664"/>
    <cellStyle name="Calculation 4 2 3 2 2 6" xfId="21665"/>
    <cellStyle name="Calculation 4 2 3 2 2 7" xfId="21666"/>
    <cellStyle name="Calculation 4 2 3 2 2 8" xfId="21667"/>
    <cellStyle name="Calculation 4 2 3 2 2 9" xfId="21668"/>
    <cellStyle name="Calculation 4 2 3 2 3" xfId="21669"/>
    <cellStyle name="Calculation 4 2 3 2 3 2" xfId="21670"/>
    <cellStyle name="Calculation 4 2 3 2 3 3" xfId="21671"/>
    <cellStyle name="Calculation 4 2 3 2 3 4" xfId="21672"/>
    <cellStyle name="Calculation 4 2 3 2 3 5" xfId="21673"/>
    <cellStyle name="Calculation 4 2 3 2 3 6" xfId="21674"/>
    <cellStyle name="Calculation 4 2 3 2 3 7" xfId="21675"/>
    <cellStyle name="Calculation 4 2 3 2 3 8" xfId="21676"/>
    <cellStyle name="Calculation 4 2 3 2 4" xfId="21677"/>
    <cellStyle name="Calculation 4 2 3 2 4 2" xfId="21678"/>
    <cellStyle name="Calculation 4 2 3 2 4 3" xfId="21679"/>
    <cellStyle name="Calculation 4 2 3 2 4 4" xfId="21680"/>
    <cellStyle name="Calculation 4 2 3 2 4 5" xfId="21681"/>
    <cellStyle name="Calculation 4 2 3 2 4 6" xfId="21682"/>
    <cellStyle name="Calculation 4 2 3 2 4 7" xfId="21683"/>
    <cellStyle name="Calculation 4 2 3 2 4 8" xfId="21684"/>
    <cellStyle name="Calculation 4 2 3 2 4 9" xfId="21685"/>
    <cellStyle name="Calculation 4 2 3 2 5" xfId="21686"/>
    <cellStyle name="Calculation 4 2 3 2 6" xfId="21687"/>
    <cellStyle name="Calculation 4 2 3 2 7" xfId="21688"/>
    <cellStyle name="Calculation 4 2 3 2 8" xfId="21689"/>
    <cellStyle name="Calculation 4 2 3 2 9" xfId="21690"/>
    <cellStyle name="Calculation 4 2 3 3" xfId="21691"/>
    <cellStyle name="Calculation 4 2 3 3 10" xfId="21692"/>
    <cellStyle name="Calculation 4 2 3 3 11" xfId="21693"/>
    <cellStyle name="Calculation 4 2 3 3 12" xfId="21694"/>
    <cellStyle name="Calculation 4 2 3 3 13" xfId="21695"/>
    <cellStyle name="Calculation 4 2 3 3 2" xfId="21696"/>
    <cellStyle name="Calculation 4 2 3 3 2 10" xfId="21697"/>
    <cellStyle name="Calculation 4 2 3 3 2 2" xfId="21698"/>
    <cellStyle name="Calculation 4 2 3 3 2 2 2" xfId="21699"/>
    <cellStyle name="Calculation 4 2 3 3 2 2 3" xfId="21700"/>
    <cellStyle name="Calculation 4 2 3 3 2 2 4" xfId="21701"/>
    <cellStyle name="Calculation 4 2 3 3 2 2 5" xfId="21702"/>
    <cellStyle name="Calculation 4 2 3 3 2 2 6" xfId="21703"/>
    <cellStyle name="Calculation 4 2 3 3 2 2 7" xfId="21704"/>
    <cellStyle name="Calculation 4 2 3 3 2 2 8" xfId="21705"/>
    <cellStyle name="Calculation 4 2 3 3 2 2 9" xfId="21706"/>
    <cellStyle name="Calculation 4 2 3 3 2 3" xfId="21707"/>
    <cellStyle name="Calculation 4 2 3 3 2 4" xfId="21708"/>
    <cellStyle name="Calculation 4 2 3 3 2 5" xfId="21709"/>
    <cellStyle name="Calculation 4 2 3 3 2 6" xfId="21710"/>
    <cellStyle name="Calculation 4 2 3 3 2 7" xfId="21711"/>
    <cellStyle name="Calculation 4 2 3 3 2 8" xfId="21712"/>
    <cellStyle name="Calculation 4 2 3 3 2 9" xfId="21713"/>
    <cellStyle name="Calculation 4 2 3 3 3" xfId="21714"/>
    <cellStyle name="Calculation 4 2 3 3 3 2" xfId="21715"/>
    <cellStyle name="Calculation 4 2 3 3 3 3" xfId="21716"/>
    <cellStyle name="Calculation 4 2 3 3 3 4" xfId="21717"/>
    <cellStyle name="Calculation 4 2 3 3 3 5" xfId="21718"/>
    <cellStyle name="Calculation 4 2 3 3 3 6" xfId="21719"/>
    <cellStyle name="Calculation 4 2 3 3 3 7" xfId="21720"/>
    <cellStyle name="Calculation 4 2 3 3 3 8" xfId="21721"/>
    <cellStyle name="Calculation 4 2 3 3 4" xfId="21722"/>
    <cellStyle name="Calculation 4 2 3 3 4 2" xfId="21723"/>
    <cellStyle name="Calculation 4 2 3 3 4 3" xfId="21724"/>
    <cellStyle name="Calculation 4 2 3 3 4 4" xfId="21725"/>
    <cellStyle name="Calculation 4 2 3 3 4 5" xfId="21726"/>
    <cellStyle name="Calculation 4 2 3 3 4 6" xfId="21727"/>
    <cellStyle name="Calculation 4 2 3 3 4 7" xfId="21728"/>
    <cellStyle name="Calculation 4 2 3 3 4 8" xfId="21729"/>
    <cellStyle name="Calculation 4 2 3 3 4 9" xfId="21730"/>
    <cellStyle name="Calculation 4 2 3 3 5" xfId="21731"/>
    <cellStyle name="Calculation 4 2 3 3 6" xfId="21732"/>
    <cellStyle name="Calculation 4 2 3 3 7" xfId="21733"/>
    <cellStyle name="Calculation 4 2 3 3 8" xfId="21734"/>
    <cellStyle name="Calculation 4 2 3 3 9" xfId="21735"/>
    <cellStyle name="Calculation 4 2 3 4" xfId="21736"/>
    <cellStyle name="Calculation 4 2 3 4 10" xfId="21737"/>
    <cellStyle name="Calculation 4 2 3 4 11" xfId="21738"/>
    <cellStyle name="Calculation 4 2 3 4 12" xfId="21739"/>
    <cellStyle name="Calculation 4 2 3 4 13" xfId="21740"/>
    <cellStyle name="Calculation 4 2 3 4 2" xfId="21741"/>
    <cellStyle name="Calculation 4 2 3 4 2 10" xfId="21742"/>
    <cellStyle name="Calculation 4 2 3 4 2 2" xfId="21743"/>
    <cellStyle name="Calculation 4 2 3 4 2 2 2" xfId="21744"/>
    <cellStyle name="Calculation 4 2 3 4 2 2 3" xfId="21745"/>
    <cellStyle name="Calculation 4 2 3 4 2 2 4" xfId="21746"/>
    <cellStyle name="Calculation 4 2 3 4 2 2 5" xfId="21747"/>
    <cellStyle name="Calculation 4 2 3 4 2 2 6" xfId="21748"/>
    <cellStyle name="Calculation 4 2 3 4 2 2 7" xfId="21749"/>
    <cellStyle name="Calculation 4 2 3 4 2 2 8" xfId="21750"/>
    <cellStyle name="Calculation 4 2 3 4 2 2 9" xfId="21751"/>
    <cellStyle name="Calculation 4 2 3 4 2 3" xfId="21752"/>
    <cellStyle name="Calculation 4 2 3 4 2 4" xfId="21753"/>
    <cellStyle name="Calculation 4 2 3 4 2 5" xfId="21754"/>
    <cellStyle name="Calculation 4 2 3 4 2 6" xfId="21755"/>
    <cellStyle name="Calculation 4 2 3 4 2 7" xfId="21756"/>
    <cellStyle name="Calculation 4 2 3 4 2 8" xfId="21757"/>
    <cellStyle name="Calculation 4 2 3 4 2 9" xfId="21758"/>
    <cellStyle name="Calculation 4 2 3 4 3" xfId="21759"/>
    <cellStyle name="Calculation 4 2 3 4 3 2" xfId="21760"/>
    <cellStyle name="Calculation 4 2 3 4 3 3" xfId="21761"/>
    <cellStyle name="Calculation 4 2 3 4 3 4" xfId="21762"/>
    <cellStyle name="Calculation 4 2 3 4 3 5" xfId="21763"/>
    <cellStyle name="Calculation 4 2 3 4 3 6" xfId="21764"/>
    <cellStyle name="Calculation 4 2 3 4 3 7" xfId="21765"/>
    <cellStyle name="Calculation 4 2 3 4 3 8" xfId="21766"/>
    <cellStyle name="Calculation 4 2 3 4 4" xfId="21767"/>
    <cellStyle name="Calculation 4 2 3 4 4 2" xfId="21768"/>
    <cellStyle name="Calculation 4 2 3 4 4 3" xfId="21769"/>
    <cellStyle name="Calculation 4 2 3 4 4 4" xfId="21770"/>
    <cellStyle name="Calculation 4 2 3 4 4 5" xfId="21771"/>
    <cellStyle name="Calculation 4 2 3 4 4 6" xfId="21772"/>
    <cellStyle name="Calculation 4 2 3 4 4 7" xfId="21773"/>
    <cellStyle name="Calculation 4 2 3 4 4 8" xfId="21774"/>
    <cellStyle name="Calculation 4 2 3 4 4 9" xfId="21775"/>
    <cellStyle name="Calculation 4 2 3 4 5" xfId="21776"/>
    <cellStyle name="Calculation 4 2 3 4 6" xfId="21777"/>
    <cellStyle name="Calculation 4 2 3 4 7" xfId="21778"/>
    <cellStyle name="Calculation 4 2 3 4 8" xfId="21779"/>
    <cellStyle name="Calculation 4 2 3 4 9" xfId="21780"/>
    <cellStyle name="Calculation 4 2 3 5" xfId="21781"/>
    <cellStyle name="Calculation 4 2 3 5 10" xfId="21782"/>
    <cellStyle name="Calculation 4 2 3 5 2" xfId="21783"/>
    <cellStyle name="Calculation 4 2 3 5 2 2" xfId="21784"/>
    <cellStyle name="Calculation 4 2 3 5 2 3" xfId="21785"/>
    <cellStyle name="Calculation 4 2 3 5 2 4" xfId="21786"/>
    <cellStyle name="Calculation 4 2 3 5 2 5" xfId="21787"/>
    <cellStyle name="Calculation 4 2 3 5 2 6" xfId="21788"/>
    <cellStyle name="Calculation 4 2 3 5 2 7" xfId="21789"/>
    <cellStyle name="Calculation 4 2 3 5 2 8" xfId="21790"/>
    <cellStyle name="Calculation 4 2 3 5 2 9" xfId="21791"/>
    <cellStyle name="Calculation 4 2 3 5 3" xfId="21792"/>
    <cellStyle name="Calculation 4 2 3 5 4" xfId="21793"/>
    <cellStyle name="Calculation 4 2 3 5 5" xfId="21794"/>
    <cellStyle name="Calculation 4 2 3 5 6" xfId="21795"/>
    <cellStyle name="Calculation 4 2 3 5 7" xfId="21796"/>
    <cellStyle name="Calculation 4 2 3 5 8" xfId="21797"/>
    <cellStyle name="Calculation 4 2 3 5 9" xfId="21798"/>
    <cellStyle name="Calculation 4 2 3 6" xfId="21799"/>
    <cellStyle name="Calculation 4 2 3 6 2" xfId="21800"/>
    <cellStyle name="Calculation 4 2 3 6 3" xfId="21801"/>
    <cellStyle name="Calculation 4 2 3 6 4" xfId="21802"/>
    <cellStyle name="Calculation 4 2 3 6 5" xfId="21803"/>
    <cellStyle name="Calculation 4 2 3 6 6" xfId="21804"/>
    <cellStyle name="Calculation 4 2 3 6 7" xfId="21805"/>
    <cellStyle name="Calculation 4 2 3 6 8" xfId="21806"/>
    <cellStyle name="Calculation 4 2 3 7" xfId="21807"/>
    <cellStyle name="Calculation 4 2 3 7 2" xfId="21808"/>
    <cellStyle name="Calculation 4 2 3 7 3" xfId="21809"/>
    <cellStyle name="Calculation 4 2 3 7 4" xfId="21810"/>
    <cellStyle name="Calculation 4 2 3 7 5" xfId="21811"/>
    <cellStyle name="Calculation 4 2 3 7 6" xfId="21812"/>
    <cellStyle name="Calculation 4 2 3 7 7" xfId="21813"/>
    <cellStyle name="Calculation 4 2 3 7 8" xfId="21814"/>
    <cellStyle name="Calculation 4 2 3 7 9" xfId="21815"/>
    <cellStyle name="Calculation 4 2 3 8" xfId="21816"/>
    <cellStyle name="Calculation 4 2 3 9" xfId="21817"/>
    <cellStyle name="Calculation 4 2 4" xfId="21818"/>
    <cellStyle name="Calculation 4 2 4 10" xfId="21819"/>
    <cellStyle name="Calculation 4 2 4 11" xfId="21820"/>
    <cellStyle name="Calculation 4 2 4 12" xfId="21821"/>
    <cellStyle name="Calculation 4 2 4 13" xfId="21822"/>
    <cellStyle name="Calculation 4 2 4 2" xfId="21823"/>
    <cellStyle name="Calculation 4 2 4 2 10" xfId="21824"/>
    <cellStyle name="Calculation 4 2 4 2 2" xfId="21825"/>
    <cellStyle name="Calculation 4 2 4 2 2 2" xfId="21826"/>
    <cellStyle name="Calculation 4 2 4 2 2 3" xfId="21827"/>
    <cellStyle name="Calculation 4 2 4 2 2 4" xfId="21828"/>
    <cellStyle name="Calculation 4 2 4 2 2 5" xfId="21829"/>
    <cellStyle name="Calculation 4 2 4 2 2 6" xfId="21830"/>
    <cellStyle name="Calculation 4 2 4 2 2 7" xfId="21831"/>
    <cellStyle name="Calculation 4 2 4 2 2 8" xfId="21832"/>
    <cellStyle name="Calculation 4 2 4 2 2 9" xfId="21833"/>
    <cellStyle name="Calculation 4 2 4 2 3" xfId="21834"/>
    <cellStyle name="Calculation 4 2 4 2 4" xfId="21835"/>
    <cellStyle name="Calculation 4 2 4 2 5" xfId="21836"/>
    <cellStyle name="Calculation 4 2 4 2 6" xfId="21837"/>
    <cellStyle name="Calculation 4 2 4 2 7" xfId="21838"/>
    <cellStyle name="Calculation 4 2 4 2 8" xfId="21839"/>
    <cellStyle name="Calculation 4 2 4 2 9" xfId="21840"/>
    <cellStyle name="Calculation 4 2 4 3" xfId="21841"/>
    <cellStyle name="Calculation 4 2 4 3 2" xfId="21842"/>
    <cellStyle name="Calculation 4 2 4 3 3" xfId="21843"/>
    <cellStyle name="Calculation 4 2 4 3 4" xfId="21844"/>
    <cellStyle name="Calculation 4 2 4 3 5" xfId="21845"/>
    <cellStyle name="Calculation 4 2 4 3 6" xfId="21846"/>
    <cellStyle name="Calculation 4 2 4 3 7" xfId="21847"/>
    <cellStyle name="Calculation 4 2 4 3 8" xfId="21848"/>
    <cellStyle name="Calculation 4 2 4 4" xfId="21849"/>
    <cellStyle name="Calculation 4 2 4 4 2" xfId="21850"/>
    <cellStyle name="Calculation 4 2 4 4 3" xfId="21851"/>
    <cellStyle name="Calculation 4 2 4 4 4" xfId="21852"/>
    <cellStyle name="Calculation 4 2 4 4 5" xfId="21853"/>
    <cellStyle name="Calculation 4 2 4 4 6" xfId="21854"/>
    <cellStyle name="Calculation 4 2 4 4 7" xfId="21855"/>
    <cellStyle name="Calculation 4 2 4 4 8" xfId="21856"/>
    <cellStyle name="Calculation 4 2 4 4 9" xfId="21857"/>
    <cellStyle name="Calculation 4 2 4 5" xfId="21858"/>
    <cellStyle name="Calculation 4 2 4 6" xfId="21859"/>
    <cellStyle name="Calculation 4 2 4 7" xfId="21860"/>
    <cellStyle name="Calculation 4 2 4 8" xfId="21861"/>
    <cellStyle name="Calculation 4 2 4 9" xfId="21862"/>
    <cellStyle name="Calculation 4 2 5" xfId="21863"/>
    <cellStyle name="Calculation 4 2 5 2" xfId="21864"/>
    <cellStyle name="Calculation 4 2 5 3" xfId="21865"/>
    <cellStyle name="Calculation 4 2 5 4" xfId="21866"/>
    <cellStyle name="Calculation 4 2 5 5" xfId="21867"/>
    <cellStyle name="Calculation 4 2 5 6" xfId="21868"/>
    <cellStyle name="Calculation 4 2 5 7" xfId="21869"/>
    <cellStyle name="Calculation 4 2 5 8" xfId="21870"/>
    <cellStyle name="Calculation 4 2 5 9" xfId="21871"/>
    <cellStyle name="Calculation 4 2 6" xfId="21872"/>
    <cellStyle name="Calculation 4 2 7" xfId="21873"/>
    <cellStyle name="Calculation 4 2 8" xfId="21874"/>
    <cellStyle name="Calculation 4 2 9" xfId="21875"/>
    <cellStyle name="Calculation 4 3" xfId="21876"/>
    <cellStyle name="Calculation 4 3 10" xfId="21877"/>
    <cellStyle name="Calculation 4 3 11" xfId="21878"/>
    <cellStyle name="Calculation 4 3 12" xfId="21879"/>
    <cellStyle name="Calculation 4 3 13" xfId="21880"/>
    <cellStyle name="Calculation 4 3 14" xfId="21881"/>
    <cellStyle name="Calculation 4 3 15" xfId="21882"/>
    <cellStyle name="Calculation 4 3 16" xfId="21883"/>
    <cellStyle name="Calculation 4 3 17" xfId="21884"/>
    <cellStyle name="Calculation 4 3 18" xfId="21885"/>
    <cellStyle name="Calculation 4 3 19" xfId="21886"/>
    <cellStyle name="Calculation 4 3 2" xfId="21887"/>
    <cellStyle name="Calculation 4 3 2 10" xfId="21888"/>
    <cellStyle name="Calculation 4 3 2 11" xfId="21889"/>
    <cellStyle name="Calculation 4 3 2 12" xfId="21890"/>
    <cellStyle name="Calculation 4 3 2 13" xfId="21891"/>
    <cellStyle name="Calculation 4 3 2 2" xfId="21892"/>
    <cellStyle name="Calculation 4 3 2 2 10" xfId="21893"/>
    <cellStyle name="Calculation 4 3 2 2 2" xfId="21894"/>
    <cellStyle name="Calculation 4 3 2 2 2 2" xfId="21895"/>
    <cellStyle name="Calculation 4 3 2 2 2 3" xfId="21896"/>
    <cellStyle name="Calculation 4 3 2 2 2 4" xfId="21897"/>
    <cellStyle name="Calculation 4 3 2 2 2 5" xfId="21898"/>
    <cellStyle name="Calculation 4 3 2 2 2 6" xfId="21899"/>
    <cellStyle name="Calculation 4 3 2 2 2 7" xfId="21900"/>
    <cellStyle name="Calculation 4 3 2 2 2 8" xfId="21901"/>
    <cellStyle name="Calculation 4 3 2 2 2 9" xfId="21902"/>
    <cellStyle name="Calculation 4 3 2 2 3" xfId="21903"/>
    <cellStyle name="Calculation 4 3 2 2 4" xfId="21904"/>
    <cellStyle name="Calculation 4 3 2 2 5" xfId="21905"/>
    <cellStyle name="Calculation 4 3 2 2 6" xfId="21906"/>
    <cellStyle name="Calculation 4 3 2 2 7" xfId="21907"/>
    <cellStyle name="Calculation 4 3 2 2 8" xfId="21908"/>
    <cellStyle name="Calculation 4 3 2 2 9" xfId="21909"/>
    <cellStyle name="Calculation 4 3 2 3" xfId="21910"/>
    <cellStyle name="Calculation 4 3 2 3 2" xfId="21911"/>
    <cellStyle name="Calculation 4 3 2 3 3" xfId="21912"/>
    <cellStyle name="Calculation 4 3 2 3 4" xfId="21913"/>
    <cellStyle name="Calculation 4 3 2 3 5" xfId="21914"/>
    <cellStyle name="Calculation 4 3 2 3 6" xfId="21915"/>
    <cellStyle name="Calculation 4 3 2 3 7" xfId="21916"/>
    <cellStyle name="Calculation 4 3 2 3 8" xfId="21917"/>
    <cellStyle name="Calculation 4 3 2 4" xfId="21918"/>
    <cellStyle name="Calculation 4 3 2 4 2" xfId="21919"/>
    <cellStyle name="Calculation 4 3 2 4 3" xfId="21920"/>
    <cellStyle name="Calculation 4 3 2 4 4" xfId="21921"/>
    <cellStyle name="Calculation 4 3 2 4 5" xfId="21922"/>
    <cellStyle name="Calculation 4 3 2 4 6" xfId="21923"/>
    <cellStyle name="Calculation 4 3 2 4 7" xfId="21924"/>
    <cellStyle name="Calculation 4 3 2 4 8" xfId="21925"/>
    <cellStyle name="Calculation 4 3 2 4 9" xfId="21926"/>
    <cellStyle name="Calculation 4 3 2 5" xfId="21927"/>
    <cellStyle name="Calculation 4 3 2 6" xfId="21928"/>
    <cellStyle name="Calculation 4 3 2 7" xfId="21929"/>
    <cellStyle name="Calculation 4 3 2 8" xfId="21930"/>
    <cellStyle name="Calculation 4 3 2 9" xfId="21931"/>
    <cellStyle name="Calculation 4 3 3" xfId="21932"/>
    <cellStyle name="Calculation 4 3 3 10" xfId="21933"/>
    <cellStyle name="Calculation 4 3 3 11" xfId="21934"/>
    <cellStyle name="Calculation 4 3 3 12" xfId="21935"/>
    <cellStyle name="Calculation 4 3 3 13" xfId="21936"/>
    <cellStyle name="Calculation 4 3 3 2" xfId="21937"/>
    <cellStyle name="Calculation 4 3 3 2 10" xfId="21938"/>
    <cellStyle name="Calculation 4 3 3 2 2" xfId="21939"/>
    <cellStyle name="Calculation 4 3 3 2 2 2" xfId="21940"/>
    <cellStyle name="Calculation 4 3 3 2 2 3" xfId="21941"/>
    <cellStyle name="Calculation 4 3 3 2 2 4" xfId="21942"/>
    <cellStyle name="Calculation 4 3 3 2 2 5" xfId="21943"/>
    <cellStyle name="Calculation 4 3 3 2 2 6" xfId="21944"/>
    <cellStyle name="Calculation 4 3 3 2 2 7" xfId="21945"/>
    <cellStyle name="Calculation 4 3 3 2 2 8" xfId="21946"/>
    <cellStyle name="Calculation 4 3 3 2 2 9" xfId="21947"/>
    <cellStyle name="Calculation 4 3 3 2 3" xfId="21948"/>
    <cellStyle name="Calculation 4 3 3 2 4" xfId="21949"/>
    <cellStyle name="Calculation 4 3 3 2 5" xfId="21950"/>
    <cellStyle name="Calculation 4 3 3 2 6" xfId="21951"/>
    <cellStyle name="Calculation 4 3 3 2 7" xfId="21952"/>
    <cellStyle name="Calculation 4 3 3 2 8" xfId="21953"/>
    <cellStyle name="Calculation 4 3 3 2 9" xfId="21954"/>
    <cellStyle name="Calculation 4 3 3 3" xfId="21955"/>
    <cellStyle name="Calculation 4 3 3 3 2" xfId="21956"/>
    <cellStyle name="Calculation 4 3 3 3 3" xfId="21957"/>
    <cellStyle name="Calculation 4 3 3 3 4" xfId="21958"/>
    <cellStyle name="Calculation 4 3 3 3 5" xfId="21959"/>
    <cellStyle name="Calculation 4 3 3 3 6" xfId="21960"/>
    <cellStyle name="Calculation 4 3 3 3 7" xfId="21961"/>
    <cellStyle name="Calculation 4 3 3 3 8" xfId="21962"/>
    <cellStyle name="Calculation 4 3 3 4" xfId="21963"/>
    <cellStyle name="Calculation 4 3 3 4 2" xfId="21964"/>
    <cellStyle name="Calculation 4 3 3 4 3" xfId="21965"/>
    <cellStyle name="Calculation 4 3 3 4 4" xfId="21966"/>
    <cellStyle name="Calculation 4 3 3 4 5" xfId="21967"/>
    <cellStyle name="Calculation 4 3 3 4 6" xfId="21968"/>
    <cellStyle name="Calculation 4 3 3 4 7" xfId="21969"/>
    <cellStyle name="Calculation 4 3 3 4 8" xfId="21970"/>
    <cellStyle name="Calculation 4 3 3 4 9" xfId="21971"/>
    <cellStyle name="Calculation 4 3 3 5" xfId="21972"/>
    <cellStyle name="Calculation 4 3 3 6" xfId="21973"/>
    <cellStyle name="Calculation 4 3 3 7" xfId="21974"/>
    <cellStyle name="Calculation 4 3 3 8" xfId="21975"/>
    <cellStyle name="Calculation 4 3 3 9" xfId="21976"/>
    <cellStyle name="Calculation 4 3 4" xfId="21977"/>
    <cellStyle name="Calculation 4 3 4 10" xfId="21978"/>
    <cellStyle name="Calculation 4 3 4 11" xfId="21979"/>
    <cellStyle name="Calculation 4 3 4 12" xfId="21980"/>
    <cellStyle name="Calculation 4 3 4 13" xfId="21981"/>
    <cellStyle name="Calculation 4 3 4 2" xfId="21982"/>
    <cellStyle name="Calculation 4 3 4 2 10" xfId="21983"/>
    <cellStyle name="Calculation 4 3 4 2 2" xfId="21984"/>
    <cellStyle name="Calculation 4 3 4 2 2 2" xfId="21985"/>
    <cellStyle name="Calculation 4 3 4 2 2 3" xfId="21986"/>
    <cellStyle name="Calculation 4 3 4 2 2 4" xfId="21987"/>
    <cellStyle name="Calculation 4 3 4 2 2 5" xfId="21988"/>
    <cellStyle name="Calculation 4 3 4 2 2 6" xfId="21989"/>
    <cellStyle name="Calculation 4 3 4 2 2 7" xfId="21990"/>
    <cellStyle name="Calculation 4 3 4 2 2 8" xfId="21991"/>
    <cellStyle name="Calculation 4 3 4 2 2 9" xfId="21992"/>
    <cellStyle name="Calculation 4 3 4 2 3" xfId="21993"/>
    <cellStyle name="Calculation 4 3 4 2 4" xfId="21994"/>
    <cellStyle name="Calculation 4 3 4 2 5" xfId="21995"/>
    <cellStyle name="Calculation 4 3 4 2 6" xfId="21996"/>
    <cellStyle name="Calculation 4 3 4 2 7" xfId="21997"/>
    <cellStyle name="Calculation 4 3 4 2 8" xfId="21998"/>
    <cellStyle name="Calculation 4 3 4 2 9" xfId="21999"/>
    <cellStyle name="Calculation 4 3 4 3" xfId="22000"/>
    <cellStyle name="Calculation 4 3 4 3 2" xfId="22001"/>
    <cellStyle name="Calculation 4 3 4 3 3" xfId="22002"/>
    <cellStyle name="Calculation 4 3 4 3 4" xfId="22003"/>
    <cellStyle name="Calculation 4 3 4 3 5" xfId="22004"/>
    <cellStyle name="Calculation 4 3 4 3 6" xfId="22005"/>
    <cellStyle name="Calculation 4 3 4 3 7" xfId="22006"/>
    <cellStyle name="Calculation 4 3 4 3 8" xfId="22007"/>
    <cellStyle name="Calculation 4 3 4 4" xfId="22008"/>
    <cellStyle name="Calculation 4 3 4 4 2" xfId="22009"/>
    <cellStyle name="Calculation 4 3 4 4 3" xfId="22010"/>
    <cellStyle name="Calculation 4 3 4 4 4" xfId="22011"/>
    <cellStyle name="Calculation 4 3 4 4 5" xfId="22012"/>
    <cellStyle name="Calculation 4 3 4 4 6" xfId="22013"/>
    <cellStyle name="Calculation 4 3 4 4 7" xfId="22014"/>
    <cellStyle name="Calculation 4 3 4 4 8" xfId="22015"/>
    <cellStyle name="Calculation 4 3 4 4 9" xfId="22016"/>
    <cellStyle name="Calculation 4 3 4 5" xfId="22017"/>
    <cellStyle name="Calculation 4 3 4 6" xfId="22018"/>
    <cellStyle name="Calculation 4 3 4 7" xfId="22019"/>
    <cellStyle name="Calculation 4 3 4 8" xfId="22020"/>
    <cellStyle name="Calculation 4 3 4 9" xfId="22021"/>
    <cellStyle name="Calculation 4 3 5" xfId="22022"/>
    <cellStyle name="Calculation 4 3 5 10" xfId="22023"/>
    <cellStyle name="Calculation 4 3 5 11" xfId="22024"/>
    <cellStyle name="Calculation 4 3 5 12" xfId="22025"/>
    <cellStyle name="Calculation 4 3 5 13" xfId="22026"/>
    <cellStyle name="Calculation 4 3 5 2" xfId="22027"/>
    <cellStyle name="Calculation 4 3 5 2 10" xfId="22028"/>
    <cellStyle name="Calculation 4 3 5 2 2" xfId="22029"/>
    <cellStyle name="Calculation 4 3 5 2 2 2" xfId="22030"/>
    <cellStyle name="Calculation 4 3 5 2 2 3" xfId="22031"/>
    <cellStyle name="Calculation 4 3 5 2 2 4" xfId="22032"/>
    <cellStyle name="Calculation 4 3 5 2 2 5" xfId="22033"/>
    <cellStyle name="Calculation 4 3 5 2 2 6" xfId="22034"/>
    <cellStyle name="Calculation 4 3 5 2 2 7" xfId="22035"/>
    <cellStyle name="Calculation 4 3 5 2 2 8" xfId="22036"/>
    <cellStyle name="Calculation 4 3 5 2 2 9" xfId="22037"/>
    <cellStyle name="Calculation 4 3 5 2 3" xfId="22038"/>
    <cellStyle name="Calculation 4 3 5 2 4" xfId="22039"/>
    <cellStyle name="Calculation 4 3 5 2 5" xfId="22040"/>
    <cellStyle name="Calculation 4 3 5 2 6" xfId="22041"/>
    <cellStyle name="Calculation 4 3 5 2 7" xfId="22042"/>
    <cellStyle name="Calculation 4 3 5 2 8" xfId="22043"/>
    <cellStyle name="Calculation 4 3 5 2 9" xfId="22044"/>
    <cellStyle name="Calculation 4 3 5 3" xfId="22045"/>
    <cellStyle name="Calculation 4 3 5 3 2" xfId="22046"/>
    <cellStyle name="Calculation 4 3 5 3 3" xfId="22047"/>
    <cellStyle name="Calculation 4 3 5 3 4" xfId="22048"/>
    <cellStyle name="Calculation 4 3 5 3 5" xfId="22049"/>
    <cellStyle name="Calculation 4 3 5 3 6" xfId="22050"/>
    <cellStyle name="Calculation 4 3 5 3 7" xfId="22051"/>
    <cellStyle name="Calculation 4 3 5 3 8" xfId="22052"/>
    <cellStyle name="Calculation 4 3 5 4" xfId="22053"/>
    <cellStyle name="Calculation 4 3 5 4 2" xfId="22054"/>
    <cellStyle name="Calculation 4 3 5 4 3" xfId="22055"/>
    <cellStyle name="Calculation 4 3 5 4 4" xfId="22056"/>
    <cellStyle name="Calculation 4 3 5 4 5" xfId="22057"/>
    <cellStyle name="Calculation 4 3 5 4 6" xfId="22058"/>
    <cellStyle name="Calculation 4 3 5 4 7" xfId="22059"/>
    <cellStyle name="Calculation 4 3 5 4 8" xfId="22060"/>
    <cellStyle name="Calculation 4 3 5 4 9" xfId="22061"/>
    <cellStyle name="Calculation 4 3 5 5" xfId="22062"/>
    <cellStyle name="Calculation 4 3 5 6" xfId="22063"/>
    <cellStyle name="Calculation 4 3 5 7" xfId="22064"/>
    <cellStyle name="Calculation 4 3 5 8" xfId="22065"/>
    <cellStyle name="Calculation 4 3 5 9" xfId="22066"/>
    <cellStyle name="Calculation 4 3 6" xfId="22067"/>
    <cellStyle name="Calculation 4 3 6 10" xfId="22068"/>
    <cellStyle name="Calculation 4 3 6 2" xfId="22069"/>
    <cellStyle name="Calculation 4 3 6 2 2" xfId="22070"/>
    <cellStyle name="Calculation 4 3 6 2 3" xfId="22071"/>
    <cellStyle name="Calculation 4 3 6 2 4" xfId="22072"/>
    <cellStyle name="Calculation 4 3 6 2 5" xfId="22073"/>
    <cellStyle name="Calculation 4 3 6 2 6" xfId="22074"/>
    <cellStyle name="Calculation 4 3 6 2 7" xfId="22075"/>
    <cellStyle name="Calculation 4 3 6 2 8" xfId="22076"/>
    <cellStyle name="Calculation 4 3 6 2 9" xfId="22077"/>
    <cellStyle name="Calculation 4 3 6 3" xfId="22078"/>
    <cellStyle name="Calculation 4 3 6 4" xfId="22079"/>
    <cellStyle name="Calculation 4 3 6 5" xfId="22080"/>
    <cellStyle name="Calculation 4 3 6 6" xfId="22081"/>
    <cellStyle name="Calculation 4 3 6 7" xfId="22082"/>
    <cellStyle name="Calculation 4 3 6 8" xfId="22083"/>
    <cellStyle name="Calculation 4 3 6 9" xfId="22084"/>
    <cellStyle name="Calculation 4 3 7" xfId="22085"/>
    <cellStyle name="Calculation 4 3 7 2" xfId="22086"/>
    <cellStyle name="Calculation 4 3 7 3" xfId="22087"/>
    <cellStyle name="Calculation 4 3 7 4" xfId="22088"/>
    <cellStyle name="Calculation 4 3 7 5" xfId="22089"/>
    <cellStyle name="Calculation 4 3 7 6" xfId="22090"/>
    <cellStyle name="Calculation 4 3 7 7" xfId="22091"/>
    <cellStyle name="Calculation 4 3 7 8" xfId="22092"/>
    <cellStyle name="Calculation 4 3 8" xfId="22093"/>
    <cellStyle name="Calculation 4 3 8 2" xfId="22094"/>
    <cellStyle name="Calculation 4 3 8 3" xfId="22095"/>
    <cellStyle name="Calculation 4 3 8 4" xfId="22096"/>
    <cellStyle name="Calculation 4 3 8 5" xfId="22097"/>
    <cellStyle name="Calculation 4 3 8 6" xfId="22098"/>
    <cellStyle name="Calculation 4 3 8 7" xfId="22099"/>
    <cellStyle name="Calculation 4 3 8 8" xfId="22100"/>
    <cellStyle name="Calculation 4 3 8 9" xfId="22101"/>
    <cellStyle name="Calculation 4 3 9" xfId="22102"/>
    <cellStyle name="Calculation 4 4" xfId="22103"/>
    <cellStyle name="Calculation 4 4 10" xfId="22104"/>
    <cellStyle name="Calculation 4 4 11" xfId="22105"/>
    <cellStyle name="Calculation 4 4 12" xfId="22106"/>
    <cellStyle name="Calculation 4 4 13" xfId="22107"/>
    <cellStyle name="Calculation 4 4 14" xfId="22108"/>
    <cellStyle name="Calculation 4 4 15" xfId="22109"/>
    <cellStyle name="Calculation 4 4 16" xfId="22110"/>
    <cellStyle name="Calculation 4 4 17" xfId="22111"/>
    <cellStyle name="Calculation 4 4 18" xfId="22112"/>
    <cellStyle name="Calculation 4 4 2" xfId="22113"/>
    <cellStyle name="Calculation 4 4 2 10" xfId="22114"/>
    <cellStyle name="Calculation 4 4 2 11" xfId="22115"/>
    <cellStyle name="Calculation 4 4 2 12" xfId="22116"/>
    <cellStyle name="Calculation 4 4 2 13" xfId="22117"/>
    <cellStyle name="Calculation 4 4 2 2" xfId="22118"/>
    <cellStyle name="Calculation 4 4 2 2 10" xfId="22119"/>
    <cellStyle name="Calculation 4 4 2 2 2" xfId="22120"/>
    <cellStyle name="Calculation 4 4 2 2 2 2" xfId="22121"/>
    <cellStyle name="Calculation 4 4 2 2 2 3" xfId="22122"/>
    <cellStyle name="Calculation 4 4 2 2 2 4" xfId="22123"/>
    <cellStyle name="Calculation 4 4 2 2 2 5" xfId="22124"/>
    <cellStyle name="Calculation 4 4 2 2 2 6" xfId="22125"/>
    <cellStyle name="Calculation 4 4 2 2 2 7" xfId="22126"/>
    <cellStyle name="Calculation 4 4 2 2 2 8" xfId="22127"/>
    <cellStyle name="Calculation 4 4 2 2 2 9" xfId="22128"/>
    <cellStyle name="Calculation 4 4 2 2 3" xfId="22129"/>
    <cellStyle name="Calculation 4 4 2 2 4" xfId="22130"/>
    <cellStyle name="Calculation 4 4 2 2 5" xfId="22131"/>
    <cellStyle name="Calculation 4 4 2 2 6" xfId="22132"/>
    <cellStyle name="Calculation 4 4 2 2 7" xfId="22133"/>
    <cellStyle name="Calculation 4 4 2 2 8" xfId="22134"/>
    <cellStyle name="Calculation 4 4 2 2 9" xfId="22135"/>
    <cellStyle name="Calculation 4 4 2 3" xfId="22136"/>
    <cellStyle name="Calculation 4 4 2 3 2" xfId="22137"/>
    <cellStyle name="Calculation 4 4 2 3 3" xfId="22138"/>
    <cellStyle name="Calculation 4 4 2 3 4" xfId="22139"/>
    <cellStyle name="Calculation 4 4 2 3 5" xfId="22140"/>
    <cellStyle name="Calculation 4 4 2 3 6" xfId="22141"/>
    <cellStyle name="Calculation 4 4 2 3 7" xfId="22142"/>
    <cellStyle name="Calculation 4 4 2 3 8" xfId="22143"/>
    <cellStyle name="Calculation 4 4 2 4" xfId="22144"/>
    <cellStyle name="Calculation 4 4 2 4 2" xfId="22145"/>
    <cellStyle name="Calculation 4 4 2 4 3" xfId="22146"/>
    <cellStyle name="Calculation 4 4 2 4 4" xfId="22147"/>
    <cellStyle name="Calculation 4 4 2 4 5" xfId="22148"/>
    <cellStyle name="Calculation 4 4 2 4 6" xfId="22149"/>
    <cellStyle name="Calculation 4 4 2 4 7" xfId="22150"/>
    <cellStyle name="Calculation 4 4 2 4 8" xfId="22151"/>
    <cellStyle name="Calculation 4 4 2 4 9" xfId="22152"/>
    <cellStyle name="Calculation 4 4 2 5" xfId="22153"/>
    <cellStyle name="Calculation 4 4 2 6" xfId="22154"/>
    <cellStyle name="Calculation 4 4 2 7" xfId="22155"/>
    <cellStyle name="Calculation 4 4 2 8" xfId="22156"/>
    <cellStyle name="Calculation 4 4 2 9" xfId="22157"/>
    <cellStyle name="Calculation 4 4 3" xfId="22158"/>
    <cellStyle name="Calculation 4 4 3 10" xfId="22159"/>
    <cellStyle name="Calculation 4 4 3 11" xfId="22160"/>
    <cellStyle name="Calculation 4 4 3 12" xfId="22161"/>
    <cellStyle name="Calculation 4 4 3 13" xfId="22162"/>
    <cellStyle name="Calculation 4 4 3 2" xfId="22163"/>
    <cellStyle name="Calculation 4 4 3 2 10" xfId="22164"/>
    <cellStyle name="Calculation 4 4 3 2 2" xfId="22165"/>
    <cellStyle name="Calculation 4 4 3 2 2 2" xfId="22166"/>
    <cellStyle name="Calculation 4 4 3 2 2 3" xfId="22167"/>
    <cellStyle name="Calculation 4 4 3 2 2 4" xfId="22168"/>
    <cellStyle name="Calculation 4 4 3 2 2 5" xfId="22169"/>
    <cellStyle name="Calculation 4 4 3 2 2 6" xfId="22170"/>
    <cellStyle name="Calculation 4 4 3 2 2 7" xfId="22171"/>
    <cellStyle name="Calculation 4 4 3 2 2 8" xfId="22172"/>
    <cellStyle name="Calculation 4 4 3 2 2 9" xfId="22173"/>
    <cellStyle name="Calculation 4 4 3 2 3" xfId="22174"/>
    <cellStyle name="Calculation 4 4 3 2 4" xfId="22175"/>
    <cellStyle name="Calculation 4 4 3 2 5" xfId="22176"/>
    <cellStyle name="Calculation 4 4 3 2 6" xfId="22177"/>
    <cellStyle name="Calculation 4 4 3 2 7" xfId="22178"/>
    <cellStyle name="Calculation 4 4 3 2 8" xfId="22179"/>
    <cellStyle name="Calculation 4 4 3 2 9" xfId="22180"/>
    <cellStyle name="Calculation 4 4 3 3" xfId="22181"/>
    <cellStyle name="Calculation 4 4 3 3 2" xfId="22182"/>
    <cellStyle name="Calculation 4 4 3 3 3" xfId="22183"/>
    <cellStyle name="Calculation 4 4 3 3 4" xfId="22184"/>
    <cellStyle name="Calculation 4 4 3 3 5" xfId="22185"/>
    <cellStyle name="Calculation 4 4 3 3 6" xfId="22186"/>
    <cellStyle name="Calculation 4 4 3 3 7" xfId="22187"/>
    <cellStyle name="Calculation 4 4 3 3 8" xfId="22188"/>
    <cellStyle name="Calculation 4 4 3 4" xfId="22189"/>
    <cellStyle name="Calculation 4 4 3 4 2" xfId="22190"/>
    <cellStyle name="Calculation 4 4 3 4 3" xfId="22191"/>
    <cellStyle name="Calculation 4 4 3 4 4" xfId="22192"/>
    <cellStyle name="Calculation 4 4 3 4 5" xfId="22193"/>
    <cellStyle name="Calculation 4 4 3 4 6" xfId="22194"/>
    <cellStyle name="Calculation 4 4 3 4 7" xfId="22195"/>
    <cellStyle name="Calculation 4 4 3 4 8" xfId="22196"/>
    <cellStyle name="Calculation 4 4 3 4 9" xfId="22197"/>
    <cellStyle name="Calculation 4 4 3 5" xfId="22198"/>
    <cellStyle name="Calculation 4 4 3 6" xfId="22199"/>
    <cellStyle name="Calculation 4 4 3 7" xfId="22200"/>
    <cellStyle name="Calculation 4 4 3 8" xfId="22201"/>
    <cellStyle name="Calculation 4 4 3 9" xfId="22202"/>
    <cellStyle name="Calculation 4 4 4" xfId="22203"/>
    <cellStyle name="Calculation 4 4 4 10" xfId="22204"/>
    <cellStyle name="Calculation 4 4 4 11" xfId="22205"/>
    <cellStyle name="Calculation 4 4 4 12" xfId="22206"/>
    <cellStyle name="Calculation 4 4 4 13" xfId="22207"/>
    <cellStyle name="Calculation 4 4 4 2" xfId="22208"/>
    <cellStyle name="Calculation 4 4 4 2 10" xfId="22209"/>
    <cellStyle name="Calculation 4 4 4 2 2" xfId="22210"/>
    <cellStyle name="Calculation 4 4 4 2 2 2" xfId="22211"/>
    <cellStyle name="Calculation 4 4 4 2 2 3" xfId="22212"/>
    <cellStyle name="Calculation 4 4 4 2 2 4" xfId="22213"/>
    <cellStyle name="Calculation 4 4 4 2 2 5" xfId="22214"/>
    <cellStyle name="Calculation 4 4 4 2 2 6" xfId="22215"/>
    <cellStyle name="Calculation 4 4 4 2 2 7" xfId="22216"/>
    <cellStyle name="Calculation 4 4 4 2 2 8" xfId="22217"/>
    <cellStyle name="Calculation 4 4 4 2 2 9" xfId="22218"/>
    <cellStyle name="Calculation 4 4 4 2 3" xfId="22219"/>
    <cellStyle name="Calculation 4 4 4 2 4" xfId="22220"/>
    <cellStyle name="Calculation 4 4 4 2 5" xfId="22221"/>
    <cellStyle name="Calculation 4 4 4 2 6" xfId="22222"/>
    <cellStyle name="Calculation 4 4 4 2 7" xfId="22223"/>
    <cellStyle name="Calculation 4 4 4 2 8" xfId="22224"/>
    <cellStyle name="Calculation 4 4 4 2 9" xfId="22225"/>
    <cellStyle name="Calculation 4 4 4 3" xfId="22226"/>
    <cellStyle name="Calculation 4 4 4 3 2" xfId="22227"/>
    <cellStyle name="Calculation 4 4 4 3 3" xfId="22228"/>
    <cellStyle name="Calculation 4 4 4 3 4" xfId="22229"/>
    <cellStyle name="Calculation 4 4 4 3 5" xfId="22230"/>
    <cellStyle name="Calculation 4 4 4 3 6" xfId="22231"/>
    <cellStyle name="Calculation 4 4 4 3 7" xfId="22232"/>
    <cellStyle name="Calculation 4 4 4 3 8" xfId="22233"/>
    <cellStyle name="Calculation 4 4 4 4" xfId="22234"/>
    <cellStyle name="Calculation 4 4 4 4 2" xfId="22235"/>
    <cellStyle name="Calculation 4 4 4 4 3" xfId="22236"/>
    <cellStyle name="Calculation 4 4 4 4 4" xfId="22237"/>
    <cellStyle name="Calculation 4 4 4 4 5" xfId="22238"/>
    <cellStyle name="Calculation 4 4 4 4 6" xfId="22239"/>
    <cellStyle name="Calculation 4 4 4 4 7" xfId="22240"/>
    <cellStyle name="Calculation 4 4 4 4 8" xfId="22241"/>
    <cellStyle name="Calculation 4 4 4 4 9" xfId="22242"/>
    <cellStyle name="Calculation 4 4 4 5" xfId="22243"/>
    <cellStyle name="Calculation 4 4 4 6" xfId="22244"/>
    <cellStyle name="Calculation 4 4 4 7" xfId="22245"/>
    <cellStyle name="Calculation 4 4 4 8" xfId="22246"/>
    <cellStyle name="Calculation 4 4 4 9" xfId="22247"/>
    <cellStyle name="Calculation 4 4 5" xfId="22248"/>
    <cellStyle name="Calculation 4 4 5 10" xfId="22249"/>
    <cellStyle name="Calculation 4 4 5 11" xfId="22250"/>
    <cellStyle name="Calculation 4 4 5 12" xfId="22251"/>
    <cellStyle name="Calculation 4 4 5 13" xfId="22252"/>
    <cellStyle name="Calculation 4 4 5 2" xfId="22253"/>
    <cellStyle name="Calculation 4 4 5 2 10" xfId="22254"/>
    <cellStyle name="Calculation 4 4 5 2 2" xfId="22255"/>
    <cellStyle name="Calculation 4 4 5 2 2 2" xfId="22256"/>
    <cellStyle name="Calculation 4 4 5 2 2 3" xfId="22257"/>
    <cellStyle name="Calculation 4 4 5 2 2 4" xfId="22258"/>
    <cellStyle name="Calculation 4 4 5 2 2 5" xfId="22259"/>
    <cellStyle name="Calculation 4 4 5 2 2 6" xfId="22260"/>
    <cellStyle name="Calculation 4 4 5 2 2 7" xfId="22261"/>
    <cellStyle name="Calculation 4 4 5 2 2 8" xfId="22262"/>
    <cellStyle name="Calculation 4 4 5 2 2 9" xfId="22263"/>
    <cellStyle name="Calculation 4 4 5 2 3" xfId="22264"/>
    <cellStyle name="Calculation 4 4 5 2 4" xfId="22265"/>
    <cellStyle name="Calculation 4 4 5 2 5" xfId="22266"/>
    <cellStyle name="Calculation 4 4 5 2 6" xfId="22267"/>
    <cellStyle name="Calculation 4 4 5 2 7" xfId="22268"/>
    <cellStyle name="Calculation 4 4 5 2 8" xfId="22269"/>
    <cellStyle name="Calculation 4 4 5 2 9" xfId="22270"/>
    <cellStyle name="Calculation 4 4 5 3" xfId="22271"/>
    <cellStyle name="Calculation 4 4 5 3 2" xfId="22272"/>
    <cellStyle name="Calculation 4 4 5 3 3" xfId="22273"/>
    <cellStyle name="Calculation 4 4 5 3 4" xfId="22274"/>
    <cellStyle name="Calculation 4 4 5 3 5" xfId="22275"/>
    <cellStyle name="Calculation 4 4 5 3 6" xfId="22276"/>
    <cellStyle name="Calculation 4 4 5 3 7" xfId="22277"/>
    <cellStyle name="Calculation 4 4 5 3 8" xfId="22278"/>
    <cellStyle name="Calculation 4 4 5 4" xfId="22279"/>
    <cellStyle name="Calculation 4 4 5 4 2" xfId="22280"/>
    <cellStyle name="Calculation 4 4 5 4 3" xfId="22281"/>
    <cellStyle name="Calculation 4 4 5 4 4" xfId="22282"/>
    <cellStyle name="Calculation 4 4 5 4 5" xfId="22283"/>
    <cellStyle name="Calculation 4 4 5 4 6" xfId="22284"/>
    <cellStyle name="Calculation 4 4 5 4 7" xfId="22285"/>
    <cellStyle name="Calculation 4 4 5 4 8" xfId="22286"/>
    <cellStyle name="Calculation 4 4 5 4 9" xfId="22287"/>
    <cellStyle name="Calculation 4 4 5 5" xfId="22288"/>
    <cellStyle name="Calculation 4 4 5 6" xfId="22289"/>
    <cellStyle name="Calculation 4 4 5 7" xfId="22290"/>
    <cellStyle name="Calculation 4 4 5 8" xfId="22291"/>
    <cellStyle name="Calculation 4 4 5 9" xfId="22292"/>
    <cellStyle name="Calculation 4 4 6" xfId="22293"/>
    <cellStyle name="Calculation 4 4 6 10" xfId="22294"/>
    <cellStyle name="Calculation 4 4 6 2" xfId="22295"/>
    <cellStyle name="Calculation 4 4 6 2 2" xfId="22296"/>
    <cellStyle name="Calculation 4 4 6 2 3" xfId="22297"/>
    <cellStyle name="Calculation 4 4 6 2 4" xfId="22298"/>
    <cellStyle name="Calculation 4 4 6 2 5" xfId="22299"/>
    <cellStyle name="Calculation 4 4 6 2 6" xfId="22300"/>
    <cellStyle name="Calculation 4 4 6 2 7" xfId="22301"/>
    <cellStyle name="Calculation 4 4 6 2 8" xfId="22302"/>
    <cellStyle name="Calculation 4 4 6 2 9" xfId="22303"/>
    <cellStyle name="Calculation 4 4 6 3" xfId="22304"/>
    <cellStyle name="Calculation 4 4 6 4" xfId="22305"/>
    <cellStyle name="Calculation 4 4 6 5" xfId="22306"/>
    <cellStyle name="Calculation 4 4 6 6" xfId="22307"/>
    <cellStyle name="Calculation 4 4 6 7" xfId="22308"/>
    <cellStyle name="Calculation 4 4 6 8" xfId="22309"/>
    <cellStyle name="Calculation 4 4 6 9" xfId="22310"/>
    <cellStyle name="Calculation 4 4 7" xfId="22311"/>
    <cellStyle name="Calculation 4 4 7 2" xfId="22312"/>
    <cellStyle name="Calculation 4 4 7 3" xfId="22313"/>
    <cellStyle name="Calculation 4 4 7 4" xfId="22314"/>
    <cellStyle name="Calculation 4 4 7 5" xfId="22315"/>
    <cellStyle name="Calculation 4 4 7 6" xfId="22316"/>
    <cellStyle name="Calculation 4 4 7 7" xfId="22317"/>
    <cellStyle name="Calculation 4 4 7 8" xfId="22318"/>
    <cellStyle name="Calculation 4 4 8" xfId="22319"/>
    <cellStyle name="Calculation 4 4 8 2" xfId="22320"/>
    <cellStyle name="Calculation 4 4 8 3" xfId="22321"/>
    <cellStyle name="Calculation 4 4 8 4" xfId="22322"/>
    <cellStyle name="Calculation 4 4 8 5" xfId="22323"/>
    <cellStyle name="Calculation 4 4 8 6" xfId="22324"/>
    <cellStyle name="Calculation 4 4 8 7" xfId="22325"/>
    <cellStyle name="Calculation 4 4 8 8" xfId="22326"/>
    <cellStyle name="Calculation 4 4 8 9" xfId="22327"/>
    <cellStyle name="Calculation 4 4 9" xfId="22328"/>
    <cellStyle name="Calculation 4 5" xfId="22329"/>
    <cellStyle name="Calculation 4 5 10" xfId="22330"/>
    <cellStyle name="Calculation 4 5 11" xfId="22331"/>
    <cellStyle name="Calculation 4 5 12" xfId="22332"/>
    <cellStyle name="Calculation 4 5 13" xfId="22333"/>
    <cellStyle name="Calculation 4 5 2" xfId="22334"/>
    <cellStyle name="Calculation 4 5 2 10" xfId="22335"/>
    <cellStyle name="Calculation 4 5 2 2" xfId="22336"/>
    <cellStyle name="Calculation 4 5 2 2 2" xfId="22337"/>
    <cellStyle name="Calculation 4 5 2 2 3" xfId="22338"/>
    <cellStyle name="Calculation 4 5 2 2 4" xfId="22339"/>
    <cellStyle name="Calculation 4 5 2 2 5" xfId="22340"/>
    <cellStyle name="Calculation 4 5 2 2 6" xfId="22341"/>
    <cellStyle name="Calculation 4 5 2 2 7" xfId="22342"/>
    <cellStyle name="Calculation 4 5 2 2 8" xfId="22343"/>
    <cellStyle name="Calculation 4 5 2 2 9" xfId="22344"/>
    <cellStyle name="Calculation 4 5 2 3" xfId="22345"/>
    <cellStyle name="Calculation 4 5 2 4" xfId="22346"/>
    <cellStyle name="Calculation 4 5 2 5" xfId="22347"/>
    <cellStyle name="Calculation 4 5 2 6" xfId="22348"/>
    <cellStyle name="Calculation 4 5 2 7" xfId="22349"/>
    <cellStyle name="Calculation 4 5 2 8" xfId="22350"/>
    <cellStyle name="Calculation 4 5 2 9" xfId="22351"/>
    <cellStyle name="Calculation 4 5 3" xfId="22352"/>
    <cellStyle name="Calculation 4 5 3 2" xfId="22353"/>
    <cellStyle name="Calculation 4 5 3 3" xfId="22354"/>
    <cellStyle name="Calculation 4 5 3 4" xfId="22355"/>
    <cellStyle name="Calculation 4 5 3 5" xfId="22356"/>
    <cellStyle name="Calculation 4 5 3 6" xfId="22357"/>
    <cellStyle name="Calculation 4 5 3 7" xfId="22358"/>
    <cellStyle name="Calculation 4 5 3 8" xfId="22359"/>
    <cellStyle name="Calculation 4 5 4" xfId="22360"/>
    <cellStyle name="Calculation 4 5 4 2" xfId="22361"/>
    <cellStyle name="Calculation 4 5 4 3" xfId="22362"/>
    <cellStyle name="Calculation 4 5 4 4" xfId="22363"/>
    <cellStyle name="Calculation 4 5 4 5" xfId="22364"/>
    <cellStyle name="Calculation 4 5 4 6" xfId="22365"/>
    <cellStyle name="Calculation 4 5 4 7" xfId="22366"/>
    <cellStyle name="Calculation 4 5 4 8" xfId="22367"/>
    <cellStyle name="Calculation 4 5 4 9" xfId="22368"/>
    <cellStyle name="Calculation 4 5 5" xfId="22369"/>
    <cellStyle name="Calculation 4 5 6" xfId="22370"/>
    <cellStyle name="Calculation 4 5 7" xfId="22371"/>
    <cellStyle name="Calculation 4 5 8" xfId="22372"/>
    <cellStyle name="Calculation 4 5 9" xfId="22373"/>
    <cellStyle name="Calculation 4 6" xfId="22374"/>
    <cellStyle name="Calculation 4 6 10" xfId="22375"/>
    <cellStyle name="Calculation 4 6 11" xfId="22376"/>
    <cellStyle name="Calculation 4 6 12" xfId="22377"/>
    <cellStyle name="Calculation 4 6 13" xfId="22378"/>
    <cellStyle name="Calculation 4 6 2" xfId="22379"/>
    <cellStyle name="Calculation 4 6 2 10" xfId="22380"/>
    <cellStyle name="Calculation 4 6 2 2" xfId="22381"/>
    <cellStyle name="Calculation 4 6 2 2 2" xfId="22382"/>
    <cellStyle name="Calculation 4 6 2 2 3" xfId="22383"/>
    <cellStyle name="Calculation 4 6 2 2 4" xfId="22384"/>
    <cellStyle name="Calculation 4 6 2 2 5" xfId="22385"/>
    <cellStyle name="Calculation 4 6 2 2 6" xfId="22386"/>
    <cellStyle name="Calculation 4 6 2 2 7" xfId="22387"/>
    <cellStyle name="Calculation 4 6 2 2 8" xfId="22388"/>
    <cellStyle name="Calculation 4 6 2 2 9" xfId="22389"/>
    <cellStyle name="Calculation 4 6 2 3" xfId="22390"/>
    <cellStyle name="Calculation 4 6 2 4" xfId="22391"/>
    <cellStyle name="Calculation 4 6 2 5" xfId="22392"/>
    <cellStyle name="Calculation 4 6 2 6" xfId="22393"/>
    <cellStyle name="Calculation 4 6 2 7" xfId="22394"/>
    <cellStyle name="Calculation 4 6 2 8" xfId="22395"/>
    <cellStyle name="Calculation 4 6 2 9" xfId="22396"/>
    <cellStyle name="Calculation 4 6 3" xfId="22397"/>
    <cellStyle name="Calculation 4 6 3 2" xfId="22398"/>
    <cellStyle name="Calculation 4 6 3 3" xfId="22399"/>
    <cellStyle name="Calculation 4 6 3 4" xfId="22400"/>
    <cellStyle name="Calculation 4 6 3 5" xfId="22401"/>
    <cellStyle name="Calculation 4 6 3 6" xfId="22402"/>
    <cellStyle name="Calculation 4 6 3 7" xfId="22403"/>
    <cellStyle name="Calculation 4 6 3 8" xfId="22404"/>
    <cellStyle name="Calculation 4 6 4" xfId="22405"/>
    <cellStyle name="Calculation 4 6 4 2" xfId="22406"/>
    <cellStyle name="Calculation 4 6 4 3" xfId="22407"/>
    <cellStyle name="Calculation 4 6 4 4" xfId="22408"/>
    <cellStyle name="Calculation 4 6 4 5" xfId="22409"/>
    <cellStyle name="Calculation 4 6 4 6" xfId="22410"/>
    <cellStyle name="Calculation 4 6 4 7" xfId="22411"/>
    <cellStyle name="Calculation 4 6 4 8" xfId="22412"/>
    <cellStyle name="Calculation 4 6 4 9" xfId="22413"/>
    <cellStyle name="Calculation 4 6 5" xfId="22414"/>
    <cellStyle name="Calculation 4 6 6" xfId="22415"/>
    <cellStyle name="Calculation 4 6 7" xfId="22416"/>
    <cellStyle name="Calculation 4 6 8" xfId="22417"/>
    <cellStyle name="Calculation 4 6 9" xfId="22418"/>
    <cellStyle name="Calculation 4 7" xfId="22419"/>
    <cellStyle name="Calculation 4 7 2" xfId="22420"/>
    <cellStyle name="Calculation 4 7 3" xfId="22421"/>
    <cellStyle name="Calculation 4 7 4" xfId="22422"/>
    <cellStyle name="Calculation 4 7 5" xfId="22423"/>
    <cellStyle name="Calculation 4 7 6" xfId="22424"/>
    <cellStyle name="Calculation 4 7 7" xfId="22425"/>
    <cellStyle name="Calculation 4 7 8" xfId="22426"/>
    <cellStyle name="Calculation 4 7 9" xfId="22427"/>
    <cellStyle name="Calculation 4 8" xfId="22428"/>
    <cellStyle name="Calculation 4 9" xfId="22429"/>
    <cellStyle name="Calculation 5" xfId="22430"/>
    <cellStyle name="Calculation 5 10" xfId="22431"/>
    <cellStyle name="Calculation 5 11" xfId="22432"/>
    <cellStyle name="Calculation 5 12" xfId="22433"/>
    <cellStyle name="Calculation 5 13" xfId="22434"/>
    <cellStyle name="Calculation 5 14" xfId="22435"/>
    <cellStyle name="Calculation 5 2" xfId="22436"/>
    <cellStyle name="Calculation 5 2 10" xfId="22437"/>
    <cellStyle name="Calculation 5 2 11" xfId="22438"/>
    <cellStyle name="Calculation 5 2 12" xfId="22439"/>
    <cellStyle name="Calculation 5 2 2" xfId="22440"/>
    <cellStyle name="Calculation 5 2 2 10" xfId="22441"/>
    <cellStyle name="Calculation 5 2 2 11" xfId="22442"/>
    <cellStyle name="Calculation 5 2 2 12" xfId="22443"/>
    <cellStyle name="Calculation 5 2 2 13" xfId="22444"/>
    <cellStyle name="Calculation 5 2 2 14" xfId="22445"/>
    <cellStyle name="Calculation 5 2 2 15" xfId="22446"/>
    <cellStyle name="Calculation 5 2 2 16" xfId="22447"/>
    <cellStyle name="Calculation 5 2 2 17" xfId="22448"/>
    <cellStyle name="Calculation 5 2 2 18" xfId="22449"/>
    <cellStyle name="Calculation 5 2 2 19" xfId="22450"/>
    <cellStyle name="Calculation 5 2 2 2" xfId="22451"/>
    <cellStyle name="Calculation 5 2 2 2 10" xfId="22452"/>
    <cellStyle name="Calculation 5 2 2 2 11" xfId="22453"/>
    <cellStyle name="Calculation 5 2 2 2 12" xfId="22454"/>
    <cellStyle name="Calculation 5 2 2 2 13" xfId="22455"/>
    <cellStyle name="Calculation 5 2 2 2 2" xfId="22456"/>
    <cellStyle name="Calculation 5 2 2 2 2 10" xfId="22457"/>
    <cellStyle name="Calculation 5 2 2 2 2 2" xfId="22458"/>
    <cellStyle name="Calculation 5 2 2 2 2 2 2" xfId="22459"/>
    <cellStyle name="Calculation 5 2 2 2 2 2 3" xfId="22460"/>
    <cellStyle name="Calculation 5 2 2 2 2 2 4" xfId="22461"/>
    <cellStyle name="Calculation 5 2 2 2 2 2 5" xfId="22462"/>
    <cellStyle name="Calculation 5 2 2 2 2 2 6" xfId="22463"/>
    <cellStyle name="Calculation 5 2 2 2 2 2 7" xfId="22464"/>
    <cellStyle name="Calculation 5 2 2 2 2 2 8" xfId="22465"/>
    <cellStyle name="Calculation 5 2 2 2 2 2 9" xfId="22466"/>
    <cellStyle name="Calculation 5 2 2 2 2 3" xfId="22467"/>
    <cellStyle name="Calculation 5 2 2 2 2 4" xfId="22468"/>
    <cellStyle name="Calculation 5 2 2 2 2 5" xfId="22469"/>
    <cellStyle name="Calculation 5 2 2 2 2 6" xfId="22470"/>
    <cellStyle name="Calculation 5 2 2 2 2 7" xfId="22471"/>
    <cellStyle name="Calculation 5 2 2 2 2 8" xfId="22472"/>
    <cellStyle name="Calculation 5 2 2 2 2 9" xfId="22473"/>
    <cellStyle name="Calculation 5 2 2 2 3" xfId="22474"/>
    <cellStyle name="Calculation 5 2 2 2 3 2" xfId="22475"/>
    <cellStyle name="Calculation 5 2 2 2 3 3" xfId="22476"/>
    <cellStyle name="Calculation 5 2 2 2 3 4" xfId="22477"/>
    <cellStyle name="Calculation 5 2 2 2 3 5" xfId="22478"/>
    <cellStyle name="Calculation 5 2 2 2 3 6" xfId="22479"/>
    <cellStyle name="Calculation 5 2 2 2 3 7" xfId="22480"/>
    <cellStyle name="Calculation 5 2 2 2 3 8" xfId="22481"/>
    <cellStyle name="Calculation 5 2 2 2 4" xfId="22482"/>
    <cellStyle name="Calculation 5 2 2 2 4 2" xfId="22483"/>
    <cellStyle name="Calculation 5 2 2 2 4 3" xfId="22484"/>
    <cellStyle name="Calculation 5 2 2 2 4 4" xfId="22485"/>
    <cellStyle name="Calculation 5 2 2 2 4 5" xfId="22486"/>
    <cellStyle name="Calculation 5 2 2 2 4 6" xfId="22487"/>
    <cellStyle name="Calculation 5 2 2 2 4 7" xfId="22488"/>
    <cellStyle name="Calculation 5 2 2 2 4 8" xfId="22489"/>
    <cellStyle name="Calculation 5 2 2 2 4 9" xfId="22490"/>
    <cellStyle name="Calculation 5 2 2 2 5" xfId="22491"/>
    <cellStyle name="Calculation 5 2 2 2 6" xfId="22492"/>
    <cellStyle name="Calculation 5 2 2 2 7" xfId="22493"/>
    <cellStyle name="Calculation 5 2 2 2 8" xfId="22494"/>
    <cellStyle name="Calculation 5 2 2 2 9" xfId="22495"/>
    <cellStyle name="Calculation 5 2 2 3" xfId="22496"/>
    <cellStyle name="Calculation 5 2 2 3 10" xfId="22497"/>
    <cellStyle name="Calculation 5 2 2 3 11" xfId="22498"/>
    <cellStyle name="Calculation 5 2 2 3 12" xfId="22499"/>
    <cellStyle name="Calculation 5 2 2 3 13" xfId="22500"/>
    <cellStyle name="Calculation 5 2 2 3 2" xfId="22501"/>
    <cellStyle name="Calculation 5 2 2 3 2 10" xfId="22502"/>
    <cellStyle name="Calculation 5 2 2 3 2 2" xfId="22503"/>
    <cellStyle name="Calculation 5 2 2 3 2 2 2" xfId="22504"/>
    <cellStyle name="Calculation 5 2 2 3 2 2 3" xfId="22505"/>
    <cellStyle name="Calculation 5 2 2 3 2 2 4" xfId="22506"/>
    <cellStyle name="Calculation 5 2 2 3 2 2 5" xfId="22507"/>
    <cellStyle name="Calculation 5 2 2 3 2 2 6" xfId="22508"/>
    <cellStyle name="Calculation 5 2 2 3 2 2 7" xfId="22509"/>
    <cellStyle name="Calculation 5 2 2 3 2 2 8" xfId="22510"/>
    <cellStyle name="Calculation 5 2 2 3 2 2 9" xfId="22511"/>
    <cellStyle name="Calculation 5 2 2 3 2 3" xfId="22512"/>
    <cellStyle name="Calculation 5 2 2 3 2 4" xfId="22513"/>
    <cellStyle name="Calculation 5 2 2 3 2 5" xfId="22514"/>
    <cellStyle name="Calculation 5 2 2 3 2 6" xfId="22515"/>
    <cellStyle name="Calculation 5 2 2 3 2 7" xfId="22516"/>
    <cellStyle name="Calculation 5 2 2 3 2 8" xfId="22517"/>
    <cellStyle name="Calculation 5 2 2 3 2 9" xfId="22518"/>
    <cellStyle name="Calculation 5 2 2 3 3" xfId="22519"/>
    <cellStyle name="Calculation 5 2 2 3 3 2" xfId="22520"/>
    <cellStyle name="Calculation 5 2 2 3 3 3" xfId="22521"/>
    <cellStyle name="Calculation 5 2 2 3 3 4" xfId="22522"/>
    <cellStyle name="Calculation 5 2 2 3 3 5" xfId="22523"/>
    <cellStyle name="Calculation 5 2 2 3 3 6" xfId="22524"/>
    <cellStyle name="Calculation 5 2 2 3 3 7" xfId="22525"/>
    <cellStyle name="Calculation 5 2 2 3 3 8" xfId="22526"/>
    <cellStyle name="Calculation 5 2 2 3 4" xfId="22527"/>
    <cellStyle name="Calculation 5 2 2 3 4 2" xfId="22528"/>
    <cellStyle name="Calculation 5 2 2 3 4 3" xfId="22529"/>
    <cellStyle name="Calculation 5 2 2 3 4 4" xfId="22530"/>
    <cellStyle name="Calculation 5 2 2 3 4 5" xfId="22531"/>
    <cellStyle name="Calculation 5 2 2 3 4 6" xfId="22532"/>
    <cellStyle name="Calculation 5 2 2 3 4 7" xfId="22533"/>
    <cellStyle name="Calculation 5 2 2 3 4 8" xfId="22534"/>
    <cellStyle name="Calculation 5 2 2 3 4 9" xfId="22535"/>
    <cellStyle name="Calculation 5 2 2 3 5" xfId="22536"/>
    <cellStyle name="Calculation 5 2 2 3 6" xfId="22537"/>
    <cellStyle name="Calculation 5 2 2 3 7" xfId="22538"/>
    <cellStyle name="Calculation 5 2 2 3 8" xfId="22539"/>
    <cellStyle name="Calculation 5 2 2 3 9" xfId="22540"/>
    <cellStyle name="Calculation 5 2 2 4" xfId="22541"/>
    <cellStyle name="Calculation 5 2 2 4 10" xfId="22542"/>
    <cellStyle name="Calculation 5 2 2 4 11" xfId="22543"/>
    <cellStyle name="Calculation 5 2 2 4 12" xfId="22544"/>
    <cellStyle name="Calculation 5 2 2 4 13" xfId="22545"/>
    <cellStyle name="Calculation 5 2 2 4 2" xfId="22546"/>
    <cellStyle name="Calculation 5 2 2 4 2 10" xfId="22547"/>
    <cellStyle name="Calculation 5 2 2 4 2 2" xfId="22548"/>
    <cellStyle name="Calculation 5 2 2 4 2 2 2" xfId="22549"/>
    <cellStyle name="Calculation 5 2 2 4 2 2 3" xfId="22550"/>
    <cellStyle name="Calculation 5 2 2 4 2 2 4" xfId="22551"/>
    <cellStyle name="Calculation 5 2 2 4 2 2 5" xfId="22552"/>
    <cellStyle name="Calculation 5 2 2 4 2 2 6" xfId="22553"/>
    <cellStyle name="Calculation 5 2 2 4 2 2 7" xfId="22554"/>
    <cellStyle name="Calculation 5 2 2 4 2 2 8" xfId="22555"/>
    <cellStyle name="Calculation 5 2 2 4 2 2 9" xfId="22556"/>
    <cellStyle name="Calculation 5 2 2 4 2 3" xfId="22557"/>
    <cellStyle name="Calculation 5 2 2 4 2 4" xfId="22558"/>
    <cellStyle name="Calculation 5 2 2 4 2 5" xfId="22559"/>
    <cellStyle name="Calculation 5 2 2 4 2 6" xfId="22560"/>
    <cellStyle name="Calculation 5 2 2 4 2 7" xfId="22561"/>
    <cellStyle name="Calculation 5 2 2 4 2 8" xfId="22562"/>
    <cellStyle name="Calculation 5 2 2 4 2 9" xfId="22563"/>
    <cellStyle name="Calculation 5 2 2 4 3" xfId="22564"/>
    <cellStyle name="Calculation 5 2 2 4 3 2" xfId="22565"/>
    <cellStyle name="Calculation 5 2 2 4 3 3" xfId="22566"/>
    <cellStyle name="Calculation 5 2 2 4 3 4" xfId="22567"/>
    <cellStyle name="Calculation 5 2 2 4 3 5" xfId="22568"/>
    <cellStyle name="Calculation 5 2 2 4 3 6" xfId="22569"/>
    <cellStyle name="Calculation 5 2 2 4 3 7" xfId="22570"/>
    <cellStyle name="Calculation 5 2 2 4 3 8" xfId="22571"/>
    <cellStyle name="Calculation 5 2 2 4 4" xfId="22572"/>
    <cellStyle name="Calculation 5 2 2 4 4 2" xfId="22573"/>
    <cellStyle name="Calculation 5 2 2 4 4 3" xfId="22574"/>
    <cellStyle name="Calculation 5 2 2 4 4 4" xfId="22575"/>
    <cellStyle name="Calculation 5 2 2 4 4 5" xfId="22576"/>
    <cellStyle name="Calculation 5 2 2 4 4 6" xfId="22577"/>
    <cellStyle name="Calculation 5 2 2 4 4 7" xfId="22578"/>
    <cellStyle name="Calculation 5 2 2 4 4 8" xfId="22579"/>
    <cellStyle name="Calculation 5 2 2 4 4 9" xfId="22580"/>
    <cellStyle name="Calculation 5 2 2 4 5" xfId="22581"/>
    <cellStyle name="Calculation 5 2 2 4 6" xfId="22582"/>
    <cellStyle name="Calculation 5 2 2 4 7" xfId="22583"/>
    <cellStyle name="Calculation 5 2 2 4 8" xfId="22584"/>
    <cellStyle name="Calculation 5 2 2 4 9" xfId="22585"/>
    <cellStyle name="Calculation 5 2 2 5" xfId="22586"/>
    <cellStyle name="Calculation 5 2 2 5 10" xfId="22587"/>
    <cellStyle name="Calculation 5 2 2 5 11" xfId="22588"/>
    <cellStyle name="Calculation 5 2 2 5 12" xfId="22589"/>
    <cellStyle name="Calculation 5 2 2 5 13" xfId="22590"/>
    <cellStyle name="Calculation 5 2 2 5 2" xfId="22591"/>
    <cellStyle name="Calculation 5 2 2 5 2 10" xfId="22592"/>
    <cellStyle name="Calculation 5 2 2 5 2 2" xfId="22593"/>
    <cellStyle name="Calculation 5 2 2 5 2 2 2" xfId="22594"/>
    <cellStyle name="Calculation 5 2 2 5 2 2 3" xfId="22595"/>
    <cellStyle name="Calculation 5 2 2 5 2 2 4" xfId="22596"/>
    <cellStyle name="Calculation 5 2 2 5 2 2 5" xfId="22597"/>
    <cellStyle name="Calculation 5 2 2 5 2 2 6" xfId="22598"/>
    <cellStyle name="Calculation 5 2 2 5 2 2 7" xfId="22599"/>
    <cellStyle name="Calculation 5 2 2 5 2 2 8" xfId="22600"/>
    <cellStyle name="Calculation 5 2 2 5 2 2 9" xfId="22601"/>
    <cellStyle name="Calculation 5 2 2 5 2 3" xfId="22602"/>
    <cellStyle name="Calculation 5 2 2 5 2 4" xfId="22603"/>
    <cellStyle name="Calculation 5 2 2 5 2 5" xfId="22604"/>
    <cellStyle name="Calculation 5 2 2 5 2 6" xfId="22605"/>
    <cellStyle name="Calculation 5 2 2 5 2 7" xfId="22606"/>
    <cellStyle name="Calculation 5 2 2 5 2 8" xfId="22607"/>
    <cellStyle name="Calculation 5 2 2 5 2 9" xfId="22608"/>
    <cellStyle name="Calculation 5 2 2 5 3" xfId="22609"/>
    <cellStyle name="Calculation 5 2 2 5 3 2" xfId="22610"/>
    <cellStyle name="Calculation 5 2 2 5 3 3" xfId="22611"/>
    <cellStyle name="Calculation 5 2 2 5 3 4" xfId="22612"/>
    <cellStyle name="Calculation 5 2 2 5 3 5" xfId="22613"/>
    <cellStyle name="Calculation 5 2 2 5 3 6" xfId="22614"/>
    <cellStyle name="Calculation 5 2 2 5 3 7" xfId="22615"/>
    <cellStyle name="Calculation 5 2 2 5 3 8" xfId="22616"/>
    <cellStyle name="Calculation 5 2 2 5 4" xfId="22617"/>
    <cellStyle name="Calculation 5 2 2 5 4 2" xfId="22618"/>
    <cellStyle name="Calculation 5 2 2 5 4 3" xfId="22619"/>
    <cellStyle name="Calculation 5 2 2 5 4 4" xfId="22620"/>
    <cellStyle name="Calculation 5 2 2 5 4 5" xfId="22621"/>
    <cellStyle name="Calculation 5 2 2 5 4 6" xfId="22622"/>
    <cellStyle name="Calculation 5 2 2 5 4 7" xfId="22623"/>
    <cellStyle name="Calculation 5 2 2 5 4 8" xfId="22624"/>
    <cellStyle name="Calculation 5 2 2 5 4 9" xfId="22625"/>
    <cellStyle name="Calculation 5 2 2 5 5" xfId="22626"/>
    <cellStyle name="Calculation 5 2 2 5 6" xfId="22627"/>
    <cellStyle name="Calculation 5 2 2 5 7" xfId="22628"/>
    <cellStyle name="Calculation 5 2 2 5 8" xfId="22629"/>
    <cellStyle name="Calculation 5 2 2 5 9" xfId="22630"/>
    <cellStyle name="Calculation 5 2 2 6" xfId="22631"/>
    <cellStyle name="Calculation 5 2 2 6 10" xfId="22632"/>
    <cellStyle name="Calculation 5 2 2 6 2" xfId="22633"/>
    <cellStyle name="Calculation 5 2 2 6 2 2" xfId="22634"/>
    <cellStyle name="Calculation 5 2 2 6 2 3" xfId="22635"/>
    <cellStyle name="Calculation 5 2 2 6 2 4" xfId="22636"/>
    <cellStyle name="Calculation 5 2 2 6 2 5" xfId="22637"/>
    <cellStyle name="Calculation 5 2 2 6 2 6" xfId="22638"/>
    <cellStyle name="Calculation 5 2 2 6 2 7" xfId="22639"/>
    <cellStyle name="Calculation 5 2 2 6 2 8" xfId="22640"/>
    <cellStyle name="Calculation 5 2 2 6 2 9" xfId="22641"/>
    <cellStyle name="Calculation 5 2 2 6 3" xfId="22642"/>
    <cellStyle name="Calculation 5 2 2 6 4" xfId="22643"/>
    <cellStyle name="Calculation 5 2 2 6 5" xfId="22644"/>
    <cellStyle name="Calculation 5 2 2 6 6" xfId="22645"/>
    <cellStyle name="Calculation 5 2 2 6 7" xfId="22646"/>
    <cellStyle name="Calculation 5 2 2 6 8" xfId="22647"/>
    <cellStyle name="Calculation 5 2 2 6 9" xfId="22648"/>
    <cellStyle name="Calculation 5 2 2 7" xfId="22649"/>
    <cellStyle name="Calculation 5 2 2 7 2" xfId="22650"/>
    <cellStyle name="Calculation 5 2 2 7 3" xfId="22651"/>
    <cellStyle name="Calculation 5 2 2 7 4" xfId="22652"/>
    <cellStyle name="Calculation 5 2 2 7 5" xfId="22653"/>
    <cellStyle name="Calculation 5 2 2 7 6" xfId="22654"/>
    <cellStyle name="Calculation 5 2 2 7 7" xfId="22655"/>
    <cellStyle name="Calculation 5 2 2 7 8" xfId="22656"/>
    <cellStyle name="Calculation 5 2 2 8" xfId="22657"/>
    <cellStyle name="Calculation 5 2 2 8 2" xfId="22658"/>
    <cellStyle name="Calculation 5 2 2 8 3" xfId="22659"/>
    <cellStyle name="Calculation 5 2 2 8 4" xfId="22660"/>
    <cellStyle name="Calculation 5 2 2 8 5" xfId="22661"/>
    <cellStyle name="Calculation 5 2 2 8 6" xfId="22662"/>
    <cellStyle name="Calculation 5 2 2 8 7" xfId="22663"/>
    <cellStyle name="Calculation 5 2 2 8 8" xfId="22664"/>
    <cellStyle name="Calculation 5 2 2 8 9" xfId="22665"/>
    <cellStyle name="Calculation 5 2 2 9" xfId="22666"/>
    <cellStyle name="Calculation 5 2 3" xfId="22667"/>
    <cellStyle name="Calculation 5 2 3 10" xfId="22668"/>
    <cellStyle name="Calculation 5 2 3 11" xfId="22669"/>
    <cellStyle name="Calculation 5 2 3 12" xfId="22670"/>
    <cellStyle name="Calculation 5 2 3 13" xfId="22671"/>
    <cellStyle name="Calculation 5 2 3 14" xfId="22672"/>
    <cellStyle name="Calculation 5 2 3 15" xfId="22673"/>
    <cellStyle name="Calculation 5 2 3 16" xfId="22674"/>
    <cellStyle name="Calculation 5 2 3 17" xfId="22675"/>
    <cellStyle name="Calculation 5 2 3 2" xfId="22676"/>
    <cellStyle name="Calculation 5 2 3 2 10" xfId="22677"/>
    <cellStyle name="Calculation 5 2 3 2 11" xfId="22678"/>
    <cellStyle name="Calculation 5 2 3 2 12" xfId="22679"/>
    <cellStyle name="Calculation 5 2 3 2 13" xfId="22680"/>
    <cellStyle name="Calculation 5 2 3 2 2" xfId="22681"/>
    <cellStyle name="Calculation 5 2 3 2 2 10" xfId="22682"/>
    <cellStyle name="Calculation 5 2 3 2 2 2" xfId="22683"/>
    <cellStyle name="Calculation 5 2 3 2 2 2 2" xfId="22684"/>
    <cellStyle name="Calculation 5 2 3 2 2 2 3" xfId="22685"/>
    <cellStyle name="Calculation 5 2 3 2 2 2 4" xfId="22686"/>
    <cellStyle name="Calculation 5 2 3 2 2 2 5" xfId="22687"/>
    <cellStyle name="Calculation 5 2 3 2 2 2 6" xfId="22688"/>
    <cellStyle name="Calculation 5 2 3 2 2 2 7" xfId="22689"/>
    <cellStyle name="Calculation 5 2 3 2 2 2 8" xfId="22690"/>
    <cellStyle name="Calculation 5 2 3 2 2 2 9" xfId="22691"/>
    <cellStyle name="Calculation 5 2 3 2 2 3" xfId="22692"/>
    <cellStyle name="Calculation 5 2 3 2 2 4" xfId="22693"/>
    <cellStyle name="Calculation 5 2 3 2 2 5" xfId="22694"/>
    <cellStyle name="Calculation 5 2 3 2 2 6" xfId="22695"/>
    <cellStyle name="Calculation 5 2 3 2 2 7" xfId="22696"/>
    <cellStyle name="Calculation 5 2 3 2 2 8" xfId="22697"/>
    <cellStyle name="Calculation 5 2 3 2 2 9" xfId="22698"/>
    <cellStyle name="Calculation 5 2 3 2 3" xfId="22699"/>
    <cellStyle name="Calculation 5 2 3 2 3 2" xfId="22700"/>
    <cellStyle name="Calculation 5 2 3 2 3 3" xfId="22701"/>
    <cellStyle name="Calculation 5 2 3 2 3 4" xfId="22702"/>
    <cellStyle name="Calculation 5 2 3 2 3 5" xfId="22703"/>
    <cellStyle name="Calculation 5 2 3 2 3 6" xfId="22704"/>
    <cellStyle name="Calculation 5 2 3 2 3 7" xfId="22705"/>
    <cellStyle name="Calculation 5 2 3 2 3 8" xfId="22706"/>
    <cellStyle name="Calculation 5 2 3 2 4" xfId="22707"/>
    <cellStyle name="Calculation 5 2 3 2 4 2" xfId="22708"/>
    <cellStyle name="Calculation 5 2 3 2 4 3" xfId="22709"/>
    <cellStyle name="Calculation 5 2 3 2 4 4" xfId="22710"/>
    <cellStyle name="Calculation 5 2 3 2 4 5" xfId="22711"/>
    <cellStyle name="Calculation 5 2 3 2 4 6" xfId="22712"/>
    <cellStyle name="Calculation 5 2 3 2 4 7" xfId="22713"/>
    <cellStyle name="Calculation 5 2 3 2 4 8" xfId="22714"/>
    <cellStyle name="Calculation 5 2 3 2 4 9" xfId="22715"/>
    <cellStyle name="Calculation 5 2 3 2 5" xfId="22716"/>
    <cellStyle name="Calculation 5 2 3 2 6" xfId="22717"/>
    <cellStyle name="Calculation 5 2 3 2 7" xfId="22718"/>
    <cellStyle name="Calculation 5 2 3 2 8" xfId="22719"/>
    <cellStyle name="Calculation 5 2 3 2 9" xfId="22720"/>
    <cellStyle name="Calculation 5 2 3 3" xfId="22721"/>
    <cellStyle name="Calculation 5 2 3 3 10" xfId="22722"/>
    <cellStyle name="Calculation 5 2 3 3 11" xfId="22723"/>
    <cellStyle name="Calculation 5 2 3 3 12" xfId="22724"/>
    <cellStyle name="Calculation 5 2 3 3 13" xfId="22725"/>
    <cellStyle name="Calculation 5 2 3 3 2" xfId="22726"/>
    <cellStyle name="Calculation 5 2 3 3 2 10" xfId="22727"/>
    <cellStyle name="Calculation 5 2 3 3 2 2" xfId="22728"/>
    <cellStyle name="Calculation 5 2 3 3 2 2 2" xfId="22729"/>
    <cellStyle name="Calculation 5 2 3 3 2 2 3" xfId="22730"/>
    <cellStyle name="Calculation 5 2 3 3 2 2 4" xfId="22731"/>
    <cellStyle name="Calculation 5 2 3 3 2 2 5" xfId="22732"/>
    <cellStyle name="Calculation 5 2 3 3 2 2 6" xfId="22733"/>
    <cellStyle name="Calculation 5 2 3 3 2 2 7" xfId="22734"/>
    <cellStyle name="Calculation 5 2 3 3 2 2 8" xfId="22735"/>
    <cellStyle name="Calculation 5 2 3 3 2 2 9" xfId="22736"/>
    <cellStyle name="Calculation 5 2 3 3 2 3" xfId="22737"/>
    <cellStyle name="Calculation 5 2 3 3 2 4" xfId="22738"/>
    <cellStyle name="Calculation 5 2 3 3 2 5" xfId="22739"/>
    <cellStyle name="Calculation 5 2 3 3 2 6" xfId="22740"/>
    <cellStyle name="Calculation 5 2 3 3 2 7" xfId="22741"/>
    <cellStyle name="Calculation 5 2 3 3 2 8" xfId="22742"/>
    <cellStyle name="Calculation 5 2 3 3 2 9" xfId="22743"/>
    <cellStyle name="Calculation 5 2 3 3 3" xfId="22744"/>
    <cellStyle name="Calculation 5 2 3 3 3 2" xfId="22745"/>
    <cellStyle name="Calculation 5 2 3 3 3 3" xfId="22746"/>
    <cellStyle name="Calculation 5 2 3 3 3 4" xfId="22747"/>
    <cellStyle name="Calculation 5 2 3 3 3 5" xfId="22748"/>
    <cellStyle name="Calculation 5 2 3 3 3 6" xfId="22749"/>
    <cellStyle name="Calculation 5 2 3 3 3 7" xfId="22750"/>
    <cellStyle name="Calculation 5 2 3 3 3 8" xfId="22751"/>
    <cellStyle name="Calculation 5 2 3 3 4" xfId="22752"/>
    <cellStyle name="Calculation 5 2 3 3 4 2" xfId="22753"/>
    <cellStyle name="Calculation 5 2 3 3 4 3" xfId="22754"/>
    <cellStyle name="Calculation 5 2 3 3 4 4" xfId="22755"/>
    <cellStyle name="Calculation 5 2 3 3 4 5" xfId="22756"/>
    <cellStyle name="Calculation 5 2 3 3 4 6" xfId="22757"/>
    <cellStyle name="Calculation 5 2 3 3 4 7" xfId="22758"/>
    <cellStyle name="Calculation 5 2 3 3 4 8" xfId="22759"/>
    <cellStyle name="Calculation 5 2 3 3 4 9" xfId="22760"/>
    <cellStyle name="Calculation 5 2 3 3 5" xfId="22761"/>
    <cellStyle name="Calculation 5 2 3 3 6" xfId="22762"/>
    <cellStyle name="Calculation 5 2 3 3 7" xfId="22763"/>
    <cellStyle name="Calculation 5 2 3 3 8" xfId="22764"/>
    <cellStyle name="Calculation 5 2 3 3 9" xfId="22765"/>
    <cellStyle name="Calculation 5 2 3 4" xfId="22766"/>
    <cellStyle name="Calculation 5 2 3 4 10" xfId="22767"/>
    <cellStyle name="Calculation 5 2 3 4 11" xfId="22768"/>
    <cellStyle name="Calculation 5 2 3 4 12" xfId="22769"/>
    <cellStyle name="Calculation 5 2 3 4 13" xfId="22770"/>
    <cellStyle name="Calculation 5 2 3 4 2" xfId="22771"/>
    <cellStyle name="Calculation 5 2 3 4 2 10" xfId="22772"/>
    <cellStyle name="Calculation 5 2 3 4 2 2" xfId="22773"/>
    <cellStyle name="Calculation 5 2 3 4 2 2 2" xfId="22774"/>
    <cellStyle name="Calculation 5 2 3 4 2 2 3" xfId="22775"/>
    <cellStyle name="Calculation 5 2 3 4 2 2 4" xfId="22776"/>
    <cellStyle name="Calculation 5 2 3 4 2 2 5" xfId="22777"/>
    <cellStyle name="Calculation 5 2 3 4 2 2 6" xfId="22778"/>
    <cellStyle name="Calculation 5 2 3 4 2 2 7" xfId="22779"/>
    <cellStyle name="Calculation 5 2 3 4 2 2 8" xfId="22780"/>
    <cellStyle name="Calculation 5 2 3 4 2 2 9" xfId="22781"/>
    <cellStyle name="Calculation 5 2 3 4 2 3" xfId="22782"/>
    <cellStyle name="Calculation 5 2 3 4 2 4" xfId="22783"/>
    <cellStyle name="Calculation 5 2 3 4 2 5" xfId="22784"/>
    <cellStyle name="Calculation 5 2 3 4 2 6" xfId="22785"/>
    <cellStyle name="Calculation 5 2 3 4 2 7" xfId="22786"/>
    <cellStyle name="Calculation 5 2 3 4 2 8" xfId="22787"/>
    <cellStyle name="Calculation 5 2 3 4 2 9" xfId="22788"/>
    <cellStyle name="Calculation 5 2 3 4 3" xfId="22789"/>
    <cellStyle name="Calculation 5 2 3 4 3 2" xfId="22790"/>
    <cellStyle name="Calculation 5 2 3 4 3 3" xfId="22791"/>
    <cellStyle name="Calculation 5 2 3 4 3 4" xfId="22792"/>
    <cellStyle name="Calculation 5 2 3 4 3 5" xfId="22793"/>
    <cellStyle name="Calculation 5 2 3 4 3 6" xfId="22794"/>
    <cellStyle name="Calculation 5 2 3 4 3 7" xfId="22795"/>
    <cellStyle name="Calculation 5 2 3 4 3 8" xfId="22796"/>
    <cellStyle name="Calculation 5 2 3 4 4" xfId="22797"/>
    <cellStyle name="Calculation 5 2 3 4 4 2" xfId="22798"/>
    <cellStyle name="Calculation 5 2 3 4 4 3" xfId="22799"/>
    <cellStyle name="Calculation 5 2 3 4 4 4" xfId="22800"/>
    <cellStyle name="Calculation 5 2 3 4 4 5" xfId="22801"/>
    <cellStyle name="Calculation 5 2 3 4 4 6" xfId="22802"/>
    <cellStyle name="Calculation 5 2 3 4 4 7" xfId="22803"/>
    <cellStyle name="Calculation 5 2 3 4 4 8" xfId="22804"/>
    <cellStyle name="Calculation 5 2 3 4 4 9" xfId="22805"/>
    <cellStyle name="Calculation 5 2 3 4 5" xfId="22806"/>
    <cellStyle name="Calculation 5 2 3 4 6" xfId="22807"/>
    <cellStyle name="Calculation 5 2 3 4 7" xfId="22808"/>
    <cellStyle name="Calculation 5 2 3 4 8" xfId="22809"/>
    <cellStyle name="Calculation 5 2 3 4 9" xfId="22810"/>
    <cellStyle name="Calculation 5 2 3 5" xfId="22811"/>
    <cellStyle name="Calculation 5 2 3 5 10" xfId="22812"/>
    <cellStyle name="Calculation 5 2 3 5 2" xfId="22813"/>
    <cellStyle name="Calculation 5 2 3 5 2 2" xfId="22814"/>
    <cellStyle name="Calculation 5 2 3 5 2 3" xfId="22815"/>
    <cellStyle name="Calculation 5 2 3 5 2 4" xfId="22816"/>
    <cellStyle name="Calculation 5 2 3 5 2 5" xfId="22817"/>
    <cellStyle name="Calculation 5 2 3 5 2 6" xfId="22818"/>
    <cellStyle name="Calculation 5 2 3 5 2 7" xfId="22819"/>
    <cellStyle name="Calculation 5 2 3 5 2 8" xfId="22820"/>
    <cellStyle name="Calculation 5 2 3 5 2 9" xfId="22821"/>
    <cellStyle name="Calculation 5 2 3 5 3" xfId="22822"/>
    <cellStyle name="Calculation 5 2 3 5 4" xfId="22823"/>
    <cellStyle name="Calculation 5 2 3 5 5" xfId="22824"/>
    <cellStyle name="Calculation 5 2 3 5 6" xfId="22825"/>
    <cellStyle name="Calculation 5 2 3 5 7" xfId="22826"/>
    <cellStyle name="Calculation 5 2 3 5 8" xfId="22827"/>
    <cellStyle name="Calculation 5 2 3 5 9" xfId="22828"/>
    <cellStyle name="Calculation 5 2 3 6" xfId="22829"/>
    <cellStyle name="Calculation 5 2 3 6 2" xfId="22830"/>
    <cellStyle name="Calculation 5 2 3 6 3" xfId="22831"/>
    <cellStyle name="Calculation 5 2 3 6 4" xfId="22832"/>
    <cellStyle name="Calculation 5 2 3 6 5" xfId="22833"/>
    <cellStyle name="Calculation 5 2 3 6 6" xfId="22834"/>
    <cellStyle name="Calculation 5 2 3 6 7" xfId="22835"/>
    <cellStyle name="Calculation 5 2 3 6 8" xfId="22836"/>
    <cellStyle name="Calculation 5 2 3 7" xfId="22837"/>
    <cellStyle name="Calculation 5 2 3 7 2" xfId="22838"/>
    <cellStyle name="Calculation 5 2 3 7 3" xfId="22839"/>
    <cellStyle name="Calculation 5 2 3 7 4" xfId="22840"/>
    <cellStyle name="Calculation 5 2 3 7 5" xfId="22841"/>
    <cellStyle name="Calculation 5 2 3 7 6" xfId="22842"/>
    <cellStyle name="Calculation 5 2 3 7 7" xfId="22843"/>
    <cellStyle name="Calculation 5 2 3 7 8" xfId="22844"/>
    <cellStyle name="Calculation 5 2 3 7 9" xfId="22845"/>
    <cellStyle name="Calculation 5 2 3 8" xfId="22846"/>
    <cellStyle name="Calculation 5 2 3 9" xfId="22847"/>
    <cellStyle name="Calculation 5 2 4" xfId="22848"/>
    <cellStyle name="Calculation 5 2 4 10" xfId="22849"/>
    <cellStyle name="Calculation 5 2 4 11" xfId="22850"/>
    <cellStyle name="Calculation 5 2 4 12" xfId="22851"/>
    <cellStyle name="Calculation 5 2 4 13" xfId="22852"/>
    <cellStyle name="Calculation 5 2 4 2" xfId="22853"/>
    <cellStyle name="Calculation 5 2 4 2 10" xfId="22854"/>
    <cellStyle name="Calculation 5 2 4 2 2" xfId="22855"/>
    <cellStyle name="Calculation 5 2 4 2 2 2" xfId="22856"/>
    <cellStyle name="Calculation 5 2 4 2 2 3" xfId="22857"/>
    <cellStyle name="Calculation 5 2 4 2 2 4" xfId="22858"/>
    <cellStyle name="Calculation 5 2 4 2 2 5" xfId="22859"/>
    <cellStyle name="Calculation 5 2 4 2 2 6" xfId="22860"/>
    <cellStyle name="Calculation 5 2 4 2 2 7" xfId="22861"/>
    <cellStyle name="Calculation 5 2 4 2 2 8" xfId="22862"/>
    <cellStyle name="Calculation 5 2 4 2 2 9" xfId="22863"/>
    <cellStyle name="Calculation 5 2 4 2 3" xfId="22864"/>
    <cellStyle name="Calculation 5 2 4 2 4" xfId="22865"/>
    <cellStyle name="Calculation 5 2 4 2 5" xfId="22866"/>
    <cellStyle name="Calculation 5 2 4 2 6" xfId="22867"/>
    <cellStyle name="Calculation 5 2 4 2 7" xfId="22868"/>
    <cellStyle name="Calculation 5 2 4 2 8" xfId="22869"/>
    <cellStyle name="Calculation 5 2 4 2 9" xfId="22870"/>
    <cellStyle name="Calculation 5 2 4 3" xfId="22871"/>
    <cellStyle name="Calculation 5 2 4 3 2" xfId="22872"/>
    <cellStyle name="Calculation 5 2 4 3 3" xfId="22873"/>
    <cellStyle name="Calculation 5 2 4 3 4" xfId="22874"/>
    <cellStyle name="Calculation 5 2 4 3 5" xfId="22875"/>
    <cellStyle name="Calculation 5 2 4 3 6" xfId="22876"/>
    <cellStyle name="Calculation 5 2 4 3 7" xfId="22877"/>
    <cellStyle name="Calculation 5 2 4 3 8" xfId="22878"/>
    <cellStyle name="Calculation 5 2 4 4" xfId="22879"/>
    <cellStyle name="Calculation 5 2 4 4 2" xfId="22880"/>
    <cellStyle name="Calculation 5 2 4 4 3" xfId="22881"/>
    <cellStyle name="Calculation 5 2 4 4 4" xfId="22882"/>
    <cellStyle name="Calculation 5 2 4 4 5" xfId="22883"/>
    <cellStyle name="Calculation 5 2 4 4 6" xfId="22884"/>
    <cellStyle name="Calculation 5 2 4 4 7" xfId="22885"/>
    <cellStyle name="Calculation 5 2 4 4 8" xfId="22886"/>
    <cellStyle name="Calculation 5 2 4 4 9" xfId="22887"/>
    <cellStyle name="Calculation 5 2 4 5" xfId="22888"/>
    <cellStyle name="Calculation 5 2 4 6" xfId="22889"/>
    <cellStyle name="Calculation 5 2 4 7" xfId="22890"/>
    <cellStyle name="Calculation 5 2 4 8" xfId="22891"/>
    <cellStyle name="Calculation 5 2 4 9" xfId="22892"/>
    <cellStyle name="Calculation 5 2 5" xfId="22893"/>
    <cellStyle name="Calculation 5 2 5 2" xfId="22894"/>
    <cellStyle name="Calculation 5 2 5 3" xfId="22895"/>
    <cellStyle name="Calculation 5 2 5 4" xfId="22896"/>
    <cellStyle name="Calculation 5 2 5 5" xfId="22897"/>
    <cellStyle name="Calculation 5 2 5 6" xfId="22898"/>
    <cellStyle name="Calculation 5 2 5 7" xfId="22899"/>
    <cellStyle name="Calculation 5 2 5 8" xfId="22900"/>
    <cellStyle name="Calculation 5 2 5 9" xfId="22901"/>
    <cellStyle name="Calculation 5 2 6" xfId="22902"/>
    <cellStyle name="Calculation 5 2 7" xfId="22903"/>
    <cellStyle name="Calculation 5 2 8" xfId="22904"/>
    <cellStyle name="Calculation 5 2 9" xfId="22905"/>
    <cellStyle name="Calculation 5 3" xfId="22906"/>
    <cellStyle name="Calculation 5 3 10" xfId="22907"/>
    <cellStyle name="Calculation 5 3 11" xfId="22908"/>
    <cellStyle name="Calculation 5 3 12" xfId="22909"/>
    <cellStyle name="Calculation 5 3 13" xfId="22910"/>
    <cellStyle name="Calculation 5 3 14" xfId="22911"/>
    <cellStyle name="Calculation 5 3 15" xfId="22912"/>
    <cellStyle name="Calculation 5 3 16" xfId="22913"/>
    <cellStyle name="Calculation 5 3 17" xfId="22914"/>
    <cellStyle name="Calculation 5 3 18" xfId="22915"/>
    <cellStyle name="Calculation 5 3 19" xfId="22916"/>
    <cellStyle name="Calculation 5 3 2" xfId="22917"/>
    <cellStyle name="Calculation 5 3 2 10" xfId="22918"/>
    <cellStyle name="Calculation 5 3 2 11" xfId="22919"/>
    <cellStyle name="Calculation 5 3 2 12" xfId="22920"/>
    <cellStyle name="Calculation 5 3 2 13" xfId="22921"/>
    <cellStyle name="Calculation 5 3 2 2" xfId="22922"/>
    <cellStyle name="Calculation 5 3 2 2 10" xfId="22923"/>
    <cellStyle name="Calculation 5 3 2 2 2" xfId="22924"/>
    <cellStyle name="Calculation 5 3 2 2 2 2" xfId="22925"/>
    <cellStyle name="Calculation 5 3 2 2 2 3" xfId="22926"/>
    <cellStyle name="Calculation 5 3 2 2 2 4" xfId="22927"/>
    <cellStyle name="Calculation 5 3 2 2 2 5" xfId="22928"/>
    <cellStyle name="Calculation 5 3 2 2 2 6" xfId="22929"/>
    <cellStyle name="Calculation 5 3 2 2 2 7" xfId="22930"/>
    <cellStyle name="Calculation 5 3 2 2 2 8" xfId="22931"/>
    <cellStyle name="Calculation 5 3 2 2 2 9" xfId="22932"/>
    <cellStyle name="Calculation 5 3 2 2 3" xfId="22933"/>
    <cellStyle name="Calculation 5 3 2 2 4" xfId="22934"/>
    <cellStyle name="Calculation 5 3 2 2 5" xfId="22935"/>
    <cellStyle name="Calculation 5 3 2 2 6" xfId="22936"/>
    <cellStyle name="Calculation 5 3 2 2 7" xfId="22937"/>
    <cellStyle name="Calculation 5 3 2 2 8" xfId="22938"/>
    <cellStyle name="Calculation 5 3 2 2 9" xfId="22939"/>
    <cellStyle name="Calculation 5 3 2 3" xfId="22940"/>
    <cellStyle name="Calculation 5 3 2 3 2" xfId="22941"/>
    <cellStyle name="Calculation 5 3 2 3 3" xfId="22942"/>
    <cellStyle name="Calculation 5 3 2 3 4" xfId="22943"/>
    <cellStyle name="Calculation 5 3 2 3 5" xfId="22944"/>
    <cellStyle name="Calculation 5 3 2 3 6" xfId="22945"/>
    <cellStyle name="Calculation 5 3 2 3 7" xfId="22946"/>
    <cellStyle name="Calculation 5 3 2 3 8" xfId="22947"/>
    <cellStyle name="Calculation 5 3 2 4" xfId="22948"/>
    <cellStyle name="Calculation 5 3 2 4 2" xfId="22949"/>
    <cellStyle name="Calculation 5 3 2 4 3" xfId="22950"/>
    <cellStyle name="Calculation 5 3 2 4 4" xfId="22951"/>
    <cellStyle name="Calculation 5 3 2 4 5" xfId="22952"/>
    <cellStyle name="Calculation 5 3 2 4 6" xfId="22953"/>
    <cellStyle name="Calculation 5 3 2 4 7" xfId="22954"/>
    <cellStyle name="Calculation 5 3 2 4 8" xfId="22955"/>
    <cellStyle name="Calculation 5 3 2 4 9" xfId="22956"/>
    <cellStyle name="Calculation 5 3 2 5" xfId="22957"/>
    <cellStyle name="Calculation 5 3 2 6" xfId="22958"/>
    <cellStyle name="Calculation 5 3 2 7" xfId="22959"/>
    <cellStyle name="Calculation 5 3 2 8" xfId="22960"/>
    <cellStyle name="Calculation 5 3 2 9" xfId="22961"/>
    <cellStyle name="Calculation 5 3 3" xfId="22962"/>
    <cellStyle name="Calculation 5 3 3 10" xfId="22963"/>
    <cellStyle name="Calculation 5 3 3 11" xfId="22964"/>
    <cellStyle name="Calculation 5 3 3 12" xfId="22965"/>
    <cellStyle name="Calculation 5 3 3 13" xfId="22966"/>
    <cellStyle name="Calculation 5 3 3 2" xfId="22967"/>
    <cellStyle name="Calculation 5 3 3 2 10" xfId="22968"/>
    <cellStyle name="Calculation 5 3 3 2 2" xfId="22969"/>
    <cellStyle name="Calculation 5 3 3 2 2 2" xfId="22970"/>
    <cellStyle name="Calculation 5 3 3 2 2 3" xfId="22971"/>
    <cellStyle name="Calculation 5 3 3 2 2 4" xfId="22972"/>
    <cellStyle name="Calculation 5 3 3 2 2 5" xfId="22973"/>
    <cellStyle name="Calculation 5 3 3 2 2 6" xfId="22974"/>
    <cellStyle name="Calculation 5 3 3 2 2 7" xfId="22975"/>
    <cellStyle name="Calculation 5 3 3 2 2 8" xfId="22976"/>
    <cellStyle name="Calculation 5 3 3 2 2 9" xfId="22977"/>
    <cellStyle name="Calculation 5 3 3 2 3" xfId="22978"/>
    <cellStyle name="Calculation 5 3 3 2 4" xfId="22979"/>
    <cellStyle name="Calculation 5 3 3 2 5" xfId="22980"/>
    <cellStyle name="Calculation 5 3 3 2 6" xfId="22981"/>
    <cellStyle name="Calculation 5 3 3 2 7" xfId="22982"/>
    <cellStyle name="Calculation 5 3 3 2 8" xfId="22983"/>
    <cellStyle name="Calculation 5 3 3 2 9" xfId="22984"/>
    <cellStyle name="Calculation 5 3 3 3" xfId="22985"/>
    <cellStyle name="Calculation 5 3 3 3 2" xfId="22986"/>
    <cellStyle name="Calculation 5 3 3 3 3" xfId="22987"/>
    <cellStyle name="Calculation 5 3 3 3 4" xfId="22988"/>
    <cellStyle name="Calculation 5 3 3 3 5" xfId="22989"/>
    <cellStyle name="Calculation 5 3 3 3 6" xfId="22990"/>
    <cellStyle name="Calculation 5 3 3 3 7" xfId="22991"/>
    <cellStyle name="Calculation 5 3 3 3 8" xfId="22992"/>
    <cellStyle name="Calculation 5 3 3 4" xfId="22993"/>
    <cellStyle name="Calculation 5 3 3 4 2" xfId="22994"/>
    <cellStyle name="Calculation 5 3 3 4 3" xfId="22995"/>
    <cellStyle name="Calculation 5 3 3 4 4" xfId="22996"/>
    <cellStyle name="Calculation 5 3 3 4 5" xfId="22997"/>
    <cellStyle name="Calculation 5 3 3 4 6" xfId="22998"/>
    <cellStyle name="Calculation 5 3 3 4 7" xfId="22999"/>
    <cellStyle name="Calculation 5 3 3 4 8" xfId="23000"/>
    <cellStyle name="Calculation 5 3 3 4 9" xfId="23001"/>
    <cellStyle name="Calculation 5 3 3 5" xfId="23002"/>
    <cellStyle name="Calculation 5 3 3 6" xfId="23003"/>
    <cellStyle name="Calculation 5 3 3 7" xfId="23004"/>
    <cellStyle name="Calculation 5 3 3 8" xfId="23005"/>
    <cellStyle name="Calculation 5 3 3 9" xfId="23006"/>
    <cellStyle name="Calculation 5 3 4" xfId="23007"/>
    <cellStyle name="Calculation 5 3 4 10" xfId="23008"/>
    <cellStyle name="Calculation 5 3 4 11" xfId="23009"/>
    <cellStyle name="Calculation 5 3 4 12" xfId="23010"/>
    <cellStyle name="Calculation 5 3 4 13" xfId="23011"/>
    <cellStyle name="Calculation 5 3 4 2" xfId="23012"/>
    <cellStyle name="Calculation 5 3 4 2 10" xfId="23013"/>
    <cellStyle name="Calculation 5 3 4 2 2" xfId="23014"/>
    <cellStyle name="Calculation 5 3 4 2 2 2" xfId="23015"/>
    <cellStyle name="Calculation 5 3 4 2 2 3" xfId="23016"/>
    <cellStyle name="Calculation 5 3 4 2 2 4" xfId="23017"/>
    <cellStyle name="Calculation 5 3 4 2 2 5" xfId="23018"/>
    <cellStyle name="Calculation 5 3 4 2 2 6" xfId="23019"/>
    <cellStyle name="Calculation 5 3 4 2 2 7" xfId="23020"/>
    <cellStyle name="Calculation 5 3 4 2 2 8" xfId="23021"/>
    <cellStyle name="Calculation 5 3 4 2 2 9" xfId="23022"/>
    <cellStyle name="Calculation 5 3 4 2 3" xfId="23023"/>
    <cellStyle name="Calculation 5 3 4 2 4" xfId="23024"/>
    <cellStyle name="Calculation 5 3 4 2 5" xfId="23025"/>
    <cellStyle name="Calculation 5 3 4 2 6" xfId="23026"/>
    <cellStyle name="Calculation 5 3 4 2 7" xfId="23027"/>
    <cellStyle name="Calculation 5 3 4 2 8" xfId="23028"/>
    <cellStyle name="Calculation 5 3 4 2 9" xfId="23029"/>
    <cellStyle name="Calculation 5 3 4 3" xfId="23030"/>
    <cellStyle name="Calculation 5 3 4 3 2" xfId="23031"/>
    <cellStyle name="Calculation 5 3 4 3 3" xfId="23032"/>
    <cellStyle name="Calculation 5 3 4 3 4" xfId="23033"/>
    <cellStyle name="Calculation 5 3 4 3 5" xfId="23034"/>
    <cellStyle name="Calculation 5 3 4 3 6" xfId="23035"/>
    <cellStyle name="Calculation 5 3 4 3 7" xfId="23036"/>
    <cellStyle name="Calculation 5 3 4 3 8" xfId="23037"/>
    <cellStyle name="Calculation 5 3 4 4" xfId="23038"/>
    <cellStyle name="Calculation 5 3 4 4 2" xfId="23039"/>
    <cellStyle name="Calculation 5 3 4 4 3" xfId="23040"/>
    <cellStyle name="Calculation 5 3 4 4 4" xfId="23041"/>
    <cellStyle name="Calculation 5 3 4 4 5" xfId="23042"/>
    <cellStyle name="Calculation 5 3 4 4 6" xfId="23043"/>
    <cellStyle name="Calculation 5 3 4 4 7" xfId="23044"/>
    <cellStyle name="Calculation 5 3 4 4 8" xfId="23045"/>
    <cellStyle name="Calculation 5 3 4 4 9" xfId="23046"/>
    <cellStyle name="Calculation 5 3 4 5" xfId="23047"/>
    <cellStyle name="Calculation 5 3 4 6" xfId="23048"/>
    <cellStyle name="Calculation 5 3 4 7" xfId="23049"/>
    <cellStyle name="Calculation 5 3 4 8" xfId="23050"/>
    <cellStyle name="Calculation 5 3 4 9" xfId="23051"/>
    <cellStyle name="Calculation 5 3 5" xfId="23052"/>
    <cellStyle name="Calculation 5 3 5 10" xfId="23053"/>
    <cellStyle name="Calculation 5 3 5 11" xfId="23054"/>
    <cellStyle name="Calculation 5 3 5 12" xfId="23055"/>
    <cellStyle name="Calculation 5 3 5 13" xfId="23056"/>
    <cellStyle name="Calculation 5 3 5 2" xfId="23057"/>
    <cellStyle name="Calculation 5 3 5 2 10" xfId="23058"/>
    <cellStyle name="Calculation 5 3 5 2 2" xfId="23059"/>
    <cellStyle name="Calculation 5 3 5 2 2 2" xfId="23060"/>
    <cellStyle name="Calculation 5 3 5 2 2 3" xfId="23061"/>
    <cellStyle name="Calculation 5 3 5 2 2 4" xfId="23062"/>
    <cellStyle name="Calculation 5 3 5 2 2 5" xfId="23063"/>
    <cellStyle name="Calculation 5 3 5 2 2 6" xfId="23064"/>
    <cellStyle name="Calculation 5 3 5 2 2 7" xfId="23065"/>
    <cellStyle name="Calculation 5 3 5 2 2 8" xfId="23066"/>
    <cellStyle name="Calculation 5 3 5 2 2 9" xfId="23067"/>
    <cellStyle name="Calculation 5 3 5 2 3" xfId="23068"/>
    <cellStyle name="Calculation 5 3 5 2 4" xfId="23069"/>
    <cellStyle name="Calculation 5 3 5 2 5" xfId="23070"/>
    <cellStyle name="Calculation 5 3 5 2 6" xfId="23071"/>
    <cellStyle name="Calculation 5 3 5 2 7" xfId="23072"/>
    <cellStyle name="Calculation 5 3 5 2 8" xfId="23073"/>
    <cellStyle name="Calculation 5 3 5 2 9" xfId="23074"/>
    <cellStyle name="Calculation 5 3 5 3" xfId="23075"/>
    <cellStyle name="Calculation 5 3 5 3 2" xfId="23076"/>
    <cellStyle name="Calculation 5 3 5 3 3" xfId="23077"/>
    <cellStyle name="Calculation 5 3 5 3 4" xfId="23078"/>
    <cellStyle name="Calculation 5 3 5 3 5" xfId="23079"/>
    <cellStyle name="Calculation 5 3 5 3 6" xfId="23080"/>
    <cellStyle name="Calculation 5 3 5 3 7" xfId="23081"/>
    <cellStyle name="Calculation 5 3 5 3 8" xfId="23082"/>
    <cellStyle name="Calculation 5 3 5 4" xfId="23083"/>
    <cellStyle name="Calculation 5 3 5 4 2" xfId="23084"/>
    <cellStyle name="Calculation 5 3 5 4 3" xfId="23085"/>
    <cellStyle name="Calculation 5 3 5 4 4" xfId="23086"/>
    <cellStyle name="Calculation 5 3 5 4 5" xfId="23087"/>
    <cellStyle name="Calculation 5 3 5 4 6" xfId="23088"/>
    <cellStyle name="Calculation 5 3 5 4 7" xfId="23089"/>
    <cellStyle name="Calculation 5 3 5 4 8" xfId="23090"/>
    <cellStyle name="Calculation 5 3 5 4 9" xfId="23091"/>
    <cellStyle name="Calculation 5 3 5 5" xfId="23092"/>
    <cellStyle name="Calculation 5 3 5 6" xfId="23093"/>
    <cellStyle name="Calculation 5 3 5 7" xfId="23094"/>
    <cellStyle name="Calculation 5 3 5 8" xfId="23095"/>
    <cellStyle name="Calculation 5 3 5 9" xfId="23096"/>
    <cellStyle name="Calculation 5 3 6" xfId="23097"/>
    <cellStyle name="Calculation 5 3 6 10" xfId="23098"/>
    <cellStyle name="Calculation 5 3 6 2" xfId="23099"/>
    <cellStyle name="Calculation 5 3 6 2 2" xfId="23100"/>
    <cellStyle name="Calculation 5 3 6 2 3" xfId="23101"/>
    <cellStyle name="Calculation 5 3 6 2 4" xfId="23102"/>
    <cellStyle name="Calculation 5 3 6 2 5" xfId="23103"/>
    <cellStyle name="Calculation 5 3 6 2 6" xfId="23104"/>
    <cellStyle name="Calculation 5 3 6 2 7" xfId="23105"/>
    <cellStyle name="Calculation 5 3 6 2 8" xfId="23106"/>
    <cellStyle name="Calculation 5 3 6 2 9" xfId="23107"/>
    <cellStyle name="Calculation 5 3 6 3" xfId="23108"/>
    <cellStyle name="Calculation 5 3 6 4" xfId="23109"/>
    <cellStyle name="Calculation 5 3 6 5" xfId="23110"/>
    <cellStyle name="Calculation 5 3 6 6" xfId="23111"/>
    <cellStyle name="Calculation 5 3 6 7" xfId="23112"/>
    <cellStyle name="Calculation 5 3 6 8" xfId="23113"/>
    <cellStyle name="Calculation 5 3 6 9" xfId="23114"/>
    <cellStyle name="Calculation 5 3 7" xfId="23115"/>
    <cellStyle name="Calculation 5 3 7 2" xfId="23116"/>
    <cellStyle name="Calculation 5 3 7 3" xfId="23117"/>
    <cellStyle name="Calculation 5 3 7 4" xfId="23118"/>
    <cellStyle name="Calculation 5 3 7 5" xfId="23119"/>
    <cellStyle name="Calculation 5 3 7 6" xfId="23120"/>
    <cellStyle name="Calculation 5 3 7 7" xfId="23121"/>
    <cellStyle name="Calculation 5 3 7 8" xfId="23122"/>
    <cellStyle name="Calculation 5 3 8" xfId="23123"/>
    <cellStyle name="Calculation 5 3 8 2" xfId="23124"/>
    <cellStyle name="Calculation 5 3 8 3" xfId="23125"/>
    <cellStyle name="Calculation 5 3 8 4" xfId="23126"/>
    <cellStyle name="Calculation 5 3 8 5" xfId="23127"/>
    <cellStyle name="Calculation 5 3 8 6" xfId="23128"/>
    <cellStyle name="Calculation 5 3 8 7" xfId="23129"/>
    <cellStyle name="Calculation 5 3 8 8" xfId="23130"/>
    <cellStyle name="Calculation 5 3 8 9" xfId="23131"/>
    <cellStyle name="Calculation 5 3 9" xfId="23132"/>
    <cellStyle name="Calculation 5 4" xfId="23133"/>
    <cellStyle name="Calculation 5 4 10" xfId="23134"/>
    <cellStyle name="Calculation 5 4 11" xfId="23135"/>
    <cellStyle name="Calculation 5 4 12" xfId="23136"/>
    <cellStyle name="Calculation 5 4 13" xfId="23137"/>
    <cellStyle name="Calculation 5 4 14" xfId="23138"/>
    <cellStyle name="Calculation 5 4 15" xfId="23139"/>
    <cellStyle name="Calculation 5 4 16" xfId="23140"/>
    <cellStyle name="Calculation 5 4 17" xfId="23141"/>
    <cellStyle name="Calculation 5 4 18" xfId="23142"/>
    <cellStyle name="Calculation 5 4 2" xfId="23143"/>
    <cellStyle name="Calculation 5 4 2 10" xfId="23144"/>
    <cellStyle name="Calculation 5 4 2 11" xfId="23145"/>
    <cellStyle name="Calculation 5 4 2 12" xfId="23146"/>
    <cellStyle name="Calculation 5 4 2 13" xfId="23147"/>
    <cellStyle name="Calculation 5 4 2 2" xfId="23148"/>
    <cellStyle name="Calculation 5 4 2 2 10" xfId="23149"/>
    <cellStyle name="Calculation 5 4 2 2 2" xfId="23150"/>
    <cellStyle name="Calculation 5 4 2 2 2 2" xfId="23151"/>
    <cellStyle name="Calculation 5 4 2 2 2 3" xfId="23152"/>
    <cellStyle name="Calculation 5 4 2 2 2 4" xfId="23153"/>
    <cellStyle name="Calculation 5 4 2 2 2 5" xfId="23154"/>
    <cellStyle name="Calculation 5 4 2 2 2 6" xfId="23155"/>
    <cellStyle name="Calculation 5 4 2 2 2 7" xfId="23156"/>
    <cellStyle name="Calculation 5 4 2 2 2 8" xfId="23157"/>
    <cellStyle name="Calculation 5 4 2 2 2 9" xfId="23158"/>
    <cellStyle name="Calculation 5 4 2 2 3" xfId="23159"/>
    <cellStyle name="Calculation 5 4 2 2 4" xfId="23160"/>
    <cellStyle name="Calculation 5 4 2 2 5" xfId="23161"/>
    <cellStyle name="Calculation 5 4 2 2 6" xfId="23162"/>
    <cellStyle name="Calculation 5 4 2 2 7" xfId="23163"/>
    <cellStyle name="Calculation 5 4 2 2 8" xfId="23164"/>
    <cellStyle name="Calculation 5 4 2 2 9" xfId="23165"/>
    <cellStyle name="Calculation 5 4 2 3" xfId="23166"/>
    <cellStyle name="Calculation 5 4 2 3 2" xfId="23167"/>
    <cellStyle name="Calculation 5 4 2 3 3" xfId="23168"/>
    <cellStyle name="Calculation 5 4 2 3 4" xfId="23169"/>
    <cellStyle name="Calculation 5 4 2 3 5" xfId="23170"/>
    <cellStyle name="Calculation 5 4 2 3 6" xfId="23171"/>
    <cellStyle name="Calculation 5 4 2 3 7" xfId="23172"/>
    <cellStyle name="Calculation 5 4 2 3 8" xfId="23173"/>
    <cellStyle name="Calculation 5 4 2 4" xfId="23174"/>
    <cellStyle name="Calculation 5 4 2 4 2" xfId="23175"/>
    <cellStyle name="Calculation 5 4 2 4 3" xfId="23176"/>
    <cellStyle name="Calculation 5 4 2 4 4" xfId="23177"/>
    <cellStyle name="Calculation 5 4 2 4 5" xfId="23178"/>
    <cellStyle name="Calculation 5 4 2 4 6" xfId="23179"/>
    <cellStyle name="Calculation 5 4 2 4 7" xfId="23180"/>
    <cellStyle name="Calculation 5 4 2 4 8" xfId="23181"/>
    <cellStyle name="Calculation 5 4 2 4 9" xfId="23182"/>
    <cellStyle name="Calculation 5 4 2 5" xfId="23183"/>
    <cellStyle name="Calculation 5 4 2 6" xfId="23184"/>
    <cellStyle name="Calculation 5 4 2 7" xfId="23185"/>
    <cellStyle name="Calculation 5 4 2 8" xfId="23186"/>
    <cellStyle name="Calculation 5 4 2 9" xfId="23187"/>
    <cellStyle name="Calculation 5 4 3" xfId="23188"/>
    <cellStyle name="Calculation 5 4 3 10" xfId="23189"/>
    <cellStyle name="Calculation 5 4 3 11" xfId="23190"/>
    <cellStyle name="Calculation 5 4 3 12" xfId="23191"/>
    <cellStyle name="Calculation 5 4 3 13" xfId="23192"/>
    <cellStyle name="Calculation 5 4 3 2" xfId="23193"/>
    <cellStyle name="Calculation 5 4 3 2 10" xfId="23194"/>
    <cellStyle name="Calculation 5 4 3 2 2" xfId="23195"/>
    <cellStyle name="Calculation 5 4 3 2 2 2" xfId="23196"/>
    <cellStyle name="Calculation 5 4 3 2 2 3" xfId="23197"/>
    <cellStyle name="Calculation 5 4 3 2 2 4" xfId="23198"/>
    <cellStyle name="Calculation 5 4 3 2 2 5" xfId="23199"/>
    <cellStyle name="Calculation 5 4 3 2 2 6" xfId="23200"/>
    <cellStyle name="Calculation 5 4 3 2 2 7" xfId="23201"/>
    <cellStyle name="Calculation 5 4 3 2 2 8" xfId="23202"/>
    <cellStyle name="Calculation 5 4 3 2 2 9" xfId="23203"/>
    <cellStyle name="Calculation 5 4 3 2 3" xfId="23204"/>
    <cellStyle name="Calculation 5 4 3 2 4" xfId="23205"/>
    <cellStyle name="Calculation 5 4 3 2 5" xfId="23206"/>
    <cellStyle name="Calculation 5 4 3 2 6" xfId="23207"/>
    <cellStyle name="Calculation 5 4 3 2 7" xfId="23208"/>
    <cellStyle name="Calculation 5 4 3 2 8" xfId="23209"/>
    <cellStyle name="Calculation 5 4 3 2 9" xfId="23210"/>
    <cellStyle name="Calculation 5 4 3 3" xfId="23211"/>
    <cellStyle name="Calculation 5 4 3 3 2" xfId="23212"/>
    <cellStyle name="Calculation 5 4 3 3 3" xfId="23213"/>
    <cellStyle name="Calculation 5 4 3 3 4" xfId="23214"/>
    <cellStyle name="Calculation 5 4 3 3 5" xfId="23215"/>
    <cellStyle name="Calculation 5 4 3 3 6" xfId="23216"/>
    <cellStyle name="Calculation 5 4 3 3 7" xfId="23217"/>
    <cellStyle name="Calculation 5 4 3 3 8" xfId="23218"/>
    <cellStyle name="Calculation 5 4 3 4" xfId="23219"/>
    <cellStyle name="Calculation 5 4 3 4 2" xfId="23220"/>
    <cellStyle name="Calculation 5 4 3 4 3" xfId="23221"/>
    <cellStyle name="Calculation 5 4 3 4 4" xfId="23222"/>
    <cellStyle name="Calculation 5 4 3 4 5" xfId="23223"/>
    <cellStyle name="Calculation 5 4 3 4 6" xfId="23224"/>
    <cellStyle name="Calculation 5 4 3 4 7" xfId="23225"/>
    <cellStyle name="Calculation 5 4 3 4 8" xfId="23226"/>
    <cellStyle name="Calculation 5 4 3 4 9" xfId="23227"/>
    <cellStyle name="Calculation 5 4 3 5" xfId="23228"/>
    <cellStyle name="Calculation 5 4 3 6" xfId="23229"/>
    <cellStyle name="Calculation 5 4 3 7" xfId="23230"/>
    <cellStyle name="Calculation 5 4 3 8" xfId="23231"/>
    <cellStyle name="Calculation 5 4 3 9" xfId="23232"/>
    <cellStyle name="Calculation 5 4 4" xfId="23233"/>
    <cellStyle name="Calculation 5 4 4 10" xfId="23234"/>
    <cellStyle name="Calculation 5 4 4 11" xfId="23235"/>
    <cellStyle name="Calculation 5 4 4 12" xfId="23236"/>
    <cellStyle name="Calculation 5 4 4 13" xfId="23237"/>
    <cellStyle name="Calculation 5 4 4 2" xfId="23238"/>
    <cellStyle name="Calculation 5 4 4 2 10" xfId="23239"/>
    <cellStyle name="Calculation 5 4 4 2 2" xfId="23240"/>
    <cellStyle name="Calculation 5 4 4 2 2 2" xfId="23241"/>
    <cellStyle name="Calculation 5 4 4 2 2 3" xfId="23242"/>
    <cellStyle name="Calculation 5 4 4 2 2 4" xfId="23243"/>
    <cellStyle name="Calculation 5 4 4 2 2 5" xfId="23244"/>
    <cellStyle name="Calculation 5 4 4 2 2 6" xfId="23245"/>
    <cellStyle name="Calculation 5 4 4 2 2 7" xfId="23246"/>
    <cellStyle name="Calculation 5 4 4 2 2 8" xfId="23247"/>
    <cellStyle name="Calculation 5 4 4 2 2 9" xfId="23248"/>
    <cellStyle name="Calculation 5 4 4 2 3" xfId="23249"/>
    <cellStyle name="Calculation 5 4 4 2 4" xfId="23250"/>
    <cellStyle name="Calculation 5 4 4 2 5" xfId="23251"/>
    <cellStyle name="Calculation 5 4 4 2 6" xfId="23252"/>
    <cellStyle name="Calculation 5 4 4 2 7" xfId="23253"/>
    <cellStyle name="Calculation 5 4 4 2 8" xfId="23254"/>
    <cellStyle name="Calculation 5 4 4 2 9" xfId="23255"/>
    <cellStyle name="Calculation 5 4 4 3" xfId="23256"/>
    <cellStyle name="Calculation 5 4 4 3 2" xfId="23257"/>
    <cellStyle name="Calculation 5 4 4 3 3" xfId="23258"/>
    <cellStyle name="Calculation 5 4 4 3 4" xfId="23259"/>
    <cellStyle name="Calculation 5 4 4 3 5" xfId="23260"/>
    <cellStyle name="Calculation 5 4 4 3 6" xfId="23261"/>
    <cellStyle name="Calculation 5 4 4 3 7" xfId="23262"/>
    <cellStyle name="Calculation 5 4 4 3 8" xfId="23263"/>
    <cellStyle name="Calculation 5 4 4 4" xfId="23264"/>
    <cellStyle name="Calculation 5 4 4 4 2" xfId="23265"/>
    <cellStyle name="Calculation 5 4 4 4 3" xfId="23266"/>
    <cellStyle name="Calculation 5 4 4 4 4" xfId="23267"/>
    <cellStyle name="Calculation 5 4 4 4 5" xfId="23268"/>
    <cellStyle name="Calculation 5 4 4 4 6" xfId="23269"/>
    <cellStyle name="Calculation 5 4 4 4 7" xfId="23270"/>
    <cellStyle name="Calculation 5 4 4 4 8" xfId="23271"/>
    <cellStyle name="Calculation 5 4 4 4 9" xfId="23272"/>
    <cellStyle name="Calculation 5 4 4 5" xfId="23273"/>
    <cellStyle name="Calculation 5 4 4 6" xfId="23274"/>
    <cellStyle name="Calculation 5 4 4 7" xfId="23275"/>
    <cellStyle name="Calculation 5 4 4 8" xfId="23276"/>
    <cellStyle name="Calculation 5 4 4 9" xfId="23277"/>
    <cellStyle name="Calculation 5 4 5" xfId="23278"/>
    <cellStyle name="Calculation 5 4 5 10" xfId="23279"/>
    <cellStyle name="Calculation 5 4 5 11" xfId="23280"/>
    <cellStyle name="Calculation 5 4 5 12" xfId="23281"/>
    <cellStyle name="Calculation 5 4 5 13" xfId="23282"/>
    <cellStyle name="Calculation 5 4 5 2" xfId="23283"/>
    <cellStyle name="Calculation 5 4 5 2 10" xfId="23284"/>
    <cellStyle name="Calculation 5 4 5 2 2" xfId="23285"/>
    <cellStyle name="Calculation 5 4 5 2 2 2" xfId="23286"/>
    <cellStyle name="Calculation 5 4 5 2 2 3" xfId="23287"/>
    <cellStyle name="Calculation 5 4 5 2 2 4" xfId="23288"/>
    <cellStyle name="Calculation 5 4 5 2 2 5" xfId="23289"/>
    <cellStyle name="Calculation 5 4 5 2 2 6" xfId="23290"/>
    <cellStyle name="Calculation 5 4 5 2 2 7" xfId="23291"/>
    <cellStyle name="Calculation 5 4 5 2 2 8" xfId="23292"/>
    <cellStyle name="Calculation 5 4 5 2 2 9" xfId="23293"/>
    <cellStyle name="Calculation 5 4 5 2 3" xfId="23294"/>
    <cellStyle name="Calculation 5 4 5 2 4" xfId="23295"/>
    <cellStyle name="Calculation 5 4 5 2 5" xfId="23296"/>
    <cellStyle name="Calculation 5 4 5 2 6" xfId="23297"/>
    <cellStyle name="Calculation 5 4 5 2 7" xfId="23298"/>
    <cellStyle name="Calculation 5 4 5 2 8" xfId="23299"/>
    <cellStyle name="Calculation 5 4 5 2 9" xfId="23300"/>
    <cellStyle name="Calculation 5 4 5 3" xfId="23301"/>
    <cellStyle name="Calculation 5 4 5 3 2" xfId="23302"/>
    <cellStyle name="Calculation 5 4 5 3 3" xfId="23303"/>
    <cellStyle name="Calculation 5 4 5 3 4" xfId="23304"/>
    <cellStyle name="Calculation 5 4 5 3 5" xfId="23305"/>
    <cellStyle name="Calculation 5 4 5 3 6" xfId="23306"/>
    <cellStyle name="Calculation 5 4 5 3 7" xfId="23307"/>
    <cellStyle name="Calculation 5 4 5 3 8" xfId="23308"/>
    <cellStyle name="Calculation 5 4 5 4" xfId="23309"/>
    <cellStyle name="Calculation 5 4 5 4 2" xfId="23310"/>
    <cellStyle name="Calculation 5 4 5 4 3" xfId="23311"/>
    <cellStyle name="Calculation 5 4 5 4 4" xfId="23312"/>
    <cellStyle name="Calculation 5 4 5 4 5" xfId="23313"/>
    <cellStyle name="Calculation 5 4 5 4 6" xfId="23314"/>
    <cellStyle name="Calculation 5 4 5 4 7" xfId="23315"/>
    <cellStyle name="Calculation 5 4 5 4 8" xfId="23316"/>
    <cellStyle name="Calculation 5 4 5 4 9" xfId="23317"/>
    <cellStyle name="Calculation 5 4 5 5" xfId="23318"/>
    <cellStyle name="Calculation 5 4 5 6" xfId="23319"/>
    <cellStyle name="Calculation 5 4 5 7" xfId="23320"/>
    <cellStyle name="Calculation 5 4 5 8" xfId="23321"/>
    <cellStyle name="Calculation 5 4 5 9" xfId="23322"/>
    <cellStyle name="Calculation 5 4 6" xfId="23323"/>
    <cellStyle name="Calculation 5 4 6 10" xfId="23324"/>
    <cellStyle name="Calculation 5 4 6 2" xfId="23325"/>
    <cellStyle name="Calculation 5 4 6 2 2" xfId="23326"/>
    <cellStyle name="Calculation 5 4 6 2 3" xfId="23327"/>
    <cellStyle name="Calculation 5 4 6 2 4" xfId="23328"/>
    <cellStyle name="Calculation 5 4 6 2 5" xfId="23329"/>
    <cellStyle name="Calculation 5 4 6 2 6" xfId="23330"/>
    <cellStyle name="Calculation 5 4 6 2 7" xfId="23331"/>
    <cellStyle name="Calculation 5 4 6 2 8" xfId="23332"/>
    <cellStyle name="Calculation 5 4 6 2 9" xfId="23333"/>
    <cellStyle name="Calculation 5 4 6 3" xfId="23334"/>
    <cellStyle name="Calculation 5 4 6 4" xfId="23335"/>
    <cellStyle name="Calculation 5 4 6 5" xfId="23336"/>
    <cellStyle name="Calculation 5 4 6 6" xfId="23337"/>
    <cellStyle name="Calculation 5 4 6 7" xfId="23338"/>
    <cellStyle name="Calculation 5 4 6 8" xfId="23339"/>
    <cellStyle name="Calculation 5 4 6 9" xfId="23340"/>
    <cellStyle name="Calculation 5 4 7" xfId="23341"/>
    <cellStyle name="Calculation 5 4 7 2" xfId="23342"/>
    <cellStyle name="Calculation 5 4 7 3" xfId="23343"/>
    <cellStyle name="Calculation 5 4 7 4" xfId="23344"/>
    <cellStyle name="Calculation 5 4 7 5" xfId="23345"/>
    <cellStyle name="Calculation 5 4 7 6" xfId="23346"/>
    <cellStyle name="Calculation 5 4 7 7" xfId="23347"/>
    <cellStyle name="Calculation 5 4 7 8" xfId="23348"/>
    <cellStyle name="Calculation 5 4 8" xfId="23349"/>
    <cellStyle name="Calculation 5 4 8 2" xfId="23350"/>
    <cellStyle name="Calculation 5 4 8 3" xfId="23351"/>
    <cellStyle name="Calculation 5 4 8 4" xfId="23352"/>
    <cellStyle name="Calculation 5 4 8 5" xfId="23353"/>
    <cellStyle name="Calculation 5 4 8 6" xfId="23354"/>
    <cellStyle name="Calculation 5 4 8 7" xfId="23355"/>
    <cellStyle name="Calculation 5 4 8 8" xfId="23356"/>
    <cellStyle name="Calculation 5 4 8 9" xfId="23357"/>
    <cellStyle name="Calculation 5 4 9" xfId="23358"/>
    <cellStyle name="Calculation 5 5" xfId="23359"/>
    <cellStyle name="Calculation 5 5 10" xfId="23360"/>
    <cellStyle name="Calculation 5 5 11" xfId="23361"/>
    <cellStyle name="Calculation 5 5 12" xfId="23362"/>
    <cellStyle name="Calculation 5 5 13" xfId="23363"/>
    <cellStyle name="Calculation 5 5 2" xfId="23364"/>
    <cellStyle name="Calculation 5 5 2 10" xfId="23365"/>
    <cellStyle name="Calculation 5 5 2 2" xfId="23366"/>
    <cellStyle name="Calculation 5 5 2 2 2" xfId="23367"/>
    <cellStyle name="Calculation 5 5 2 2 3" xfId="23368"/>
    <cellStyle name="Calculation 5 5 2 2 4" xfId="23369"/>
    <cellStyle name="Calculation 5 5 2 2 5" xfId="23370"/>
    <cellStyle name="Calculation 5 5 2 2 6" xfId="23371"/>
    <cellStyle name="Calculation 5 5 2 2 7" xfId="23372"/>
    <cellStyle name="Calculation 5 5 2 2 8" xfId="23373"/>
    <cellStyle name="Calculation 5 5 2 2 9" xfId="23374"/>
    <cellStyle name="Calculation 5 5 2 3" xfId="23375"/>
    <cellStyle name="Calculation 5 5 2 4" xfId="23376"/>
    <cellStyle name="Calculation 5 5 2 5" xfId="23377"/>
    <cellStyle name="Calculation 5 5 2 6" xfId="23378"/>
    <cellStyle name="Calculation 5 5 2 7" xfId="23379"/>
    <cellStyle name="Calculation 5 5 2 8" xfId="23380"/>
    <cellStyle name="Calculation 5 5 2 9" xfId="23381"/>
    <cellStyle name="Calculation 5 5 3" xfId="23382"/>
    <cellStyle name="Calculation 5 5 3 2" xfId="23383"/>
    <cellStyle name="Calculation 5 5 3 3" xfId="23384"/>
    <cellStyle name="Calculation 5 5 3 4" xfId="23385"/>
    <cellStyle name="Calculation 5 5 3 5" xfId="23386"/>
    <cellStyle name="Calculation 5 5 3 6" xfId="23387"/>
    <cellStyle name="Calculation 5 5 3 7" xfId="23388"/>
    <cellStyle name="Calculation 5 5 3 8" xfId="23389"/>
    <cellStyle name="Calculation 5 5 4" xfId="23390"/>
    <cellStyle name="Calculation 5 5 4 2" xfId="23391"/>
    <cellStyle name="Calculation 5 5 4 3" xfId="23392"/>
    <cellStyle name="Calculation 5 5 4 4" xfId="23393"/>
    <cellStyle name="Calculation 5 5 4 5" xfId="23394"/>
    <cellStyle name="Calculation 5 5 4 6" xfId="23395"/>
    <cellStyle name="Calculation 5 5 4 7" xfId="23396"/>
    <cellStyle name="Calculation 5 5 4 8" xfId="23397"/>
    <cellStyle name="Calculation 5 5 4 9" xfId="23398"/>
    <cellStyle name="Calculation 5 5 5" xfId="23399"/>
    <cellStyle name="Calculation 5 5 6" xfId="23400"/>
    <cellStyle name="Calculation 5 5 7" xfId="23401"/>
    <cellStyle name="Calculation 5 5 8" xfId="23402"/>
    <cellStyle name="Calculation 5 5 9" xfId="23403"/>
    <cellStyle name="Calculation 5 6" xfId="23404"/>
    <cellStyle name="Calculation 5 6 10" xfId="23405"/>
    <cellStyle name="Calculation 5 6 11" xfId="23406"/>
    <cellStyle name="Calculation 5 6 12" xfId="23407"/>
    <cellStyle name="Calculation 5 6 13" xfId="23408"/>
    <cellStyle name="Calculation 5 6 2" xfId="23409"/>
    <cellStyle name="Calculation 5 6 2 10" xfId="23410"/>
    <cellStyle name="Calculation 5 6 2 2" xfId="23411"/>
    <cellStyle name="Calculation 5 6 2 2 2" xfId="23412"/>
    <cellStyle name="Calculation 5 6 2 2 3" xfId="23413"/>
    <cellStyle name="Calculation 5 6 2 2 4" xfId="23414"/>
    <cellStyle name="Calculation 5 6 2 2 5" xfId="23415"/>
    <cellStyle name="Calculation 5 6 2 2 6" xfId="23416"/>
    <cellStyle name="Calculation 5 6 2 2 7" xfId="23417"/>
    <cellStyle name="Calculation 5 6 2 2 8" xfId="23418"/>
    <cellStyle name="Calculation 5 6 2 2 9" xfId="23419"/>
    <cellStyle name="Calculation 5 6 2 3" xfId="23420"/>
    <cellStyle name="Calculation 5 6 2 4" xfId="23421"/>
    <cellStyle name="Calculation 5 6 2 5" xfId="23422"/>
    <cellStyle name="Calculation 5 6 2 6" xfId="23423"/>
    <cellStyle name="Calculation 5 6 2 7" xfId="23424"/>
    <cellStyle name="Calculation 5 6 2 8" xfId="23425"/>
    <cellStyle name="Calculation 5 6 2 9" xfId="23426"/>
    <cellStyle name="Calculation 5 6 3" xfId="23427"/>
    <cellStyle name="Calculation 5 6 3 2" xfId="23428"/>
    <cellStyle name="Calculation 5 6 3 3" xfId="23429"/>
    <cellStyle name="Calculation 5 6 3 4" xfId="23430"/>
    <cellStyle name="Calculation 5 6 3 5" xfId="23431"/>
    <cellStyle name="Calculation 5 6 3 6" xfId="23432"/>
    <cellStyle name="Calculation 5 6 3 7" xfId="23433"/>
    <cellStyle name="Calculation 5 6 3 8" xfId="23434"/>
    <cellStyle name="Calculation 5 6 4" xfId="23435"/>
    <cellStyle name="Calculation 5 6 4 2" xfId="23436"/>
    <cellStyle name="Calculation 5 6 4 3" xfId="23437"/>
    <cellStyle name="Calculation 5 6 4 4" xfId="23438"/>
    <cellStyle name="Calculation 5 6 4 5" xfId="23439"/>
    <cellStyle name="Calculation 5 6 4 6" xfId="23440"/>
    <cellStyle name="Calculation 5 6 4 7" xfId="23441"/>
    <cellStyle name="Calculation 5 6 4 8" xfId="23442"/>
    <cellStyle name="Calculation 5 6 4 9" xfId="23443"/>
    <cellStyle name="Calculation 5 6 5" xfId="23444"/>
    <cellStyle name="Calculation 5 6 6" xfId="23445"/>
    <cellStyle name="Calculation 5 6 7" xfId="23446"/>
    <cellStyle name="Calculation 5 6 8" xfId="23447"/>
    <cellStyle name="Calculation 5 6 9" xfId="23448"/>
    <cellStyle name="Calculation 5 7" xfId="23449"/>
    <cellStyle name="Calculation 5 7 2" xfId="23450"/>
    <cellStyle name="Calculation 5 7 3" xfId="23451"/>
    <cellStyle name="Calculation 5 7 4" xfId="23452"/>
    <cellStyle name="Calculation 5 7 5" xfId="23453"/>
    <cellStyle name="Calculation 5 7 6" xfId="23454"/>
    <cellStyle name="Calculation 5 7 7" xfId="23455"/>
    <cellStyle name="Calculation 5 7 8" xfId="23456"/>
    <cellStyle name="Calculation 5 7 9" xfId="23457"/>
    <cellStyle name="Calculation 5 8" xfId="23458"/>
    <cellStyle name="Calculation 5 9" xfId="23459"/>
    <cellStyle name="Calculation 6" xfId="23460"/>
    <cellStyle name="Case" xfId="1407"/>
    <cellStyle name="Cellule liée" xfId="1408"/>
    <cellStyle name="Check" xfId="1409"/>
    <cellStyle name="Check Cell" xfId="9930" builtinId="23" customBuiltin="1"/>
    <cellStyle name="Check Cell 2" xfId="37"/>
    <cellStyle name="Check Cell 2 10" xfId="23461"/>
    <cellStyle name="Check Cell 2 11" xfId="23462"/>
    <cellStyle name="Check Cell 2 2" xfId="1410"/>
    <cellStyle name="Check Cell 2 2 2" xfId="23463"/>
    <cellStyle name="Check Cell 2 3" xfId="1411"/>
    <cellStyle name="Check Cell 2 3 2" xfId="23464"/>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3465"/>
    <cellStyle name="Check Cell 5" xfId="23466"/>
    <cellStyle name="Check Cell 6" xfId="23467"/>
    <cellStyle name="Chiffre" xfId="1419"/>
    <cellStyle name="Colhead_left" xfId="1420"/>
    <cellStyle name="ColHeading" xfId="1421"/>
    <cellStyle name="Column Title" xfId="1422"/>
    <cellStyle name="ColumnHeadings" xfId="1423"/>
    <cellStyle name="ColumnHeadings2" xfId="1424"/>
    <cellStyle name="ColumnHeadings2 2" xfId="23468"/>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3469"/>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3470"/>
    <cellStyle name="Comma 10 2 2 2" xfId="23471"/>
    <cellStyle name="Comma 10 2 2 2 2" xfId="23472"/>
    <cellStyle name="Comma 10 2 2 3" xfId="23473"/>
    <cellStyle name="Comma 10 2 2 3 2" xfId="23474"/>
    <cellStyle name="Comma 10 2 2 4" xfId="23475"/>
    <cellStyle name="Comma 10 2 3" xfId="23476"/>
    <cellStyle name="Comma 10 2 3 2" xfId="23477"/>
    <cellStyle name="Comma 10 2 4" xfId="23478"/>
    <cellStyle name="Comma 10 2 4 2" xfId="23479"/>
    <cellStyle name="Comma 10 2 5" xfId="23480"/>
    <cellStyle name="Comma 10 3" xfId="1442"/>
    <cellStyle name="Comma 10 3 2" xfId="23481"/>
    <cellStyle name="Comma 10 3 2 2" xfId="23482"/>
    <cellStyle name="Comma 10 3 3" xfId="23483"/>
    <cellStyle name="Comma 10 3 3 2" xfId="23484"/>
    <cellStyle name="Comma 10 3 4" xfId="23485"/>
    <cellStyle name="Comma 10 3 4 2" xfId="23486"/>
    <cellStyle name="Comma 10 3 4 3" xfId="23487"/>
    <cellStyle name="Comma 10 3 5" xfId="23488"/>
    <cellStyle name="Comma 10 4" xfId="1443"/>
    <cellStyle name="Comma 10 4 2" xfId="23489"/>
    <cellStyle name="Comma 10 4 2 2" xfId="23490"/>
    <cellStyle name="Comma 10 5" xfId="1444"/>
    <cellStyle name="Comma 10 5 2" xfId="23491"/>
    <cellStyle name="Comma 10 6" xfId="23492"/>
    <cellStyle name="Comma 10 6 2" xfId="23493"/>
    <cellStyle name="Comma 11" xfId="1445"/>
    <cellStyle name="Comma 11 2" xfId="23494"/>
    <cellStyle name="Comma 11 2 2" xfId="23495"/>
    <cellStyle name="Comma 11 2 2 2" xfId="23496"/>
    <cellStyle name="Comma 11 2 2 3" xfId="23497"/>
    <cellStyle name="Comma 11 2 3" xfId="23498"/>
    <cellStyle name="Comma 11 3" xfId="23499"/>
    <cellStyle name="Comma 11 3 2" xfId="23500"/>
    <cellStyle name="Comma 11 4" xfId="23501"/>
    <cellStyle name="Comma 12" xfId="1446"/>
    <cellStyle name="Comma 12 2" xfId="23502"/>
    <cellStyle name="Comma 12 2 2" xfId="23503"/>
    <cellStyle name="Comma 12 2 2 2" xfId="23504"/>
    <cellStyle name="Comma 12 2 2 3" xfId="23505"/>
    <cellStyle name="Comma 12 2 3" xfId="23506"/>
    <cellStyle name="Comma 12 3" xfId="23507"/>
    <cellStyle name="Comma 12 3 2" xfId="23508"/>
    <cellStyle name="Comma 13" xfId="132"/>
    <cellStyle name="Comma 13 2" xfId="23509"/>
    <cellStyle name="Comma 13 2 2" xfId="23510"/>
    <cellStyle name="Comma 13 2 2 2" xfId="23511"/>
    <cellStyle name="Comma 13 2 2 3" xfId="23512"/>
    <cellStyle name="Comma 13 2 3" xfId="23513"/>
    <cellStyle name="Comma 13 3" xfId="23514"/>
    <cellStyle name="Comma 14" xfId="6210"/>
    <cellStyle name="Comma 14 2" xfId="23515"/>
    <cellStyle name="Comma 14 2 2" xfId="23516"/>
    <cellStyle name="Comma 14 2 2 2" xfId="23517"/>
    <cellStyle name="Comma 14 2 2 3" xfId="23518"/>
    <cellStyle name="Comma 14 2 3" xfId="23519"/>
    <cellStyle name="Comma 14 3" xfId="23520"/>
    <cellStyle name="Comma 15" xfId="6262"/>
    <cellStyle name="Comma 15 2" xfId="23521"/>
    <cellStyle name="Comma 15 2 2" xfId="23522"/>
    <cellStyle name="Comma 15 2 2 2" xfId="23523"/>
    <cellStyle name="Comma 15 2 2 3" xfId="23524"/>
    <cellStyle name="Comma 15 2 3" xfId="23525"/>
    <cellStyle name="Comma 15 3" xfId="23526"/>
    <cellStyle name="Comma 15 3 2" xfId="23527"/>
    <cellStyle name="Comma 15 3 3" xfId="23528"/>
    <cellStyle name="Comma 15 4" xfId="23529"/>
    <cellStyle name="Comma 16" xfId="6264"/>
    <cellStyle name="Comma 16 2" xfId="23530"/>
    <cellStyle name="Comma 16 2 2" xfId="23531"/>
    <cellStyle name="Comma 16 3" xfId="23532"/>
    <cellStyle name="Comma 17" xfId="6263"/>
    <cellStyle name="Comma 17 2" xfId="23533"/>
    <cellStyle name="Comma 17 3" xfId="23534"/>
    <cellStyle name="Comma 17 4" xfId="23535"/>
    <cellStyle name="Comma 18" xfId="9803"/>
    <cellStyle name="Comma 18 2" xfId="10131"/>
    <cellStyle name="Comma 19" xfId="9914"/>
    <cellStyle name="Comma 19 2" xfId="10183"/>
    <cellStyle name="Comma 2" xfId="1"/>
    <cellStyle name="Comma 2 10" xfId="1447"/>
    <cellStyle name="Comma 2 10 2" xfId="23536"/>
    <cellStyle name="Comma 2 10 2 2" xfId="23537"/>
    <cellStyle name="Comma 2 11" xfId="1448"/>
    <cellStyle name="Comma 2 11 2" xfId="1449"/>
    <cellStyle name="Comma 2 11 2 2" xfId="1450"/>
    <cellStyle name="Comma 2 11 2 2 2" xfId="23538"/>
    <cellStyle name="Comma 2 11 2 3" xfId="23539"/>
    <cellStyle name="Comma 2 11 3" xfId="1451"/>
    <cellStyle name="Comma 2 11 3 2" xfId="23540"/>
    <cellStyle name="Comma 2 11 4" xfId="23541"/>
    <cellStyle name="Comma 2 11 5" xfId="23542"/>
    <cellStyle name="Comma 2 12" xfId="1452"/>
    <cellStyle name="Comma 2 12 2" xfId="1453"/>
    <cellStyle name="Comma 2 12 2 2" xfId="23543"/>
    <cellStyle name="Comma 2 12 3" xfId="23544"/>
    <cellStyle name="Comma 2 13" xfId="1454"/>
    <cellStyle name="Comma 2 13 2" xfId="23545"/>
    <cellStyle name="Comma 2 13 3" xfId="23546"/>
    <cellStyle name="Comma 2 14" xfId="1455"/>
    <cellStyle name="Comma 2 14 2" xfId="23547"/>
    <cellStyle name="Comma 2 14 3" xfId="23548"/>
    <cellStyle name="Comma 2 15" xfId="1456"/>
    <cellStyle name="Comma 2 15 2" xfId="23549"/>
    <cellStyle name="Comma 2 16" xfId="1457"/>
    <cellStyle name="Comma 2 16 2" xfId="23550"/>
    <cellStyle name="Comma 2 17" xfId="1458"/>
    <cellStyle name="Comma 2 17 2" xfId="23551"/>
    <cellStyle name="Comma 2 18" xfId="1459"/>
    <cellStyle name="Comma 2 18 2" xfId="23552"/>
    <cellStyle name="Comma 2 19" xfId="1460"/>
    <cellStyle name="Comma 2 19 2" xfId="23553"/>
    <cellStyle name="Comma 2 2" xfId="2"/>
    <cellStyle name="Comma 2 2 10" xfId="1461"/>
    <cellStyle name="Comma 2 2 10 2" xfId="23554"/>
    <cellStyle name="Comma 2 2 11" xfId="1462"/>
    <cellStyle name="Comma 2 2 11 2" xfId="23555"/>
    <cellStyle name="Comma 2 2 12" xfId="9832"/>
    <cellStyle name="Comma 2 2 2" xfId="1463"/>
    <cellStyle name="Comma 2 2 2 2" xfId="1464"/>
    <cellStyle name="Comma 2 2 2 2 2" xfId="23556"/>
    <cellStyle name="Comma 2 2 2 2 2 2" xfId="23557"/>
    <cellStyle name="Comma 2 2 2 2 3" xfId="23558"/>
    <cellStyle name="Comma 2 2 2 3" xfId="23559"/>
    <cellStyle name="Comma 2 2 2 3 2" xfId="23560"/>
    <cellStyle name="Comma 2 2 2 4" xfId="23561"/>
    <cellStyle name="Comma 2 2 2 4 2" xfId="23562"/>
    <cellStyle name="Comma 2 2 2 4 3" xfId="23563"/>
    <cellStyle name="Comma 2 2 2 5" xfId="23564"/>
    <cellStyle name="Comma 2 2 3" xfId="1465"/>
    <cellStyle name="Comma 2 2 3 2" xfId="23565"/>
    <cellStyle name="Comma 2 2 3 2 2" xfId="23566"/>
    <cellStyle name="Comma 2 2 3 3" xfId="23567"/>
    <cellStyle name="Comma 2 2 3 4" xfId="23568"/>
    <cellStyle name="Comma 2 2 4" xfId="1466"/>
    <cellStyle name="Comma 2 2 4 2" xfId="23569"/>
    <cellStyle name="Comma 2 2 4 2 2" xfId="23570"/>
    <cellStyle name="Comma 2 2 4 3" xfId="23571"/>
    <cellStyle name="Comma 2 2 4 4" xfId="23572"/>
    <cellStyle name="Comma 2 2 5" xfId="1467"/>
    <cellStyle name="Comma 2 2 5 2" xfId="23573"/>
    <cellStyle name="Comma 2 2 5 2 2" xfId="23574"/>
    <cellStyle name="Comma 2 2 5 2 2 2" xfId="23575"/>
    <cellStyle name="Comma 2 2 5 3" xfId="23576"/>
    <cellStyle name="Comma 2 2 5 3 2" xfId="23577"/>
    <cellStyle name="Comma 2 2 5 4" xfId="23578"/>
    <cellStyle name="Comma 2 2 6" xfId="1468"/>
    <cellStyle name="Comma 2 2 6 2" xfId="23579"/>
    <cellStyle name="Comma 2 2 6 2 2" xfId="23580"/>
    <cellStyle name="Comma 2 2 6 3" xfId="23581"/>
    <cellStyle name="Comma 2 2 7" xfId="1469"/>
    <cellStyle name="Comma 2 2 7 2" xfId="23582"/>
    <cellStyle name="Comma 2 2 7 3" xfId="23583"/>
    <cellStyle name="Comma 2 2 8" xfId="1470"/>
    <cellStyle name="Comma 2 2 8 2" xfId="23584"/>
    <cellStyle name="Comma 2 2 9" xfId="1471"/>
    <cellStyle name="Comma 2 2 9 2" xfId="23585"/>
    <cellStyle name="Comma 2 20" xfId="9805"/>
    <cellStyle name="Comma 2 20 2" xfId="23586"/>
    <cellStyle name="Comma 2 20 3" xfId="23587"/>
    <cellStyle name="Comma 2 21" xfId="9959"/>
    <cellStyle name="Comma 2 3" xfId="39"/>
    <cellStyle name="Comma 2 3 2" xfId="1472"/>
    <cellStyle name="Comma 2 3 2 2" xfId="23588"/>
    <cellStyle name="Comma 2 3 2 2 2" xfId="23589"/>
    <cellStyle name="Comma 2 3 2 3" xfId="23590"/>
    <cellStyle name="Comma 2 3 2 3 2" xfId="23591"/>
    <cellStyle name="Comma 2 3 2 4" xfId="23592"/>
    <cellStyle name="Comma 2 3 2 4 2" xfId="23593"/>
    <cellStyle name="Comma 2 3 2 5" xfId="23594"/>
    <cellStyle name="Comma 2 3 3" xfId="1473"/>
    <cellStyle name="Comma 2 3 3 2" xfId="23595"/>
    <cellStyle name="Comma 2 3 3 2 2" xfId="23596"/>
    <cellStyle name="Comma 2 3 3 3" xfId="23597"/>
    <cellStyle name="Comma 2 3 3 4" xfId="23598"/>
    <cellStyle name="Comma 2 3 4" xfId="1474"/>
    <cellStyle name="Comma 2 3 4 2" xfId="23599"/>
    <cellStyle name="Comma 2 3 4 2 2" xfId="23600"/>
    <cellStyle name="Comma 2 3 5" xfId="1475"/>
    <cellStyle name="Comma 2 3 5 2" xfId="23601"/>
    <cellStyle name="Comma 2 3 5 2 2" xfId="23602"/>
    <cellStyle name="Comma 2 3 6" xfId="1476"/>
    <cellStyle name="Comma 2 3 6 2" xfId="23603"/>
    <cellStyle name="Comma 2 3 6 3" xfId="23604"/>
    <cellStyle name="Comma 2 3 7" xfId="1477"/>
    <cellStyle name="Comma 2 3 7 2" xfId="23605"/>
    <cellStyle name="Comma 2 3 8" xfId="1478"/>
    <cellStyle name="Comma 2 3 8 2" xfId="23606"/>
    <cellStyle name="Comma 2 3 9" xfId="9833"/>
    <cellStyle name="Comma 2 3 9 2" xfId="23607"/>
    <cellStyle name="Comma 2 4" xfId="1479"/>
    <cellStyle name="Comma 2 4 2" xfId="1480"/>
    <cellStyle name="Comma 2 4 2 2" xfId="23608"/>
    <cellStyle name="Comma 2 4 2 2 2" xfId="23609"/>
    <cellStyle name="Comma 2 4 2 2 2 2" xfId="23610"/>
    <cellStyle name="Comma 2 4 2 2 3" xfId="23611"/>
    <cellStyle name="Comma 2 4 2 3" xfId="23612"/>
    <cellStyle name="Comma 2 4 2 3 2" xfId="23613"/>
    <cellStyle name="Comma 2 4 2 3 2 2" xfId="23614"/>
    <cellStyle name="Comma 2 4 2 3 3" xfId="23615"/>
    <cellStyle name="Comma 2 4 2 4" xfId="23616"/>
    <cellStyle name="Comma 2 4 2 4 2" xfId="23617"/>
    <cellStyle name="Comma 2 4 2 4 3" xfId="23618"/>
    <cellStyle name="Comma 2 4 2 5" xfId="23619"/>
    <cellStyle name="Comma 2 4 2 6" xfId="23620"/>
    <cellStyle name="Comma 2 4 3" xfId="1481"/>
    <cellStyle name="Comma 2 4 3 2" xfId="23621"/>
    <cellStyle name="Comma 2 4 3 2 2" xfId="23622"/>
    <cellStyle name="Comma 2 4 3 3" xfId="23623"/>
    <cellStyle name="Comma 2 4 3 4" xfId="23624"/>
    <cellStyle name="Comma 2 4 4" xfId="23625"/>
    <cellStyle name="Comma 2 4 4 2" xfId="23626"/>
    <cellStyle name="Comma 2 4 4 2 2" xfId="23627"/>
    <cellStyle name="Comma 2 4 4 3" xfId="23628"/>
    <cellStyle name="Comma 2 4 5" xfId="23629"/>
    <cellStyle name="Comma 2 4 5 2" xfId="23630"/>
    <cellStyle name="Comma 2 4 5 2 2" xfId="23631"/>
    <cellStyle name="Comma 2 4 5 3" xfId="23632"/>
    <cellStyle name="Comma 2 4 6" xfId="23633"/>
    <cellStyle name="Comma 2 4 6 2" xfId="23634"/>
    <cellStyle name="Comma 2 4 6 3" xfId="23635"/>
    <cellStyle name="Comma 2 4 7" xfId="23636"/>
    <cellStyle name="Comma 2 4 7 2" xfId="23637"/>
    <cellStyle name="Comma 2 5" xfId="1482"/>
    <cellStyle name="Comma 2 5 2" xfId="1483"/>
    <cellStyle name="Comma 2 5 2 2" xfId="1484"/>
    <cellStyle name="Comma 2 5 2 2 2" xfId="1485"/>
    <cellStyle name="Comma 2 5 2 2 2 2" xfId="1486"/>
    <cellStyle name="Comma 2 5 2 2 2 2 2" xfId="23638"/>
    <cellStyle name="Comma 2 5 2 2 2 3" xfId="23639"/>
    <cellStyle name="Comma 2 5 2 2 3" xfId="1487"/>
    <cellStyle name="Comma 2 5 2 2 3 2" xfId="23640"/>
    <cellStyle name="Comma 2 5 2 2 4" xfId="23641"/>
    <cellStyle name="Comma 2 5 2 2 5" xfId="23642"/>
    <cellStyle name="Comma 2 5 2 3" xfId="1488"/>
    <cellStyle name="Comma 2 5 2 3 2" xfId="1489"/>
    <cellStyle name="Comma 2 5 2 3 2 2" xfId="23643"/>
    <cellStyle name="Comma 2 5 2 3 3" xfId="23644"/>
    <cellStyle name="Comma 2 5 2 4" xfId="1490"/>
    <cellStyle name="Comma 2 5 2 4 2" xfId="23645"/>
    <cellStyle name="Comma 2 5 2 5" xfId="23646"/>
    <cellStyle name="Comma 2 5 3" xfId="1491"/>
    <cellStyle name="Comma 2 5 3 2" xfId="1492"/>
    <cellStyle name="Comma 2 5 3 2 2" xfId="1493"/>
    <cellStyle name="Comma 2 5 3 2 2 2" xfId="1494"/>
    <cellStyle name="Comma 2 5 3 2 2 2 2" xfId="23647"/>
    <cellStyle name="Comma 2 5 3 2 2 3" xfId="23648"/>
    <cellStyle name="Comma 2 5 3 2 3" xfId="1495"/>
    <cellStyle name="Comma 2 5 3 2 3 2" xfId="23649"/>
    <cellStyle name="Comma 2 5 3 2 4" xfId="23650"/>
    <cellStyle name="Comma 2 5 3 3" xfId="1496"/>
    <cellStyle name="Comma 2 5 3 3 2" xfId="1497"/>
    <cellStyle name="Comma 2 5 3 3 2 2" xfId="23651"/>
    <cellStyle name="Comma 2 5 3 3 3" xfId="23652"/>
    <cellStyle name="Comma 2 5 3 4" xfId="1498"/>
    <cellStyle name="Comma 2 5 3 4 2" xfId="23653"/>
    <cellStyle name="Comma 2 5 3 5" xfId="23654"/>
    <cellStyle name="Comma 2 5 3 6" xfId="23655"/>
    <cellStyle name="Comma 2 5 4" xfId="1499"/>
    <cellStyle name="Comma 2 5 4 2" xfId="1500"/>
    <cellStyle name="Comma 2 5 4 2 2" xfId="1501"/>
    <cellStyle name="Comma 2 5 4 2 2 2" xfId="23656"/>
    <cellStyle name="Comma 2 5 4 2 3" xfId="23657"/>
    <cellStyle name="Comma 2 5 4 3" xfId="1502"/>
    <cellStyle name="Comma 2 5 4 3 2" xfId="23658"/>
    <cellStyle name="Comma 2 5 4 4" xfId="23659"/>
    <cellStyle name="Comma 2 5 4 5" xfId="23660"/>
    <cellStyle name="Comma 2 5 5" xfId="1503"/>
    <cellStyle name="Comma 2 5 5 2" xfId="1504"/>
    <cellStyle name="Comma 2 5 5 2 2" xfId="23661"/>
    <cellStyle name="Comma 2 5 5 3" xfId="23662"/>
    <cellStyle name="Comma 2 5 6" xfId="1505"/>
    <cellStyle name="Comma 2 5 6 2" xfId="23663"/>
    <cellStyle name="Comma 2 5 7" xfId="23664"/>
    <cellStyle name="Comma 2 5 7 2" xfId="23665"/>
    <cellStyle name="Comma 2 6" xfId="1506"/>
    <cellStyle name="Comma 2 6 2" xfId="1507"/>
    <cellStyle name="Comma 2 6 2 2" xfId="1508"/>
    <cellStyle name="Comma 2 6 2 2 2" xfId="1509"/>
    <cellStyle name="Comma 2 6 2 2 2 2" xfId="23666"/>
    <cellStyle name="Comma 2 6 2 2 3" xfId="23667"/>
    <cellStyle name="Comma 2 6 2 3" xfId="1510"/>
    <cellStyle name="Comma 2 6 2 3 2" xfId="23668"/>
    <cellStyle name="Comma 2 6 2 4" xfId="23669"/>
    <cellStyle name="Comma 2 6 2 4 2" xfId="23670"/>
    <cellStyle name="Comma 2 6 3" xfId="1511"/>
    <cellStyle name="Comma 2 6 3 2" xfId="1512"/>
    <cellStyle name="Comma 2 6 3 2 2" xfId="23671"/>
    <cellStyle name="Comma 2 6 3 3" xfId="23672"/>
    <cellStyle name="Comma 2 6 3 3 2" xfId="23673"/>
    <cellStyle name="Comma 2 6 4" xfId="1513"/>
    <cellStyle name="Comma 2 6 4 2" xfId="23674"/>
    <cellStyle name="Comma 2 6 4 3" xfId="23675"/>
    <cellStyle name="Comma 2 6 5" xfId="23676"/>
    <cellStyle name="Comma 2 6 5 2" xfId="23677"/>
    <cellStyle name="Comma 2 7" xfId="1514"/>
    <cellStyle name="Comma 2 7 2" xfId="1515"/>
    <cellStyle name="Comma 2 7 2 2" xfId="1516"/>
    <cellStyle name="Comma 2 7 2 2 2" xfId="1517"/>
    <cellStyle name="Comma 2 7 2 2 2 2" xfId="23678"/>
    <cellStyle name="Comma 2 7 2 2 3" xfId="23679"/>
    <cellStyle name="Comma 2 7 2 3" xfId="1518"/>
    <cellStyle name="Comma 2 7 2 3 2" xfId="23680"/>
    <cellStyle name="Comma 2 7 2 4" xfId="23681"/>
    <cellStyle name="Comma 2 7 3" xfId="1519"/>
    <cellStyle name="Comma 2 7 3 2" xfId="1520"/>
    <cellStyle name="Comma 2 7 3 2 2" xfId="23682"/>
    <cellStyle name="Comma 2 7 3 3" xfId="23683"/>
    <cellStyle name="Comma 2 7 3 4" xfId="23684"/>
    <cellStyle name="Comma 2 7 4" xfId="1521"/>
    <cellStyle name="Comma 2 7 4 2" xfId="23685"/>
    <cellStyle name="Comma 2 7 5" xfId="23686"/>
    <cellStyle name="Comma 2 7 5 2" xfId="23687"/>
    <cellStyle name="Comma 2 8" xfId="1522"/>
    <cellStyle name="Comma 2 8 2" xfId="23688"/>
    <cellStyle name="Comma 2 8 2 2" xfId="23689"/>
    <cellStyle name="Comma 2 8 2 3" xfId="23690"/>
    <cellStyle name="Comma 2 8 3" xfId="23691"/>
    <cellStyle name="Comma 2 8 4" xfId="23692"/>
    <cellStyle name="Comma 2 9" xfId="1523"/>
    <cellStyle name="Comma 2 9 2" xfId="1524"/>
    <cellStyle name="Comma 2 9 2 2" xfId="1525"/>
    <cellStyle name="Comma 2 9 2 2 2" xfId="23693"/>
    <cellStyle name="Comma 2 9 2 3" xfId="23694"/>
    <cellStyle name="Comma 2 9 2 4" xfId="23695"/>
    <cellStyle name="Comma 2 9 2 5" xfId="23696"/>
    <cellStyle name="Comma 2 9 3" xfId="1526"/>
    <cellStyle name="Comma 2 9 3 2" xfId="23697"/>
    <cellStyle name="Comma 2 9 4" xfId="23698"/>
    <cellStyle name="Comma 2 9 4 2" xfId="23699"/>
    <cellStyle name="Comma 2*" xfId="1527"/>
    <cellStyle name="Comma 2_CDM Budget  2013 - 2014 Revised Feb 20 2013SamRv2_Phasing May 16" xfId="23700"/>
    <cellStyle name="Comma 20" xfId="23701"/>
    <cellStyle name="Comma 20 2" xfId="23702"/>
    <cellStyle name="Comma 21" xfId="23703"/>
    <cellStyle name="Comma 21 2" xfId="23704"/>
    <cellStyle name="Comma 22" xfId="23705"/>
    <cellStyle name="Comma 22 2" xfId="23706"/>
    <cellStyle name="Comma 23" xfId="23707"/>
    <cellStyle name="Comma 23 2" xfId="23708"/>
    <cellStyle name="Comma 24" xfId="23709"/>
    <cellStyle name="Comma 24 2" xfId="23710"/>
    <cellStyle name="Comma 25" xfId="23711"/>
    <cellStyle name="Comma 25 2" xfId="23712"/>
    <cellStyle name="Comma 26" xfId="23713"/>
    <cellStyle name="Comma 26 2" xfId="23714"/>
    <cellStyle name="Comma 27" xfId="23715"/>
    <cellStyle name="Comma 27 2" xfId="23716"/>
    <cellStyle name="Comma 28" xfId="23717"/>
    <cellStyle name="Comma 28 2" xfId="23718"/>
    <cellStyle name="Comma 29" xfId="23719"/>
    <cellStyle name="Comma 29 2" xfId="23720"/>
    <cellStyle name="Comma 3" xfId="3"/>
    <cellStyle name="Comma 3 10" xfId="23721"/>
    <cellStyle name="Comma 3 10 2" xfId="23722"/>
    <cellStyle name="Comma 3 2" xfId="40"/>
    <cellStyle name="Comma 3 2 10" xfId="23723"/>
    <cellStyle name="Comma 3 2 2" xfId="1528"/>
    <cellStyle name="Comma 3 2 2 2" xfId="23724"/>
    <cellStyle name="Comma 3 2 2 2 2" xfId="23725"/>
    <cellStyle name="Comma 3 2 2 2 2 2" xfId="23726"/>
    <cellStyle name="Comma 3 2 2 2 2 2 2" xfId="23727"/>
    <cellStyle name="Comma 3 2 2 2 2 3" xfId="23728"/>
    <cellStyle name="Comma 3 2 2 2 2 4" xfId="23729"/>
    <cellStyle name="Comma 3 2 2 2 3" xfId="23730"/>
    <cellStyle name="Comma 3 2 2 2 3 2" xfId="23731"/>
    <cellStyle name="Comma 3 2 2 2 4" xfId="23732"/>
    <cellStyle name="Comma 3 2 2 2 5" xfId="23733"/>
    <cellStyle name="Comma 3 2 2 2 6" xfId="23734"/>
    <cellStyle name="Comma 3 2 2 2 7" xfId="23735"/>
    <cellStyle name="Comma 3 2 2 3" xfId="23736"/>
    <cellStyle name="Comma 3 2 2 3 2" xfId="23737"/>
    <cellStyle name="Comma 3 2 2 3 2 2" xfId="23738"/>
    <cellStyle name="Comma 3 2 2 3 3" xfId="23739"/>
    <cellStyle name="Comma 3 2 2 3 4" xfId="23740"/>
    <cellStyle name="Comma 3 2 2 4" xfId="23741"/>
    <cellStyle name="Comma 3 2 2 4 2" xfId="23742"/>
    <cellStyle name="Comma 3 2 2 5" xfId="23743"/>
    <cellStyle name="Comma 3 2 2 6" xfId="23744"/>
    <cellStyle name="Comma 3 2 2 7" xfId="23745"/>
    <cellStyle name="Comma 3 2 2 8" xfId="23746"/>
    <cellStyle name="Comma 3 2 3" xfId="23747"/>
    <cellStyle name="Comma 3 2 3 2" xfId="23748"/>
    <cellStyle name="Comma 3 2 3 2 2" xfId="23749"/>
    <cellStyle name="Comma 3 2 3 2 2 2" xfId="23750"/>
    <cellStyle name="Comma 3 2 3 2 3" xfId="23751"/>
    <cellStyle name="Comma 3 2 3 2 4" xfId="23752"/>
    <cellStyle name="Comma 3 2 3 3" xfId="23753"/>
    <cellStyle name="Comma 3 2 3 3 2" xfId="23754"/>
    <cellStyle name="Comma 3 2 3 4" xfId="23755"/>
    <cellStyle name="Comma 3 2 3 5" xfId="23756"/>
    <cellStyle name="Comma 3 2 3 6" xfId="23757"/>
    <cellStyle name="Comma 3 2 3 7" xfId="23758"/>
    <cellStyle name="Comma 3 2 4" xfId="23759"/>
    <cellStyle name="Comma 3 2 4 2" xfId="23760"/>
    <cellStyle name="Comma 3 2 4 2 2" xfId="23761"/>
    <cellStyle name="Comma 3 2 4 2 2 2" xfId="23762"/>
    <cellStyle name="Comma 3 2 4 2 3" xfId="23763"/>
    <cellStyle name="Comma 3 2 4 2 4" xfId="23764"/>
    <cellStyle name="Comma 3 2 4 3" xfId="23765"/>
    <cellStyle name="Comma 3 2 4 3 2" xfId="23766"/>
    <cellStyle name="Comma 3 2 4 4" xfId="23767"/>
    <cellStyle name="Comma 3 2 4 5" xfId="23768"/>
    <cellStyle name="Comma 3 2 4 6" xfId="23769"/>
    <cellStyle name="Comma 3 2 5" xfId="23770"/>
    <cellStyle name="Comma 3 2 5 2" xfId="23771"/>
    <cellStyle name="Comma 3 2 5 2 2" xfId="23772"/>
    <cellStyle name="Comma 3 2 5 3" xfId="23773"/>
    <cellStyle name="Comma 3 2 5 4" xfId="23774"/>
    <cellStyle name="Comma 3 2 6" xfId="23775"/>
    <cellStyle name="Comma 3 2 6 2" xfId="23776"/>
    <cellStyle name="Comma 3 2 7" xfId="23777"/>
    <cellStyle name="Comma 3 2 8" xfId="23778"/>
    <cellStyle name="Comma 3 2 9" xfId="23779"/>
    <cellStyle name="Comma 3 3" xfId="1529"/>
    <cellStyle name="Comma 3 3 10" xfId="23780"/>
    <cellStyle name="Comma 3 3 2" xfId="1530"/>
    <cellStyle name="Comma 3 3 2 2" xfId="1531"/>
    <cellStyle name="Comma 3 3 2 2 2" xfId="23781"/>
    <cellStyle name="Comma 3 3 2 2 2 2" xfId="23782"/>
    <cellStyle name="Comma 3 3 2 2 2 2 2" xfId="23783"/>
    <cellStyle name="Comma 3 3 2 2 2 3" xfId="23784"/>
    <cellStyle name="Comma 3 3 2 2 2 4" xfId="23785"/>
    <cellStyle name="Comma 3 3 2 2 3" xfId="23786"/>
    <cellStyle name="Comma 3 3 2 2 3 2" xfId="23787"/>
    <cellStyle name="Comma 3 3 2 2 4" xfId="23788"/>
    <cellStyle name="Comma 3 3 2 2 5" xfId="23789"/>
    <cellStyle name="Comma 3 3 2 2 6" xfId="23790"/>
    <cellStyle name="Comma 3 3 2 2 7" xfId="23791"/>
    <cellStyle name="Comma 3 3 2 3" xfId="23792"/>
    <cellStyle name="Comma 3 3 2 3 2" xfId="23793"/>
    <cellStyle name="Comma 3 3 2 3 2 2" xfId="23794"/>
    <cellStyle name="Comma 3 3 2 3 3" xfId="23795"/>
    <cellStyle name="Comma 3 3 2 3 4" xfId="23796"/>
    <cellStyle name="Comma 3 3 2 4" xfId="23797"/>
    <cellStyle name="Comma 3 3 2 4 2" xfId="23798"/>
    <cellStyle name="Comma 3 3 2 5" xfId="23799"/>
    <cellStyle name="Comma 3 3 2 6" xfId="23800"/>
    <cellStyle name="Comma 3 3 2 7" xfId="23801"/>
    <cellStyle name="Comma 3 3 2 8" xfId="23802"/>
    <cellStyle name="Comma 3 3 3" xfId="1532"/>
    <cellStyle name="Comma 3 3 3 2" xfId="23803"/>
    <cellStyle name="Comma 3 3 3 2 2" xfId="23804"/>
    <cellStyle name="Comma 3 3 3 2 2 2" xfId="23805"/>
    <cellStyle name="Comma 3 3 3 2 3" xfId="23806"/>
    <cellStyle name="Comma 3 3 3 2 4" xfId="23807"/>
    <cellStyle name="Comma 3 3 3 3" xfId="23808"/>
    <cellStyle name="Comma 3 3 3 3 2" xfId="23809"/>
    <cellStyle name="Comma 3 3 3 4" xfId="23810"/>
    <cellStyle name="Comma 3 3 3 5" xfId="23811"/>
    <cellStyle name="Comma 3 3 3 6" xfId="23812"/>
    <cellStyle name="Comma 3 3 3 7" xfId="23813"/>
    <cellStyle name="Comma 3 3 4" xfId="1533"/>
    <cellStyle name="Comma 3 3 4 2" xfId="23814"/>
    <cellStyle name="Comma 3 3 4 2 2" xfId="23815"/>
    <cellStyle name="Comma 3 3 4 2 2 2" xfId="23816"/>
    <cellStyle name="Comma 3 3 4 2 3" xfId="23817"/>
    <cellStyle name="Comma 3 3 4 2 4" xfId="23818"/>
    <cellStyle name="Comma 3 3 4 3" xfId="23819"/>
    <cellStyle name="Comma 3 3 4 3 2" xfId="23820"/>
    <cellStyle name="Comma 3 3 4 4" xfId="23821"/>
    <cellStyle name="Comma 3 3 4 5" xfId="23822"/>
    <cellStyle name="Comma 3 3 4 6" xfId="23823"/>
    <cellStyle name="Comma 3 3 4 7" xfId="23824"/>
    <cellStyle name="Comma 3 3 5" xfId="23825"/>
    <cellStyle name="Comma 3 3 5 2" xfId="23826"/>
    <cellStyle name="Comma 3 3 5 2 2" xfId="23827"/>
    <cellStyle name="Comma 3 3 5 3" xfId="23828"/>
    <cellStyle name="Comma 3 3 5 4" xfId="23829"/>
    <cellStyle name="Comma 3 3 6" xfId="23830"/>
    <cellStyle name="Comma 3 3 6 2" xfId="23831"/>
    <cellStyle name="Comma 3 3 7" xfId="23832"/>
    <cellStyle name="Comma 3 3 8" xfId="23833"/>
    <cellStyle name="Comma 3 3 9" xfId="23834"/>
    <cellStyle name="Comma 3 4" xfId="1534"/>
    <cellStyle name="Comma 3 4 2" xfId="1535"/>
    <cellStyle name="Comma 3 4 2 10" xfId="23835"/>
    <cellStyle name="Comma 3 4 2 2" xfId="23836"/>
    <cellStyle name="Comma 3 4 2 2 2" xfId="23837"/>
    <cellStyle name="Comma 3 4 2 2 2 2" xfId="23838"/>
    <cellStyle name="Comma 3 4 2 2 2 2 2" xfId="23839"/>
    <cellStyle name="Comma 3 4 2 2 2 2 2 2" xfId="23840"/>
    <cellStyle name="Comma 3 4 2 2 2 2 3" xfId="23841"/>
    <cellStyle name="Comma 3 4 2 2 2 2 4" xfId="23842"/>
    <cellStyle name="Comma 3 4 2 2 2 3" xfId="23843"/>
    <cellStyle name="Comma 3 4 2 2 2 3 2" xfId="23844"/>
    <cellStyle name="Comma 3 4 2 2 2 4" xfId="23845"/>
    <cellStyle name="Comma 3 4 2 2 2 5" xfId="23846"/>
    <cellStyle name="Comma 3 4 2 2 2 6" xfId="23847"/>
    <cellStyle name="Comma 3 4 2 2 3" xfId="23848"/>
    <cellStyle name="Comma 3 4 2 2 3 2" xfId="23849"/>
    <cellStyle name="Comma 3 4 2 2 3 2 2" xfId="23850"/>
    <cellStyle name="Comma 3 4 2 2 3 3" xfId="23851"/>
    <cellStyle name="Comma 3 4 2 2 3 4" xfId="23852"/>
    <cellStyle name="Comma 3 4 2 2 4" xfId="23853"/>
    <cellStyle name="Comma 3 4 2 2 4 2" xfId="23854"/>
    <cellStyle name="Comma 3 4 2 2 5" xfId="23855"/>
    <cellStyle name="Comma 3 4 2 2 6" xfId="23856"/>
    <cellStyle name="Comma 3 4 2 2 7" xfId="23857"/>
    <cellStyle name="Comma 3 4 2 3" xfId="23858"/>
    <cellStyle name="Comma 3 4 2 3 2" xfId="23859"/>
    <cellStyle name="Comma 3 4 2 3 2 2" xfId="23860"/>
    <cellStyle name="Comma 3 4 2 3 2 2 2" xfId="23861"/>
    <cellStyle name="Comma 3 4 2 3 2 3" xfId="23862"/>
    <cellStyle name="Comma 3 4 2 3 2 4" xfId="23863"/>
    <cellStyle name="Comma 3 4 2 3 3" xfId="23864"/>
    <cellStyle name="Comma 3 4 2 3 3 2" xfId="23865"/>
    <cellStyle name="Comma 3 4 2 3 4" xfId="23866"/>
    <cellStyle name="Comma 3 4 2 3 5" xfId="23867"/>
    <cellStyle name="Comma 3 4 2 3 6" xfId="23868"/>
    <cellStyle name="Comma 3 4 2 4" xfId="23869"/>
    <cellStyle name="Comma 3 4 2 4 2" xfId="23870"/>
    <cellStyle name="Comma 3 4 2 4 2 2" xfId="23871"/>
    <cellStyle name="Comma 3 4 2 4 2 2 2" xfId="23872"/>
    <cellStyle name="Comma 3 4 2 4 2 3" xfId="23873"/>
    <cellStyle name="Comma 3 4 2 4 2 4" xfId="23874"/>
    <cellStyle name="Comma 3 4 2 4 3" xfId="23875"/>
    <cellStyle name="Comma 3 4 2 4 3 2" xfId="23876"/>
    <cellStyle name="Comma 3 4 2 4 4" xfId="23877"/>
    <cellStyle name="Comma 3 4 2 4 5" xfId="23878"/>
    <cellStyle name="Comma 3 4 2 4 6" xfId="23879"/>
    <cellStyle name="Comma 3 4 2 5" xfId="23880"/>
    <cellStyle name="Comma 3 4 2 5 2" xfId="23881"/>
    <cellStyle name="Comma 3 4 2 5 2 2" xfId="23882"/>
    <cellStyle name="Comma 3 4 2 5 3" xfId="23883"/>
    <cellStyle name="Comma 3 4 2 5 4" xfId="23884"/>
    <cellStyle name="Comma 3 4 2 6" xfId="23885"/>
    <cellStyle name="Comma 3 4 2 6 2" xfId="23886"/>
    <cellStyle name="Comma 3 4 2 7" xfId="23887"/>
    <cellStyle name="Comma 3 4 2 8" xfId="23888"/>
    <cellStyle name="Comma 3 4 2 9" xfId="23889"/>
    <cellStyle name="Comma 3 4 3" xfId="1536"/>
    <cellStyle name="Comma 3 4 3 2" xfId="23890"/>
    <cellStyle name="Comma 3 4 3 2 2" xfId="23891"/>
    <cellStyle name="Comma 3 4 3 3" xfId="23892"/>
    <cellStyle name="Comma 3 4 4" xfId="23893"/>
    <cellStyle name="Comma 3 4 4 2" xfId="23894"/>
    <cellStyle name="Comma 3 4 5" xfId="23895"/>
    <cellStyle name="Comma 3 4 6" xfId="23896"/>
    <cellStyle name="Comma 3 5" xfId="1537"/>
    <cellStyle name="Comma 3 5 2" xfId="23897"/>
    <cellStyle name="Comma 3 5 2 2" xfId="23898"/>
    <cellStyle name="Comma 3 6" xfId="1538"/>
    <cellStyle name="Comma 3 6 2" xfId="23899"/>
    <cellStyle name="Comma 3 6 2 2" xfId="23900"/>
    <cellStyle name="Comma 3 6 3" xfId="23901"/>
    <cellStyle name="Comma 3 6 4" xfId="23902"/>
    <cellStyle name="Comma 3 7" xfId="1539"/>
    <cellStyle name="Comma 3 7 2" xfId="23903"/>
    <cellStyle name="Comma 3 7 2 2" xfId="23904"/>
    <cellStyle name="Comma 3 7 3" xfId="23905"/>
    <cellStyle name="Comma 3 8" xfId="1540"/>
    <cellStyle name="Comma 3 8 2" xfId="23906"/>
    <cellStyle name="Comma 3 9" xfId="1541"/>
    <cellStyle name="Comma 3 9 2" xfId="23907"/>
    <cellStyle name="Comma 3_2. 2011-2014  Rev_ FCast_IRM 2012_COS2013_Ongoing Operations_with CDM" xfId="23908"/>
    <cellStyle name="Comma 30" xfId="23909"/>
    <cellStyle name="Comma 30 2" xfId="23910"/>
    <cellStyle name="Comma 30 3" xfId="23911"/>
    <cellStyle name="Comma 30 4" xfId="23912"/>
    <cellStyle name="Comma 31" xfId="23913"/>
    <cellStyle name="Comma 31 2" xfId="23914"/>
    <cellStyle name="Comma 32" xfId="23915"/>
    <cellStyle name="Comma 32 2" xfId="23916"/>
    <cellStyle name="Comma 32 3" xfId="23917"/>
    <cellStyle name="Comma 33" xfId="23918"/>
    <cellStyle name="Comma 33 2" xfId="23919"/>
    <cellStyle name="Comma 33 3" xfId="23920"/>
    <cellStyle name="Comma 34" xfId="23921"/>
    <cellStyle name="Comma 34 2" xfId="23922"/>
    <cellStyle name="Comma 34 3" xfId="23923"/>
    <cellStyle name="Comma 35" xfId="23924"/>
    <cellStyle name="Comma 35 2" xfId="23925"/>
    <cellStyle name="Comma 35 3" xfId="23926"/>
    <cellStyle name="Comma 36" xfId="23927"/>
    <cellStyle name="Comma 36 2" xfId="23928"/>
    <cellStyle name="Comma 37" xfId="23929"/>
    <cellStyle name="Comma 37 2" xfId="23930"/>
    <cellStyle name="Comma 38" xfId="23931"/>
    <cellStyle name="Comma 38 2" xfId="23932"/>
    <cellStyle name="Comma 39" xfId="23933"/>
    <cellStyle name="Comma 39 2" xfId="23934"/>
    <cellStyle name="Comma 39 3" xfId="23935"/>
    <cellStyle name="Comma 4" xfId="38"/>
    <cellStyle name="Comma 4 10" xfId="1542"/>
    <cellStyle name="Comma 4 10 2" xfId="23936"/>
    <cellStyle name="Comma 4 11" xfId="1543"/>
    <cellStyle name="Comma 4 11 2" xfId="23937"/>
    <cellStyle name="Comma 4 12" xfId="1544"/>
    <cellStyle name="Comma 4 12 2" xfId="23938"/>
    <cellStyle name="Comma 4 13" xfId="1545"/>
    <cellStyle name="Comma 4 13 2" xfId="23939"/>
    <cellStyle name="Comma 4 14" xfId="1546"/>
    <cellStyle name="Comma 4 14 2" xfId="23940"/>
    <cellStyle name="Comma 4 15" xfId="23941"/>
    <cellStyle name="Comma 4 2" xfId="1547"/>
    <cellStyle name="Comma 4 2 2" xfId="1548"/>
    <cellStyle name="Comma 4 2 2 2" xfId="1549"/>
    <cellStyle name="Comma 4 2 2 2 2" xfId="1550"/>
    <cellStyle name="Comma 4 2 2 2 2 2" xfId="23942"/>
    <cellStyle name="Comma 4 2 2 2 3" xfId="23943"/>
    <cellStyle name="Comma 4 2 2 2 4" xfId="23944"/>
    <cellStyle name="Comma 4 2 2 3" xfId="1551"/>
    <cellStyle name="Comma 4 2 2 3 2" xfId="23945"/>
    <cellStyle name="Comma 4 2 2 4" xfId="23946"/>
    <cellStyle name="Comma 4 2 3" xfId="1552"/>
    <cellStyle name="Comma 4 2 3 2" xfId="1553"/>
    <cellStyle name="Comma 4 2 3 2 2" xfId="23947"/>
    <cellStyle name="Comma 4 2 3 3" xfId="23948"/>
    <cellStyle name="Comma 4 2 4" xfId="1554"/>
    <cellStyle name="Comma 4 2 4 2" xfId="23949"/>
    <cellStyle name="Comma 4 2 4 3" xfId="23950"/>
    <cellStyle name="Comma 4 2 5" xfId="1555"/>
    <cellStyle name="Comma 4 2 5 2" xfId="23951"/>
    <cellStyle name="Comma 4 2 6" xfId="23952"/>
    <cellStyle name="Comma 4 2 6 2" xfId="23953"/>
    <cellStyle name="Comma 4 3" xfId="1556"/>
    <cellStyle name="Comma 4 3 2" xfId="1557"/>
    <cellStyle name="Comma 4 3 2 2" xfId="1558"/>
    <cellStyle name="Comma 4 3 2 2 2" xfId="1559"/>
    <cellStyle name="Comma 4 3 2 2 2 2" xfId="23954"/>
    <cellStyle name="Comma 4 3 2 2 3" xfId="23955"/>
    <cellStyle name="Comma 4 3 2 3" xfId="1560"/>
    <cellStyle name="Comma 4 3 2 3 2" xfId="23956"/>
    <cellStyle name="Comma 4 3 2 4" xfId="23957"/>
    <cellStyle name="Comma 4 3 2 4 2" xfId="23958"/>
    <cellStyle name="Comma 4 3 3" xfId="1561"/>
    <cellStyle name="Comma 4 3 3 2" xfId="1562"/>
    <cellStyle name="Comma 4 3 3 2 2" xfId="23959"/>
    <cellStyle name="Comma 4 3 3 3" xfId="23960"/>
    <cellStyle name="Comma 4 3 3 3 2" xfId="23961"/>
    <cellStyle name="Comma 4 3 4" xfId="1563"/>
    <cellStyle name="Comma 4 3 4 2" xfId="23962"/>
    <cellStyle name="Comma 4 3 4 3" xfId="23963"/>
    <cellStyle name="Comma 4 3 5" xfId="23964"/>
    <cellStyle name="Comma 4 3 5 2" xfId="23965"/>
    <cellStyle name="Comma 4 4" xfId="1564"/>
    <cellStyle name="Comma 4 4 10" xfId="23966"/>
    <cellStyle name="Comma 4 4 2" xfId="1565"/>
    <cellStyle name="Comma 4 4 2 2" xfId="1566"/>
    <cellStyle name="Comma 4 4 2 2 2" xfId="1567"/>
    <cellStyle name="Comma 4 4 2 2 2 2" xfId="23967"/>
    <cellStyle name="Comma 4 4 2 2 2 2 2" xfId="23968"/>
    <cellStyle name="Comma 4 4 2 2 2 3" xfId="23969"/>
    <cellStyle name="Comma 4 4 2 2 2 4" xfId="23970"/>
    <cellStyle name="Comma 4 4 2 2 2 5" xfId="23971"/>
    <cellStyle name="Comma 4 4 2 2 3" xfId="23972"/>
    <cellStyle name="Comma 4 4 2 2 3 2" xfId="23973"/>
    <cellStyle name="Comma 4 4 2 2 4" xfId="23974"/>
    <cellStyle name="Comma 4 4 2 2 5" xfId="23975"/>
    <cellStyle name="Comma 4 4 2 2 6" xfId="23976"/>
    <cellStyle name="Comma 4 4 2 2 7" xfId="23977"/>
    <cellStyle name="Comma 4 4 2 3" xfId="1568"/>
    <cellStyle name="Comma 4 4 2 3 2" xfId="23978"/>
    <cellStyle name="Comma 4 4 2 3 2 2" xfId="23979"/>
    <cellStyle name="Comma 4 4 2 3 3" xfId="23980"/>
    <cellStyle name="Comma 4 4 2 3 4" xfId="23981"/>
    <cellStyle name="Comma 4 4 2 3 5" xfId="23982"/>
    <cellStyle name="Comma 4 4 2 4" xfId="23983"/>
    <cellStyle name="Comma 4 4 2 4 2" xfId="23984"/>
    <cellStyle name="Comma 4 4 2 4 3" xfId="23985"/>
    <cellStyle name="Comma 4 4 2 5" xfId="23986"/>
    <cellStyle name="Comma 4 4 2 6" xfId="23987"/>
    <cellStyle name="Comma 4 4 2 7" xfId="23988"/>
    <cellStyle name="Comma 4 4 2 8" xfId="23989"/>
    <cellStyle name="Comma 4 4 3" xfId="1569"/>
    <cellStyle name="Comma 4 4 3 2" xfId="1570"/>
    <cellStyle name="Comma 4 4 3 2 2" xfId="23990"/>
    <cellStyle name="Comma 4 4 3 2 2 2" xfId="23991"/>
    <cellStyle name="Comma 4 4 3 2 3" xfId="23992"/>
    <cellStyle name="Comma 4 4 3 2 4" xfId="23993"/>
    <cellStyle name="Comma 4 4 3 2 5" xfId="23994"/>
    <cellStyle name="Comma 4 4 3 3" xfId="23995"/>
    <cellStyle name="Comma 4 4 3 3 2" xfId="23996"/>
    <cellStyle name="Comma 4 4 3 3 3" xfId="23997"/>
    <cellStyle name="Comma 4 4 3 4" xfId="23998"/>
    <cellStyle name="Comma 4 4 3 5" xfId="23999"/>
    <cellStyle name="Comma 4 4 3 6" xfId="24000"/>
    <cellStyle name="Comma 4 4 3 7" xfId="24001"/>
    <cellStyle name="Comma 4 4 4" xfId="1571"/>
    <cellStyle name="Comma 4 4 4 2" xfId="24002"/>
    <cellStyle name="Comma 4 4 4 2 2" xfId="24003"/>
    <cellStyle name="Comma 4 4 4 2 2 2" xfId="24004"/>
    <cellStyle name="Comma 4 4 4 2 3" xfId="24005"/>
    <cellStyle name="Comma 4 4 4 2 4" xfId="24006"/>
    <cellStyle name="Comma 4 4 4 3" xfId="24007"/>
    <cellStyle name="Comma 4 4 4 3 2" xfId="24008"/>
    <cellStyle name="Comma 4 4 4 4" xfId="24009"/>
    <cellStyle name="Comma 4 4 4 5" xfId="24010"/>
    <cellStyle name="Comma 4 4 4 6" xfId="24011"/>
    <cellStyle name="Comma 4 4 4 7" xfId="24012"/>
    <cellStyle name="Comma 4 4 5" xfId="24013"/>
    <cellStyle name="Comma 4 4 5 2" xfId="24014"/>
    <cellStyle name="Comma 4 4 5 2 2" xfId="24015"/>
    <cellStyle name="Comma 4 4 5 3" xfId="24016"/>
    <cellStyle name="Comma 4 4 5 4" xfId="24017"/>
    <cellStyle name="Comma 4 4 5 5" xfId="24018"/>
    <cellStyle name="Comma 4 4 6" xfId="24019"/>
    <cellStyle name="Comma 4 4 6 2" xfId="24020"/>
    <cellStyle name="Comma 4 4 7" xfId="24021"/>
    <cellStyle name="Comma 4 4 8" xfId="24022"/>
    <cellStyle name="Comma 4 4 9" xfId="24023"/>
    <cellStyle name="Comma 4 5" xfId="1572"/>
    <cellStyle name="Comma 4 5 2" xfId="1573"/>
    <cellStyle name="Comma 4 5 2 2" xfId="1574"/>
    <cellStyle name="Comma 4 5 2 2 2" xfId="24024"/>
    <cellStyle name="Comma 4 5 2 2 2 2" xfId="24025"/>
    <cellStyle name="Comma 4 5 2 2 3" xfId="24026"/>
    <cellStyle name="Comma 4 5 2 2 4" xfId="24027"/>
    <cellStyle name="Comma 4 5 2 2 5" xfId="24028"/>
    <cellStyle name="Comma 4 5 2 3" xfId="24029"/>
    <cellStyle name="Comma 4 5 2 3 2" xfId="24030"/>
    <cellStyle name="Comma 4 5 2 4" xfId="24031"/>
    <cellStyle name="Comma 4 5 2 5" xfId="24032"/>
    <cellStyle name="Comma 4 5 2 6" xfId="24033"/>
    <cellStyle name="Comma 4 5 2 7" xfId="24034"/>
    <cellStyle name="Comma 4 5 3" xfId="1575"/>
    <cellStyle name="Comma 4 5 3 2" xfId="24035"/>
    <cellStyle name="Comma 4 5 3 2 2" xfId="24036"/>
    <cellStyle name="Comma 4 5 3 3" xfId="24037"/>
    <cellStyle name="Comma 4 5 3 4" xfId="24038"/>
    <cellStyle name="Comma 4 5 3 5" xfId="24039"/>
    <cellStyle name="Comma 4 5 4" xfId="24040"/>
    <cellStyle name="Comma 4 5 4 2" xfId="24041"/>
    <cellStyle name="Comma 4 5 4 3" xfId="24042"/>
    <cellStyle name="Comma 4 5 5" xfId="24043"/>
    <cellStyle name="Comma 4 5 6" xfId="24044"/>
    <cellStyle name="Comma 4 5 7" xfId="24045"/>
    <cellStyle name="Comma 4 5 8" xfId="24046"/>
    <cellStyle name="Comma 4 6" xfId="1576"/>
    <cellStyle name="Comma 4 6 2" xfId="1577"/>
    <cellStyle name="Comma 4 6 2 2" xfId="1578"/>
    <cellStyle name="Comma 4 6 2 2 2" xfId="24047"/>
    <cellStyle name="Comma 4 6 2 2 3" xfId="24048"/>
    <cellStyle name="Comma 4 6 2 3" xfId="24049"/>
    <cellStyle name="Comma 4 6 2 4" xfId="24050"/>
    <cellStyle name="Comma 4 6 2 5" xfId="24051"/>
    <cellStyle name="Comma 4 6 3" xfId="1579"/>
    <cellStyle name="Comma 4 6 3 2" xfId="24052"/>
    <cellStyle name="Comma 4 6 3 3" xfId="24053"/>
    <cellStyle name="Comma 4 6 4" xfId="24054"/>
    <cellStyle name="Comma 4 6 4 2" xfId="24055"/>
    <cellStyle name="Comma 4 6 5" xfId="24056"/>
    <cellStyle name="Comma 4 6 6" xfId="24057"/>
    <cellStyle name="Comma 4 6 7" xfId="24058"/>
    <cellStyle name="Comma 4 7" xfId="1580"/>
    <cellStyle name="Comma 4 7 2" xfId="1581"/>
    <cellStyle name="Comma 4 7 2 2" xfId="24059"/>
    <cellStyle name="Comma 4 7 2 2 2" xfId="24060"/>
    <cellStyle name="Comma 4 7 2 3" xfId="24061"/>
    <cellStyle name="Comma 4 7 2 4" xfId="24062"/>
    <cellStyle name="Comma 4 7 2 5" xfId="24063"/>
    <cellStyle name="Comma 4 7 3" xfId="24064"/>
    <cellStyle name="Comma 4 7 3 2" xfId="24065"/>
    <cellStyle name="Comma 4 7 4" xfId="24066"/>
    <cellStyle name="Comma 4 7 5" xfId="24067"/>
    <cellStyle name="Comma 4 7 6" xfId="24068"/>
    <cellStyle name="Comma 4 7 7" xfId="24069"/>
    <cellStyle name="Comma 4 8" xfId="1582"/>
    <cellStyle name="Comma 4 8 2" xfId="24070"/>
    <cellStyle name="Comma 4 8 2 2" xfId="24071"/>
    <cellStyle name="Comma 4 8 3" xfId="24072"/>
    <cellStyle name="Comma 4 8 4" xfId="24073"/>
    <cellStyle name="Comma 4 8 5" xfId="24074"/>
    <cellStyle name="Comma 4 9" xfId="1583"/>
    <cellStyle name="Comma 4 9 2" xfId="24075"/>
    <cellStyle name="Comma 4 9 3" xfId="24076"/>
    <cellStyle name="Comma 40" xfId="24077"/>
    <cellStyle name="Comma 40 2" xfId="24078"/>
    <cellStyle name="Comma 41" xfId="24079"/>
    <cellStyle name="Comma 41 2" xfId="24080"/>
    <cellStyle name="Comma 42" xfId="24081"/>
    <cellStyle name="Comma 42 2" xfId="24082"/>
    <cellStyle name="Comma 43" xfId="24083"/>
    <cellStyle name="Comma 43 2" xfId="24084"/>
    <cellStyle name="Comma 44" xfId="24085"/>
    <cellStyle name="Comma 44 2" xfId="24086"/>
    <cellStyle name="Comma 45" xfId="24087"/>
    <cellStyle name="Comma 45 2" xfId="24088"/>
    <cellStyle name="Comma 46" xfId="24089"/>
    <cellStyle name="Comma 46 2" xfId="24090"/>
    <cellStyle name="Comma 47" xfId="24091"/>
    <cellStyle name="Comma 47 2" xfId="24092"/>
    <cellStyle name="Comma 48" xfId="24093"/>
    <cellStyle name="Comma 48 2" xfId="24094"/>
    <cellStyle name="Comma 49" xfId="24095"/>
    <cellStyle name="Comma 49 2" xfId="24096"/>
    <cellStyle name="Comma 5" xfId="90"/>
    <cellStyle name="Comma 5 10" xfId="1584"/>
    <cellStyle name="Comma 5 10 2" xfId="24097"/>
    <cellStyle name="Comma 5 11" xfId="1585"/>
    <cellStyle name="Comma 5 11 2" xfId="24098"/>
    <cellStyle name="Comma 5 12" xfId="1586"/>
    <cellStyle name="Comma 5 12 2" xfId="24099"/>
    <cellStyle name="Comma 5 13" xfId="24100"/>
    <cellStyle name="Comma 5 13 2" xfId="24101"/>
    <cellStyle name="Comma 5 14" xfId="24102"/>
    <cellStyle name="Comma 5 15" xfId="24103"/>
    <cellStyle name="Comma 5 2" xfId="1587"/>
    <cellStyle name="Comma 5 2 2" xfId="1588"/>
    <cellStyle name="Comma 5 2 2 2" xfId="1589"/>
    <cellStyle name="Comma 5 2 2 2 2" xfId="1590"/>
    <cellStyle name="Comma 5 2 2 2 2 2" xfId="24104"/>
    <cellStyle name="Comma 5 2 2 2 3" xfId="24105"/>
    <cellStyle name="Comma 5 2 2 3" xfId="1591"/>
    <cellStyle name="Comma 5 2 2 3 2" xfId="24106"/>
    <cellStyle name="Comma 5 2 2 4" xfId="24107"/>
    <cellStyle name="Comma 5 2 2 4 2" xfId="24108"/>
    <cellStyle name="Comma 5 2 3" xfId="1592"/>
    <cellStyle name="Comma 5 2 3 2" xfId="1593"/>
    <cellStyle name="Comma 5 2 3 2 2" xfId="24109"/>
    <cellStyle name="Comma 5 2 3 3" xfId="24110"/>
    <cellStyle name="Comma 5 2 3 3 2" xfId="24111"/>
    <cellStyle name="Comma 5 2 4" xfId="1594"/>
    <cellStyle name="Comma 5 2 4 2" xfId="24112"/>
    <cellStyle name="Comma 5 2 4 3" xfId="24113"/>
    <cellStyle name="Comma 5 2 5" xfId="24114"/>
    <cellStyle name="Comma 5 2 5 2" xfId="24115"/>
    <cellStyle name="Comma 5 2 6" xfId="24116"/>
    <cellStyle name="Comma 5 3" xfId="1595"/>
    <cellStyle name="Comma 5 3 2" xfId="1596"/>
    <cellStyle name="Comma 5 3 2 2" xfId="1597"/>
    <cellStyle name="Comma 5 3 2 2 2" xfId="1598"/>
    <cellStyle name="Comma 5 3 2 2 2 2" xfId="24117"/>
    <cellStyle name="Comma 5 3 2 2 3" xfId="24118"/>
    <cellStyle name="Comma 5 3 2 3" xfId="1599"/>
    <cellStyle name="Comma 5 3 2 3 2" xfId="24119"/>
    <cellStyle name="Comma 5 3 2 4" xfId="24120"/>
    <cellStyle name="Comma 5 3 2 4 2" xfId="24121"/>
    <cellStyle name="Comma 5 3 3" xfId="1600"/>
    <cellStyle name="Comma 5 3 3 2" xfId="1601"/>
    <cellStyle name="Comma 5 3 3 2 2" xfId="24122"/>
    <cellStyle name="Comma 5 3 3 3" xfId="24123"/>
    <cellStyle name="Comma 5 3 3 3 2" xfId="24124"/>
    <cellStyle name="Comma 5 3 4" xfId="1602"/>
    <cellStyle name="Comma 5 3 4 2" xfId="24125"/>
    <cellStyle name="Comma 5 3 5" xfId="24126"/>
    <cellStyle name="Comma 5 3 5 2" xfId="24127"/>
    <cellStyle name="Comma 5 3 6" xfId="24128"/>
    <cellStyle name="Comma 5 4" xfId="1603"/>
    <cellStyle name="Comma 5 4 2" xfId="1604"/>
    <cellStyle name="Comma 5 4 2 2" xfId="1605"/>
    <cellStyle name="Comma 5 4 2 2 2" xfId="24129"/>
    <cellStyle name="Comma 5 4 2 3" xfId="24130"/>
    <cellStyle name="Comma 5 4 3" xfId="1606"/>
    <cellStyle name="Comma 5 4 3 2" xfId="24131"/>
    <cellStyle name="Comma 5 4 4" xfId="24132"/>
    <cellStyle name="Comma 5 4 4 2" xfId="24133"/>
    <cellStyle name="Comma 5 5" xfId="1607"/>
    <cellStyle name="Comma 5 5 2" xfId="1608"/>
    <cellStyle name="Comma 5 5 2 2" xfId="1609"/>
    <cellStyle name="Comma 5 5 2 2 2" xfId="24134"/>
    <cellStyle name="Comma 5 5 2 3" xfId="24135"/>
    <cellStyle name="Comma 5 5 3" xfId="1610"/>
    <cellStyle name="Comma 5 5 3 2" xfId="24136"/>
    <cellStyle name="Comma 5 5 4" xfId="24137"/>
    <cellStyle name="Comma 5 5 4 2" xfId="24138"/>
    <cellStyle name="Comma 5 5 5" xfId="24139"/>
    <cellStyle name="Comma 5 6" xfId="1611"/>
    <cellStyle name="Comma 5 6 2" xfId="1612"/>
    <cellStyle name="Comma 5 6 2 2" xfId="24140"/>
    <cellStyle name="Comma 5 6 3" xfId="24141"/>
    <cellStyle name="Comma 5 7" xfId="1613"/>
    <cellStyle name="Comma 5 7 2" xfId="24142"/>
    <cellStyle name="Comma 5 8" xfId="1614"/>
    <cellStyle name="Comma 5 8 2" xfId="24143"/>
    <cellStyle name="Comma 5 9" xfId="1615"/>
    <cellStyle name="Comma 5 9 2" xfId="24144"/>
    <cellStyle name="Comma 50" xfId="24145"/>
    <cellStyle name="Comma 50 2" xfId="24146"/>
    <cellStyle name="Comma 51" xfId="24147"/>
    <cellStyle name="Comma 51 2" xfId="24148"/>
    <cellStyle name="Comma 52" xfId="24149"/>
    <cellStyle name="Comma 52 2" xfId="24150"/>
    <cellStyle name="Comma 53" xfId="24151"/>
    <cellStyle name="Comma 53 2" xfId="24152"/>
    <cellStyle name="Comma 54" xfId="24153"/>
    <cellStyle name="Comma 54 2" xfId="24154"/>
    <cellStyle name="Comma 55" xfId="24155"/>
    <cellStyle name="Comma 55 2" xfId="24156"/>
    <cellStyle name="Comma 56" xfId="24157"/>
    <cellStyle name="Comma 56 2" xfId="24158"/>
    <cellStyle name="Comma 57" xfId="24159"/>
    <cellStyle name="Comma 58" xfId="24160"/>
    <cellStyle name="Comma 59" xfId="24161"/>
    <cellStyle name="Comma 59 2" xfId="24162"/>
    <cellStyle name="Comma 59 3" xfId="24163"/>
    <cellStyle name="Comma 6" xfId="111"/>
    <cellStyle name="Comma 6 10" xfId="24164"/>
    <cellStyle name="Comma 6 2" xfId="1616"/>
    <cellStyle name="Comma 6 2 2" xfId="24165"/>
    <cellStyle name="Comma 6 2 2 2" xfId="24166"/>
    <cellStyle name="Comma 6 2 2 2 2" xfId="24167"/>
    <cellStyle name="Comma 6 2 2 2 2 2" xfId="24168"/>
    <cellStyle name="Comma 6 2 2 2 3" xfId="24169"/>
    <cellStyle name="Comma 6 2 2 2 4" xfId="24170"/>
    <cellStyle name="Comma 6 2 2 3" xfId="24171"/>
    <cellStyle name="Comma 6 2 2 3 2" xfId="24172"/>
    <cellStyle name="Comma 6 2 2 4" xfId="24173"/>
    <cellStyle name="Comma 6 2 2 5" xfId="24174"/>
    <cellStyle name="Comma 6 2 2 6" xfId="24175"/>
    <cellStyle name="Comma 6 2 3" xfId="24176"/>
    <cellStyle name="Comma 6 2 3 2" xfId="24177"/>
    <cellStyle name="Comma 6 2 3 2 2" xfId="24178"/>
    <cellStyle name="Comma 6 2 3 3" xfId="24179"/>
    <cellStyle name="Comma 6 2 3 4" xfId="24180"/>
    <cellStyle name="Comma 6 2 4" xfId="24181"/>
    <cellStyle name="Comma 6 2 4 2" xfId="24182"/>
    <cellStyle name="Comma 6 2 5" xfId="24183"/>
    <cellStyle name="Comma 6 2 6" xfId="24184"/>
    <cellStyle name="Comma 6 2 7" xfId="24185"/>
    <cellStyle name="Comma 6 2 8" xfId="24186"/>
    <cellStyle name="Comma 6 3" xfId="1617"/>
    <cellStyle name="Comma 6 3 2" xfId="24187"/>
    <cellStyle name="Comma 6 3 2 2" xfId="24188"/>
    <cellStyle name="Comma 6 3 2 2 2" xfId="24189"/>
    <cellStyle name="Comma 6 3 2 3" xfId="24190"/>
    <cellStyle name="Comma 6 3 2 4" xfId="24191"/>
    <cellStyle name="Comma 6 3 3" xfId="24192"/>
    <cellStyle name="Comma 6 3 3 2" xfId="24193"/>
    <cellStyle name="Comma 6 3 4" xfId="24194"/>
    <cellStyle name="Comma 6 3 5" xfId="24195"/>
    <cellStyle name="Comma 6 3 6" xfId="24196"/>
    <cellStyle name="Comma 6 3 7" xfId="24197"/>
    <cellStyle name="Comma 6 4" xfId="1618"/>
    <cellStyle name="Comma 6 4 2" xfId="24198"/>
    <cellStyle name="Comma 6 4 2 2" xfId="24199"/>
    <cellStyle name="Comma 6 4 2 2 2" xfId="24200"/>
    <cellStyle name="Comma 6 4 2 3" xfId="24201"/>
    <cellStyle name="Comma 6 4 2 4" xfId="24202"/>
    <cellStyle name="Comma 6 4 3" xfId="24203"/>
    <cellStyle name="Comma 6 4 3 2" xfId="24204"/>
    <cellStyle name="Comma 6 4 4" xfId="24205"/>
    <cellStyle name="Comma 6 4 5" xfId="24206"/>
    <cellStyle name="Comma 6 4 6" xfId="24207"/>
    <cellStyle name="Comma 6 4 7" xfId="24208"/>
    <cellStyle name="Comma 6 5" xfId="1619"/>
    <cellStyle name="Comma 6 5 2" xfId="24209"/>
    <cellStyle name="Comma 6 5 2 2" xfId="24210"/>
    <cellStyle name="Comma 6 5 3" xfId="24211"/>
    <cellStyle name="Comma 6 5 4" xfId="24212"/>
    <cellStyle name="Comma 6 5 5" xfId="24213"/>
    <cellStyle name="Comma 6 6" xfId="1620"/>
    <cellStyle name="Comma 6 6 2" xfId="24214"/>
    <cellStyle name="Comma 6 6 3" xfId="24215"/>
    <cellStyle name="Comma 6 7" xfId="622"/>
    <cellStyle name="Comma 6 7 2" xfId="24216"/>
    <cellStyle name="Comma 6 8" xfId="9835"/>
    <cellStyle name="Comma 6 9" xfId="24217"/>
    <cellStyle name="Comma 60" xfId="24218"/>
    <cellStyle name="Comma 61" xfId="24219"/>
    <cellStyle name="Comma 62" xfId="24220"/>
    <cellStyle name="Comma 63" xfId="24221"/>
    <cellStyle name="Comma 64" xfId="24222"/>
    <cellStyle name="Comma 65" xfId="24223"/>
    <cellStyle name="Comma 66" xfId="24224"/>
    <cellStyle name="Comma 67" xfId="24225"/>
    <cellStyle name="Comma 68" xfId="24226"/>
    <cellStyle name="Comma 69" xfId="24227"/>
    <cellStyle name="Comma 7" xfId="1621"/>
    <cellStyle name="Comma 7 2" xfId="1622"/>
    <cellStyle name="Comma 7 2 2" xfId="1623"/>
    <cellStyle name="Comma 7 2 2 2" xfId="1624"/>
    <cellStyle name="Comma 7 2 2 2 2" xfId="24228"/>
    <cellStyle name="Comma 7 2 2 3" xfId="24229"/>
    <cellStyle name="Comma 7 2 2 4" xfId="24230"/>
    <cellStyle name="Comma 7 2 3" xfId="1625"/>
    <cellStyle name="Comma 7 2 3 2" xfId="24231"/>
    <cellStyle name="Comma 7 2 4" xfId="24232"/>
    <cellStyle name="Comma 7 3" xfId="1626"/>
    <cellStyle name="Comma 7 3 2" xfId="1627"/>
    <cellStyle name="Comma 7 3 2 2" xfId="24233"/>
    <cellStyle name="Comma 7 3 3" xfId="24234"/>
    <cellStyle name="Comma 7 4" xfId="1628"/>
    <cellStyle name="Comma 7 4 2" xfId="24235"/>
    <cellStyle name="Comma 7 4 3" xfId="24236"/>
    <cellStyle name="Comma 7 5" xfId="1629"/>
    <cellStyle name="Comma 7 5 2" xfId="24237"/>
    <cellStyle name="Comma 7 5 3" xfId="24238"/>
    <cellStyle name="Comma 7 6" xfId="1630"/>
    <cellStyle name="Comma 7 6 2" xfId="24239"/>
    <cellStyle name="Comma 7 7" xfId="1631"/>
    <cellStyle name="Comma 7 7 2" xfId="24240"/>
    <cellStyle name="Comma 7 8" xfId="1632"/>
    <cellStyle name="Comma 7 8 2" xfId="24241"/>
    <cellStyle name="Comma 7 9" xfId="24242"/>
    <cellStyle name="Comma 7 9 2" xfId="24243"/>
    <cellStyle name="Comma 70" xfId="24244"/>
    <cellStyle name="Comma 71" xfId="24245"/>
    <cellStyle name="Comma 8" xfId="1633"/>
    <cellStyle name="Comma 8 2" xfId="1634"/>
    <cellStyle name="Comma 8 2 2" xfId="1635"/>
    <cellStyle name="Comma 8 2 2 2" xfId="24246"/>
    <cellStyle name="Comma 8 2 2 2 2" xfId="24247"/>
    <cellStyle name="Comma 8 2 3" xfId="24248"/>
    <cellStyle name="Comma 8 2 3 2" xfId="24249"/>
    <cellStyle name="Comma 8 2 4" xfId="24250"/>
    <cellStyle name="Comma 8 2 4 2" xfId="24251"/>
    <cellStyle name="Comma 8 2 4 3" xfId="24252"/>
    <cellStyle name="Comma 8 2 5" xfId="24253"/>
    <cellStyle name="Comma 8 3" xfId="1636"/>
    <cellStyle name="Comma 8 3 2" xfId="24254"/>
    <cellStyle name="Comma 8 3 2 2" xfId="24255"/>
    <cellStyle name="Comma 8 3 3" xfId="24256"/>
    <cellStyle name="Comma 8 3 4" xfId="24257"/>
    <cellStyle name="Comma 8 4" xfId="1637"/>
    <cellStyle name="Comma 8 4 2" xfId="24258"/>
    <cellStyle name="Comma 8 5" xfId="1638"/>
    <cellStyle name="Comma 8 5 2" xfId="24259"/>
    <cellStyle name="Comma 8 6" xfId="1639"/>
    <cellStyle name="Comma 8 6 2" xfId="24260"/>
    <cellStyle name="Comma 8 7" xfId="1640"/>
    <cellStyle name="Comma 8 7 2" xfId="24261"/>
    <cellStyle name="Comma 8 8" xfId="24262"/>
    <cellStyle name="Comma 8 8 2" xfId="24263"/>
    <cellStyle name="Comma 8 9" xfId="24264"/>
    <cellStyle name="Comma 9" xfId="1641"/>
    <cellStyle name="Comma 9 2" xfId="1642"/>
    <cellStyle name="Comma 9 2 2" xfId="24265"/>
    <cellStyle name="Comma 9 2 2 2" xfId="24266"/>
    <cellStyle name="Comma 9 2 2 3" xfId="24267"/>
    <cellStyle name="Comma 9 2 3" xfId="24268"/>
    <cellStyle name="Comma 9 3" xfId="1643"/>
    <cellStyle name="Comma 9 3 2" xfId="24269"/>
    <cellStyle name="Comma 9 3 2 2" xfId="24270"/>
    <cellStyle name="Comma 9 4" xfId="1644"/>
    <cellStyle name="Comma 9 4 2" xfId="24271"/>
    <cellStyle name="Comma 9 5" xfId="1645"/>
    <cellStyle name="Comma 9 5 2" xfId="24272"/>
    <cellStyle name="Comma 9 6" xfId="24273"/>
    <cellStyle name="Comma 9 6 2" xfId="24274"/>
    <cellStyle name="Comma 9 7" xfId="24275"/>
    <cellStyle name="Comma0" xfId="1646"/>
    <cellStyle name="Comma0 2" xfId="24276"/>
    <cellStyle name="Comma0 2 2" xfId="24277"/>
    <cellStyle name="Comma0 2 2 2" xfId="24278"/>
    <cellStyle name="Comma0 2 2 2 2" xfId="24279"/>
    <cellStyle name="Comma0 2 2 3" xfId="24280"/>
    <cellStyle name="Comma0 2 3" xfId="24281"/>
    <cellStyle name="Comma0 2 3 2" xfId="24282"/>
    <cellStyle name="Comma0 2 4" xfId="24283"/>
    <cellStyle name="Comma0 3" xfId="24284"/>
    <cellStyle name="Comma0 3 2" xfId="24285"/>
    <cellStyle name="Comma0 3 3" xfId="24286"/>
    <cellStyle name="Comma0 4" xfId="24287"/>
    <cellStyle name="Comma2 (0)" xfId="1647"/>
    <cellStyle name="Comment" xfId="1648"/>
    <cellStyle name="Commentaire" xfId="1649"/>
    <cellStyle name="Commentaire 10" xfId="24288"/>
    <cellStyle name="Commentaire 10 2" xfId="24289"/>
    <cellStyle name="Commentaire 11" xfId="24290"/>
    <cellStyle name="Commentaire 12" xfId="24291"/>
    <cellStyle name="Commentaire 13" xfId="24292"/>
    <cellStyle name="Commentaire 14" xfId="24293"/>
    <cellStyle name="Commentaire 15" xfId="24294"/>
    <cellStyle name="Commentaire 16" xfId="24295"/>
    <cellStyle name="Commentaire 17" xfId="24296"/>
    <cellStyle name="Commentaire 18" xfId="24297"/>
    <cellStyle name="Commentaire 19" xfId="24298"/>
    <cellStyle name="Commentaire 2" xfId="9836"/>
    <cellStyle name="Commentaire 2 10" xfId="24299"/>
    <cellStyle name="Commentaire 2 10 2" xfId="24300"/>
    <cellStyle name="Commentaire 2 10 3" xfId="24301"/>
    <cellStyle name="Commentaire 2 10 4" xfId="24302"/>
    <cellStyle name="Commentaire 2 10 5" xfId="24303"/>
    <cellStyle name="Commentaire 2 10 6" xfId="24304"/>
    <cellStyle name="Commentaire 2 10 7" xfId="24305"/>
    <cellStyle name="Commentaire 2 10 8" xfId="24306"/>
    <cellStyle name="Commentaire 2 10 9" xfId="24307"/>
    <cellStyle name="Commentaire 2 11" xfId="24308"/>
    <cellStyle name="Commentaire 2 12" xfId="24309"/>
    <cellStyle name="Commentaire 2 13" xfId="24310"/>
    <cellStyle name="Commentaire 2 14" xfId="24311"/>
    <cellStyle name="Commentaire 2 15" xfId="24312"/>
    <cellStyle name="Commentaire 2 16" xfId="24313"/>
    <cellStyle name="Commentaire 2 17" xfId="24314"/>
    <cellStyle name="Commentaire 2 18" xfId="24315"/>
    <cellStyle name="Commentaire 2 19" xfId="24316"/>
    <cellStyle name="Commentaire 2 2" xfId="10139"/>
    <cellStyle name="Commentaire 2 2 10" xfId="24317"/>
    <cellStyle name="Commentaire 2 2 11" xfId="24318"/>
    <cellStyle name="Commentaire 2 2 12" xfId="24319"/>
    <cellStyle name="Commentaire 2 2 13" xfId="24320"/>
    <cellStyle name="Commentaire 2 2 14" xfId="24321"/>
    <cellStyle name="Commentaire 2 2 15" xfId="24322"/>
    <cellStyle name="Commentaire 2 2 16" xfId="24323"/>
    <cellStyle name="Commentaire 2 2 17" xfId="24324"/>
    <cellStyle name="Commentaire 2 2 18" xfId="24325"/>
    <cellStyle name="Commentaire 2 2 19" xfId="24326"/>
    <cellStyle name="Commentaire 2 2 2" xfId="24327"/>
    <cellStyle name="Commentaire 2 2 2 10" xfId="24328"/>
    <cellStyle name="Commentaire 2 2 2 10 2" xfId="24329"/>
    <cellStyle name="Commentaire 2 2 2 10 3" xfId="24330"/>
    <cellStyle name="Commentaire 2 2 2 10 4" xfId="24331"/>
    <cellStyle name="Commentaire 2 2 2 10 5" xfId="24332"/>
    <cellStyle name="Commentaire 2 2 2 10 6" xfId="24333"/>
    <cellStyle name="Commentaire 2 2 2 10 7" xfId="24334"/>
    <cellStyle name="Commentaire 2 2 2 10 8" xfId="24335"/>
    <cellStyle name="Commentaire 2 2 2 11" xfId="24336"/>
    <cellStyle name="Commentaire 2 2 2 12" xfId="24337"/>
    <cellStyle name="Commentaire 2 2 2 13" xfId="24338"/>
    <cellStyle name="Commentaire 2 2 2 14" xfId="24339"/>
    <cellStyle name="Commentaire 2 2 2 15" xfId="24340"/>
    <cellStyle name="Commentaire 2 2 2 16" xfId="24341"/>
    <cellStyle name="Commentaire 2 2 2 17" xfId="24342"/>
    <cellStyle name="Commentaire 2 2 2 18" xfId="24343"/>
    <cellStyle name="Commentaire 2 2 2 19" xfId="24344"/>
    <cellStyle name="Commentaire 2 2 2 2" xfId="24345"/>
    <cellStyle name="Commentaire 2 2 2 2 10" xfId="24346"/>
    <cellStyle name="Commentaire 2 2 2 2 11" xfId="24347"/>
    <cellStyle name="Commentaire 2 2 2 2 12" xfId="24348"/>
    <cellStyle name="Commentaire 2 2 2 2 13" xfId="24349"/>
    <cellStyle name="Commentaire 2 2 2 2 14" xfId="24350"/>
    <cellStyle name="Commentaire 2 2 2 2 15" xfId="24351"/>
    <cellStyle name="Commentaire 2 2 2 2 16" xfId="24352"/>
    <cellStyle name="Commentaire 2 2 2 2 17" xfId="24353"/>
    <cellStyle name="Commentaire 2 2 2 2 18" xfId="24354"/>
    <cellStyle name="Commentaire 2 2 2 2 19" xfId="24355"/>
    <cellStyle name="Commentaire 2 2 2 2 2" xfId="24356"/>
    <cellStyle name="Commentaire 2 2 2 2 2 2" xfId="24357"/>
    <cellStyle name="Commentaire 2 2 2 2 2 2 2" xfId="24358"/>
    <cellStyle name="Commentaire 2 2 2 2 2 3" xfId="24359"/>
    <cellStyle name="Commentaire 2 2 2 2 2 3 2" xfId="24360"/>
    <cellStyle name="Commentaire 2 2 2 2 2 4" xfId="24361"/>
    <cellStyle name="Commentaire 2 2 2 2 2 4 2" xfId="24362"/>
    <cellStyle name="Commentaire 2 2 2 2 2 5" xfId="24363"/>
    <cellStyle name="Commentaire 2 2 2 2 2 6" xfId="24364"/>
    <cellStyle name="Commentaire 2 2 2 2 2 7" xfId="24365"/>
    <cellStyle name="Commentaire 2 2 2 2 2 8" xfId="24366"/>
    <cellStyle name="Commentaire 2 2 2 2 2 9" xfId="24367"/>
    <cellStyle name="Commentaire 2 2 2 2 20" xfId="24368"/>
    <cellStyle name="Commentaire 2 2 2 2 21" xfId="24369"/>
    <cellStyle name="Commentaire 2 2 2 2 22" xfId="24370"/>
    <cellStyle name="Commentaire 2 2 2 2 23" xfId="24371"/>
    <cellStyle name="Commentaire 2 2 2 2 24" xfId="24372"/>
    <cellStyle name="Commentaire 2 2 2 2 25" xfId="24373"/>
    <cellStyle name="Commentaire 2 2 2 2 3" xfId="24374"/>
    <cellStyle name="Commentaire 2 2 2 2 3 2" xfId="24375"/>
    <cellStyle name="Commentaire 2 2 2 2 3 3" xfId="24376"/>
    <cellStyle name="Commentaire 2 2 2 2 3 4" xfId="24377"/>
    <cellStyle name="Commentaire 2 2 2 2 3 5" xfId="24378"/>
    <cellStyle name="Commentaire 2 2 2 2 3 6" xfId="24379"/>
    <cellStyle name="Commentaire 2 2 2 2 3 7" xfId="24380"/>
    <cellStyle name="Commentaire 2 2 2 2 3 8" xfId="24381"/>
    <cellStyle name="Commentaire 2 2 2 2 3 9" xfId="24382"/>
    <cellStyle name="Commentaire 2 2 2 2 4" xfId="24383"/>
    <cellStyle name="Commentaire 2 2 2 2 4 2" xfId="24384"/>
    <cellStyle name="Commentaire 2 2 2 2 4 3" xfId="24385"/>
    <cellStyle name="Commentaire 2 2 2 2 4 4" xfId="24386"/>
    <cellStyle name="Commentaire 2 2 2 2 4 5" xfId="24387"/>
    <cellStyle name="Commentaire 2 2 2 2 4 6" xfId="24388"/>
    <cellStyle name="Commentaire 2 2 2 2 4 7" xfId="24389"/>
    <cellStyle name="Commentaire 2 2 2 2 4 8" xfId="24390"/>
    <cellStyle name="Commentaire 2 2 2 2 4 9" xfId="24391"/>
    <cellStyle name="Commentaire 2 2 2 2 5" xfId="24392"/>
    <cellStyle name="Commentaire 2 2 2 2 5 2" xfId="24393"/>
    <cellStyle name="Commentaire 2 2 2 2 5 3" xfId="24394"/>
    <cellStyle name="Commentaire 2 2 2 2 5 4" xfId="24395"/>
    <cellStyle name="Commentaire 2 2 2 2 5 5" xfId="24396"/>
    <cellStyle name="Commentaire 2 2 2 2 5 6" xfId="24397"/>
    <cellStyle name="Commentaire 2 2 2 2 5 7" xfId="24398"/>
    <cellStyle name="Commentaire 2 2 2 2 5 8" xfId="24399"/>
    <cellStyle name="Commentaire 2 2 2 2 5 9" xfId="24400"/>
    <cellStyle name="Commentaire 2 2 2 2 6" xfId="24401"/>
    <cellStyle name="Commentaire 2 2 2 2 6 2" xfId="24402"/>
    <cellStyle name="Commentaire 2 2 2 2 6 3" xfId="24403"/>
    <cellStyle name="Commentaire 2 2 2 2 6 4" xfId="24404"/>
    <cellStyle name="Commentaire 2 2 2 2 6 5" xfId="24405"/>
    <cellStyle name="Commentaire 2 2 2 2 6 6" xfId="24406"/>
    <cellStyle name="Commentaire 2 2 2 2 6 7" xfId="24407"/>
    <cellStyle name="Commentaire 2 2 2 2 6 8" xfId="24408"/>
    <cellStyle name="Commentaire 2 2 2 2 6 9" xfId="24409"/>
    <cellStyle name="Commentaire 2 2 2 2 7" xfId="24410"/>
    <cellStyle name="Commentaire 2 2 2 2 7 2" xfId="24411"/>
    <cellStyle name="Commentaire 2 2 2 2 7 3" xfId="24412"/>
    <cellStyle name="Commentaire 2 2 2 2 7 4" xfId="24413"/>
    <cellStyle name="Commentaire 2 2 2 2 7 5" xfId="24414"/>
    <cellStyle name="Commentaire 2 2 2 2 7 6" xfId="24415"/>
    <cellStyle name="Commentaire 2 2 2 2 7 7" xfId="24416"/>
    <cellStyle name="Commentaire 2 2 2 2 7 8" xfId="24417"/>
    <cellStyle name="Commentaire 2 2 2 2 8" xfId="24418"/>
    <cellStyle name="Commentaire 2 2 2 2 9" xfId="24419"/>
    <cellStyle name="Commentaire 2 2 2 20" xfId="24420"/>
    <cellStyle name="Commentaire 2 2 2 21" xfId="24421"/>
    <cellStyle name="Commentaire 2 2 2 22" xfId="24422"/>
    <cellStyle name="Commentaire 2 2 2 23" xfId="24423"/>
    <cellStyle name="Commentaire 2 2 2 24" xfId="24424"/>
    <cellStyle name="Commentaire 2 2 2 25" xfId="24425"/>
    <cellStyle name="Commentaire 2 2 2 26" xfId="24426"/>
    <cellStyle name="Commentaire 2 2 2 27" xfId="24427"/>
    <cellStyle name="Commentaire 2 2 2 3" xfId="24428"/>
    <cellStyle name="Commentaire 2 2 2 3 10" xfId="24429"/>
    <cellStyle name="Commentaire 2 2 2 3 11" xfId="24430"/>
    <cellStyle name="Commentaire 2 2 2 3 12" xfId="24431"/>
    <cellStyle name="Commentaire 2 2 2 3 13" xfId="24432"/>
    <cellStyle name="Commentaire 2 2 2 3 14" xfId="24433"/>
    <cellStyle name="Commentaire 2 2 2 3 15" xfId="24434"/>
    <cellStyle name="Commentaire 2 2 2 3 16" xfId="24435"/>
    <cellStyle name="Commentaire 2 2 2 3 17" xfId="24436"/>
    <cellStyle name="Commentaire 2 2 2 3 18" xfId="24437"/>
    <cellStyle name="Commentaire 2 2 2 3 19" xfId="24438"/>
    <cellStyle name="Commentaire 2 2 2 3 2" xfId="24439"/>
    <cellStyle name="Commentaire 2 2 2 3 2 2" xfId="24440"/>
    <cellStyle name="Commentaire 2 2 2 3 2 3" xfId="24441"/>
    <cellStyle name="Commentaire 2 2 2 3 2 4" xfId="24442"/>
    <cellStyle name="Commentaire 2 2 2 3 2 5" xfId="24443"/>
    <cellStyle name="Commentaire 2 2 2 3 2 6" xfId="24444"/>
    <cellStyle name="Commentaire 2 2 2 3 2 7" xfId="24445"/>
    <cellStyle name="Commentaire 2 2 2 3 2 8" xfId="24446"/>
    <cellStyle name="Commentaire 2 2 2 3 20" xfId="24447"/>
    <cellStyle name="Commentaire 2 2 2 3 21" xfId="24448"/>
    <cellStyle name="Commentaire 2 2 2 3 22" xfId="24449"/>
    <cellStyle name="Commentaire 2 2 2 3 23" xfId="24450"/>
    <cellStyle name="Commentaire 2 2 2 3 24" xfId="24451"/>
    <cellStyle name="Commentaire 2 2 2 3 3" xfId="24452"/>
    <cellStyle name="Commentaire 2 2 2 3 3 2" xfId="24453"/>
    <cellStyle name="Commentaire 2 2 2 3 3 3" xfId="24454"/>
    <cellStyle name="Commentaire 2 2 2 3 3 4" xfId="24455"/>
    <cellStyle name="Commentaire 2 2 2 3 3 5" xfId="24456"/>
    <cellStyle name="Commentaire 2 2 2 3 3 6" xfId="24457"/>
    <cellStyle name="Commentaire 2 2 2 3 3 7" xfId="24458"/>
    <cellStyle name="Commentaire 2 2 2 3 3 8" xfId="24459"/>
    <cellStyle name="Commentaire 2 2 2 3 4" xfId="24460"/>
    <cellStyle name="Commentaire 2 2 2 3 4 2" xfId="24461"/>
    <cellStyle name="Commentaire 2 2 2 3 4 3" xfId="24462"/>
    <cellStyle name="Commentaire 2 2 2 3 4 4" xfId="24463"/>
    <cellStyle name="Commentaire 2 2 2 3 4 5" xfId="24464"/>
    <cellStyle name="Commentaire 2 2 2 3 4 6" xfId="24465"/>
    <cellStyle name="Commentaire 2 2 2 3 4 7" xfId="24466"/>
    <cellStyle name="Commentaire 2 2 2 3 4 8" xfId="24467"/>
    <cellStyle name="Commentaire 2 2 2 3 5" xfId="24468"/>
    <cellStyle name="Commentaire 2 2 2 3 5 2" xfId="24469"/>
    <cellStyle name="Commentaire 2 2 2 3 5 3" xfId="24470"/>
    <cellStyle name="Commentaire 2 2 2 3 5 4" xfId="24471"/>
    <cellStyle name="Commentaire 2 2 2 3 5 5" xfId="24472"/>
    <cellStyle name="Commentaire 2 2 2 3 5 6" xfId="24473"/>
    <cellStyle name="Commentaire 2 2 2 3 5 7" xfId="24474"/>
    <cellStyle name="Commentaire 2 2 2 3 5 8" xfId="24475"/>
    <cellStyle name="Commentaire 2 2 2 3 6" xfId="24476"/>
    <cellStyle name="Commentaire 2 2 2 3 6 2" xfId="24477"/>
    <cellStyle name="Commentaire 2 2 2 3 6 3" xfId="24478"/>
    <cellStyle name="Commentaire 2 2 2 3 6 4" xfId="24479"/>
    <cellStyle name="Commentaire 2 2 2 3 6 5" xfId="24480"/>
    <cellStyle name="Commentaire 2 2 2 3 6 6" xfId="24481"/>
    <cellStyle name="Commentaire 2 2 2 3 6 7" xfId="24482"/>
    <cellStyle name="Commentaire 2 2 2 3 6 8" xfId="24483"/>
    <cellStyle name="Commentaire 2 2 2 3 7" xfId="24484"/>
    <cellStyle name="Commentaire 2 2 2 3 7 2" xfId="24485"/>
    <cellStyle name="Commentaire 2 2 2 3 7 3" xfId="24486"/>
    <cellStyle name="Commentaire 2 2 2 3 7 4" xfId="24487"/>
    <cellStyle name="Commentaire 2 2 2 3 7 5" xfId="24488"/>
    <cellStyle name="Commentaire 2 2 2 3 7 6" xfId="24489"/>
    <cellStyle name="Commentaire 2 2 2 3 7 7" xfId="24490"/>
    <cellStyle name="Commentaire 2 2 2 3 7 8" xfId="24491"/>
    <cellStyle name="Commentaire 2 2 2 3 8" xfId="24492"/>
    <cellStyle name="Commentaire 2 2 2 3 9" xfId="24493"/>
    <cellStyle name="Commentaire 2 2 2 4" xfId="24494"/>
    <cellStyle name="Commentaire 2 2 2 4 10" xfId="24495"/>
    <cellStyle name="Commentaire 2 2 2 4 11" xfId="24496"/>
    <cellStyle name="Commentaire 2 2 2 4 12" xfId="24497"/>
    <cellStyle name="Commentaire 2 2 2 4 13" xfId="24498"/>
    <cellStyle name="Commentaire 2 2 2 4 14" xfId="24499"/>
    <cellStyle name="Commentaire 2 2 2 4 15" xfId="24500"/>
    <cellStyle name="Commentaire 2 2 2 4 16" xfId="24501"/>
    <cellStyle name="Commentaire 2 2 2 4 17" xfId="24502"/>
    <cellStyle name="Commentaire 2 2 2 4 18" xfId="24503"/>
    <cellStyle name="Commentaire 2 2 2 4 2" xfId="24504"/>
    <cellStyle name="Commentaire 2 2 2 4 3" xfId="24505"/>
    <cellStyle name="Commentaire 2 2 2 4 4" xfId="24506"/>
    <cellStyle name="Commentaire 2 2 2 4 5" xfId="24507"/>
    <cellStyle name="Commentaire 2 2 2 4 6" xfId="24508"/>
    <cellStyle name="Commentaire 2 2 2 4 7" xfId="24509"/>
    <cellStyle name="Commentaire 2 2 2 4 8" xfId="24510"/>
    <cellStyle name="Commentaire 2 2 2 4 9" xfId="24511"/>
    <cellStyle name="Commentaire 2 2 2 5" xfId="24512"/>
    <cellStyle name="Commentaire 2 2 2 5 10" xfId="24513"/>
    <cellStyle name="Commentaire 2 2 2 5 11" xfId="24514"/>
    <cellStyle name="Commentaire 2 2 2 5 12" xfId="24515"/>
    <cellStyle name="Commentaire 2 2 2 5 13" xfId="24516"/>
    <cellStyle name="Commentaire 2 2 2 5 14" xfId="24517"/>
    <cellStyle name="Commentaire 2 2 2 5 15" xfId="24518"/>
    <cellStyle name="Commentaire 2 2 2 5 16" xfId="24519"/>
    <cellStyle name="Commentaire 2 2 2 5 17" xfId="24520"/>
    <cellStyle name="Commentaire 2 2 2 5 18" xfId="24521"/>
    <cellStyle name="Commentaire 2 2 2 5 2" xfId="24522"/>
    <cellStyle name="Commentaire 2 2 2 5 3" xfId="24523"/>
    <cellStyle name="Commentaire 2 2 2 5 4" xfId="24524"/>
    <cellStyle name="Commentaire 2 2 2 5 5" xfId="24525"/>
    <cellStyle name="Commentaire 2 2 2 5 6" xfId="24526"/>
    <cellStyle name="Commentaire 2 2 2 5 7" xfId="24527"/>
    <cellStyle name="Commentaire 2 2 2 5 8" xfId="24528"/>
    <cellStyle name="Commentaire 2 2 2 5 9" xfId="24529"/>
    <cellStyle name="Commentaire 2 2 2 6" xfId="24530"/>
    <cellStyle name="Commentaire 2 2 2 6 10" xfId="24531"/>
    <cellStyle name="Commentaire 2 2 2 6 11" xfId="24532"/>
    <cellStyle name="Commentaire 2 2 2 6 12" xfId="24533"/>
    <cellStyle name="Commentaire 2 2 2 6 13" xfId="24534"/>
    <cellStyle name="Commentaire 2 2 2 6 14" xfId="24535"/>
    <cellStyle name="Commentaire 2 2 2 6 15" xfId="24536"/>
    <cellStyle name="Commentaire 2 2 2 6 16" xfId="24537"/>
    <cellStyle name="Commentaire 2 2 2 6 17" xfId="24538"/>
    <cellStyle name="Commentaire 2 2 2 6 18" xfId="24539"/>
    <cellStyle name="Commentaire 2 2 2 6 2" xfId="24540"/>
    <cellStyle name="Commentaire 2 2 2 6 3" xfId="24541"/>
    <cellStyle name="Commentaire 2 2 2 6 4" xfId="24542"/>
    <cellStyle name="Commentaire 2 2 2 6 5" xfId="24543"/>
    <cellStyle name="Commentaire 2 2 2 6 6" xfId="24544"/>
    <cellStyle name="Commentaire 2 2 2 6 7" xfId="24545"/>
    <cellStyle name="Commentaire 2 2 2 6 8" xfId="24546"/>
    <cellStyle name="Commentaire 2 2 2 6 9" xfId="24547"/>
    <cellStyle name="Commentaire 2 2 2 7" xfId="24548"/>
    <cellStyle name="Commentaire 2 2 2 7 2" xfId="24549"/>
    <cellStyle name="Commentaire 2 2 2 7 3" xfId="24550"/>
    <cellStyle name="Commentaire 2 2 2 7 4" xfId="24551"/>
    <cellStyle name="Commentaire 2 2 2 7 5" xfId="24552"/>
    <cellStyle name="Commentaire 2 2 2 7 6" xfId="24553"/>
    <cellStyle name="Commentaire 2 2 2 7 7" xfId="24554"/>
    <cellStyle name="Commentaire 2 2 2 7 8" xfId="24555"/>
    <cellStyle name="Commentaire 2 2 2 7 9" xfId="24556"/>
    <cellStyle name="Commentaire 2 2 2 8" xfId="24557"/>
    <cellStyle name="Commentaire 2 2 2 8 2" xfId="24558"/>
    <cellStyle name="Commentaire 2 2 2 8 3" xfId="24559"/>
    <cellStyle name="Commentaire 2 2 2 8 4" xfId="24560"/>
    <cellStyle name="Commentaire 2 2 2 8 5" xfId="24561"/>
    <cellStyle name="Commentaire 2 2 2 8 6" xfId="24562"/>
    <cellStyle name="Commentaire 2 2 2 8 7" xfId="24563"/>
    <cellStyle name="Commentaire 2 2 2 8 8" xfId="24564"/>
    <cellStyle name="Commentaire 2 2 2 8 9" xfId="24565"/>
    <cellStyle name="Commentaire 2 2 2 9" xfId="24566"/>
    <cellStyle name="Commentaire 2 2 2 9 2" xfId="24567"/>
    <cellStyle name="Commentaire 2 2 2 9 3" xfId="24568"/>
    <cellStyle name="Commentaire 2 2 2 9 4" xfId="24569"/>
    <cellStyle name="Commentaire 2 2 2 9 5" xfId="24570"/>
    <cellStyle name="Commentaire 2 2 2 9 6" xfId="24571"/>
    <cellStyle name="Commentaire 2 2 2 9 7" xfId="24572"/>
    <cellStyle name="Commentaire 2 2 2 9 8" xfId="24573"/>
    <cellStyle name="Commentaire 2 2 20" xfId="24574"/>
    <cellStyle name="Commentaire 2 2 21" xfId="24575"/>
    <cellStyle name="Commentaire 2 2 22" xfId="24576"/>
    <cellStyle name="Commentaire 2 2 23" xfId="24577"/>
    <cellStyle name="Commentaire 2 2 24" xfId="24578"/>
    <cellStyle name="Commentaire 2 2 25" xfId="24579"/>
    <cellStyle name="Commentaire 2 2 26" xfId="24580"/>
    <cellStyle name="Commentaire 2 2 3" xfId="24581"/>
    <cellStyle name="Commentaire 2 2 3 10" xfId="24582"/>
    <cellStyle name="Commentaire 2 2 3 11" xfId="24583"/>
    <cellStyle name="Commentaire 2 2 3 12" xfId="24584"/>
    <cellStyle name="Commentaire 2 2 3 13" xfId="24585"/>
    <cellStyle name="Commentaire 2 2 3 14" xfId="24586"/>
    <cellStyle name="Commentaire 2 2 3 15" xfId="24587"/>
    <cellStyle name="Commentaire 2 2 3 16" xfId="24588"/>
    <cellStyle name="Commentaire 2 2 3 17" xfId="24589"/>
    <cellStyle name="Commentaire 2 2 3 18" xfId="24590"/>
    <cellStyle name="Commentaire 2 2 3 19" xfId="24591"/>
    <cellStyle name="Commentaire 2 2 3 2" xfId="24592"/>
    <cellStyle name="Commentaire 2 2 3 2 2" xfId="24593"/>
    <cellStyle name="Commentaire 2 2 3 2 2 2" xfId="24594"/>
    <cellStyle name="Commentaire 2 2 3 2 3" xfId="24595"/>
    <cellStyle name="Commentaire 2 2 3 2 3 2" xfId="24596"/>
    <cellStyle name="Commentaire 2 2 3 2 4" xfId="24597"/>
    <cellStyle name="Commentaire 2 2 3 2 4 2" xfId="24598"/>
    <cellStyle name="Commentaire 2 2 3 2 5" xfId="24599"/>
    <cellStyle name="Commentaire 2 2 3 2 6" xfId="24600"/>
    <cellStyle name="Commentaire 2 2 3 2 7" xfId="24601"/>
    <cellStyle name="Commentaire 2 2 3 2 8" xfId="24602"/>
    <cellStyle name="Commentaire 2 2 3 2 9" xfId="24603"/>
    <cellStyle name="Commentaire 2 2 3 20" xfId="24604"/>
    <cellStyle name="Commentaire 2 2 3 21" xfId="24605"/>
    <cellStyle name="Commentaire 2 2 3 22" xfId="24606"/>
    <cellStyle name="Commentaire 2 2 3 23" xfId="24607"/>
    <cellStyle name="Commentaire 2 2 3 24" xfId="24608"/>
    <cellStyle name="Commentaire 2 2 3 25" xfId="24609"/>
    <cellStyle name="Commentaire 2 2 3 3" xfId="24610"/>
    <cellStyle name="Commentaire 2 2 3 3 2" xfId="24611"/>
    <cellStyle name="Commentaire 2 2 3 3 3" xfId="24612"/>
    <cellStyle name="Commentaire 2 2 3 3 4" xfId="24613"/>
    <cellStyle name="Commentaire 2 2 3 3 5" xfId="24614"/>
    <cellStyle name="Commentaire 2 2 3 3 6" xfId="24615"/>
    <cellStyle name="Commentaire 2 2 3 3 7" xfId="24616"/>
    <cellStyle name="Commentaire 2 2 3 3 8" xfId="24617"/>
    <cellStyle name="Commentaire 2 2 3 3 9" xfId="24618"/>
    <cellStyle name="Commentaire 2 2 3 4" xfId="24619"/>
    <cellStyle name="Commentaire 2 2 3 4 2" xfId="24620"/>
    <cellStyle name="Commentaire 2 2 3 4 3" xfId="24621"/>
    <cellStyle name="Commentaire 2 2 3 4 4" xfId="24622"/>
    <cellStyle name="Commentaire 2 2 3 4 5" xfId="24623"/>
    <cellStyle name="Commentaire 2 2 3 4 6" xfId="24624"/>
    <cellStyle name="Commentaire 2 2 3 4 7" xfId="24625"/>
    <cellStyle name="Commentaire 2 2 3 4 8" xfId="24626"/>
    <cellStyle name="Commentaire 2 2 3 4 9" xfId="24627"/>
    <cellStyle name="Commentaire 2 2 3 5" xfId="24628"/>
    <cellStyle name="Commentaire 2 2 3 5 2" xfId="24629"/>
    <cellStyle name="Commentaire 2 2 3 5 3" xfId="24630"/>
    <cellStyle name="Commentaire 2 2 3 5 4" xfId="24631"/>
    <cellStyle name="Commentaire 2 2 3 5 5" xfId="24632"/>
    <cellStyle name="Commentaire 2 2 3 5 6" xfId="24633"/>
    <cellStyle name="Commentaire 2 2 3 5 7" xfId="24634"/>
    <cellStyle name="Commentaire 2 2 3 5 8" xfId="24635"/>
    <cellStyle name="Commentaire 2 2 3 5 9" xfId="24636"/>
    <cellStyle name="Commentaire 2 2 3 6" xfId="24637"/>
    <cellStyle name="Commentaire 2 2 3 6 2" xfId="24638"/>
    <cellStyle name="Commentaire 2 2 3 6 3" xfId="24639"/>
    <cellStyle name="Commentaire 2 2 3 6 4" xfId="24640"/>
    <cellStyle name="Commentaire 2 2 3 6 5" xfId="24641"/>
    <cellStyle name="Commentaire 2 2 3 6 6" xfId="24642"/>
    <cellStyle name="Commentaire 2 2 3 6 7" xfId="24643"/>
    <cellStyle name="Commentaire 2 2 3 6 8" xfId="24644"/>
    <cellStyle name="Commentaire 2 2 3 6 9" xfId="24645"/>
    <cellStyle name="Commentaire 2 2 3 7" xfId="24646"/>
    <cellStyle name="Commentaire 2 2 3 7 2" xfId="24647"/>
    <cellStyle name="Commentaire 2 2 3 7 3" xfId="24648"/>
    <cellStyle name="Commentaire 2 2 3 7 4" xfId="24649"/>
    <cellStyle name="Commentaire 2 2 3 7 5" xfId="24650"/>
    <cellStyle name="Commentaire 2 2 3 7 6" xfId="24651"/>
    <cellStyle name="Commentaire 2 2 3 7 7" xfId="24652"/>
    <cellStyle name="Commentaire 2 2 3 7 8" xfId="24653"/>
    <cellStyle name="Commentaire 2 2 3 8" xfId="24654"/>
    <cellStyle name="Commentaire 2 2 3 9" xfId="24655"/>
    <cellStyle name="Commentaire 2 2 4" xfId="24656"/>
    <cellStyle name="Commentaire 2 2 4 10" xfId="24657"/>
    <cellStyle name="Commentaire 2 2 4 11" xfId="24658"/>
    <cellStyle name="Commentaire 2 2 4 12" xfId="24659"/>
    <cellStyle name="Commentaire 2 2 4 13" xfId="24660"/>
    <cellStyle name="Commentaire 2 2 4 14" xfId="24661"/>
    <cellStyle name="Commentaire 2 2 4 15" xfId="24662"/>
    <cellStyle name="Commentaire 2 2 4 16" xfId="24663"/>
    <cellStyle name="Commentaire 2 2 4 17" xfId="24664"/>
    <cellStyle name="Commentaire 2 2 4 18" xfId="24665"/>
    <cellStyle name="Commentaire 2 2 4 2" xfId="24666"/>
    <cellStyle name="Commentaire 2 2 4 3" xfId="24667"/>
    <cellStyle name="Commentaire 2 2 4 4" xfId="24668"/>
    <cellStyle name="Commentaire 2 2 4 5" xfId="24669"/>
    <cellStyle name="Commentaire 2 2 4 6" xfId="24670"/>
    <cellStyle name="Commentaire 2 2 4 7" xfId="24671"/>
    <cellStyle name="Commentaire 2 2 4 8" xfId="24672"/>
    <cellStyle name="Commentaire 2 2 4 9" xfId="24673"/>
    <cellStyle name="Commentaire 2 2 5" xfId="24674"/>
    <cellStyle name="Commentaire 2 2 5 10" xfId="24675"/>
    <cellStyle name="Commentaire 2 2 5 11" xfId="24676"/>
    <cellStyle name="Commentaire 2 2 5 12" xfId="24677"/>
    <cellStyle name="Commentaire 2 2 5 13" xfId="24678"/>
    <cellStyle name="Commentaire 2 2 5 14" xfId="24679"/>
    <cellStyle name="Commentaire 2 2 5 15" xfId="24680"/>
    <cellStyle name="Commentaire 2 2 5 16" xfId="24681"/>
    <cellStyle name="Commentaire 2 2 5 17" xfId="24682"/>
    <cellStyle name="Commentaire 2 2 5 18" xfId="24683"/>
    <cellStyle name="Commentaire 2 2 5 2" xfId="24684"/>
    <cellStyle name="Commentaire 2 2 5 3" xfId="24685"/>
    <cellStyle name="Commentaire 2 2 5 4" xfId="24686"/>
    <cellStyle name="Commentaire 2 2 5 5" xfId="24687"/>
    <cellStyle name="Commentaire 2 2 5 6" xfId="24688"/>
    <cellStyle name="Commentaire 2 2 5 7" xfId="24689"/>
    <cellStyle name="Commentaire 2 2 5 8" xfId="24690"/>
    <cellStyle name="Commentaire 2 2 5 9" xfId="24691"/>
    <cellStyle name="Commentaire 2 2 6" xfId="24692"/>
    <cellStyle name="Commentaire 2 2 6 10" xfId="24693"/>
    <cellStyle name="Commentaire 2 2 6 11" xfId="24694"/>
    <cellStyle name="Commentaire 2 2 6 12" xfId="24695"/>
    <cellStyle name="Commentaire 2 2 6 13" xfId="24696"/>
    <cellStyle name="Commentaire 2 2 6 14" xfId="24697"/>
    <cellStyle name="Commentaire 2 2 6 15" xfId="24698"/>
    <cellStyle name="Commentaire 2 2 6 16" xfId="24699"/>
    <cellStyle name="Commentaire 2 2 6 17" xfId="24700"/>
    <cellStyle name="Commentaire 2 2 6 18" xfId="24701"/>
    <cellStyle name="Commentaire 2 2 6 2" xfId="24702"/>
    <cellStyle name="Commentaire 2 2 6 3" xfId="24703"/>
    <cellStyle name="Commentaire 2 2 6 4" xfId="24704"/>
    <cellStyle name="Commentaire 2 2 6 5" xfId="24705"/>
    <cellStyle name="Commentaire 2 2 6 6" xfId="24706"/>
    <cellStyle name="Commentaire 2 2 6 7" xfId="24707"/>
    <cellStyle name="Commentaire 2 2 6 8" xfId="24708"/>
    <cellStyle name="Commentaire 2 2 6 9" xfId="24709"/>
    <cellStyle name="Commentaire 2 2 7" xfId="24710"/>
    <cellStyle name="Commentaire 2 2 7 10" xfId="24711"/>
    <cellStyle name="Commentaire 2 2 7 11" xfId="24712"/>
    <cellStyle name="Commentaire 2 2 7 12" xfId="24713"/>
    <cellStyle name="Commentaire 2 2 7 13" xfId="24714"/>
    <cellStyle name="Commentaire 2 2 7 14" xfId="24715"/>
    <cellStyle name="Commentaire 2 2 7 15" xfId="24716"/>
    <cellStyle name="Commentaire 2 2 7 16" xfId="24717"/>
    <cellStyle name="Commentaire 2 2 7 17" xfId="24718"/>
    <cellStyle name="Commentaire 2 2 7 18" xfId="24719"/>
    <cellStyle name="Commentaire 2 2 7 2" xfId="24720"/>
    <cellStyle name="Commentaire 2 2 7 3" xfId="24721"/>
    <cellStyle name="Commentaire 2 2 7 4" xfId="24722"/>
    <cellStyle name="Commentaire 2 2 7 5" xfId="24723"/>
    <cellStyle name="Commentaire 2 2 7 6" xfId="24724"/>
    <cellStyle name="Commentaire 2 2 7 7" xfId="24725"/>
    <cellStyle name="Commentaire 2 2 7 8" xfId="24726"/>
    <cellStyle name="Commentaire 2 2 7 9" xfId="24727"/>
    <cellStyle name="Commentaire 2 2 8" xfId="24728"/>
    <cellStyle name="Commentaire 2 2 8 2" xfId="24729"/>
    <cellStyle name="Commentaire 2 2 8 3" xfId="24730"/>
    <cellStyle name="Commentaire 2 2 8 4" xfId="24731"/>
    <cellStyle name="Commentaire 2 2 8 5" xfId="24732"/>
    <cellStyle name="Commentaire 2 2 8 6" xfId="24733"/>
    <cellStyle name="Commentaire 2 2 8 7" xfId="24734"/>
    <cellStyle name="Commentaire 2 2 8 8" xfId="24735"/>
    <cellStyle name="Commentaire 2 2 8 9" xfId="24736"/>
    <cellStyle name="Commentaire 2 2 9" xfId="24737"/>
    <cellStyle name="Commentaire 2 2 9 2" xfId="24738"/>
    <cellStyle name="Commentaire 2 2 9 3" xfId="24739"/>
    <cellStyle name="Commentaire 2 2 9 4" xfId="24740"/>
    <cellStyle name="Commentaire 2 2 9 5" xfId="24741"/>
    <cellStyle name="Commentaire 2 2 9 6" xfId="24742"/>
    <cellStyle name="Commentaire 2 2 9 7" xfId="24743"/>
    <cellStyle name="Commentaire 2 2 9 8" xfId="24744"/>
    <cellStyle name="Commentaire 2 2 9 9" xfId="24745"/>
    <cellStyle name="Commentaire 2 20" xfId="24746"/>
    <cellStyle name="Commentaire 2 21" xfId="24747"/>
    <cellStyle name="Commentaire 2 22" xfId="24748"/>
    <cellStyle name="Commentaire 2 23" xfId="24749"/>
    <cellStyle name="Commentaire 2 24" xfId="24750"/>
    <cellStyle name="Commentaire 2 25" xfId="24751"/>
    <cellStyle name="Commentaire 2 26" xfId="24752"/>
    <cellStyle name="Commentaire 2 27" xfId="24753"/>
    <cellStyle name="Commentaire 2 3" xfId="24754"/>
    <cellStyle name="Commentaire 2 3 10" xfId="24755"/>
    <cellStyle name="Commentaire 2 3 10 2" xfId="24756"/>
    <cellStyle name="Commentaire 2 3 10 3" xfId="24757"/>
    <cellStyle name="Commentaire 2 3 10 4" xfId="24758"/>
    <cellStyle name="Commentaire 2 3 10 5" xfId="24759"/>
    <cellStyle name="Commentaire 2 3 10 6" xfId="24760"/>
    <cellStyle name="Commentaire 2 3 10 7" xfId="24761"/>
    <cellStyle name="Commentaire 2 3 10 8" xfId="24762"/>
    <cellStyle name="Commentaire 2 3 11" xfId="24763"/>
    <cellStyle name="Commentaire 2 3 12" xfId="24764"/>
    <cellStyle name="Commentaire 2 3 13" xfId="24765"/>
    <cellStyle name="Commentaire 2 3 14" xfId="24766"/>
    <cellStyle name="Commentaire 2 3 15" xfId="24767"/>
    <cellStyle name="Commentaire 2 3 16" xfId="24768"/>
    <cellStyle name="Commentaire 2 3 17" xfId="24769"/>
    <cellStyle name="Commentaire 2 3 18" xfId="24770"/>
    <cellStyle name="Commentaire 2 3 19" xfId="24771"/>
    <cellStyle name="Commentaire 2 3 2" xfId="24772"/>
    <cellStyle name="Commentaire 2 3 2 10" xfId="24773"/>
    <cellStyle name="Commentaire 2 3 2 11" xfId="24774"/>
    <cellStyle name="Commentaire 2 3 2 12" xfId="24775"/>
    <cellStyle name="Commentaire 2 3 2 13" xfId="24776"/>
    <cellStyle name="Commentaire 2 3 2 14" xfId="24777"/>
    <cellStyle name="Commentaire 2 3 2 15" xfId="24778"/>
    <cellStyle name="Commentaire 2 3 2 16" xfId="24779"/>
    <cellStyle name="Commentaire 2 3 2 17" xfId="24780"/>
    <cellStyle name="Commentaire 2 3 2 18" xfId="24781"/>
    <cellStyle name="Commentaire 2 3 2 19" xfId="24782"/>
    <cellStyle name="Commentaire 2 3 2 2" xfId="24783"/>
    <cellStyle name="Commentaire 2 3 2 2 2" xfId="24784"/>
    <cellStyle name="Commentaire 2 3 2 2 2 2" xfId="24785"/>
    <cellStyle name="Commentaire 2 3 2 2 3" xfId="24786"/>
    <cellStyle name="Commentaire 2 3 2 2 3 2" xfId="24787"/>
    <cellStyle name="Commentaire 2 3 2 2 4" xfId="24788"/>
    <cellStyle name="Commentaire 2 3 2 2 4 2" xfId="24789"/>
    <cellStyle name="Commentaire 2 3 2 2 5" xfId="24790"/>
    <cellStyle name="Commentaire 2 3 2 2 6" xfId="24791"/>
    <cellStyle name="Commentaire 2 3 2 2 7" xfId="24792"/>
    <cellStyle name="Commentaire 2 3 2 2 8" xfId="24793"/>
    <cellStyle name="Commentaire 2 3 2 2 9" xfId="24794"/>
    <cellStyle name="Commentaire 2 3 2 20" xfId="24795"/>
    <cellStyle name="Commentaire 2 3 2 21" xfId="24796"/>
    <cellStyle name="Commentaire 2 3 2 22" xfId="24797"/>
    <cellStyle name="Commentaire 2 3 2 23" xfId="24798"/>
    <cellStyle name="Commentaire 2 3 2 24" xfId="24799"/>
    <cellStyle name="Commentaire 2 3 2 25" xfId="24800"/>
    <cellStyle name="Commentaire 2 3 2 3" xfId="24801"/>
    <cellStyle name="Commentaire 2 3 2 3 2" xfId="24802"/>
    <cellStyle name="Commentaire 2 3 2 3 3" xfId="24803"/>
    <cellStyle name="Commentaire 2 3 2 3 4" xfId="24804"/>
    <cellStyle name="Commentaire 2 3 2 3 5" xfId="24805"/>
    <cellStyle name="Commentaire 2 3 2 3 6" xfId="24806"/>
    <cellStyle name="Commentaire 2 3 2 3 7" xfId="24807"/>
    <cellStyle name="Commentaire 2 3 2 3 8" xfId="24808"/>
    <cellStyle name="Commentaire 2 3 2 3 9" xfId="24809"/>
    <cellStyle name="Commentaire 2 3 2 4" xfId="24810"/>
    <cellStyle name="Commentaire 2 3 2 4 2" xfId="24811"/>
    <cellStyle name="Commentaire 2 3 2 4 3" xfId="24812"/>
    <cellStyle name="Commentaire 2 3 2 4 4" xfId="24813"/>
    <cellStyle name="Commentaire 2 3 2 4 5" xfId="24814"/>
    <cellStyle name="Commentaire 2 3 2 4 6" xfId="24815"/>
    <cellStyle name="Commentaire 2 3 2 4 7" xfId="24816"/>
    <cellStyle name="Commentaire 2 3 2 4 8" xfId="24817"/>
    <cellStyle name="Commentaire 2 3 2 4 9" xfId="24818"/>
    <cellStyle name="Commentaire 2 3 2 5" xfId="24819"/>
    <cellStyle name="Commentaire 2 3 2 5 2" xfId="24820"/>
    <cellStyle name="Commentaire 2 3 2 5 3" xfId="24821"/>
    <cellStyle name="Commentaire 2 3 2 5 4" xfId="24822"/>
    <cellStyle name="Commentaire 2 3 2 5 5" xfId="24823"/>
    <cellStyle name="Commentaire 2 3 2 5 6" xfId="24824"/>
    <cellStyle name="Commentaire 2 3 2 5 7" xfId="24825"/>
    <cellStyle name="Commentaire 2 3 2 5 8" xfId="24826"/>
    <cellStyle name="Commentaire 2 3 2 5 9" xfId="24827"/>
    <cellStyle name="Commentaire 2 3 2 6" xfId="24828"/>
    <cellStyle name="Commentaire 2 3 2 6 2" xfId="24829"/>
    <cellStyle name="Commentaire 2 3 2 6 3" xfId="24830"/>
    <cellStyle name="Commentaire 2 3 2 6 4" xfId="24831"/>
    <cellStyle name="Commentaire 2 3 2 6 5" xfId="24832"/>
    <cellStyle name="Commentaire 2 3 2 6 6" xfId="24833"/>
    <cellStyle name="Commentaire 2 3 2 6 7" xfId="24834"/>
    <cellStyle name="Commentaire 2 3 2 6 8" xfId="24835"/>
    <cellStyle name="Commentaire 2 3 2 6 9" xfId="24836"/>
    <cellStyle name="Commentaire 2 3 2 7" xfId="24837"/>
    <cellStyle name="Commentaire 2 3 2 7 2" xfId="24838"/>
    <cellStyle name="Commentaire 2 3 2 7 3" xfId="24839"/>
    <cellStyle name="Commentaire 2 3 2 7 4" xfId="24840"/>
    <cellStyle name="Commentaire 2 3 2 7 5" xfId="24841"/>
    <cellStyle name="Commentaire 2 3 2 7 6" xfId="24842"/>
    <cellStyle name="Commentaire 2 3 2 7 7" xfId="24843"/>
    <cellStyle name="Commentaire 2 3 2 7 8" xfId="24844"/>
    <cellStyle name="Commentaire 2 3 2 8" xfId="24845"/>
    <cellStyle name="Commentaire 2 3 2 9" xfId="24846"/>
    <cellStyle name="Commentaire 2 3 20" xfId="24847"/>
    <cellStyle name="Commentaire 2 3 21" xfId="24848"/>
    <cellStyle name="Commentaire 2 3 22" xfId="24849"/>
    <cellStyle name="Commentaire 2 3 23" xfId="24850"/>
    <cellStyle name="Commentaire 2 3 24" xfId="24851"/>
    <cellStyle name="Commentaire 2 3 25" xfId="24852"/>
    <cellStyle name="Commentaire 2 3 26" xfId="24853"/>
    <cellStyle name="Commentaire 2 3 27" xfId="24854"/>
    <cellStyle name="Commentaire 2 3 3" xfId="24855"/>
    <cellStyle name="Commentaire 2 3 3 10" xfId="24856"/>
    <cellStyle name="Commentaire 2 3 3 11" xfId="24857"/>
    <cellStyle name="Commentaire 2 3 3 12" xfId="24858"/>
    <cellStyle name="Commentaire 2 3 3 13" xfId="24859"/>
    <cellStyle name="Commentaire 2 3 3 14" xfId="24860"/>
    <cellStyle name="Commentaire 2 3 3 15" xfId="24861"/>
    <cellStyle name="Commentaire 2 3 3 16" xfId="24862"/>
    <cellStyle name="Commentaire 2 3 3 17" xfId="24863"/>
    <cellStyle name="Commentaire 2 3 3 18" xfId="24864"/>
    <cellStyle name="Commentaire 2 3 3 19" xfId="24865"/>
    <cellStyle name="Commentaire 2 3 3 2" xfId="24866"/>
    <cellStyle name="Commentaire 2 3 3 2 2" xfId="24867"/>
    <cellStyle name="Commentaire 2 3 3 2 3" xfId="24868"/>
    <cellStyle name="Commentaire 2 3 3 2 4" xfId="24869"/>
    <cellStyle name="Commentaire 2 3 3 2 5" xfId="24870"/>
    <cellStyle name="Commentaire 2 3 3 2 6" xfId="24871"/>
    <cellStyle name="Commentaire 2 3 3 2 7" xfId="24872"/>
    <cellStyle name="Commentaire 2 3 3 2 8" xfId="24873"/>
    <cellStyle name="Commentaire 2 3 3 20" xfId="24874"/>
    <cellStyle name="Commentaire 2 3 3 21" xfId="24875"/>
    <cellStyle name="Commentaire 2 3 3 22" xfId="24876"/>
    <cellStyle name="Commentaire 2 3 3 23" xfId="24877"/>
    <cellStyle name="Commentaire 2 3 3 24" xfId="24878"/>
    <cellStyle name="Commentaire 2 3 3 3" xfId="24879"/>
    <cellStyle name="Commentaire 2 3 3 3 2" xfId="24880"/>
    <cellStyle name="Commentaire 2 3 3 3 3" xfId="24881"/>
    <cellStyle name="Commentaire 2 3 3 3 4" xfId="24882"/>
    <cellStyle name="Commentaire 2 3 3 3 5" xfId="24883"/>
    <cellStyle name="Commentaire 2 3 3 3 6" xfId="24884"/>
    <cellStyle name="Commentaire 2 3 3 3 7" xfId="24885"/>
    <cellStyle name="Commentaire 2 3 3 3 8" xfId="24886"/>
    <cellStyle name="Commentaire 2 3 3 4" xfId="24887"/>
    <cellStyle name="Commentaire 2 3 3 4 2" xfId="24888"/>
    <cellStyle name="Commentaire 2 3 3 4 3" xfId="24889"/>
    <cellStyle name="Commentaire 2 3 3 4 4" xfId="24890"/>
    <cellStyle name="Commentaire 2 3 3 4 5" xfId="24891"/>
    <cellStyle name="Commentaire 2 3 3 4 6" xfId="24892"/>
    <cellStyle name="Commentaire 2 3 3 4 7" xfId="24893"/>
    <cellStyle name="Commentaire 2 3 3 4 8" xfId="24894"/>
    <cellStyle name="Commentaire 2 3 3 5" xfId="24895"/>
    <cellStyle name="Commentaire 2 3 3 5 2" xfId="24896"/>
    <cellStyle name="Commentaire 2 3 3 5 3" xfId="24897"/>
    <cellStyle name="Commentaire 2 3 3 5 4" xfId="24898"/>
    <cellStyle name="Commentaire 2 3 3 5 5" xfId="24899"/>
    <cellStyle name="Commentaire 2 3 3 5 6" xfId="24900"/>
    <cellStyle name="Commentaire 2 3 3 5 7" xfId="24901"/>
    <cellStyle name="Commentaire 2 3 3 5 8" xfId="24902"/>
    <cellStyle name="Commentaire 2 3 3 6" xfId="24903"/>
    <cellStyle name="Commentaire 2 3 3 6 2" xfId="24904"/>
    <cellStyle name="Commentaire 2 3 3 6 3" xfId="24905"/>
    <cellStyle name="Commentaire 2 3 3 6 4" xfId="24906"/>
    <cellStyle name="Commentaire 2 3 3 6 5" xfId="24907"/>
    <cellStyle name="Commentaire 2 3 3 6 6" xfId="24908"/>
    <cellStyle name="Commentaire 2 3 3 6 7" xfId="24909"/>
    <cellStyle name="Commentaire 2 3 3 6 8" xfId="24910"/>
    <cellStyle name="Commentaire 2 3 3 7" xfId="24911"/>
    <cellStyle name="Commentaire 2 3 3 7 2" xfId="24912"/>
    <cellStyle name="Commentaire 2 3 3 7 3" xfId="24913"/>
    <cellStyle name="Commentaire 2 3 3 7 4" xfId="24914"/>
    <cellStyle name="Commentaire 2 3 3 7 5" xfId="24915"/>
    <cellStyle name="Commentaire 2 3 3 7 6" xfId="24916"/>
    <cellStyle name="Commentaire 2 3 3 7 7" xfId="24917"/>
    <cellStyle name="Commentaire 2 3 3 7 8" xfId="24918"/>
    <cellStyle name="Commentaire 2 3 3 8" xfId="24919"/>
    <cellStyle name="Commentaire 2 3 3 9" xfId="24920"/>
    <cellStyle name="Commentaire 2 3 4" xfId="24921"/>
    <cellStyle name="Commentaire 2 3 4 10" xfId="24922"/>
    <cellStyle name="Commentaire 2 3 4 11" xfId="24923"/>
    <cellStyle name="Commentaire 2 3 4 12" xfId="24924"/>
    <cellStyle name="Commentaire 2 3 4 13" xfId="24925"/>
    <cellStyle name="Commentaire 2 3 4 14" xfId="24926"/>
    <cellStyle name="Commentaire 2 3 4 15" xfId="24927"/>
    <cellStyle name="Commentaire 2 3 4 16" xfId="24928"/>
    <cellStyle name="Commentaire 2 3 4 17" xfId="24929"/>
    <cellStyle name="Commentaire 2 3 4 18" xfId="24930"/>
    <cellStyle name="Commentaire 2 3 4 2" xfId="24931"/>
    <cellStyle name="Commentaire 2 3 4 3" xfId="24932"/>
    <cellStyle name="Commentaire 2 3 4 4" xfId="24933"/>
    <cellStyle name="Commentaire 2 3 4 5" xfId="24934"/>
    <cellStyle name="Commentaire 2 3 4 6" xfId="24935"/>
    <cellStyle name="Commentaire 2 3 4 7" xfId="24936"/>
    <cellStyle name="Commentaire 2 3 4 8" xfId="24937"/>
    <cellStyle name="Commentaire 2 3 4 9" xfId="24938"/>
    <cellStyle name="Commentaire 2 3 5" xfId="24939"/>
    <cellStyle name="Commentaire 2 3 5 10" xfId="24940"/>
    <cellStyle name="Commentaire 2 3 5 11" xfId="24941"/>
    <cellStyle name="Commentaire 2 3 5 12" xfId="24942"/>
    <cellStyle name="Commentaire 2 3 5 13" xfId="24943"/>
    <cellStyle name="Commentaire 2 3 5 14" xfId="24944"/>
    <cellStyle name="Commentaire 2 3 5 15" xfId="24945"/>
    <cellStyle name="Commentaire 2 3 5 16" xfId="24946"/>
    <cellStyle name="Commentaire 2 3 5 17" xfId="24947"/>
    <cellStyle name="Commentaire 2 3 5 18" xfId="24948"/>
    <cellStyle name="Commentaire 2 3 5 2" xfId="24949"/>
    <cellStyle name="Commentaire 2 3 5 3" xfId="24950"/>
    <cellStyle name="Commentaire 2 3 5 4" xfId="24951"/>
    <cellStyle name="Commentaire 2 3 5 5" xfId="24952"/>
    <cellStyle name="Commentaire 2 3 5 6" xfId="24953"/>
    <cellStyle name="Commentaire 2 3 5 7" xfId="24954"/>
    <cellStyle name="Commentaire 2 3 5 8" xfId="24955"/>
    <cellStyle name="Commentaire 2 3 5 9" xfId="24956"/>
    <cellStyle name="Commentaire 2 3 6" xfId="24957"/>
    <cellStyle name="Commentaire 2 3 6 10" xfId="24958"/>
    <cellStyle name="Commentaire 2 3 6 11" xfId="24959"/>
    <cellStyle name="Commentaire 2 3 6 12" xfId="24960"/>
    <cellStyle name="Commentaire 2 3 6 13" xfId="24961"/>
    <cellStyle name="Commentaire 2 3 6 14" xfId="24962"/>
    <cellStyle name="Commentaire 2 3 6 15" xfId="24963"/>
    <cellStyle name="Commentaire 2 3 6 16" xfId="24964"/>
    <cellStyle name="Commentaire 2 3 6 17" xfId="24965"/>
    <cellStyle name="Commentaire 2 3 6 18" xfId="24966"/>
    <cellStyle name="Commentaire 2 3 6 2" xfId="24967"/>
    <cellStyle name="Commentaire 2 3 6 3" xfId="24968"/>
    <cellStyle name="Commentaire 2 3 6 4" xfId="24969"/>
    <cellStyle name="Commentaire 2 3 6 5" xfId="24970"/>
    <cellStyle name="Commentaire 2 3 6 6" xfId="24971"/>
    <cellStyle name="Commentaire 2 3 6 7" xfId="24972"/>
    <cellStyle name="Commentaire 2 3 6 8" xfId="24973"/>
    <cellStyle name="Commentaire 2 3 6 9" xfId="24974"/>
    <cellStyle name="Commentaire 2 3 7" xfId="24975"/>
    <cellStyle name="Commentaire 2 3 7 2" xfId="24976"/>
    <cellStyle name="Commentaire 2 3 7 3" xfId="24977"/>
    <cellStyle name="Commentaire 2 3 7 4" xfId="24978"/>
    <cellStyle name="Commentaire 2 3 7 5" xfId="24979"/>
    <cellStyle name="Commentaire 2 3 7 6" xfId="24980"/>
    <cellStyle name="Commentaire 2 3 7 7" xfId="24981"/>
    <cellStyle name="Commentaire 2 3 7 8" xfId="24982"/>
    <cellStyle name="Commentaire 2 3 7 9" xfId="24983"/>
    <cellStyle name="Commentaire 2 3 8" xfId="24984"/>
    <cellStyle name="Commentaire 2 3 8 2" xfId="24985"/>
    <cellStyle name="Commentaire 2 3 8 3" xfId="24986"/>
    <cellStyle name="Commentaire 2 3 8 4" xfId="24987"/>
    <cellStyle name="Commentaire 2 3 8 5" xfId="24988"/>
    <cellStyle name="Commentaire 2 3 8 6" xfId="24989"/>
    <cellStyle name="Commentaire 2 3 8 7" xfId="24990"/>
    <cellStyle name="Commentaire 2 3 8 8" xfId="24991"/>
    <cellStyle name="Commentaire 2 3 8 9" xfId="24992"/>
    <cellStyle name="Commentaire 2 3 9" xfId="24993"/>
    <cellStyle name="Commentaire 2 3 9 2" xfId="24994"/>
    <cellStyle name="Commentaire 2 3 9 3" xfId="24995"/>
    <cellStyle name="Commentaire 2 3 9 4" xfId="24996"/>
    <cellStyle name="Commentaire 2 3 9 5" xfId="24997"/>
    <cellStyle name="Commentaire 2 3 9 6" xfId="24998"/>
    <cellStyle name="Commentaire 2 3 9 7" xfId="24999"/>
    <cellStyle name="Commentaire 2 3 9 8" xfId="25000"/>
    <cellStyle name="Commentaire 2 4" xfId="25001"/>
    <cellStyle name="Commentaire 2 4 10" xfId="25002"/>
    <cellStyle name="Commentaire 2 4 11" xfId="25003"/>
    <cellStyle name="Commentaire 2 4 12" xfId="25004"/>
    <cellStyle name="Commentaire 2 4 13" xfId="25005"/>
    <cellStyle name="Commentaire 2 4 14" xfId="25006"/>
    <cellStyle name="Commentaire 2 4 15" xfId="25007"/>
    <cellStyle name="Commentaire 2 4 16" xfId="25008"/>
    <cellStyle name="Commentaire 2 4 17" xfId="25009"/>
    <cellStyle name="Commentaire 2 4 18" xfId="25010"/>
    <cellStyle name="Commentaire 2 4 19" xfId="25011"/>
    <cellStyle name="Commentaire 2 4 2" xfId="25012"/>
    <cellStyle name="Commentaire 2 4 2 2" xfId="25013"/>
    <cellStyle name="Commentaire 2 4 2 2 2" xfId="25014"/>
    <cellStyle name="Commentaire 2 4 2 3" xfId="25015"/>
    <cellStyle name="Commentaire 2 4 2 3 2" xfId="25016"/>
    <cellStyle name="Commentaire 2 4 2 4" xfId="25017"/>
    <cellStyle name="Commentaire 2 4 2 4 2" xfId="25018"/>
    <cellStyle name="Commentaire 2 4 2 5" xfId="25019"/>
    <cellStyle name="Commentaire 2 4 2 6" xfId="25020"/>
    <cellStyle name="Commentaire 2 4 2 7" xfId="25021"/>
    <cellStyle name="Commentaire 2 4 2 8" xfId="25022"/>
    <cellStyle name="Commentaire 2 4 2 9" xfId="25023"/>
    <cellStyle name="Commentaire 2 4 20" xfId="25024"/>
    <cellStyle name="Commentaire 2 4 21" xfId="25025"/>
    <cellStyle name="Commentaire 2 4 22" xfId="25026"/>
    <cellStyle name="Commentaire 2 4 23" xfId="25027"/>
    <cellStyle name="Commentaire 2 4 24" xfId="25028"/>
    <cellStyle name="Commentaire 2 4 25" xfId="25029"/>
    <cellStyle name="Commentaire 2 4 3" xfId="25030"/>
    <cellStyle name="Commentaire 2 4 3 2" xfId="25031"/>
    <cellStyle name="Commentaire 2 4 3 3" xfId="25032"/>
    <cellStyle name="Commentaire 2 4 3 4" xfId="25033"/>
    <cellStyle name="Commentaire 2 4 3 5" xfId="25034"/>
    <cellStyle name="Commentaire 2 4 3 6" xfId="25035"/>
    <cellStyle name="Commentaire 2 4 3 7" xfId="25036"/>
    <cellStyle name="Commentaire 2 4 3 8" xfId="25037"/>
    <cellStyle name="Commentaire 2 4 3 9" xfId="25038"/>
    <cellStyle name="Commentaire 2 4 4" xfId="25039"/>
    <cellStyle name="Commentaire 2 4 4 2" xfId="25040"/>
    <cellStyle name="Commentaire 2 4 4 3" xfId="25041"/>
    <cellStyle name="Commentaire 2 4 4 4" xfId="25042"/>
    <cellStyle name="Commentaire 2 4 4 5" xfId="25043"/>
    <cellStyle name="Commentaire 2 4 4 6" xfId="25044"/>
    <cellStyle name="Commentaire 2 4 4 7" xfId="25045"/>
    <cellStyle name="Commentaire 2 4 4 8" xfId="25046"/>
    <cellStyle name="Commentaire 2 4 4 9" xfId="25047"/>
    <cellStyle name="Commentaire 2 4 5" xfId="25048"/>
    <cellStyle name="Commentaire 2 4 5 2" xfId="25049"/>
    <cellStyle name="Commentaire 2 4 5 3" xfId="25050"/>
    <cellStyle name="Commentaire 2 4 5 4" xfId="25051"/>
    <cellStyle name="Commentaire 2 4 5 5" xfId="25052"/>
    <cellStyle name="Commentaire 2 4 5 6" xfId="25053"/>
    <cellStyle name="Commentaire 2 4 5 7" xfId="25054"/>
    <cellStyle name="Commentaire 2 4 5 8" xfId="25055"/>
    <cellStyle name="Commentaire 2 4 5 9" xfId="25056"/>
    <cellStyle name="Commentaire 2 4 6" xfId="25057"/>
    <cellStyle name="Commentaire 2 4 6 2" xfId="25058"/>
    <cellStyle name="Commentaire 2 4 6 3" xfId="25059"/>
    <cellStyle name="Commentaire 2 4 6 4" xfId="25060"/>
    <cellStyle name="Commentaire 2 4 6 5" xfId="25061"/>
    <cellStyle name="Commentaire 2 4 6 6" xfId="25062"/>
    <cellStyle name="Commentaire 2 4 6 7" xfId="25063"/>
    <cellStyle name="Commentaire 2 4 6 8" xfId="25064"/>
    <cellStyle name="Commentaire 2 4 6 9" xfId="25065"/>
    <cellStyle name="Commentaire 2 4 7" xfId="25066"/>
    <cellStyle name="Commentaire 2 4 7 2" xfId="25067"/>
    <cellStyle name="Commentaire 2 4 7 3" xfId="25068"/>
    <cellStyle name="Commentaire 2 4 7 4" xfId="25069"/>
    <cellStyle name="Commentaire 2 4 7 5" xfId="25070"/>
    <cellStyle name="Commentaire 2 4 7 6" xfId="25071"/>
    <cellStyle name="Commentaire 2 4 7 7" xfId="25072"/>
    <cellStyle name="Commentaire 2 4 7 8" xfId="25073"/>
    <cellStyle name="Commentaire 2 4 8" xfId="25074"/>
    <cellStyle name="Commentaire 2 4 9" xfId="25075"/>
    <cellStyle name="Commentaire 2 5" xfId="25076"/>
    <cellStyle name="Commentaire 2 5 10" xfId="25077"/>
    <cellStyle name="Commentaire 2 5 11" xfId="25078"/>
    <cellStyle name="Commentaire 2 5 12" xfId="25079"/>
    <cellStyle name="Commentaire 2 5 13" xfId="25080"/>
    <cellStyle name="Commentaire 2 5 14" xfId="25081"/>
    <cellStyle name="Commentaire 2 5 15" xfId="25082"/>
    <cellStyle name="Commentaire 2 5 16" xfId="25083"/>
    <cellStyle name="Commentaire 2 5 17" xfId="25084"/>
    <cellStyle name="Commentaire 2 5 18" xfId="25085"/>
    <cellStyle name="Commentaire 2 5 2" xfId="25086"/>
    <cellStyle name="Commentaire 2 5 3" xfId="25087"/>
    <cellStyle name="Commentaire 2 5 4" xfId="25088"/>
    <cellStyle name="Commentaire 2 5 5" xfId="25089"/>
    <cellStyle name="Commentaire 2 5 6" xfId="25090"/>
    <cellStyle name="Commentaire 2 5 7" xfId="25091"/>
    <cellStyle name="Commentaire 2 5 8" xfId="25092"/>
    <cellStyle name="Commentaire 2 5 9" xfId="25093"/>
    <cellStyle name="Commentaire 2 6" xfId="25094"/>
    <cellStyle name="Commentaire 2 6 10" xfId="25095"/>
    <cellStyle name="Commentaire 2 6 11" xfId="25096"/>
    <cellStyle name="Commentaire 2 6 12" xfId="25097"/>
    <cellStyle name="Commentaire 2 6 13" xfId="25098"/>
    <cellStyle name="Commentaire 2 6 14" xfId="25099"/>
    <cellStyle name="Commentaire 2 6 15" xfId="25100"/>
    <cellStyle name="Commentaire 2 6 16" xfId="25101"/>
    <cellStyle name="Commentaire 2 6 17" xfId="25102"/>
    <cellStyle name="Commentaire 2 6 18" xfId="25103"/>
    <cellStyle name="Commentaire 2 6 2" xfId="25104"/>
    <cellStyle name="Commentaire 2 6 3" xfId="25105"/>
    <cellStyle name="Commentaire 2 6 4" xfId="25106"/>
    <cellStyle name="Commentaire 2 6 5" xfId="25107"/>
    <cellStyle name="Commentaire 2 6 6" xfId="25108"/>
    <cellStyle name="Commentaire 2 6 7" xfId="25109"/>
    <cellStyle name="Commentaire 2 6 8" xfId="25110"/>
    <cellStyle name="Commentaire 2 6 9" xfId="25111"/>
    <cellStyle name="Commentaire 2 7" xfId="25112"/>
    <cellStyle name="Commentaire 2 7 10" xfId="25113"/>
    <cellStyle name="Commentaire 2 7 11" xfId="25114"/>
    <cellStyle name="Commentaire 2 7 12" xfId="25115"/>
    <cellStyle name="Commentaire 2 7 13" xfId="25116"/>
    <cellStyle name="Commentaire 2 7 14" xfId="25117"/>
    <cellStyle name="Commentaire 2 7 15" xfId="25118"/>
    <cellStyle name="Commentaire 2 7 16" xfId="25119"/>
    <cellStyle name="Commentaire 2 7 17" xfId="25120"/>
    <cellStyle name="Commentaire 2 7 18" xfId="25121"/>
    <cellStyle name="Commentaire 2 7 2" xfId="25122"/>
    <cellStyle name="Commentaire 2 7 3" xfId="25123"/>
    <cellStyle name="Commentaire 2 7 4" xfId="25124"/>
    <cellStyle name="Commentaire 2 7 5" xfId="25125"/>
    <cellStyle name="Commentaire 2 7 6" xfId="25126"/>
    <cellStyle name="Commentaire 2 7 7" xfId="25127"/>
    <cellStyle name="Commentaire 2 7 8" xfId="25128"/>
    <cellStyle name="Commentaire 2 7 9" xfId="25129"/>
    <cellStyle name="Commentaire 2 8" xfId="25130"/>
    <cellStyle name="Commentaire 2 8 10" xfId="25131"/>
    <cellStyle name="Commentaire 2 8 11" xfId="25132"/>
    <cellStyle name="Commentaire 2 8 12" xfId="25133"/>
    <cellStyle name="Commentaire 2 8 13" xfId="25134"/>
    <cellStyle name="Commentaire 2 8 14" xfId="25135"/>
    <cellStyle name="Commentaire 2 8 15" xfId="25136"/>
    <cellStyle name="Commentaire 2 8 16" xfId="25137"/>
    <cellStyle name="Commentaire 2 8 17" xfId="25138"/>
    <cellStyle name="Commentaire 2 8 18" xfId="25139"/>
    <cellStyle name="Commentaire 2 8 2" xfId="25140"/>
    <cellStyle name="Commentaire 2 8 3" xfId="25141"/>
    <cellStyle name="Commentaire 2 8 4" xfId="25142"/>
    <cellStyle name="Commentaire 2 8 5" xfId="25143"/>
    <cellStyle name="Commentaire 2 8 6" xfId="25144"/>
    <cellStyle name="Commentaire 2 8 7" xfId="25145"/>
    <cellStyle name="Commentaire 2 8 8" xfId="25146"/>
    <cellStyle name="Commentaire 2 8 9" xfId="25147"/>
    <cellStyle name="Commentaire 2 9" xfId="25148"/>
    <cellStyle name="Commentaire 2 9 2" xfId="25149"/>
    <cellStyle name="Commentaire 2 9 3" xfId="25150"/>
    <cellStyle name="Commentaire 2 9 4" xfId="25151"/>
    <cellStyle name="Commentaire 2 9 5" xfId="25152"/>
    <cellStyle name="Commentaire 2 9 6" xfId="25153"/>
    <cellStyle name="Commentaire 2 9 7" xfId="25154"/>
    <cellStyle name="Commentaire 2 9 8" xfId="25155"/>
    <cellStyle name="Commentaire 2 9 9" xfId="25156"/>
    <cellStyle name="Commentaire 20" xfId="25157"/>
    <cellStyle name="Commentaire 21" xfId="25158"/>
    <cellStyle name="Commentaire 22" xfId="25159"/>
    <cellStyle name="Commentaire 23" xfId="25160"/>
    <cellStyle name="Commentaire 24" xfId="25161"/>
    <cellStyle name="Commentaire 25" xfId="25162"/>
    <cellStyle name="Commentaire 26" xfId="25163"/>
    <cellStyle name="Commentaire 3" xfId="9869"/>
    <cellStyle name="Commentaire 3 10" xfId="25164"/>
    <cellStyle name="Commentaire 3 11" xfId="25165"/>
    <cellStyle name="Commentaire 3 12" xfId="25166"/>
    <cellStyle name="Commentaire 3 13" xfId="25167"/>
    <cellStyle name="Commentaire 3 14" xfId="25168"/>
    <cellStyle name="Commentaire 3 15" xfId="25169"/>
    <cellStyle name="Commentaire 3 16" xfId="25170"/>
    <cellStyle name="Commentaire 3 17" xfId="25171"/>
    <cellStyle name="Commentaire 3 18" xfId="25172"/>
    <cellStyle name="Commentaire 3 19" xfId="25173"/>
    <cellStyle name="Commentaire 3 2" xfId="10154"/>
    <cellStyle name="Commentaire 3 2 10" xfId="25174"/>
    <cellStyle name="Commentaire 3 2 10 2" xfId="25175"/>
    <cellStyle name="Commentaire 3 2 10 3" xfId="25176"/>
    <cellStyle name="Commentaire 3 2 10 4" xfId="25177"/>
    <cellStyle name="Commentaire 3 2 10 5" xfId="25178"/>
    <cellStyle name="Commentaire 3 2 10 6" xfId="25179"/>
    <cellStyle name="Commentaire 3 2 10 7" xfId="25180"/>
    <cellStyle name="Commentaire 3 2 10 8" xfId="25181"/>
    <cellStyle name="Commentaire 3 2 11" xfId="25182"/>
    <cellStyle name="Commentaire 3 2 12" xfId="25183"/>
    <cellStyle name="Commentaire 3 2 13" xfId="25184"/>
    <cellStyle name="Commentaire 3 2 14" xfId="25185"/>
    <cellStyle name="Commentaire 3 2 15" xfId="25186"/>
    <cellStyle name="Commentaire 3 2 16" xfId="25187"/>
    <cellStyle name="Commentaire 3 2 17" xfId="25188"/>
    <cellStyle name="Commentaire 3 2 18" xfId="25189"/>
    <cellStyle name="Commentaire 3 2 19" xfId="25190"/>
    <cellStyle name="Commentaire 3 2 2" xfId="10294"/>
    <cellStyle name="Commentaire 3 2 2 10" xfId="25191"/>
    <cellStyle name="Commentaire 3 2 2 11" xfId="25192"/>
    <cellStyle name="Commentaire 3 2 2 12" xfId="25193"/>
    <cellStyle name="Commentaire 3 2 2 13" xfId="25194"/>
    <cellStyle name="Commentaire 3 2 2 14" xfId="25195"/>
    <cellStyle name="Commentaire 3 2 2 15" xfId="25196"/>
    <cellStyle name="Commentaire 3 2 2 16" xfId="25197"/>
    <cellStyle name="Commentaire 3 2 2 17" xfId="25198"/>
    <cellStyle name="Commentaire 3 2 2 18" xfId="25199"/>
    <cellStyle name="Commentaire 3 2 2 19" xfId="25200"/>
    <cellStyle name="Commentaire 3 2 2 2" xfId="25201"/>
    <cellStyle name="Commentaire 3 2 2 2 2" xfId="25202"/>
    <cellStyle name="Commentaire 3 2 2 2 2 2" xfId="25203"/>
    <cellStyle name="Commentaire 3 2 2 2 3" xfId="25204"/>
    <cellStyle name="Commentaire 3 2 2 2 3 2" xfId="25205"/>
    <cellStyle name="Commentaire 3 2 2 2 4" xfId="25206"/>
    <cellStyle name="Commentaire 3 2 2 2 4 2" xfId="25207"/>
    <cellStyle name="Commentaire 3 2 2 2 5" xfId="25208"/>
    <cellStyle name="Commentaire 3 2 2 2 6" xfId="25209"/>
    <cellStyle name="Commentaire 3 2 2 2 7" xfId="25210"/>
    <cellStyle name="Commentaire 3 2 2 2 8" xfId="25211"/>
    <cellStyle name="Commentaire 3 2 2 2 9" xfId="25212"/>
    <cellStyle name="Commentaire 3 2 2 20" xfId="25213"/>
    <cellStyle name="Commentaire 3 2 2 21" xfId="25214"/>
    <cellStyle name="Commentaire 3 2 2 22" xfId="25215"/>
    <cellStyle name="Commentaire 3 2 2 23" xfId="25216"/>
    <cellStyle name="Commentaire 3 2 2 24" xfId="25217"/>
    <cellStyle name="Commentaire 3 2 2 25" xfId="25218"/>
    <cellStyle name="Commentaire 3 2 2 3" xfId="25219"/>
    <cellStyle name="Commentaire 3 2 2 3 2" xfId="25220"/>
    <cellStyle name="Commentaire 3 2 2 3 3" xfId="25221"/>
    <cellStyle name="Commentaire 3 2 2 3 4" xfId="25222"/>
    <cellStyle name="Commentaire 3 2 2 3 5" xfId="25223"/>
    <cellStyle name="Commentaire 3 2 2 3 6" xfId="25224"/>
    <cellStyle name="Commentaire 3 2 2 3 7" xfId="25225"/>
    <cellStyle name="Commentaire 3 2 2 3 8" xfId="25226"/>
    <cellStyle name="Commentaire 3 2 2 3 9" xfId="25227"/>
    <cellStyle name="Commentaire 3 2 2 4" xfId="25228"/>
    <cellStyle name="Commentaire 3 2 2 4 2" xfId="25229"/>
    <cellStyle name="Commentaire 3 2 2 4 3" xfId="25230"/>
    <cellStyle name="Commentaire 3 2 2 4 4" xfId="25231"/>
    <cellStyle name="Commentaire 3 2 2 4 5" xfId="25232"/>
    <cellStyle name="Commentaire 3 2 2 4 6" xfId="25233"/>
    <cellStyle name="Commentaire 3 2 2 4 7" xfId="25234"/>
    <cellStyle name="Commentaire 3 2 2 4 8" xfId="25235"/>
    <cellStyle name="Commentaire 3 2 2 4 9" xfId="25236"/>
    <cellStyle name="Commentaire 3 2 2 5" xfId="25237"/>
    <cellStyle name="Commentaire 3 2 2 5 2" xfId="25238"/>
    <cellStyle name="Commentaire 3 2 2 5 3" xfId="25239"/>
    <cellStyle name="Commentaire 3 2 2 5 4" xfId="25240"/>
    <cellStyle name="Commentaire 3 2 2 5 5" xfId="25241"/>
    <cellStyle name="Commentaire 3 2 2 5 6" xfId="25242"/>
    <cellStyle name="Commentaire 3 2 2 5 7" xfId="25243"/>
    <cellStyle name="Commentaire 3 2 2 5 8" xfId="25244"/>
    <cellStyle name="Commentaire 3 2 2 5 9" xfId="25245"/>
    <cellStyle name="Commentaire 3 2 2 6" xfId="25246"/>
    <cellStyle name="Commentaire 3 2 2 6 2" xfId="25247"/>
    <cellStyle name="Commentaire 3 2 2 6 3" xfId="25248"/>
    <cellStyle name="Commentaire 3 2 2 6 4" xfId="25249"/>
    <cellStyle name="Commentaire 3 2 2 6 5" xfId="25250"/>
    <cellStyle name="Commentaire 3 2 2 6 6" xfId="25251"/>
    <cellStyle name="Commentaire 3 2 2 6 7" xfId="25252"/>
    <cellStyle name="Commentaire 3 2 2 6 8" xfId="25253"/>
    <cellStyle name="Commentaire 3 2 2 6 9" xfId="25254"/>
    <cellStyle name="Commentaire 3 2 2 7" xfId="25255"/>
    <cellStyle name="Commentaire 3 2 2 7 2" xfId="25256"/>
    <cellStyle name="Commentaire 3 2 2 7 3" xfId="25257"/>
    <cellStyle name="Commentaire 3 2 2 7 4" xfId="25258"/>
    <cellStyle name="Commentaire 3 2 2 7 5" xfId="25259"/>
    <cellStyle name="Commentaire 3 2 2 7 6" xfId="25260"/>
    <cellStyle name="Commentaire 3 2 2 7 7" xfId="25261"/>
    <cellStyle name="Commentaire 3 2 2 7 8" xfId="25262"/>
    <cellStyle name="Commentaire 3 2 2 8" xfId="25263"/>
    <cellStyle name="Commentaire 3 2 2 9" xfId="25264"/>
    <cellStyle name="Commentaire 3 2 20" xfId="25265"/>
    <cellStyle name="Commentaire 3 2 21" xfId="25266"/>
    <cellStyle name="Commentaire 3 2 22" xfId="25267"/>
    <cellStyle name="Commentaire 3 2 23" xfId="25268"/>
    <cellStyle name="Commentaire 3 2 24" xfId="25269"/>
    <cellStyle name="Commentaire 3 2 25" xfId="25270"/>
    <cellStyle name="Commentaire 3 2 26" xfId="25271"/>
    <cellStyle name="Commentaire 3 2 27" xfId="25272"/>
    <cellStyle name="Commentaire 3 2 3" xfId="10392"/>
    <cellStyle name="Commentaire 3 2 3 10" xfId="25273"/>
    <cellStyle name="Commentaire 3 2 3 11" xfId="25274"/>
    <cellStyle name="Commentaire 3 2 3 12" xfId="25275"/>
    <cellStyle name="Commentaire 3 2 3 13" xfId="25276"/>
    <cellStyle name="Commentaire 3 2 3 14" xfId="25277"/>
    <cellStyle name="Commentaire 3 2 3 15" xfId="25278"/>
    <cellStyle name="Commentaire 3 2 3 16" xfId="25279"/>
    <cellStyle name="Commentaire 3 2 3 17" xfId="25280"/>
    <cellStyle name="Commentaire 3 2 3 18" xfId="25281"/>
    <cellStyle name="Commentaire 3 2 3 19" xfId="25282"/>
    <cellStyle name="Commentaire 3 2 3 2" xfId="25283"/>
    <cellStyle name="Commentaire 3 2 3 2 2" xfId="25284"/>
    <cellStyle name="Commentaire 3 2 3 2 3" xfId="25285"/>
    <cellStyle name="Commentaire 3 2 3 2 4" xfId="25286"/>
    <cellStyle name="Commentaire 3 2 3 2 5" xfId="25287"/>
    <cellStyle name="Commentaire 3 2 3 2 6" xfId="25288"/>
    <cellStyle name="Commentaire 3 2 3 2 7" xfId="25289"/>
    <cellStyle name="Commentaire 3 2 3 2 8" xfId="25290"/>
    <cellStyle name="Commentaire 3 2 3 20" xfId="25291"/>
    <cellStyle name="Commentaire 3 2 3 21" xfId="25292"/>
    <cellStyle name="Commentaire 3 2 3 22" xfId="25293"/>
    <cellStyle name="Commentaire 3 2 3 23" xfId="25294"/>
    <cellStyle name="Commentaire 3 2 3 24" xfId="25295"/>
    <cellStyle name="Commentaire 3 2 3 3" xfId="25296"/>
    <cellStyle name="Commentaire 3 2 3 3 2" xfId="25297"/>
    <cellStyle name="Commentaire 3 2 3 3 3" xfId="25298"/>
    <cellStyle name="Commentaire 3 2 3 3 4" xfId="25299"/>
    <cellStyle name="Commentaire 3 2 3 3 5" xfId="25300"/>
    <cellStyle name="Commentaire 3 2 3 3 6" xfId="25301"/>
    <cellStyle name="Commentaire 3 2 3 3 7" xfId="25302"/>
    <cellStyle name="Commentaire 3 2 3 3 8" xfId="25303"/>
    <cellStyle name="Commentaire 3 2 3 4" xfId="25304"/>
    <cellStyle name="Commentaire 3 2 3 4 2" xfId="25305"/>
    <cellStyle name="Commentaire 3 2 3 4 3" xfId="25306"/>
    <cellStyle name="Commentaire 3 2 3 4 4" xfId="25307"/>
    <cellStyle name="Commentaire 3 2 3 4 5" xfId="25308"/>
    <cellStyle name="Commentaire 3 2 3 4 6" xfId="25309"/>
    <cellStyle name="Commentaire 3 2 3 4 7" xfId="25310"/>
    <cellStyle name="Commentaire 3 2 3 4 8" xfId="25311"/>
    <cellStyle name="Commentaire 3 2 3 5" xfId="25312"/>
    <cellStyle name="Commentaire 3 2 3 5 2" xfId="25313"/>
    <cellStyle name="Commentaire 3 2 3 5 3" xfId="25314"/>
    <cellStyle name="Commentaire 3 2 3 5 4" xfId="25315"/>
    <cellStyle name="Commentaire 3 2 3 5 5" xfId="25316"/>
    <cellStyle name="Commentaire 3 2 3 5 6" xfId="25317"/>
    <cellStyle name="Commentaire 3 2 3 5 7" xfId="25318"/>
    <cellStyle name="Commentaire 3 2 3 5 8" xfId="25319"/>
    <cellStyle name="Commentaire 3 2 3 6" xfId="25320"/>
    <cellStyle name="Commentaire 3 2 3 6 2" xfId="25321"/>
    <cellStyle name="Commentaire 3 2 3 6 3" xfId="25322"/>
    <cellStyle name="Commentaire 3 2 3 6 4" xfId="25323"/>
    <cellStyle name="Commentaire 3 2 3 6 5" xfId="25324"/>
    <cellStyle name="Commentaire 3 2 3 6 6" xfId="25325"/>
    <cellStyle name="Commentaire 3 2 3 6 7" xfId="25326"/>
    <cellStyle name="Commentaire 3 2 3 6 8" xfId="25327"/>
    <cellStyle name="Commentaire 3 2 3 7" xfId="25328"/>
    <cellStyle name="Commentaire 3 2 3 7 2" xfId="25329"/>
    <cellStyle name="Commentaire 3 2 3 7 3" xfId="25330"/>
    <cellStyle name="Commentaire 3 2 3 7 4" xfId="25331"/>
    <cellStyle name="Commentaire 3 2 3 7 5" xfId="25332"/>
    <cellStyle name="Commentaire 3 2 3 7 6" xfId="25333"/>
    <cellStyle name="Commentaire 3 2 3 7 7" xfId="25334"/>
    <cellStyle name="Commentaire 3 2 3 7 8" xfId="25335"/>
    <cellStyle name="Commentaire 3 2 3 8" xfId="25336"/>
    <cellStyle name="Commentaire 3 2 3 9" xfId="25337"/>
    <cellStyle name="Commentaire 3 2 4" xfId="25338"/>
    <cellStyle name="Commentaire 3 2 4 10" xfId="25339"/>
    <cellStyle name="Commentaire 3 2 4 11" xfId="25340"/>
    <cellStyle name="Commentaire 3 2 4 12" xfId="25341"/>
    <cellStyle name="Commentaire 3 2 4 13" xfId="25342"/>
    <cellStyle name="Commentaire 3 2 4 14" xfId="25343"/>
    <cellStyle name="Commentaire 3 2 4 15" xfId="25344"/>
    <cellStyle name="Commentaire 3 2 4 16" xfId="25345"/>
    <cellStyle name="Commentaire 3 2 4 17" xfId="25346"/>
    <cellStyle name="Commentaire 3 2 4 18" xfId="25347"/>
    <cellStyle name="Commentaire 3 2 4 2" xfId="25348"/>
    <cellStyle name="Commentaire 3 2 4 3" xfId="25349"/>
    <cellStyle name="Commentaire 3 2 4 4" xfId="25350"/>
    <cellStyle name="Commentaire 3 2 4 5" xfId="25351"/>
    <cellStyle name="Commentaire 3 2 4 6" xfId="25352"/>
    <cellStyle name="Commentaire 3 2 4 7" xfId="25353"/>
    <cellStyle name="Commentaire 3 2 4 8" xfId="25354"/>
    <cellStyle name="Commentaire 3 2 4 9" xfId="25355"/>
    <cellStyle name="Commentaire 3 2 5" xfId="25356"/>
    <cellStyle name="Commentaire 3 2 5 10" xfId="25357"/>
    <cellStyle name="Commentaire 3 2 5 11" xfId="25358"/>
    <cellStyle name="Commentaire 3 2 5 12" xfId="25359"/>
    <cellStyle name="Commentaire 3 2 5 13" xfId="25360"/>
    <cellStyle name="Commentaire 3 2 5 14" xfId="25361"/>
    <cellStyle name="Commentaire 3 2 5 15" xfId="25362"/>
    <cellStyle name="Commentaire 3 2 5 16" xfId="25363"/>
    <cellStyle name="Commentaire 3 2 5 17" xfId="25364"/>
    <cellStyle name="Commentaire 3 2 5 18" xfId="25365"/>
    <cellStyle name="Commentaire 3 2 5 2" xfId="25366"/>
    <cellStyle name="Commentaire 3 2 5 3" xfId="25367"/>
    <cellStyle name="Commentaire 3 2 5 4" xfId="25368"/>
    <cellStyle name="Commentaire 3 2 5 5" xfId="25369"/>
    <cellStyle name="Commentaire 3 2 5 6" xfId="25370"/>
    <cellStyle name="Commentaire 3 2 5 7" xfId="25371"/>
    <cellStyle name="Commentaire 3 2 5 8" xfId="25372"/>
    <cellStyle name="Commentaire 3 2 5 9" xfId="25373"/>
    <cellStyle name="Commentaire 3 2 6" xfId="25374"/>
    <cellStyle name="Commentaire 3 2 6 10" xfId="25375"/>
    <cellStyle name="Commentaire 3 2 6 11" xfId="25376"/>
    <cellStyle name="Commentaire 3 2 6 12" xfId="25377"/>
    <cellStyle name="Commentaire 3 2 6 13" xfId="25378"/>
    <cellStyle name="Commentaire 3 2 6 14" xfId="25379"/>
    <cellStyle name="Commentaire 3 2 6 15" xfId="25380"/>
    <cellStyle name="Commentaire 3 2 6 16" xfId="25381"/>
    <cellStyle name="Commentaire 3 2 6 17" xfId="25382"/>
    <cellStyle name="Commentaire 3 2 6 18" xfId="25383"/>
    <cellStyle name="Commentaire 3 2 6 2" xfId="25384"/>
    <cellStyle name="Commentaire 3 2 6 3" xfId="25385"/>
    <cellStyle name="Commentaire 3 2 6 4" xfId="25386"/>
    <cellStyle name="Commentaire 3 2 6 5" xfId="25387"/>
    <cellStyle name="Commentaire 3 2 6 6" xfId="25388"/>
    <cellStyle name="Commentaire 3 2 6 7" xfId="25389"/>
    <cellStyle name="Commentaire 3 2 6 8" xfId="25390"/>
    <cellStyle name="Commentaire 3 2 6 9" xfId="25391"/>
    <cellStyle name="Commentaire 3 2 7" xfId="25392"/>
    <cellStyle name="Commentaire 3 2 7 2" xfId="25393"/>
    <cellStyle name="Commentaire 3 2 7 3" xfId="25394"/>
    <cellStyle name="Commentaire 3 2 7 4" xfId="25395"/>
    <cellStyle name="Commentaire 3 2 7 5" xfId="25396"/>
    <cellStyle name="Commentaire 3 2 7 6" xfId="25397"/>
    <cellStyle name="Commentaire 3 2 7 7" xfId="25398"/>
    <cellStyle name="Commentaire 3 2 7 8" xfId="25399"/>
    <cellStyle name="Commentaire 3 2 7 9" xfId="25400"/>
    <cellStyle name="Commentaire 3 2 8" xfId="25401"/>
    <cellStyle name="Commentaire 3 2 8 2" xfId="25402"/>
    <cellStyle name="Commentaire 3 2 8 3" xfId="25403"/>
    <cellStyle name="Commentaire 3 2 8 4" xfId="25404"/>
    <cellStyle name="Commentaire 3 2 8 5" xfId="25405"/>
    <cellStyle name="Commentaire 3 2 8 6" xfId="25406"/>
    <cellStyle name="Commentaire 3 2 8 7" xfId="25407"/>
    <cellStyle name="Commentaire 3 2 8 8" xfId="25408"/>
    <cellStyle name="Commentaire 3 2 8 9" xfId="25409"/>
    <cellStyle name="Commentaire 3 2 9" xfId="25410"/>
    <cellStyle name="Commentaire 3 2 9 2" xfId="25411"/>
    <cellStyle name="Commentaire 3 2 9 3" xfId="25412"/>
    <cellStyle name="Commentaire 3 2 9 4" xfId="25413"/>
    <cellStyle name="Commentaire 3 2 9 5" xfId="25414"/>
    <cellStyle name="Commentaire 3 2 9 6" xfId="25415"/>
    <cellStyle name="Commentaire 3 2 9 7" xfId="25416"/>
    <cellStyle name="Commentaire 3 2 9 8" xfId="25417"/>
    <cellStyle name="Commentaire 3 20" xfId="25418"/>
    <cellStyle name="Commentaire 3 21" xfId="25419"/>
    <cellStyle name="Commentaire 3 22" xfId="25420"/>
    <cellStyle name="Commentaire 3 23" xfId="25421"/>
    <cellStyle name="Commentaire 3 24" xfId="25422"/>
    <cellStyle name="Commentaire 3 25" xfId="25423"/>
    <cellStyle name="Commentaire 3 26" xfId="25424"/>
    <cellStyle name="Commentaire 3 3" xfId="25425"/>
    <cellStyle name="Commentaire 3 3 10" xfId="25426"/>
    <cellStyle name="Commentaire 3 3 11" xfId="25427"/>
    <cellStyle name="Commentaire 3 3 12" xfId="25428"/>
    <cellStyle name="Commentaire 3 3 13" xfId="25429"/>
    <cellStyle name="Commentaire 3 3 14" xfId="25430"/>
    <cellStyle name="Commentaire 3 3 15" xfId="25431"/>
    <cellStyle name="Commentaire 3 3 16" xfId="25432"/>
    <cellStyle name="Commentaire 3 3 17" xfId="25433"/>
    <cellStyle name="Commentaire 3 3 18" xfId="25434"/>
    <cellStyle name="Commentaire 3 3 19" xfId="25435"/>
    <cellStyle name="Commentaire 3 3 2" xfId="25436"/>
    <cellStyle name="Commentaire 3 3 2 2" xfId="25437"/>
    <cellStyle name="Commentaire 3 3 2 2 2" xfId="25438"/>
    <cellStyle name="Commentaire 3 3 2 3" xfId="25439"/>
    <cellStyle name="Commentaire 3 3 2 3 2" xfId="25440"/>
    <cellStyle name="Commentaire 3 3 2 4" xfId="25441"/>
    <cellStyle name="Commentaire 3 3 2 4 2" xfId="25442"/>
    <cellStyle name="Commentaire 3 3 2 5" xfId="25443"/>
    <cellStyle name="Commentaire 3 3 2 6" xfId="25444"/>
    <cellStyle name="Commentaire 3 3 2 7" xfId="25445"/>
    <cellStyle name="Commentaire 3 3 2 8" xfId="25446"/>
    <cellStyle name="Commentaire 3 3 2 9" xfId="25447"/>
    <cellStyle name="Commentaire 3 3 20" xfId="25448"/>
    <cellStyle name="Commentaire 3 3 21" xfId="25449"/>
    <cellStyle name="Commentaire 3 3 22" xfId="25450"/>
    <cellStyle name="Commentaire 3 3 23" xfId="25451"/>
    <cellStyle name="Commentaire 3 3 24" xfId="25452"/>
    <cellStyle name="Commentaire 3 3 25" xfId="25453"/>
    <cellStyle name="Commentaire 3 3 3" xfId="25454"/>
    <cellStyle name="Commentaire 3 3 3 2" xfId="25455"/>
    <cellStyle name="Commentaire 3 3 3 3" xfId="25456"/>
    <cellStyle name="Commentaire 3 3 3 4" xfId="25457"/>
    <cellStyle name="Commentaire 3 3 3 5" xfId="25458"/>
    <cellStyle name="Commentaire 3 3 3 6" xfId="25459"/>
    <cellStyle name="Commentaire 3 3 3 7" xfId="25460"/>
    <cellStyle name="Commentaire 3 3 3 8" xfId="25461"/>
    <cellStyle name="Commentaire 3 3 3 9" xfId="25462"/>
    <cellStyle name="Commentaire 3 3 4" xfId="25463"/>
    <cellStyle name="Commentaire 3 3 4 2" xfId="25464"/>
    <cellStyle name="Commentaire 3 3 4 3" xfId="25465"/>
    <cellStyle name="Commentaire 3 3 4 4" xfId="25466"/>
    <cellStyle name="Commentaire 3 3 4 5" xfId="25467"/>
    <cellStyle name="Commentaire 3 3 4 6" xfId="25468"/>
    <cellStyle name="Commentaire 3 3 4 7" xfId="25469"/>
    <cellStyle name="Commentaire 3 3 4 8" xfId="25470"/>
    <cellStyle name="Commentaire 3 3 4 9" xfId="25471"/>
    <cellStyle name="Commentaire 3 3 5" xfId="25472"/>
    <cellStyle name="Commentaire 3 3 5 2" xfId="25473"/>
    <cellStyle name="Commentaire 3 3 5 3" xfId="25474"/>
    <cellStyle name="Commentaire 3 3 5 4" xfId="25475"/>
    <cellStyle name="Commentaire 3 3 5 5" xfId="25476"/>
    <cellStyle name="Commentaire 3 3 5 6" xfId="25477"/>
    <cellStyle name="Commentaire 3 3 5 7" xfId="25478"/>
    <cellStyle name="Commentaire 3 3 5 8" xfId="25479"/>
    <cellStyle name="Commentaire 3 3 5 9" xfId="25480"/>
    <cellStyle name="Commentaire 3 3 6" xfId="25481"/>
    <cellStyle name="Commentaire 3 3 6 2" xfId="25482"/>
    <cellStyle name="Commentaire 3 3 6 3" xfId="25483"/>
    <cellStyle name="Commentaire 3 3 6 4" xfId="25484"/>
    <cellStyle name="Commentaire 3 3 6 5" xfId="25485"/>
    <cellStyle name="Commentaire 3 3 6 6" xfId="25486"/>
    <cellStyle name="Commentaire 3 3 6 7" xfId="25487"/>
    <cellStyle name="Commentaire 3 3 6 8" xfId="25488"/>
    <cellStyle name="Commentaire 3 3 6 9" xfId="25489"/>
    <cellStyle name="Commentaire 3 3 7" xfId="25490"/>
    <cellStyle name="Commentaire 3 3 7 2" xfId="25491"/>
    <cellStyle name="Commentaire 3 3 7 3" xfId="25492"/>
    <cellStyle name="Commentaire 3 3 7 4" xfId="25493"/>
    <cellStyle name="Commentaire 3 3 7 5" xfId="25494"/>
    <cellStyle name="Commentaire 3 3 7 6" xfId="25495"/>
    <cellStyle name="Commentaire 3 3 7 7" xfId="25496"/>
    <cellStyle name="Commentaire 3 3 7 8" xfId="25497"/>
    <cellStyle name="Commentaire 3 3 8" xfId="25498"/>
    <cellStyle name="Commentaire 3 3 9" xfId="25499"/>
    <cellStyle name="Commentaire 3 4" xfId="25500"/>
    <cellStyle name="Commentaire 3 4 10" xfId="25501"/>
    <cellStyle name="Commentaire 3 4 11" xfId="25502"/>
    <cellStyle name="Commentaire 3 4 12" xfId="25503"/>
    <cellStyle name="Commentaire 3 4 13" xfId="25504"/>
    <cellStyle name="Commentaire 3 4 14" xfId="25505"/>
    <cellStyle name="Commentaire 3 4 15" xfId="25506"/>
    <cellStyle name="Commentaire 3 4 16" xfId="25507"/>
    <cellStyle name="Commentaire 3 4 17" xfId="25508"/>
    <cellStyle name="Commentaire 3 4 18" xfId="25509"/>
    <cellStyle name="Commentaire 3 4 2" xfId="25510"/>
    <cellStyle name="Commentaire 3 4 3" xfId="25511"/>
    <cellStyle name="Commentaire 3 4 4" xfId="25512"/>
    <cellStyle name="Commentaire 3 4 5" xfId="25513"/>
    <cellStyle name="Commentaire 3 4 6" xfId="25514"/>
    <cellStyle name="Commentaire 3 4 7" xfId="25515"/>
    <cellStyle name="Commentaire 3 4 8" xfId="25516"/>
    <cellStyle name="Commentaire 3 4 9" xfId="25517"/>
    <cellStyle name="Commentaire 3 5" xfId="25518"/>
    <cellStyle name="Commentaire 3 5 10" xfId="25519"/>
    <cellStyle name="Commentaire 3 5 11" xfId="25520"/>
    <cellStyle name="Commentaire 3 5 12" xfId="25521"/>
    <cellStyle name="Commentaire 3 5 13" xfId="25522"/>
    <cellStyle name="Commentaire 3 5 14" xfId="25523"/>
    <cellStyle name="Commentaire 3 5 15" xfId="25524"/>
    <cellStyle name="Commentaire 3 5 16" xfId="25525"/>
    <cellStyle name="Commentaire 3 5 17" xfId="25526"/>
    <cellStyle name="Commentaire 3 5 18" xfId="25527"/>
    <cellStyle name="Commentaire 3 5 2" xfId="25528"/>
    <cellStyle name="Commentaire 3 5 3" xfId="25529"/>
    <cellStyle name="Commentaire 3 5 4" xfId="25530"/>
    <cellStyle name="Commentaire 3 5 5" xfId="25531"/>
    <cellStyle name="Commentaire 3 5 6" xfId="25532"/>
    <cellStyle name="Commentaire 3 5 7" xfId="25533"/>
    <cellStyle name="Commentaire 3 5 8" xfId="25534"/>
    <cellStyle name="Commentaire 3 5 9" xfId="25535"/>
    <cellStyle name="Commentaire 3 6" xfId="25536"/>
    <cellStyle name="Commentaire 3 6 10" xfId="25537"/>
    <cellStyle name="Commentaire 3 6 11" xfId="25538"/>
    <cellStyle name="Commentaire 3 6 12" xfId="25539"/>
    <cellStyle name="Commentaire 3 6 13" xfId="25540"/>
    <cellStyle name="Commentaire 3 6 14" xfId="25541"/>
    <cellStyle name="Commentaire 3 6 15" xfId="25542"/>
    <cellStyle name="Commentaire 3 6 16" xfId="25543"/>
    <cellStyle name="Commentaire 3 6 17" xfId="25544"/>
    <cellStyle name="Commentaire 3 6 18" xfId="25545"/>
    <cellStyle name="Commentaire 3 6 2" xfId="25546"/>
    <cellStyle name="Commentaire 3 6 3" xfId="25547"/>
    <cellStyle name="Commentaire 3 6 4" xfId="25548"/>
    <cellStyle name="Commentaire 3 6 5" xfId="25549"/>
    <cellStyle name="Commentaire 3 6 6" xfId="25550"/>
    <cellStyle name="Commentaire 3 6 7" xfId="25551"/>
    <cellStyle name="Commentaire 3 6 8" xfId="25552"/>
    <cellStyle name="Commentaire 3 6 9" xfId="25553"/>
    <cellStyle name="Commentaire 3 7" xfId="25554"/>
    <cellStyle name="Commentaire 3 7 10" xfId="25555"/>
    <cellStyle name="Commentaire 3 7 11" xfId="25556"/>
    <cellStyle name="Commentaire 3 7 12" xfId="25557"/>
    <cellStyle name="Commentaire 3 7 13" xfId="25558"/>
    <cellStyle name="Commentaire 3 7 14" xfId="25559"/>
    <cellStyle name="Commentaire 3 7 15" xfId="25560"/>
    <cellStyle name="Commentaire 3 7 16" xfId="25561"/>
    <cellStyle name="Commentaire 3 7 17" xfId="25562"/>
    <cellStyle name="Commentaire 3 7 18" xfId="25563"/>
    <cellStyle name="Commentaire 3 7 2" xfId="25564"/>
    <cellStyle name="Commentaire 3 7 3" xfId="25565"/>
    <cellStyle name="Commentaire 3 7 4" xfId="25566"/>
    <cellStyle name="Commentaire 3 7 5" xfId="25567"/>
    <cellStyle name="Commentaire 3 7 6" xfId="25568"/>
    <cellStyle name="Commentaire 3 7 7" xfId="25569"/>
    <cellStyle name="Commentaire 3 7 8" xfId="25570"/>
    <cellStyle name="Commentaire 3 7 9" xfId="25571"/>
    <cellStyle name="Commentaire 3 8" xfId="25572"/>
    <cellStyle name="Commentaire 3 8 2" xfId="25573"/>
    <cellStyle name="Commentaire 3 8 3" xfId="25574"/>
    <cellStyle name="Commentaire 3 8 4" xfId="25575"/>
    <cellStyle name="Commentaire 3 8 5" xfId="25576"/>
    <cellStyle name="Commentaire 3 8 6" xfId="25577"/>
    <cellStyle name="Commentaire 3 8 7" xfId="25578"/>
    <cellStyle name="Commentaire 3 8 8" xfId="25579"/>
    <cellStyle name="Commentaire 3 8 9" xfId="25580"/>
    <cellStyle name="Commentaire 3 9" xfId="25581"/>
    <cellStyle name="Commentaire 3 9 2" xfId="25582"/>
    <cellStyle name="Commentaire 3 9 3" xfId="25583"/>
    <cellStyle name="Commentaire 3 9 4" xfId="25584"/>
    <cellStyle name="Commentaire 3 9 5" xfId="25585"/>
    <cellStyle name="Commentaire 3 9 6" xfId="25586"/>
    <cellStyle name="Commentaire 3 9 7" xfId="25587"/>
    <cellStyle name="Commentaire 3 9 8" xfId="25588"/>
    <cellStyle name="Commentaire 3 9 9" xfId="25589"/>
    <cellStyle name="Commentaire 4" xfId="10355"/>
    <cellStyle name="Commentaire 4 10" xfId="25590"/>
    <cellStyle name="Commentaire 4 11" xfId="25591"/>
    <cellStyle name="Commentaire 4 12" xfId="25592"/>
    <cellStyle name="Commentaire 4 13" xfId="25593"/>
    <cellStyle name="Commentaire 4 14" xfId="25594"/>
    <cellStyle name="Commentaire 4 15" xfId="25595"/>
    <cellStyle name="Commentaire 4 16" xfId="25596"/>
    <cellStyle name="Commentaire 4 17" xfId="25597"/>
    <cellStyle name="Commentaire 4 18" xfId="25598"/>
    <cellStyle name="Commentaire 4 19" xfId="25599"/>
    <cellStyle name="Commentaire 4 2" xfId="25600"/>
    <cellStyle name="Commentaire 4 2 10" xfId="25601"/>
    <cellStyle name="Commentaire 4 2 11" xfId="25602"/>
    <cellStyle name="Commentaire 4 2 12" xfId="25603"/>
    <cellStyle name="Commentaire 4 2 13" xfId="25604"/>
    <cellStyle name="Commentaire 4 2 14" xfId="25605"/>
    <cellStyle name="Commentaire 4 2 15" xfId="25606"/>
    <cellStyle name="Commentaire 4 2 16" xfId="25607"/>
    <cellStyle name="Commentaire 4 2 17" xfId="25608"/>
    <cellStyle name="Commentaire 4 2 18" xfId="25609"/>
    <cellStyle name="Commentaire 4 2 19" xfId="25610"/>
    <cellStyle name="Commentaire 4 2 2" xfId="25611"/>
    <cellStyle name="Commentaire 4 2 2 10" xfId="25612"/>
    <cellStyle name="Commentaire 4 2 2 11" xfId="25613"/>
    <cellStyle name="Commentaire 4 2 2 12" xfId="25614"/>
    <cellStyle name="Commentaire 4 2 2 13" xfId="25615"/>
    <cellStyle name="Commentaire 4 2 2 14" xfId="25616"/>
    <cellStyle name="Commentaire 4 2 2 15" xfId="25617"/>
    <cellStyle name="Commentaire 4 2 2 2" xfId="25618"/>
    <cellStyle name="Commentaire 4 2 2 2 2" xfId="25619"/>
    <cellStyle name="Commentaire 4 2 2 2 3" xfId="25620"/>
    <cellStyle name="Commentaire 4 2 2 2 4" xfId="25621"/>
    <cellStyle name="Commentaire 4 2 2 2 5" xfId="25622"/>
    <cellStyle name="Commentaire 4 2 2 2 6" xfId="25623"/>
    <cellStyle name="Commentaire 4 2 2 2 7" xfId="25624"/>
    <cellStyle name="Commentaire 4 2 2 2 8" xfId="25625"/>
    <cellStyle name="Commentaire 4 2 2 3" xfId="25626"/>
    <cellStyle name="Commentaire 4 2 2 3 2" xfId="25627"/>
    <cellStyle name="Commentaire 4 2 2 3 3" xfId="25628"/>
    <cellStyle name="Commentaire 4 2 2 3 4" xfId="25629"/>
    <cellStyle name="Commentaire 4 2 2 3 5" xfId="25630"/>
    <cellStyle name="Commentaire 4 2 2 3 6" xfId="25631"/>
    <cellStyle name="Commentaire 4 2 2 3 7" xfId="25632"/>
    <cellStyle name="Commentaire 4 2 2 3 8" xfId="25633"/>
    <cellStyle name="Commentaire 4 2 2 4" xfId="25634"/>
    <cellStyle name="Commentaire 4 2 2 4 2" xfId="25635"/>
    <cellStyle name="Commentaire 4 2 2 4 3" xfId="25636"/>
    <cellStyle name="Commentaire 4 2 2 4 4" xfId="25637"/>
    <cellStyle name="Commentaire 4 2 2 4 5" xfId="25638"/>
    <cellStyle name="Commentaire 4 2 2 4 6" xfId="25639"/>
    <cellStyle name="Commentaire 4 2 2 4 7" xfId="25640"/>
    <cellStyle name="Commentaire 4 2 2 4 8" xfId="25641"/>
    <cellStyle name="Commentaire 4 2 2 5" xfId="25642"/>
    <cellStyle name="Commentaire 4 2 2 5 2" xfId="25643"/>
    <cellStyle name="Commentaire 4 2 2 5 3" xfId="25644"/>
    <cellStyle name="Commentaire 4 2 2 5 4" xfId="25645"/>
    <cellStyle name="Commentaire 4 2 2 5 5" xfId="25646"/>
    <cellStyle name="Commentaire 4 2 2 5 6" xfId="25647"/>
    <cellStyle name="Commentaire 4 2 2 5 7" xfId="25648"/>
    <cellStyle name="Commentaire 4 2 2 5 8" xfId="25649"/>
    <cellStyle name="Commentaire 4 2 2 6" xfId="25650"/>
    <cellStyle name="Commentaire 4 2 2 6 2" xfId="25651"/>
    <cellStyle name="Commentaire 4 2 2 6 3" xfId="25652"/>
    <cellStyle name="Commentaire 4 2 2 6 4" xfId="25653"/>
    <cellStyle name="Commentaire 4 2 2 6 5" xfId="25654"/>
    <cellStyle name="Commentaire 4 2 2 6 6" xfId="25655"/>
    <cellStyle name="Commentaire 4 2 2 6 7" xfId="25656"/>
    <cellStyle name="Commentaire 4 2 2 6 8" xfId="25657"/>
    <cellStyle name="Commentaire 4 2 2 7" xfId="25658"/>
    <cellStyle name="Commentaire 4 2 2 7 2" xfId="25659"/>
    <cellStyle name="Commentaire 4 2 2 7 3" xfId="25660"/>
    <cellStyle name="Commentaire 4 2 2 7 4" xfId="25661"/>
    <cellStyle name="Commentaire 4 2 2 7 5" xfId="25662"/>
    <cellStyle name="Commentaire 4 2 2 7 6" xfId="25663"/>
    <cellStyle name="Commentaire 4 2 2 7 7" xfId="25664"/>
    <cellStyle name="Commentaire 4 2 2 7 8" xfId="25665"/>
    <cellStyle name="Commentaire 4 2 2 8" xfId="25666"/>
    <cellStyle name="Commentaire 4 2 2 9" xfId="25667"/>
    <cellStyle name="Commentaire 4 2 20" xfId="25668"/>
    <cellStyle name="Commentaire 4 2 21" xfId="25669"/>
    <cellStyle name="Commentaire 4 2 22" xfId="25670"/>
    <cellStyle name="Commentaire 4 2 23" xfId="25671"/>
    <cellStyle name="Commentaire 4 2 24" xfId="25672"/>
    <cellStyle name="Commentaire 4 2 25" xfId="25673"/>
    <cellStyle name="Commentaire 4 2 26" xfId="25674"/>
    <cellStyle name="Commentaire 4 2 27" xfId="25675"/>
    <cellStyle name="Commentaire 4 2 3" xfId="25676"/>
    <cellStyle name="Commentaire 4 2 3 10" xfId="25677"/>
    <cellStyle name="Commentaire 4 2 3 11" xfId="25678"/>
    <cellStyle name="Commentaire 4 2 3 12" xfId="25679"/>
    <cellStyle name="Commentaire 4 2 3 13" xfId="25680"/>
    <cellStyle name="Commentaire 4 2 3 14" xfId="25681"/>
    <cellStyle name="Commentaire 4 2 3 15" xfId="25682"/>
    <cellStyle name="Commentaire 4 2 3 2" xfId="25683"/>
    <cellStyle name="Commentaire 4 2 3 2 2" xfId="25684"/>
    <cellStyle name="Commentaire 4 2 3 2 3" xfId="25685"/>
    <cellStyle name="Commentaire 4 2 3 2 4" xfId="25686"/>
    <cellStyle name="Commentaire 4 2 3 2 5" xfId="25687"/>
    <cellStyle name="Commentaire 4 2 3 2 6" xfId="25688"/>
    <cellStyle name="Commentaire 4 2 3 2 7" xfId="25689"/>
    <cellStyle name="Commentaire 4 2 3 2 8" xfId="25690"/>
    <cellStyle name="Commentaire 4 2 3 3" xfId="25691"/>
    <cellStyle name="Commentaire 4 2 3 3 2" xfId="25692"/>
    <cellStyle name="Commentaire 4 2 3 3 3" xfId="25693"/>
    <cellStyle name="Commentaire 4 2 3 3 4" xfId="25694"/>
    <cellStyle name="Commentaire 4 2 3 3 5" xfId="25695"/>
    <cellStyle name="Commentaire 4 2 3 3 6" xfId="25696"/>
    <cellStyle name="Commentaire 4 2 3 3 7" xfId="25697"/>
    <cellStyle name="Commentaire 4 2 3 3 8" xfId="25698"/>
    <cellStyle name="Commentaire 4 2 3 4" xfId="25699"/>
    <cellStyle name="Commentaire 4 2 3 4 2" xfId="25700"/>
    <cellStyle name="Commentaire 4 2 3 4 3" xfId="25701"/>
    <cellStyle name="Commentaire 4 2 3 4 4" xfId="25702"/>
    <cellStyle name="Commentaire 4 2 3 4 5" xfId="25703"/>
    <cellStyle name="Commentaire 4 2 3 4 6" xfId="25704"/>
    <cellStyle name="Commentaire 4 2 3 4 7" xfId="25705"/>
    <cellStyle name="Commentaire 4 2 3 4 8" xfId="25706"/>
    <cellStyle name="Commentaire 4 2 3 5" xfId="25707"/>
    <cellStyle name="Commentaire 4 2 3 5 2" xfId="25708"/>
    <cellStyle name="Commentaire 4 2 3 5 3" xfId="25709"/>
    <cellStyle name="Commentaire 4 2 3 5 4" xfId="25710"/>
    <cellStyle name="Commentaire 4 2 3 5 5" xfId="25711"/>
    <cellStyle name="Commentaire 4 2 3 5 6" xfId="25712"/>
    <cellStyle name="Commentaire 4 2 3 5 7" xfId="25713"/>
    <cellStyle name="Commentaire 4 2 3 5 8" xfId="25714"/>
    <cellStyle name="Commentaire 4 2 3 6" xfId="25715"/>
    <cellStyle name="Commentaire 4 2 3 6 2" xfId="25716"/>
    <cellStyle name="Commentaire 4 2 3 6 3" xfId="25717"/>
    <cellStyle name="Commentaire 4 2 3 6 4" xfId="25718"/>
    <cellStyle name="Commentaire 4 2 3 6 5" xfId="25719"/>
    <cellStyle name="Commentaire 4 2 3 6 6" xfId="25720"/>
    <cellStyle name="Commentaire 4 2 3 6 7" xfId="25721"/>
    <cellStyle name="Commentaire 4 2 3 6 8" xfId="25722"/>
    <cellStyle name="Commentaire 4 2 3 7" xfId="25723"/>
    <cellStyle name="Commentaire 4 2 3 7 2" xfId="25724"/>
    <cellStyle name="Commentaire 4 2 3 7 3" xfId="25725"/>
    <cellStyle name="Commentaire 4 2 3 7 4" xfId="25726"/>
    <cellStyle name="Commentaire 4 2 3 7 5" xfId="25727"/>
    <cellStyle name="Commentaire 4 2 3 7 6" xfId="25728"/>
    <cellStyle name="Commentaire 4 2 3 7 7" xfId="25729"/>
    <cellStyle name="Commentaire 4 2 3 7 8" xfId="25730"/>
    <cellStyle name="Commentaire 4 2 3 8" xfId="25731"/>
    <cellStyle name="Commentaire 4 2 3 9" xfId="25732"/>
    <cellStyle name="Commentaire 4 2 4" xfId="25733"/>
    <cellStyle name="Commentaire 4 2 4 2" xfId="25734"/>
    <cellStyle name="Commentaire 4 2 4 3" xfId="25735"/>
    <cellStyle name="Commentaire 4 2 4 4" xfId="25736"/>
    <cellStyle name="Commentaire 4 2 4 5" xfId="25737"/>
    <cellStyle name="Commentaire 4 2 4 6" xfId="25738"/>
    <cellStyle name="Commentaire 4 2 4 7" xfId="25739"/>
    <cellStyle name="Commentaire 4 2 4 8" xfId="25740"/>
    <cellStyle name="Commentaire 4 2 4 9" xfId="25741"/>
    <cellStyle name="Commentaire 4 2 5" xfId="25742"/>
    <cellStyle name="Commentaire 4 2 5 2" xfId="25743"/>
    <cellStyle name="Commentaire 4 2 5 3" xfId="25744"/>
    <cellStyle name="Commentaire 4 2 5 4" xfId="25745"/>
    <cellStyle name="Commentaire 4 2 5 5" xfId="25746"/>
    <cellStyle name="Commentaire 4 2 5 6" xfId="25747"/>
    <cellStyle name="Commentaire 4 2 5 7" xfId="25748"/>
    <cellStyle name="Commentaire 4 2 5 8" xfId="25749"/>
    <cellStyle name="Commentaire 4 2 6" xfId="25750"/>
    <cellStyle name="Commentaire 4 2 6 2" xfId="25751"/>
    <cellStyle name="Commentaire 4 2 6 3" xfId="25752"/>
    <cellStyle name="Commentaire 4 2 6 4" xfId="25753"/>
    <cellStyle name="Commentaire 4 2 6 5" xfId="25754"/>
    <cellStyle name="Commentaire 4 2 6 6" xfId="25755"/>
    <cellStyle name="Commentaire 4 2 6 7" xfId="25756"/>
    <cellStyle name="Commentaire 4 2 6 8" xfId="25757"/>
    <cellStyle name="Commentaire 4 2 7" xfId="25758"/>
    <cellStyle name="Commentaire 4 2 7 2" xfId="25759"/>
    <cellStyle name="Commentaire 4 2 7 3" xfId="25760"/>
    <cellStyle name="Commentaire 4 2 7 4" xfId="25761"/>
    <cellStyle name="Commentaire 4 2 7 5" xfId="25762"/>
    <cellStyle name="Commentaire 4 2 7 6" xfId="25763"/>
    <cellStyle name="Commentaire 4 2 7 7" xfId="25764"/>
    <cellStyle name="Commentaire 4 2 7 8" xfId="25765"/>
    <cellStyle name="Commentaire 4 2 8" xfId="25766"/>
    <cellStyle name="Commentaire 4 2 8 2" xfId="25767"/>
    <cellStyle name="Commentaire 4 2 8 3" xfId="25768"/>
    <cellStyle name="Commentaire 4 2 8 4" xfId="25769"/>
    <cellStyle name="Commentaire 4 2 8 5" xfId="25770"/>
    <cellStyle name="Commentaire 4 2 8 6" xfId="25771"/>
    <cellStyle name="Commentaire 4 2 8 7" xfId="25772"/>
    <cellStyle name="Commentaire 4 2 8 8" xfId="25773"/>
    <cellStyle name="Commentaire 4 2 9" xfId="25774"/>
    <cellStyle name="Commentaire 4 2 9 2" xfId="25775"/>
    <cellStyle name="Commentaire 4 2 9 3" xfId="25776"/>
    <cellStyle name="Commentaire 4 2 9 4" xfId="25777"/>
    <cellStyle name="Commentaire 4 2 9 5" xfId="25778"/>
    <cellStyle name="Commentaire 4 2 9 6" xfId="25779"/>
    <cellStyle name="Commentaire 4 2 9 7" xfId="25780"/>
    <cellStyle name="Commentaire 4 2 9 8" xfId="25781"/>
    <cellStyle name="Commentaire 4 20" xfId="25782"/>
    <cellStyle name="Commentaire 4 21" xfId="25783"/>
    <cellStyle name="Commentaire 4 22" xfId="25784"/>
    <cellStyle name="Commentaire 4 23" xfId="25785"/>
    <cellStyle name="Commentaire 4 24" xfId="25786"/>
    <cellStyle name="Commentaire 4 25" xfId="25787"/>
    <cellStyle name="Commentaire 4 3" xfId="25788"/>
    <cellStyle name="Commentaire 4 3 10" xfId="25789"/>
    <cellStyle name="Commentaire 4 3 11" xfId="25790"/>
    <cellStyle name="Commentaire 4 3 12" xfId="25791"/>
    <cellStyle name="Commentaire 4 3 13" xfId="25792"/>
    <cellStyle name="Commentaire 4 3 14" xfId="25793"/>
    <cellStyle name="Commentaire 4 3 15" xfId="25794"/>
    <cellStyle name="Commentaire 4 3 16" xfId="25795"/>
    <cellStyle name="Commentaire 4 3 17" xfId="25796"/>
    <cellStyle name="Commentaire 4 3 18" xfId="25797"/>
    <cellStyle name="Commentaire 4 3 19" xfId="25798"/>
    <cellStyle name="Commentaire 4 3 2" xfId="25799"/>
    <cellStyle name="Commentaire 4 3 2 2" xfId="25800"/>
    <cellStyle name="Commentaire 4 3 2 3" xfId="25801"/>
    <cellStyle name="Commentaire 4 3 2 4" xfId="25802"/>
    <cellStyle name="Commentaire 4 3 2 5" xfId="25803"/>
    <cellStyle name="Commentaire 4 3 2 6" xfId="25804"/>
    <cellStyle name="Commentaire 4 3 2 7" xfId="25805"/>
    <cellStyle name="Commentaire 4 3 2 8" xfId="25806"/>
    <cellStyle name="Commentaire 4 3 20" xfId="25807"/>
    <cellStyle name="Commentaire 4 3 21" xfId="25808"/>
    <cellStyle name="Commentaire 4 3 22" xfId="25809"/>
    <cellStyle name="Commentaire 4 3 23" xfId="25810"/>
    <cellStyle name="Commentaire 4 3 24" xfId="25811"/>
    <cellStyle name="Commentaire 4 3 3" xfId="25812"/>
    <cellStyle name="Commentaire 4 3 3 2" xfId="25813"/>
    <cellStyle name="Commentaire 4 3 3 3" xfId="25814"/>
    <cellStyle name="Commentaire 4 3 3 4" xfId="25815"/>
    <cellStyle name="Commentaire 4 3 3 5" xfId="25816"/>
    <cellStyle name="Commentaire 4 3 3 6" xfId="25817"/>
    <cellStyle name="Commentaire 4 3 3 7" xfId="25818"/>
    <cellStyle name="Commentaire 4 3 3 8" xfId="25819"/>
    <cellStyle name="Commentaire 4 3 4" xfId="25820"/>
    <cellStyle name="Commentaire 4 3 4 2" xfId="25821"/>
    <cellStyle name="Commentaire 4 3 4 3" xfId="25822"/>
    <cellStyle name="Commentaire 4 3 4 4" xfId="25823"/>
    <cellStyle name="Commentaire 4 3 4 5" xfId="25824"/>
    <cellStyle name="Commentaire 4 3 4 6" xfId="25825"/>
    <cellStyle name="Commentaire 4 3 4 7" xfId="25826"/>
    <cellStyle name="Commentaire 4 3 4 8" xfId="25827"/>
    <cellStyle name="Commentaire 4 3 5" xfId="25828"/>
    <cellStyle name="Commentaire 4 3 5 2" xfId="25829"/>
    <cellStyle name="Commentaire 4 3 5 3" xfId="25830"/>
    <cellStyle name="Commentaire 4 3 5 4" xfId="25831"/>
    <cellStyle name="Commentaire 4 3 5 5" xfId="25832"/>
    <cellStyle name="Commentaire 4 3 5 6" xfId="25833"/>
    <cellStyle name="Commentaire 4 3 5 7" xfId="25834"/>
    <cellStyle name="Commentaire 4 3 5 8" xfId="25835"/>
    <cellStyle name="Commentaire 4 3 6" xfId="25836"/>
    <cellStyle name="Commentaire 4 3 6 2" xfId="25837"/>
    <cellStyle name="Commentaire 4 3 6 3" xfId="25838"/>
    <cellStyle name="Commentaire 4 3 6 4" xfId="25839"/>
    <cellStyle name="Commentaire 4 3 6 5" xfId="25840"/>
    <cellStyle name="Commentaire 4 3 6 6" xfId="25841"/>
    <cellStyle name="Commentaire 4 3 6 7" xfId="25842"/>
    <cellStyle name="Commentaire 4 3 6 8" xfId="25843"/>
    <cellStyle name="Commentaire 4 3 7" xfId="25844"/>
    <cellStyle name="Commentaire 4 3 7 2" xfId="25845"/>
    <cellStyle name="Commentaire 4 3 7 3" xfId="25846"/>
    <cellStyle name="Commentaire 4 3 7 4" xfId="25847"/>
    <cellStyle name="Commentaire 4 3 7 5" xfId="25848"/>
    <cellStyle name="Commentaire 4 3 7 6" xfId="25849"/>
    <cellStyle name="Commentaire 4 3 7 7" xfId="25850"/>
    <cellStyle name="Commentaire 4 3 7 8" xfId="25851"/>
    <cellStyle name="Commentaire 4 3 8" xfId="25852"/>
    <cellStyle name="Commentaire 4 3 9" xfId="25853"/>
    <cellStyle name="Commentaire 4 4" xfId="25854"/>
    <cellStyle name="Commentaire 4 4 10" xfId="25855"/>
    <cellStyle name="Commentaire 4 4 11" xfId="25856"/>
    <cellStyle name="Commentaire 4 4 12" xfId="25857"/>
    <cellStyle name="Commentaire 4 4 13" xfId="25858"/>
    <cellStyle name="Commentaire 4 4 14" xfId="25859"/>
    <cellStyle name="Commentaire 4 4 15" xfId="25860"/>
    <cellStyle name="Commentaire 4 4 16" xfId="25861"/>
    <cellStyle name="Commentaire 4 4 17" xfId="25862"/>
    <cellStyle name="Commentaire 4 4 18" xfId="25863"/>
    <cellStyle name="Commentaire 4 4 2" xfId="25864"/>
    <cellStyle name="Commentaire 4 4 3" xfId="25865"/>
    <cellStyle name="Commentaire 4 4 4" xfId="25866"/>
    <cellStyle name="Commentaire 4 4 5" xfId="25867"/>
    <cellStyle name="Commentaire 4 4 6" xfId="25868"/>
    <cellStyle name="Commentaire 4 4 7" xfId="25869"/>
    <cellStyle name="Commentaire 4 4 8" xfId="25870"/>
    <cellStyle name="Commentaire 4 4 9" xfId="25871"/>
    <cellStyle name="Commentaire 4 5" xfId="25872"/>
    <cellStyle name="Commentaire 4 5 10" xfId="25873"/>
    <cellStyle name="Commentaire 4 5 11" xfId="25874"/>
    <cellStyle name="Commentaire 4 5 12" xfId="25875"/>
    <cellStyle name="Commentaire 4 5 13" xfId="25876"/>
    <cellStyle name="Commentaire 4 5 14" xfId="25877"/>
    <cellStyle name="Commentaire 4 5 15" xfId="25878"/>
    <cellStyle name="Commentaire 4 5 16" xfId="25879"/>
    <cellStyle name="Commentaire 4 5 17" xfId="25880"/>
    <cellStyle name="Commentaire 4 5 18" xfId="25881"/>
    <cellStyle name="Commentaire 4 5 2" xfId="25882"/>
    <cellStyle name="Commentaire 4 5 3" xfId="25883"/>
    <cellStyle name="Commentaire 4 5 4" xfId="25884"/>
    <cellStyle name="Commentaire 4 5 5" xfId="25885"/>
    <cellStyle name="Commentaire 4 5 6" xfId="25886"/>
    <cellStyle name="Commentaire 4 5 7" xfId="25887"/>
    <cellStyle name="Commentaire 4 5 8" xfId="25888"/>
    <cellStyle name="Commentaire 4 5 9" xfId="25889"/>
    <cellStyle name="Commentaire 4 6" xfId="25890"/>
    <cellStyle name="Commentaire 4 6 10" xfId="25891"/>
    <cellStyle name="Commentaire 4 6 11" xfId="25892"/>
    <cellStyle name="Commentaire 4 6 12" xfId="25893"/>
    <cellStyle name="Commentaire 4 6 13" xfId="25894"/>
    <cellStyle name="Commentaire 4 6 14" xfId="25895"/>
    <cellStyle name="Commentaire 4 6 15" xfId="25896"/>
    <cellStyle name="Commentaire 4 6 16" xfId="25897"/>
    <cellStyle name="Commentaire 4 6 17" xfId="25898"/>
    <cellStyle name="Commentaire 4 6 18" xfId="25899"/>
    <cellStyle name="Commentaire 4 6 2" xfId="25900"/>
    <cellStyle name="Commentaire 4 6 3" xfId="25901"/>
    <cellStyle name="Commentaire 4 6 4" xfId="25902"/>
    <cellStyle name="Commentaire 4 6 5" xfId="25903"/>
    <cellStyle name="Commentaire 4 6 6" xfId="25904"/>
    <cellStyle name="Commentaire 4 6 7" xfId="25905"/>
    <cellStyle name="Commentaire 4 6 8" xfId="25906"/>
    <cellStyle name="Commentaire 4 6 9" xfId="25907"/>
    <cellStyle name="Commentaire 4 7" xfId="25908"/>
    <cellStyle name="Commentaire 4 7 2" xfId="25909"/>
    <cellStyle name="Commentaire 4 7 3" xfId="25910"/>
    <cellStyle name="Commentaire 4 7 4" xfId="25911"/>
    <cellStyle name="Commentaire 4 7 5" xfId="25912"/>
    <cellStyle name="Commentaire 4 7 6" xfId="25913"/>
    <cellStyle name="Commentaire 4 7 7" xfId="25914"/>
    <cellStyle name="Commentaire 4 7 8" xfId="25915"/>
    <cellStyle name="Commentaire 4 7 9" xfId="25916"/>
    <cellStyle name="Commentaire 4 8" xfId="25917"/>
    <cellStyle name="Commentaire 4 8 2" xfId="25918"/>
    <cellStyle name="Commentaire 4 8 3" xfId="25919"/>
    <cellStyle name="Commentaire 4 8 4" xfId="25920"/>
    <cellStyle name="Commentaire 4 8 5" xfId="25921"/>
    <cellStyle name="Commentaire 4 8 6" xfId="25922"/>
    <cellStyle name="Commentaire 4 8 7" xfId="25923"/>
    <cellStyle name="Commentaire 4 8 8" xfId="25924"/>
    <cellStyle name="Commentaire 4 9" xfId="25925"/>
    <cellStyle name="Commentaire 5" xfId="25926"/>
    <cellStyle name="Commentaire 5 10" xfId="25927"/>
    <cellStyle name="Commentaire 5 11" xfId="25928"/>
    <cellStyle name="Commentaire 5 12" xfId="25929"/>
    <cellStyle name="Commentaire 5 13" xfId="25930"/>
    <cellStyle name="Commentaire 5 14" xfId="25931"/>
    <cellStyle name="Commentaire 5 15" xfId="25932"/>
    <cellStyle name="Commentaire 5 16" xfId="25933"/>
    <cellStyle name="Commentaire 5 17" xfId="25934"/>
    <cellStyle name="Commentaire 5 18" xfId="25935"/>
    <cellStyle name="Commentaire 5 19" xfId="25936"/>
    <cellStyle name="Commentaire 5 2" xfId="25937"/>
    <cellStyle name="Commentaire 5 3" xfId="25938"/>
    <cellStyle name="Commentaire 5 4" xfId="25939"/>
    <cellStyle name="Commentaire 5 5" xfId="25940"/>
    <cellStyle name="Commentaire 5 6" xfId="25941"/>
    <cellStyle name="Commentaire 5 7" xfId="25942"/>
    <cellStyle name="Commentaire 5 8" xfId="25943"/>
    <cellStyle name="Commentaire 5 9" xfId="25944"/>
    <cellStyle name="Commentaire 6" xfId="25945"/>
    <cellStyle name="Commentaire 6 10" xfId="25946"/>
    <cellStyle name="Commentaire 6 11" xfId="25947"/>
    <cellStyle name="Commentaire 6 12" xfId="25948"/>
    <cellStyle name="Commentaire 6 13" xfId="25949"/>
    <cellStyle name="Commentaire 6 14" xfId="25950"/>
    <cellStyle name="Commentaire 6 15" xfId="25951"/>
    <cellStyle name="Commentaire 6 16" xfId="25952"/>
    <cellStyle name="Commentaire 6 17" xfId="25953"/>
    <cellStyle name="Commentaire 6 18" xfId="25954"/>
    <cellStyle name="Commentaire 6 2" xfId="25955"/>
    <cellStyle name="Commentaire 6 3" xfId="25956"/>
    <cellStyle name="Commentaire 6 4" xfId="25957"/>
    <cellStyle name="Commentaire 6 5" xfId="25958"/>
    <cellStyle name="Commentaire 6 6" xfId="25959"/>
    <cellStyle name="Commentaire 6 7" xfId="25960"/>
    <cellStyle name="Commentaire 6 8" xfId="25961"/>
    <cellStyle name="Commentaire 6 9" xfId="25962"/>
    <cellStyle name="Commentaire 7" xfId="25963"/>
    <cellStyle name="Commentaire 7 10" xfId="25964"/>
    <cellStyle name="Commentaire 7 11" xfId="25965"/>
    <cellStyle name="Commentaire 7 12" xfId="25966"/>
    <cellStyle name="Commentaire 7 13" xfId="25967"/>
    <cellStyle name="Commentaire 7 14" xfId="25968"/>
    <cellStyle name="Commentaire 7 15" xfId="25969"/>
    <cellStyle name="Commentaire 7 16" xfId="25970"/>
    <cellStyle name="Commentaire 7 17" xfId="25971"/>
    <cellStyle name="Commentaire 7 18" xfId="25972"/>
    <cellStyle name="Commentaire 7 2" xfId="25973"/>
    <cellStyle name="Commentaire 7 3" xfId="25974"/>
    <cellStyle name="Commentaire 7 4" xfId="25975"/>
    <cellStyle name="Commentaire 7 5" xfId="25976"/>
    <cellStyle name="Commentaire 7 6" xfId="25977"/>
    <cellStyle name="Commentaire 7 7" xfId="25978"/>
    <cellStyle name="Commentaire 7 8" xfId="25979"/>
    <cellStyle name="Commentaire 7 9" xfId="25980"/>
    <cellStyle name="Commentaire 8" xfId="25981"/>
    <cellStyle name="Commentaire 8 10" xfId="25982"/>
    <cellStyle name="Commentaire 8 11" xfId="25983"/>
    <cellStyle name="Commentaire 8 12" xfId="25984"/>
    <cellStyle name="Commentaire 8 13" xfId="25985"/>
    <cellStyle name="Commentaire 8 14" xfId="25986"/>
    <cellStyle name="Commentaire 8 15" xfId="25987"/>
    <cellStyle name="Commentaire 8 16" xfId="25988"/>
    <cellStyle name="Commentaire 8 17" xfId="25989"/>
    <cellStyle name="Commentaire 8 18" xfId="25990"/>
    <cellStyle name="Commentaire 8 2" xfId="25991"/>
    <cellStyle name="Commentaire 8 3" xfId="25992"/>
    <cellStyle name="Commentaire 8 4" xfId="25993"/>
    <cellStyle name="Commentaire 8 5" xfId="25994"/>
    <cellStyle name="Commentaire 8 6" xfId="25995"/>
    <cellStyle name="Commentaire 8 7" xfId="25996"/>
    <cellStyle name="Commentaire 8 8" xfId="25997"/>
    <cellStyle name="Commentaire 8 9" xfId="25998"/>
    <cellStyle name="Commentaire 9" xfId="25999"/>
    <cellStyle name="Commentaire 9 10" xfId="26000"/>
    <cellStyle name="Commentaire 9 11" xfId="26001"/>
    <cellStyle name="Commentaire 9 12" xfId="26002"/>
    <cellStyle name="Commentaire 9 13" xfId="26003"/>
    <cellStyle name="Commentaire 9 14" xfId="26004"/>
    <cellStyle name="Commentaire 9 15" xfId="26005"/>
    <cellStyle name="Commentaire 9 16" xfId="26006"/>
    <cellStyle name="Commentaire 9 17" xfId="26007"/>
    <cellStyle name="Commentaire 9 18" xfId="26008"/>
    <cellStyle name="Commentaire 9 2" xfId="26009"/>
    <cellStyle name="Commentaire 9 3" xfId="26010"/>
    <cellStyle name="Commentaire 9 4" xfId="26011"/>
    <cellStyle name="Commentaire 9 5" xfId="26012"/>
    <cellStyle name="Commentaire 9 6" xfId="26013"/>
    <cellStyle name="Commentaire 9 7" xfId="26014"/>
    <cellStyle name="Commentaire 9 8" xfId="26015"/>
    <cellStyle name="Commentaire 9 9" xfId="26016"/>
    <cellStyle name="Company" xfId="1650"/>
    <cellStyle name="CurRatio" xfId="1651"/>
    <cellStyle name="Currency" xfId="70" builtinId="4"/>
    <cellStyle name="Currency--" xfId="2173"/>
    <cellStyle name="Currency [00]" xfId="1652"/>
    <cellStyle name="Currency [1]" xfId="1653"/>
    <cellStyle name="Currency [2]" xfId="1654"/>
    <cellStyle name="Currency [2] 10" xfId="26017"/>
    <cellStyle name="Currency [2] 2" xfId="6862"/>
    <cellStyle name="Currency [2] 2 2" xfId="10074"/>
    <cellStyle name="Currency [2] 2 3" xfId="10224"/>
    <cellStyle name="Currency [2] 2 3 2" xfId="10442"/>
    <cellStyle name="Currency [2] 2 4" xfId="10377"/>
    <cellStyle name="Currency [2] 3" xfId="9837"/>
    <cellStyle name="Currency [2] 3 2" xfId="10140"/>
    <cellStyle name="Currency [2] 3 2 2" xfId="10282"/>
    <cellStyle name="Currency [2] 3 2 3" xfId="10384"/>
    <cellStyle name="Currency [2] 3 3" xfId="10246"/>
    <cellStyle name="Currency [2] 4" xfId="9868"/>
    <cellStyle name="Currency [2] 4 2" xfId="10153"/>
    <cellStyle name="Currency [2] 4 2 2" xfId="10293"/>
    <cellStyle name="Currency [2] 4 2 3" xfId="10391"/>
    <cellStyle name="Currency [2] 5" xfId="10356"/>
    <cellStyle name="Currency [2] 6" xfId="26018"/>
    <cellStyle name="Currency [2] 7" xfId="26019"/>
    <cellStyle name="Currency [2] 8" xfId="26020"/>
    <cellStyle name="Currency [2] 9" xfId="26021"/>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6022"/>
    <cellStyle name="Currency 10 2 2 2 3" xfId="26023"/>
    <cellStyle name="Currency 10 2 2 3" xfId="1662"/>
    <cellStyle name="Currency 10 2 2 3 2" xfId="26024"/>
    <cellStyle name="Currency 10 2 2 4" xfId="26025"/>
    <cellStyle name="Currency 10 2 3" xfId="1663"/>
    <cellStyle name="Currency 10 2 3 2" xfId="1664"/>
    <cellStyle name="Currency 10 2 3 2 2" xfId="26026"/>
    <cellStyle name="Currency 10 2 3 3" xfId="26027"/>
    <cellStyle name="Currency 10 2 4" xfId="1665"/>
    <cellStyle name="Currency 10 2 4 2" xfId="26028"/>
    <cellStyle name="Currency 10 2 5" xfId="26029"/>
    <cellStyle name="Currency 10 3" xfId="1666"/>
    <cellStyle name="Currency 10 3 2" xfId="1667"/>
    <cellStyle name="Currency 10 3 2 2" xfId="1668"/>
    <cellStyle name="Currency 10 3 2 2 2" xfId="1669"/>
    <cellStyle name="Currency 10 3 2 2 2 2" xfId="26030"/>
    <cellStyle name="Currency 10 3 2 2 3" xfId="26031"/>
    <cellStyle name="Currency 10 3 2 3" xfId="1670"/>
    <cellStyle name="Currency 10 3 2 3 2" xfId="26032"/>
    <cellStyle name="Currency 10 3 2 4" xfId="26033"/>
    <cellStyle name="Currency 10 3 3" xfId="1671"/>
    <cellStyle name="Currency 10 3 3 2" xfId="1672"/>
    <cellStyle name="Currency 10 3 3 2 2" xfId="26034"/>
    <cellStyle name="Currency 10 3 3 3" xfId="26035"/>
    <cellStyle name="Currency 10 3 4" xfId="1673"/>
    <cellStyle name="Currency 10 3 4 2" xfId="26036"/>
    <cellStyle name="Currency 10 3 5" xfId="26037"/>
    <cellStyle name="Currency 10 4" xfId="1674"/>
    <cellStyle name="Currency 10 4 2" xfId="1675"/>
    <cellStyle name="Currency 10 4 2 2" xfId="1676"/>
    <cellStyle name="Currency 10 4 2 2 2" xfId="26038"/>
    <cellStyle name="Currency 10 4 2 3" xfId="26039"/>
    <cellStyle name="Currency 10 4 3" xfId="1677"/>
    <cellStyle name="Currency 10 4 3 2" xfId="26040"/>
    <cellStyle name="Currency 10 4 4" xfId="26041"/>
    <cellStyle name="Currency 10 5" xfId="1678"/>
    <cellStyle name="Currency 10 5 2" xfId="1679"/>
    <cellStyle name="Currency 10 5 2 2" xfId="26042"/>
    <cellStyle name="Currency 10 5 3" xfId="26043"/>
    <cellStyle name="Currency 10 6" xfId="1680"/>
    <cellStyle name="Currency 10 6 2" xfId="26044"/>
    <cellStyle name="Currency 10 7" xfId="26045"/>
    <cellStyle name="Currency 10 8" xfId="26046"/>
    <cellStyle name="Currency 11" xfId="1681"/>
    <cellStyle name="Currency 11 2" xfId="1682"/>
    <cellStyle name="Currency 11 2 2" xfId="1683"/>
    <cellStyle name="Currency 11 2 2 2" xfId="1684"/>
    <cellStyle name="Currency 11 2 2 2 2" xfId="1685"/>
    <cellStyle name="Currency 11 2 2 2 2 2" xfId="26047"/>
    <cellStyle name="Currency 11 2 2 2 3" xfId="26048"/>
    <cellStyle name="Currency 11 2 2 3" xfId="1686"/>
    <cellStyle name="Currency 11 2 2 3 2" xfId="26049"/>
    <cellStyle name="Currency 11 2 2 4" xfId="26050"/>
    <cellStyle name="Currency 11 2 3" xfId="1687"/>
    <cellStyle name="Currency 11 2 3 2" xfId="1688"/>
    <cellStyle name="Currency 11 2 3 2 2" xfId="26051"/>
    <cellStyle name="Currency 11 2 3 3" xfId="26052"/>
    <cellStyle name="Currency 11 2 4" xfId="1689"/>
    <cellStyle name="Currency 11 2 4 2" xfId="26053"/>
    <cellStyle name="Currency 11 2 5" xfId="26054"/>
    <cellStyle name="Currency 11 3" xfId="1690"/>
    <cellStyle name="Currency 11 3 2" xfId="1691"/>
    <cellStyle name="Currency 11 3 2 2" xfId="1692"/>
    <cellStyle name="Currency 11 3 2 2 2" xfId="1693"/>
    <cellStyle name="Currency 11 3 2 2 2 2" xfId="26055"/>
    <cellStyle name="Currency 11 3 2 2 3" xfId="26056"/>
    <cellStyle name="Currency 11 3 2 3" xfId="1694"/>
    <cellStyle name="Currency 11 3 2 3 2" xfId="26057"/>
    <cellStyle name="Currency 11 3 2 4" xfId="26058"/>
    <cellStyle name="Currency 11 3 3" xfId="1695"/>
    <cellStyle name="Currency 11 3 3 2" xfId="1696"/>
    <cellStyle name="Currency 11 3 3 2 2" xfId="26059"/>
    <cellStyle name="Currency 11 3 3 3" xfId="26060"/>
    <cellStyle name="Currency 11 3 4" xfId="1697"/>
    <cellStyle name="Currency 11 3 4 2" xfId="26061"/>
    <cellStyle name="Currency 11 3 5" xfId="26062"/>
    <cellStyle name="Currency 11 4" xfId="1698"/>
    <cellStyle name="Currency 11 4 2" xfId="1699"/>
    <cellStyle name="Currency 11 4 2 2" xfId="1700"/>
    <cellStyle name="Currency 11 4 2 2 2" xfId="26063"/>
    <cellStyle name="Currency 11 4 2 3" xfId="26064"/>
    <cellStyle name="Currency 11 4 3" xfId="1701"/>
    <cellStyle name="Currency 11 4 3 2" xfId="26065"/>
    <cellStyle name="Currency 11 4 4" xfId="26066"/>
    <cellStyle name="Currency 11 5" xfId="1702"/>
    <cellStyle name="Currency 11 5 2" xfId="1703"/>
    <cellStyle name="Currency 11 5 2 2" xfId="26067"/>
    <cellStyle name="Currency 11 5 3" xfId="26068"/>
    <cellStyle name="Currency 11 6" xfId="1704"/>
    <cellStyle name="Currency 11 6 2" xfId="26069"/>
    <cellStyle name="Currency 11 7" xfId="26070"/>
    <cellStyle name="Currency 12" xfId="1705"/>
    <cellStyle name="Currency 12 2" xfId="26071"/>
    <cellStyle name="Currency 12 2 2" xfId="26072"/>
    <cellStyle name="Currency 12 3" xfId="26073"/>
    <cellStyle name="Currency 13" xfId="1706"/>
    <cellStyle name="Currency 13 2" xfId="26074"/>
    <cellStyle name="Currency 13 3" xfId="26075"/>
    <cellStyle name="Currency 14" xfId="1707"/>
    <cellStyle name="Currency 14 2" xfId="1708"/>
    <cellStyle name="Currency 14 2 2" xfId="1709"/>
    <cellStyle name="Currency 14 2 2 2" xfId="1710"/>
    <cellStyle name="Currency 14 2 2 2 2" xfId="1711"/>
    <cellStyle name="Currency 14 2 2 2 2 2" xfId="26076"/>
    <cellStyle name="Currency 14 2 2 2 3" xfId="26077"/>
    <cellStyle name="Currency 14 2 2 3" xfId="1712"/>
    <cellStyle name="Currency 14 2 2 3 2" xfId="26078"/>
    <cellStyle name="Currency 14 2 2 4" xfId="26079"/>
    <cellStyle name="Currency 14 2 3" xfId="1713"/>
    <cellStyle name="Currency 14 2 3 2" xfId="1714"/>
    <cellStyle name="Currency 14 2 3 2 2" xfId="26080"/>
    <cellStyle name="Currency 14 2 3 3" xfId="26081"/>
    <cellStyle name="Currency 14 2 4" xfId="1715"/>
    <cellStyle name="Currency 14 2 4 2" xfId="26082"/>
    <cellStyle name="Currency 14 2 5" xfId="26083"/>
    <cellStyle name="Currency 14 3" xfId="1716"/>
    <cellStyle name="Currency 14 3 2" xfId="1717"/>
    <cellStyle name="Currency 14 3 2 2" xfId="1718"/>
    <cellStyle name="Currency 14 3 2 2 2" xfId="1719"/>
    <cellStyle name="Currency 14 3 2 2 2 2" xfId="26084"/>
    <cellStyle name="Currency 14 3 2 2 3" xfId="26085"/>
    <cellStyle name="Currency 14 3 2 3" xfId="1720"/>
    <cellStyle name="Currency 14 3 2 3 2" xfId="26086"/>
    <cellStyle name="Currency 14 3 2 4" xfId="26087"/>
    <cellStyle name="Currency 14 3 3" xfId="1721"/>
    <cellStyle name="Currency 14 3 3 2" xfId="1722"/>
    <cellStyle name="Currency 14 3 3 2 2" xfId="26088"/>
    <cellStyle name="Currency 14 3 3 3" xfId="26089"/>
    <cellStyle name="Currency 14 3 4" xfId="1723"/>
    <cellStyle name="Currency 14 3 4 2" xfId="26090"/>
    <cellStyle name="Currency 14 3 5" xfId="26091"/>
    <cellStyle name="Currency 14 4" xfId="1724"/>
    <cellStyle name="Currency 14 4 2" xfId="1725"/>
    <cellStyle name="Currency 14 4 2 2" xfId="1726"/>
    <cellStyle name="Currency 14 4 2 2 2" xfId="1727"/>
    <cellStyle name="Currency 14 4 2 2 2 2" xfId="26092"/>
    <cellStyle name="Currency 14 4 2 2 3" xfId="26093"/>
    <cellStyle name="Currency 14 4 2 3" xfId="1728"/>
    <cellStyle name="Currency 14 4 2 3 2" xfId="26094"/>
    <cellStyle name="Currency 14 4 2 4" xfId="26095"/>
    <cellStyle name="Currency 14 4 3" xfId="1729"/>
    <cellStyle name="Currency 14 4 3 2" xfId="1730"/>
    <cellStyle name="Currency 14 4 3 2 2" xfId="26096"/>
    <cellStyle name="Currency 14 4 3 3" xfId="26097"/>
    <cellStyle name="Currency 14 4 4" xfId="1731"/>
    <cellStyle name="Currency 14 4 4 2" xfId="26098"/>
    <cellStyle name="Currency 14 4 5" xfId="26099"/>
    <cellStyle name="Currency 14 5" xfId="1732"/>
    <cellStyle name="Currency 14 5 2" xfId="1733"/>
    <cellStyle name="Currency 14 5 2 2" xfId="1734"/>
    <cellStyle name="Currency 14 5 2 2 2" xfId="26100"/>
    <cellStyle name="Currency 14 5 2 3" xfId="26101"/>
    <cellStyle name="Currency 14 5 3" xfId="1735"/>
    <cellStyle name="Currency 14 5 3 2" xfId="26102"/>
    <cellStyle name="Currency 14 5 4" xfId="26103"/>
    <cellStyle name="Currency 14 6" xfId="1736"/>
    <cellStyle name="Currency 14 6 2" xfId="1737"/>
    <cellStyle name="Currency 14 6 2 2" xfId="26104"/>
    <cellStyle name="Currency 14 6 3" xfId="26105"/>
    <cellStyle name="Currency 14 7" xfId="1738"/>
    <cellStyle name="Currency 14 7 2" xfId="26106"/>
    <cellStyle name="Currency 14 8" xfId="26107"/>
    <cellStyle name="Currency 14 9" xfId="26108"/>
    <cellStyle name="Currency 15" xfId="1739"/>
    <cellStyle name="Currency 15 2" xfId="1740"/>
    <cellStyle name="Currency 15 2 2" xfId="1741"/>
    <cellStyle name="Currency 15 2 2 2" xfId="1742"/>
    <cellStyle name="Currency 15 2 2 2 2" xfId="26109"/>
    <cellStyle name="Currency 15 2 2 3" xfId="26110"/>
    <cellStyle name="Currency 15 2 3" xfId="1743"/>
    <cellStyle name="Currency 15 2 3 2" xfId="26111"/>
    <cellStyle name="Currency 15 2 4" xfId="26112"/>
    <cellStyle name="Currency 15 3" xfId="1744"/>
    <cellStyle name="Currency 15 3 2" xfId="1745"/>
    <cellStyle name="Currency 15 3 2 2" xfId="26113"/>
    <cellStyle name="Currency 15 3 3" xfId="26114"/>
    <cellStyle name="Currency 15 4" xfId="1746"/>
    <cellStyle name="Currency 15 4 2" xfId="26115"/>
    <cellStyle name="Currency 15 5" xfId="26116"/>
    <cellStyle name="Currency 16" xfId="1747"/>
    <cellStyle name="Currency 16 2" xfId="1748"/>
    <cellStyle name="Currency 16 2 2" xfId="26117"/>
    <cellStyle name="Currency 16 3" xfId="26118"/>
    <cellStyle name="Currency 17" xfId="1749"/>
    <cellStyle name="Currency 17 2" xfId="26119"/>
    <cellStyle name="Currency 18" xfId="1750"/>
    <cellStyle name="Currency 18 2" xfId="26120"/>
    <cellStyle name="Currency 19" xfId="1751"/>
    <cellStyle name="Currency 19 2" xfId="1752"/>
    <cellStyle name="Currency 19 2 2" xfId="1753"/>
    <cellStyle name="Currency 19 2 2 2" xfId="1754"/>
    <cellStyle name="Currency 19 2 2 2 2" xfId="1755"/>
    <cellStyle name="Currency 19 2 2 2 2 2" xfId="26121"/>
    <cellStyle name="Currency 19 2 2 2 3" xfId="26122"/>
    <cellStyle name="Currency 19 2 2 3" xfId="1756"/>
    <cellStyle name="Currency 19 2 2 3 2" xfId="26123"/>
    <cellStyle name="Currency 19 2 2 4" xfId="26124"/>
    <cellStyle name="Currency 19 2 3" xfId="1757"/>
    <cellStyle name="Currency 19 2 3 2" xfId="1758"/>
    <cellStyle name="Currency 19 2 3 2 2" xfId="26125"/>
    <cellStyle name="Currency 19 2 3 3" xfId="26126"/>
    <cellStyle name="Currency 19 2 4" xfId="1759"/>
    <cellStyle name="Currency 19 2 4 2" xfId="26127"/>
    <cellStyle name="Currency 19 2 5" xfId="26128"/>
    <cellStyle name="Currency 19 3" xfId="1760"/>
    <cellStyle name="Currency 19 3 2" xfId="1761"/>
    <cellStyle name="Currency 19 3 2 2" xfId="1762"/>
    <cellStyle name="Currency 19 3 2 2 2" xfId="1763"/>
    <cellStyle name="Currency 19 3 2 2 2 2" xfId="26129"/>
    <cellStyle name="Currency 19 3 2 2 3" xfId="26130"/>
    <cellStyle name="Currency 19 3 2 3" xfId="1764"/>
    <cellStyle name="Currency 19 3 2 3 2" xfId="26131"/>
    <cellStyle name="Currency 19 3 2 4" xfId="26132"/>
    <cellStyle name="Currency 19 3 3" xfId="1765"/>
    <cellStyle name="Currency 19 3 3 2" xfId="1766"/>
    <cellStyle name="Currency 19 3 3 2 2" xfId="26133"/>
    <cellStyle name="Currency 19 3 3 3" xfId="26134"/>
    <cellStyle name="Currency 19 3 4" xfId="1767"/>
    <cellStyle name="Currency 19 3 4 2" xfId="26135"/>
    <cellStyle name="Currency 19 3 5" xfId="26136"/>
    <cellStyle name="Currency 19 4" xfId="1768"/>
    <cellStyle name="Currency 19 4 2" xfId="1769"/>
    <cellStyle name="Currency 19 4 2 2" xfId="1770"/>
    <cellStyle name="Currency 19 4 2 2 2" xfId="26137"/>
    <cellStyle name="Currency 19 4 2 3" xfId="26138"/>
    <cellStyle name="Currency 19 4 3" xfId="1771"/>
    <cellStyle name="Currency 19 4 3 2" xfId="26139"/>
    <cellStyle name="Currency 19 4 4" xfId="26140"/>
    <cellStyle name="Currency 19 5" xfId="1772"/>
    <cellStyle name="Currency 19 5 2" xfId="1773"/>
    <cellStyle name="Currency 19 5 2 2" xfId="26141"/>
    <cellStyle name="Currency 19 5 3" xfId="26142"/>
    <cellStyle name="Currency 19 6" xfId="1774"/>
    <cellStyle name="Currency 19 6 2" xfId="26143"/>
    <cellStyle name="Currency 19 7" xfId="26144"/>
    <cellStyle name="Currency 2" xfId="4"/>
    <cellStyle name="Currency 2 10" xfId="1775"/>
    <cellStyle name="Currency 2 10 2" xfId="1776"/>
    <cellStyle name="Currency 2 10 2 2" xfId="1777"/>
    <cellStyle name="Currency 2 10 2 2 2" xfId="26145"/>
    <cellStyle name="Currency 2 10 2 3" xfId="26146"/>
    <cellStyle name="Currency 2 10 3" xfId="1778"/>
    <cellStyle name="Currency 2 10 3 2" xfId="26147"/>
    <cellStyle name="Currency 2 10 4" xfId="26148"/>
    <cellStyle name="Currency 2 11" xfId="1779"/>
    <cellStyle name="Currency 2 11 2" xfId="26149"/>
    <cellStyle name="Currency 2 12" xfId="1780"/>
    <cellStyle name="Currency 2 12 2" xfId="26150"/>
    <cellStyle name="Currency 2 13" xfId="1781"/>
    <cellStyle name="Currency 2 13 2" xfId="26151"/>
    <cellStyle name="Currency 2 14" xfId="1782"/>
    <cellStyle name="Currency 2 14 2" xfId="26152"/>
    <cellStyle name="Currency 2 15" xfId="1783"/>
    <cellStyle name="Currency 2 15 2" xfId="26153"/>
    <cellStyle name="Currency 2 16" xfId="1784"/>
    <cellStyle name="Currency 2 16 2" xfId="26154"/>
    <cellStyle name="Currency 2 17" xfId="1785"/>
    <cellStyle name="Currency 2 17 2" xfId="26155"/>
    <cellStyle name="Currency 2 18" xfId="1786"/>
    <cellStyle name="Currency 2 18 2" xfId="26156"/>
    <cellStyle name="Currency 2 2" xfId="1787"/>
    <cellStyle name="Currency 2 2 10" xfId="1788"/>
    <cellStyle name="Currency 2 2 10 2" xfId="26157"/>
    <cellStyle name="Currency 2 2 11" xfId="1789"/>
    <cellStyle name="Currency 2 2 11 2" xfId="26158"/>
    <cellStyle name="Currency 2 2 12" xfId="26159"/>
    <cellStyle name="Currency 2 2 12 2" xfId="26160"/>
    <cellStyle name="Currency 2 2 12 3" xfId="26161"/>
    <cellStyle name="Currency 2 2 13" xfId="26162"/>
    <cellStyle name="Currency 2 2 14" xfId="26163"/>
    <cellStyle name="Currency 2 2 2" xfId="1790"/>
    <cellStyle name="Currency 2 2 2 2" xfId="26164"/>
    <cellStyle name="Currency 2 2 2 2 2" xfId="26165"/>
    <cellStyle name="Currency 2 2 2 2 2 2" xfId="26166"/>
    <cellStyle name="Currency 2 2 2 3" xfId="26167"/>
    <cellStyle name="Currency 2 2 2 3 2" xfId="26168"/>
    <cellStyle name="Currency 2 2 3" xfId="1791"/>
    <cellStyle name="Currency 2 2 3 2" xfId="26169"/>
    <cellStyle name="Currency 2 2 3 2 2" xfId="26170"/>
    <cellStyle name="Currency 2 2 3 3" xfId="26171"/>
    <cellStyle name="Currency 2 2 4" xfId="1792"/>
    <cellStyle name="Currency 2 2 4 2" xfId="26172"/>
    <cellStyle name="Currency 2 2 4 2 2" xfId="26173"/>
    <cellStyle name="Currency 2 2 5" xfId="1793"/>
    <cellStyle name="Currency 2 2 5 2" xfId="26174"/>
    <cellStyle name="Currency 2 2 5 3" xfId="26175"/>
    <cellStyle name="Currency 2 2 6" xfId="1794"/>
    <cellStyle name="Currency 2 2 6 2" xfId="26176"/>
    <cellStyle name="Currency 2 2 7" xfId="1795"/>
    <cellStyle name="Currency 2 2 8" xfId="1796"/>
    <cellStyle name="Currency 2 2 8 2" xfId="26177"/>
    <cellStyle name="Currency 2 2 9" xfId="1797"/>
    <cellStyle name="Currency 2 2 9 2" xfId="26178"/>
    <cellStyle name="Currency 2 3" xfId="1798"/>
    <cellStyle name="Currency 2 3 2" xfId="1799"/>
    <cellStyle name="Currency 2 3 2 2" xfId="26179"/>
    <cellStyle name="Currency 2 3 2 2 2" xfId="26180"/>
    <cellStyle name="Currency 2 3 2 3" xfId="26181"/>
    <cellStyle name="Currency 2 3 3" xfId="1800"/>
    <cellStyle name="Currency 2 3 3 2" xfId="26182"/>
    <cellStyle name="Currency 2 3 3 3" xfId="26183"/>
    <cellStyle name="Currency 2 3 4" xfId="1801"/>
    <cellStyle name="Currency 2 3 4 2" xfId="26184"/>
    <cellStyle name="Currency 2 3 5" xfId="1802"/>
    <cellStyle name="Currency 2 3 5 2" xfId="26185"/>
    <cellStyle name="Currency 2 3 5 3" xfId="26186"/>
    <cellStyle name="Currency 2 3 6" xfId="26187"/>
    <cellStyle name="Currency 2 3 6 2" xfId="26188"/>
    <cellStyle name="Currency 2 3 7" xfId="26189"/>
    <cellStyle name="Currency 2 4" xfId="1803"/>
    <cellStyle name="Currency 2 4 2" xfId="26190"/>
    <cellStyle name="Currency 2 4 2 2" xfId="26191"/>
    <cellStyle name="Currency 2 4 3" xfId="26192"/>
    <cellStyle name="Currency 2 4 3 2" xfId="26193"/>
    <cellStyle name="Currency 2 4 3 3" xfId="26194"/>
    <cellStyle name="Currency 2 4 4" xfId="26195"/>
    <cellStyle name="Currency 2 4 5" xfId="26196"/>
    <cellStyle name="Currency 2 5" xfId="1804"/>
    <cellStyle name="Currency 2 5 2" xfId="26197"/>
    <cellStyle name="Currency 2 5 2 2" xfId="26198"/>
    <cellStyle name="Currency 2 5 3" xfId="26199"/>
    <cellStyle name="Currency 2 5 4" xfId="26200"/>
    <cellStyle name="Currency 2 5 4 2" xfId="26201"/>
    <cellStyle name="Currency 2 6" xfId="1805"/>
    <cellStyle name="Currency 2 6 2" xfId="26202"/>
    <cellStyle name="Currency 2 6 2 2" xfId="26203"/>
    <cellStyle name="Currency 2 6 2 2 2" xfId="26204"/>
    <cellStyle name="Currency 2 6 3" xfId="26205"/>
    <cellStyle name="Currency 2 6 4" xfId="26206"/>
    <cellStyle name="Currency 2 7" xfId="1806"/>
    <cellStyle name="Currency 2 7 2" xfId="26207"/>
    <cellStyle name="Currency 2 7 2 2" xfId="26208"/>
    <cellStyle name="Currency 2 8" xfId="1807"/>
    <cellStyle name="Currency 2 8 2" xfId="26209"/>
    <cellStyle name="Currency 2 9" xfId="1808"/>
    <cellStyle name="Currency 2 9 2" xfId="26210"/>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6211"/>
    <cellStyle name="Currency 20 2 2 2 3" xfId="26212"/>
    <cellStyle name="Currency 20 2 2 3" xfId="1816"/>
    <cellStyle name="Currency 20 2 2 3 2" xfId="26213"/>
    <cellStyle name="Currency 20 2 2 4" xfId="26214"/>
    <cellStyle name="Currency 20 2 3" xfId="1817"/>
    <cellStyle name="Currency 20 2 3 2" xfId="1818"/>
    <cellStyle name="Currency 20 2 3 2 2" xfId="26215"/>
    <cellStyle name="Currency 20 2 3 3" xfId="26216"/>
    <cellStyle name="Currency 20 2 4" xfId="1819"/>
    <cellStyle name="Currency 20 2 4 2" xfId="26217"/>
    <cellStyle name="Currency 20 2 5" xfId="26218"/>
    <cellStyle name="Currency 20 3" xfId="1820"/>
    <cellStyle name="Currency 20 3 2" xfId="1821"/>
    <cellStyle name="Currency 20 3 2 2" xfId="1822"/>
    <cellStyle name="Currency 20 3 2 2 2" xfId="1823"/>
    <cellStyle name="Currency 20 3 2 2 2 2" xfId="26219"/>
    <cellStyle name="Currency 20 3 2 2 3" xfId="26220"/>
    <cellStyle name="Currency 20 3 2 3" xfId="1824"/>
    <cellStyle name="Currency 20 3 2 3 2" xfId="26221"/>
    <cellStyle name="Currency 20 3 2 4" xfId="26222"/>
    <cellStyle name="Currency 20 3 3" xfId="1825"/>
    <cellStyle name="Currency 20 3 3 2" xfId="1826"/>
    <cellStyle name="Currency 20 3 3 2 2" xfId="26223"/>
    <cellStyle name="Currency 20 3 3 3" xfId="26224"/>
    <cellStyle name="Currency 20 3 4" xfId="1827"/>
    <cellStyle name="Currency 20 3 4 2" xfId="26225"/>
    <cellStyle name="Currency 20 3 5" xfId="26226"/>
    <cellStyle name="Currency 20 4" xfId="1828"/>
    <cellStyle name="Currency 20 4 2" xfId="1829"/>
    <cellStyle name="Currency 20 4 2 2" xfId="1830"/>
    <cellStyle name="Currency 20 4 2 2 2" xfId="26227"/>
    <cellStyle name="Currency 20 4 2 3" xfId="26228"/>
    <cellStyle name="Currency 20 4 3" xfId="1831"/>
    <cellStyle name="Currency 20 4 3 2" xfId="26229"/>
    <cellStyle name="Currency 20 4 4" xfId="26230"/>
    <cellStyle name="Currency 20 5" xfId="1832"/>
    <cellStyle name="Currency 20 5 2" xfId="1833"/>
    <cellStyle name="Currency 20 5 2 2" xfId="26231"/>
    <cellStyle name="Currency 20 5 3" xfId="26232"/>
    <cellStyle name="Currency 20 6" xfId="1834"/>
    <cellStyle name="Currency 20 6 2" xfId="26233"/>
    <cellStyle name="Currency 20 7" xfId="26234"/>
    <cellStyle name="Currency 21" xfId="1835"/>
    <cellStyle name="Currency 21 2" xfId="1836"/>
    <cellStyle name="Currency 21 2 2" xfId="1837"/>
    <cellStyle name="Currency 21 2 2 2" xfId="1838"/>
    <cellStyle name="Currency 21 2 2 2 2" xfId="1839"/>
    <cellStyle name="Currency 21 2 2 2 2 2" xfId="26235"/>
    <cellStyle name="Currency 21 2 2 2 3" xfId="26236"/>
    <cellStyle name="Currency 21 2 2 3" xfId="1840"/>
    <cellStyle name="Currency 21 2 2 3 2" xfId="26237"/>
    <cellStyle name="Currency 21 2 2 4" xfId="26238"/>
    <cellStyle name="Currency 21 2 3" xfId="1841"/>
    <cellStyle name="Currency 21 2 3 2" xfId="1842"/>
    <cellStyle name="Currency 21 2 3 2 2" xfId="26239"/>
    <cellStyle name="Currency 21 2 3 3" xfId="26240"/>
    <cellStyle name="Currency 21 2 4" xfId="1843"/>
    <cellStyle name="Currency 21 2 4 2" xfId="26241"/>
    <cellStyle name="Currency 21 2 5" xfId="26242"/>
    <cellStyle name="Currency 21 3" xfId="1844"/>
    <cellStyle name="Currency 21 3 2" xfId="1845"/>
    <cellStyle name="Currency 21 3 2 2" xfId="1846"/>
    <cellStyle name="Currency 21 3 2 2 2" xfId="1847"/>
    <cellStyle name="Currency 21 3 2 2 2 2" xfId="26243"/>
    <cellStyle name="Currency 21 3 2 2 3" xfId="26244"/>
    <cellStyle name="Currency 21 3 2 3" xfId="1848"/>
    <cellStyle name="Currency 21 3 2 3 2" xfId="26245"/>
    <cellStyle name="Currency 21 3 2 4" xfId="26246"/>
    <cellStyle name="Currency 21 3 3" xfId="1849"/>
    <cellStyle name="Currency 21 3 3 2" xfId="1850"/>
    <cellStyle name="Currency 21 3 3 2 2" xfId="26247"/>
    <cellStyle name="Currency 21 3 3 3" xfId="26248"/>
    <cellStyle name="Currency 21 3 4" xfId="1851"/>
    <cellStyle name="Currency 21 3 4 2" xfId="26249"/>
    <cellStyle name="Currency 21 3 5" xfId="26250"/>
    <cellStyle name="Currency 21 4" xfId="1852"/>
    <cellStyle name="Currency 21 4 2" xfId="1853"/>
    <cellStyle name="Currency 21 4 2 2" xfId="1854"/>
    <cellStyle name="Currency 21 4 2 2 2" xfId="26251"/>
    <cellStyle name="Currency 21 4 2 3" xfId="26252"/>
    <cellStyle name="Currency 21 4 3" xfId="1855"/>
    <cellStyle name="Currency 21 4 3 2" xfId="26253"/>
    <cellStyle name="Currency 21 4 4" xfId="26254"/>
    <cellStyle name="Currency 21 5" xfId="1856"/>
    <cellStyle name="Currency 21 5 2" xfId="1857"/>
    <cellStyle name="Currency 21 5 2 2" xfId="26255"/>
    <cellStyle name="Currency 21 5 3" xfId="26256"/>
    <cellStyle name="Currency 21 6" xfId="1858"/>
    <cellStyle name="Currency 21 6 2" xfId="26257"/>
    <cellStyle name="Currency 21 7" xfId="26258"/>
    <cellStyle name="Currency 22" xfId="1859"/>
    <cellStyle name="Currency 22 2" xfId="1860"/>
    <cellStyle name="Currency 22 2 2" xfId="1861"/>
    <cellStyle name="Currency 22 2 2 2" xfId="1862"/>
    <cellStyle name="Currency 22 2 2 2 2" xfId="1863"/>
    <cellStyle name="Currency 22 2 2 2 2 2" xfId="26259"/>
    <cellStyle name="Currency 22 2 2 2 3" xfId="26260"/>
    <cellStyle name="Currency 22 2 2 3" xfId="1864"/>
    <cellStyle name="Currency 22 2 2 3 2" xfId="26261"/>
    <cellStyle name="Currency 22 2 2 4" xfId="26262"/>
    <cellStyle name="Currency 22 2 3" xfId="1865"/>
    <cellStyle name="Currency 22 2 3 2" xfId="1866"/>
    <cellStyle name="Currency 22 2 3 2 2" xfId="26263"/>
    <cellStyle name="Currency 22 2 3 3" xfId="26264"/>
    <cellStyle name="Currency 22 2 4" xfId="1867"/>
    <cellStyle name="Currency 22 2 4 2" xfId="26265"/>
    <cellStyle name="Currency 22 2 5" xfId="26266"/>
    <cellStyle name="Currency 22 3" xfId="1868"/>
    <cellStyle name="Currency 22 3 2" xfId="1869"/>
    <cellStyle name="Currency 22 3 2 2" xfId="1870"/>
    <cellStyle name="Currency 22 3 2 2 2" xfId="1871"/>
    <cellStyle name="Currency 22 3 2 2 2 2" xfId="26267"/>
    <cellStyle name="Currency 22 3 2 2 3" xfId="26268"/>
    <cellStyle name="Currency 22 3 2 3" xfId="1872"/>
    <cellStyle name="Currency 22 3 2 3 2" xfId="26269"/>
    <cellStyle name="Currency 22 3 2 4" xfId="26270"/>
    <cellStyle name="Currency 22 3 3" xfId="1873"/>
    <cellStyle name="Currency 22 3 3 2" xfId="1874"/>
    <cellStyle name="Currency 22 3 3 2 2" xfId="26271"/>
    <cellStyle name="Currency 22 3 3 3" xfId="26272"/>
    <cellStyle name="Currency 22 3 4" xfId="1875"/>
    <cellStyle name="Currency 22 3 4 2" xfId="26273"/>
    <cellStyle name="Currency 22 3 5" xfId="26274"/>
    <cellStyle name="Currency 22 4" xfId="1876"/>
    <cellStyle name="Currency 22 4 2" xfId="1877"/>
    <cellStyle name="Currency 22 4 2 2" xfId="1878"/>
    <cellStyle name="Currency 22 4 2 2 2" xfId="26275"/>
    <cellStyle name="Currency 22 4 2 3" xfId="26276"/>
    <cellStyle name="Currency 22 4 3" xfId="1879"/>
    <cellStyle name="Currency 22 4 3 2" xfId="26277"/>
    <cellStyle name="Currency 22 4 4" xfId="26278"/>
    <cellStyle name="Currency 22 5" xfId="1880"/>
    <cellStyle name="Currency 22 5 2" xfId="1881"/>
    <cellStyle name="Currency 22 5 2 2" xfId="26279"/>
    <cellStyle name="Currency 22 5 3" xfId="26280"/>
    <cellStyle name="Currency 22 6" xfId="1882"/>
    <cellStyle name="Currency 22 6 2" xfId="26281"/>
    <cellStyle name="Currency 22 7" xfId="26282"/>
    <cellStyle name="Currency 23" xfId="1883"/>
    <cellStyle name="Currency 23 2" xfId="1884"/>
    <cellStyle name="Currency 23 2 2" xfId="1885"/>
    <cellStyle name="Currency 23 2 2 2" xfId="1886"/>
    <cellStyle name="Currency 23 2 2 2 2" xfId="1887"/>
    <cellStyle name="Currency 23 2 2 2 2 2" xfId="26283"/>
    <cellStyle name="Currency 23 2 2 2 3" xfId="26284"/>
    <cellStyle name="Currency 23 2 2 3" xfId="1888"/>
    <cellStyle name="Currency 23 2 2 3 2" xfId="26285"/>
    <cellStyle name="Currency 23 2 2 4" xfId="26286"/>
    <cellStyle name="Currency 23 2 3" xfId="1889"/>
    <cellStyle name="Currency 23 2 3 2" xfId="1890"/>
    <cellStyle name="Currency 23 2 3 2 2" xfId="26287"/>
    <cellStyle name="Currency 23 2 3 3" xfId="26288"/>
    <cellStyle name="Currency 23 2 4" xfId="1891"/>
    <cellStyle name="Currency 23 2 4 2" xfId="26289"/>
    <cellStyle name="Currency 23 2 5" xfId="26290"/>
    <cellStyle name="Currency 23 3" xfId="1892"/>
    <cellStyle name="Currency 23 3 2" xfId="1893"/>
    <cellStyle name="Currency 23 3 2 2" xfId="1894"/>
    <cellStyle name="Currency 23 3 2 2 2" xfId="1895"/>
    <cellStyle name="Currency 23 3 2 2 2 2" xfId="26291"/>
    <cellStyle name="Currency 23 3 2 2 3" xfId="26292"/>
    <cellStyle name="Currency 23 3 2 3" xfId="1896"/>
    <cellStyle name="Currency 23 3 2 3 2" xfId="26293"/>
    <cellStyle name="Currency 23 3 2 4" xfId="26294"/>
    <cellStyle name="Currency 23 3 3" xfId="1897"/>
    <cellStyle name="Currency 23 3 3 2" xfId="1898"/>
    <cellStyle name="Currency 23 3 3 2 2" xfId="26295"/>
    <cellStyle name="Currency 23 3 3 3" xfId="26296"/>
    <cellStyle name="Currency 23 3 4" xfId="1899"/>
    <cellStyle name="Currency 23 3 4 2" xfId="26297"/>
    <cellStyle name="Currency 23 3 5" xfId="26298"/>
    <cellStyle name="Currency 23 4" xfId="1900"/>
    <cellStyle name="Currency 23 4 2" xfId="1901"/>
    <cellStyle name="Currency 23 4 2 2" xfId="1902"/>
    <cellStyle name="Currency 23 4 2 2 2" xfId="26299"/>
    <cellStyle name="Currency 23 4 2 3" xfId="26300"/>
    <cellStyle name="Currency 23 4 3" xfId="1903"/>
    <cellStyle name="Currency 23 4 3 2" xfId="26301"/>
    <cellStyle name="Currency 23 4 4" xfId="26302"/>
    <cellStyle name="Currency 23 5" xfId="1904"/>
    <cellStyle name="Currency 23 5 2" xfId="1905"/>
    <cellStyle name="Currency 23 5 2 2" xfId="26303"/>
    <cellStyle name="Currency 23 5 3" xfId="26304"/>
    <cellStyle name="Currency 23 6" xfId="1906"/>
    <cellStyle name="Currency 23 6 2" xfId="26305"/>
    <cellStyle name="Currency 23 7" xfId="26306"/>
    <cellStyle name="Currency 24" xfId="1907"/>
    <cellStyle name="Currency 24 2" xfId="1908"/>
    <cellStyle name="Currency 24 2 2" xfId="1909"/>
    <cellStyle name="Currency 24 2 2 2" xfId="1910"/>
    <cellStyle name="Currency 24 2 2 2 2" xfId="1911"/>
    <cellStyle name="Currency 24 2 2 2 2 2" xfId="26307"/>
    <cellStyle name="Currency 24 2 2 2 3" xfId="26308"/>
    <cellStyle name="Currency 24 2 2 3" xfId="1912"/>
    <cellStyle name="Currency 24 2 2 3 2" xfId="26309"/>
    <cellStyle name="Currency 24 2 2 4" xfId="26310"/>
    <cellStyle name="Currency 24 2 3" xfId="1913"/>
    <cellStyle name="Currency 24 2 3 2" xfId="1914"/>
    <cellStyle name="Currency 24 2 3 2 2" xfId="26311"/>
    <cellStyle name="Currency 24 2 3 3" xfId="26312"/>
    <cellStyle name="Currency 24 2 4" xfId="1915"/>
    <cellStyle name="Currency 24 2 4 2" xfId="26313"/>
    <cellStyle name="Currency 24 2 5" xfId="26314"/>
    <cellStyle name="Currency 24 3" xfId="1916"/>
    <cellStyle name="Currency 24 3 2" xfId="1917"/>
    <cellStyle name="Currency 24 3 2 2" xfId="1918"/>
    <cellStyle name="Currency 24 3 2 2 2" xfId="1919"/>
    <cellStyle name="Currency 24 3 2 2 2 2" xfId="26315"/>
    <cellStyle name="Currency 24 3 2 2 3" xfId="26316"/>
    <cellStyle name="Currency 24 3 2 3" xfId="1920"/>
    <cellStyle name="Currency 24 3 2 3 2" xfId="26317"/>
    <cellStyle name="Currency 24 3 2 4" xfId="26318"/>
    <cellStyle name="Currency 24 3 3" xfId="1921"/>
    <cellStyle name="Currency 24 3 3 2" xfId="1922"/>
    <cellStyle name="Currency 24 3 3 2 2" xfId="26319"/>
    <cellStyle name="Currency 24 3 3 3" xfId="26320"/>
    <cellStyle name="Currency 24 3 4" xfId="1923"/>
    <cellStyle name="Currency 24 3 4 2" xfId="26321"/>
    <cellStyle name="Currency 24 3 5" xfId="26322"/>
    <cellStyle name="Currency 24 4" xfId="1924"/>
    <cellStyle name="Currency 24 4 2" xfId="1925"/>
    <cellStyle name="Currency 24 4 2 2" xfId="1926"/>
    <cellStyle name="Currency 24 4 2 2 2" xfId="26323"/>
    <cellStyle name="Currency 24 4 2 3" xfId="26324"/>
    <cellStyle name="Currency 24 4 3" xfId="1927"/>
    <cellStyle name="Currency 24 4 3 2" xfId="26325"/>
    <cellStyle name="Currency 24 4 4" xfId="26326"/>
    <cellStyle name="Currency 24 5" xfId="1928"/>
    <cellStyle name="Currency 24 5 2" xfId="1929"/>
    <cellStyle name="Currency 24 5 2 2" xfId="26327"/>
    <cellStyle name="Currency 24 5 3" xfId="26328"/>
    <cellStyle name="Currency 24 6" xfId="1930"/>
    <cellStyle name="Currency 24 6 2" xfId="26329"/>
    <cellStyle name="Currency 24 7" xfId="26330"/>
    <cellStyle name="Currency 25" xfId="1931"/>
    <cellStyle name="Currency 25 2" xfId="26331"/>
    <cellStyle name="Currency 26" xfId="1932"/>
    <cellStyle name="Currency 26 2" xfId="1933"/>
    <cellStyle name="Currency 26 2 2" xfId="1934"/>
    <cellStyle name="Currency 26 2 2 2" xfId="1935"/>
    <cellStyle name="Currency 26 2 2 2 2" xfId="1936"/>
    <cellStyle name="Currency 26 2 2 2 2 2" xfId="26332"/>
    <cellStyle name="Currency 26 2 2 2 3" xfId="26333"/>
    <cellStyle name="Currency 26 2 2 3" xfId="1937"/>
    <cellStyle name="Currency 26 2 2 3 2" xfId="26334"/>
    <cellStyle name="Currency 26 2 2 4" xfId="26335"/>
    <cellStyle name="Currency 26 2 3" xfId="1938"/>
    <cellStyle name="Currency 26 2 3 2" xfId="1939"/>
    <cellStyle name="Currency 26 2 3 2 2" xfId="26336"/>
    <cellStyle name="Currency 26 2 3 3" xfId="26337"/>
    <cellStyle name="Currency 26 2 4" xfId="1940"/>
    <cellStyle name="Currency 26 2 4 2" xfId="26338"/>
    <cellStyle name="Currency 26 2 5" xfId="26339"/>
    <cellStyle name="Currency 26 3" xfId="1941"/>
    <cellStyle name="Currency 26 3 2" xfId="1942"/>
    <cellStyle name="Currency 26 3 2 2" xfId="1943"/>
    <cellStyle name="Currency 26 3 2 2 2" xfId="1944"/>
    <cellStyle name="Currency 26 3 2 2 2 2" xfId="26340"/>
    <cellStyle name="Currency 26 3 2 2 3" xfId="26341"/>
    <cellStyle name="Currency 26 3 2 3" xfId="1945"/>
    <cellStyle name="Currency 26 3 2 3 2" xfId="26342"/>
    <cellStyle name="Currency 26 3 2 4" xfId="26343"/>
    <cellStyle name="Currency 26 3 3" xfId="1946"/>
    <cellStyle name="Currency 26 3 3 2" xfId="1947"/>
    <cellStyle name="Currency 26 3 3 2 2" xfId="26344"/>
    <cellStyle name="Currency 26 3 3 3" xfId="26345"/>
    <cellStyle name="Currency 26 3 4" xfId="1948"/>
    <cellStyle name="Currency 26 3 4 2" xfId="26346"/>
    <cellStyle name="Currency 26 3 5" xfId="26347"/>
    <cellStyle name="Currency 26 4" xfId="1949"/>
    <cellStyle name="Currency 26 4 2" xfId="1950"/>
    <cellStyle name="Currency 26 4 2 2" xfId="1951"/>
    <cellStyle name="Currency 26 4 2 2 2" xfId="26348"/>
    <cellStyle name="Currency 26 4 2 3" xfId="26349"/>
    <cellStyle name="Currency 26 4 3" xfId="1952"/>
    <cellStyle name="Currency 26 4 3 2" xfId="26350"/>
    <cellStyle name="Currency 26 4 4" xfId="26351"/>
    <cellStyle name="Currency 26 5" xfId="1953"/>
    <cellStyle name="Currency 26 5 2" xfId="1954"/>
    <cellStyle name="Currency 26 5 2 2" xfId="26352"/>
    <cellStyle name="Currency 26 5 3" xfId="26353"/>
    <cellStyle name="Currency 26 6" xfId="1955"/>
    <cellStyle name="Currency 26 6 2" xfId="26354"/>
    <cellStyle name="Currency 26 7" xfId="26355"/>
    <cellStyle name="Currency 27" xfId="1956"/>
    <cellStyle name="Currency 27 2" xfId="1957"/>
    <cellStyle name="Currency 27 2 2" xfId="1958"/>
    <cellStyle name="Currency 27 2 2 2" xfId="1959"/>
    <cellStyle name="Currency 27 2 2 2 2" xfId="1960"/>
    <cellStyle name="Currency 27 2 2 2 2 2" xfId="26356"/>
    <cellStyle name="Currency 27 2 2 2 3" xfId="26357"/>
    <cellStyle name="Currency 27 2 2 3" xfId="1961"/>
    <cellStyle name="Currency 27 2 2 3 2" xfId="26358"/>
    <cellStyle name="Currency 27 2 2 4" xfId="26359"/>
    <cellStyle name="Currency 27 2 3" xfId="1962"/>
    <cellStyle name="Currency 27 2 3 2" xfId="1963"/>
    <cellStyle name="Currency 27 2 3 2 2" xfId="26360"/>
    <cellStyle name="Currency 27 2 3 3" xfId="26361"/>
    <cellStyle name="Currency 27 2 4" xfId="1964"/>
    <cellStyle name="Currency 27 2 4 2" xfId="26362"/>
    <cellStyle name="Currency 27 2 5" xfId="26363"/>
    <cellStyle name="Currency 27 3" xfId="1965"/>
    <cellStyle name="Currency 27 3 2" xfId="1966"/>
    <cellStyle name="Currency 27 3 2 2" xfId="1967"/>
    <cellStyle name="Currency 27 3 2 2 2" xfId="1968"/>
    <cellStyle name="Currency 27 3 2 2 2 2" xfId="26364"/>
    <cellStyle name="Currency 27 3 2 2 3" xfId="26365"/>
    <cellStyle name="Currency 27 3 2 3" xfId="1969"/>
    <cellStyle name="Currency 27 3 2 3 2" xfId="26366"/>
    <cellStyle name="Currency 27 3 2 4" xfId="26367"/>
    <cellStyle name="Currency 27 3 3" xfId="1970"/>
    <cellStyle name="Currency 27 3 3 2" xfId="1971"/>
    <cellStyle name="Currency 27 3 3 2 2" xfId="26368"/>
    <cellStyle name="Currency 27 3 3 3" xfId="26369"/>
    <cellStyle name="Currency 27 3 4" xfId="1972"/>
    <cellStyle name="Currency 27 3 4 2" xfId="26370"/>
    <cellStyle name="Currency 27 3 5" xfId="26371"/>
    <cellStyle name="Currency 27 4" xfId="1973"/>
    <cellStyle name="Currency 27 4 2" xfId="1974"/>
    <cellStyle name="Currency 27 4 2 2" xfId="1975"/>
    <cellStyle name="Currency 27 4 2 2 2" xfId="26372"/>
    <cellStyle name="Currency 27 4 2 3" xfId="26373"/>
    <cellStyle name="Currency 27 4 3" xfId="1976"/>
    <cellStyle name="Currency 27 4 3 2" xfId="26374"/>
    <cellStyle name="Currency 27 4 4" xfId="26375"/>
    <cellStyle name="Currency 27 5" xfId="1977"/>
    <cellStyle name="Currency 27 5 2" xfId="1978"/>
    <cellStyle name="Currency 27 5 2 2" xfId="26376"/>
    <cellStyle name="Currency 27 5 3" xfId="26377"/>
    <cellStyle name="Currency 27 6" xfId="1979"/>
    <cellStyle name="Currency 27 6 2" xfId="26378"/>
    <cellStyle name="Currency 27 7" xfId="26379"/>
    <cellStyle name="Currency 28" xfId="1980"/>
    <cellStyle name="Currency 28 2" xfId="1981"/>
    <cellStyle name="Currency 28 2 2" xfId="1982"/>
    <cellStyle name="Currency 28 2 2 2" xfId="1983"/>
    <cellStyle name="Currency 28 2 2 2 2" xfId="1984"/>
    <cellStyle name="Currency 28 2 2 2 2 2" xfId="26380"/>
    <cellStyle name="Currency 28 2 2 2 3" xfId="26381"/>
    <cellStyle name="Currency 28 2 2 3" xfId="1985"/>
    <cellStyle name="Currency 28 2 2 3 2" xfId="26382"/>
    <cellStyle name="Currency 28 2 2 4" xfId="26383"/>
    <cellStyle name="Currency 28 2 3" xfId="1986"/>
    <cellStyle name="Currency 28 2 3 2" xfId="1987"/>
    <cellStyle name="Currency 28 2 3 2 2" xfId="26384"/>
    <cellStyle name="Currency 28 2 3 3" xfId="26385"/>
    <cellStyle name="Currency 28 2 4" xfId="1988"/>
    <cellStyle name="Currency 28 2 4 2" xfId="26386"/>
    <cellStyle name="Currency 28 2 5" xfId="26387"/>
    <cellStyle name="Currency 28 3" xfId="1989"/>
    <cellStyle name="Currency 28 3 2" xfId="1990"/>
    <cellStyle name="Currency 28 3 2 2" xfId="1991"/>
    <cellStyle name="Currency 28 3 2 2 2" xfId="1992"/>
    <cellStyle name="Currency 28 3 2 2 2 2" xfId="26388"/>
    <cellStyle name="Currency 28 3 2 2 3" xfId="26389"/>
    <cellStyle name="Currency 28 3 2 3" xfId="1993"/>
    <cellStyle name="Currency 28 3 2 3 2" xfId="26390"/>
    <cellStyle name="Currency 28 3 2 4" xfId="26391"/>
    <cellStyle name="Currency 28 3 3" xfId="1994"/>
    <cellStyle name="Currency 28 3 3 2" xfId="1995"/>
    <cellStyle name="Currency 28 3 3 2 2" xfId="26392"/>
    <cellStyle name="Currency 28 3 3 3" xfId="26393"/>
    <cellStyle name="Currency 28 3 4" xfId="1996"/>
    <cellStyle name="Currency 28 3 4 2" xfId="26394"/>
    <cellStyle name="Currency 28 3 5" xfId="26395"/>
    <cellStyle name="Currency 28 4" xfId="1997"/>
    <cellStyle name="Currency 28 4 2" xfId="1998"/>
    <cellStyle name="Currency 28 4 2 2" xfId="1999"/>
    <cellStyle name="Currency 28 4 2 2 2" xfId="26396"/>
    <cellStyle name="Currency 28 4 2 3" xfId="26397"/>
    <cellStyle name="Currency 28 4 3" xfId="2000"/>
    <cellStyle name="Currency 28 4 3 2" xfId="26398"/>
    <cellStyle name="Currency 28 4 4" xfId="26399"/>
    <cellStyle name="Currency 28 5" xfId="2001"/>
    <cellStyle name="Currency 28 5 2" xfId="2002"/>
    <cellStyle name="Currency 28 5 2 2" xfId="26400"/>
    <cellStyle name="Currency 28 5 3" xfId="26401"/>
    <cellStyle name="Currency 28 6" xfId="2003"/>
    <cellStyle name="Currency 28 6 2" xfId="26402"/>
    <cellStyle name="Currency 28 7" xfId="26403"/>
    <cellStyle name="Currency 29" xfId="2004"/>
    <cellStyle name="Currency 29 2" xfId="2005"/>
    <cellStyle name="Currency 29 2 2" xfId="2006"/>
    <cellStyle name="Currency 29 2 2 2" xfId="2007"/>
    <cellStyle name="Currency 29 2 2 2 2" xfId="2008"/>
    <cellStyle name="Currency 29 2 2 2 2 2" xfId="26404"/>
    <cellStyle name="Currency 29 2 2 2 3" xfId="26405"/>
    <cellStyle name="Currency 29 2 2 3" xfId="2009"/>
    <cellStyle name="Currency 29 2 2 3 2" xfId="26406"/>
    <cellStyle name="Currency 29 2 2 4" xfId="26407"/>
    <cellStyle name="Currency 29 2 3" xfId="2010"/>
    <cellStyle name="Currency 29 2 3 2" xfId="2011"/>
    <cellStyle name="Currency 29 2 3 2 2" xfId="26408"/>
    <cellStyle name="Currency 29 2 3 3" xfId="26409"/>
    <cellStyle name="Currency 29 2 4" xfId="2012"/>
    <cellStyle name="Currency 29 2 4 2" xfId="26410"/>
    <cellStyle name="Currency 29 2 5" xfId="26411"/>
    <cellStyle name="Currency 29 3" xfId="2013"/>
    <cellStyle name="Currency 29 3 2" xfId="2014"/>
    <cellStyle name="Currency 29 3 2 2" xfId="2015"/>
    <cellStyle name="Currency 29 3 2 2 2" xfId="2016"/>
    <cellStyle name="Currency 29 3 2 2 2 2" xfId="26412"/>
    <cellStyle name="Currency 29 3 2 2 3" xfId="26413"/>
    <cellStyle name="Currency 29 3 2 3" xfId="2017"/>
    <cellStyle name="Currency 29 3 2 3 2" xfId="26414"/>
    <cellStyle name="Currency 29 3 2 4" xfId="26415"/>
    <cellStyle name="Currency 29 3 3" xfId="2018"/>
    <cellStyle name="Currency 29 3 3 2" xfId="2019"/>
    <cellStyle name="Currency 29 3 3 2 2" xfId="26416"/>
    <cellStyle name="Currency 29 3 3 3" xfId="26417"/>
    <cellStyle name="Currency 29 3 4" xfId="2020"/>
    <cellStyle name="Currency 29 3 4 2" xfId="26418"/>
    <cellStyle name="Currency 29 3 5" xfId="26419"/>
    <cellStyle name="Currency 29 4" xfId="2021"/>
    <cellStyle name="Currency 29 4 2" xfId="2022"/>
    <cellStyle name="Currency 29 4 2 2" xfId="2023"/>
    <cellStyle name="Currency 29 4 2 2 2" xfId="26420"/>
    <cellStyle name="Currency 29 4 2 3" xfId="26421"/>
    <cellStyle name="Currency 29 4 3" xfId="2024"/>
    <cellStyle name="Currency 29 4 3 2" xfId="26422"/>
    <cellStyle name="Currency 29 4 4" xfId="26423"/>
    <cellStyle name="Currency 29 5" xfId="2025"/>
    <cellStyle name="Currency 29 5 2" xfId="2026"/>
    <cellStyle name="Currency 29 5 2 2" xfId="26424"/>
    <cellStyle name="Currency 29 5 3" xfId="26425"/>
    <cellStyle name="Currency 29 6" xfId="2027"/>
    <cellStyle name="Currency 29 6 2" xfId="26426"/>
    <cellStyle name="Currency 29 7" xfId="26427"/>
    <cellStyle name="Currency 3" xfId="2028"/>
    <cellStyle name="Currency 3 2" xfId="2029"/>
    <cellStyle name="Currency 3 2 2" xfId="2030"/>
    <cellStyle name="Currency 3 2 2 2" xfId="2031"/>
    <cellStyle name="Currency 3 2 2 2 2" xfId="26428"/>
    <cellStyle name="Currency 3 2 2 3" xfId="26429"/>
    <cellStyle name="Currency 3 2 3" xfId="2032"/>
    <cellStyle name="Currency 3 2 3 2" xfId="26430"/>
    <cellStyle name="Currency 3 2 4" xfId="2033"/>
    <cellStyle name="Currency 3 2 4 2" xfId="26431"/>
    <cellStyle name="Currency 3 2 5" xfId="2034"/>
    <cellStyle name="Currency 3 2 5 2" xfId="26432"/>
    <cellStyle name="Currency 3 2 6" xfId="26433"/>
    <cellStyle name="Currency 3 2 6 2" xfId="26434"/>
    <cellStyle name="Currency 3 3" xfId="2035"/>
    <cellStyle name="Currency 3 3 2" xfId="26435"/>
    <cellStyle name="Currency 3 3 2 2" xfId="26436"/>
    <cellStyle name="Currency 3 3 2 3" xfId="26437"/>
    <cellStyle name="Currency 3 3 3" xfId="26438"/>
    <cellStyle name="Currency 3 4" xfId="2036"/>
    <cellStyle name="Currency 3 4 2" xfId="26439"/>
    <cellStyle name="Currency 3 4 3" xfId="26440"/>
    <cellStyle name="Currency 3 5" xfId="2037"/>
    <cellStyle name="Currency 3 5 2" xfId="26441"/>
    <cellStyle name="Currency 3 6" xfId="2038"/>
    <cellStyle name="Currency 3 6 2" xfId="26442"/>
    <cellStyle name="Currency 3 7" xfId="26443"/>
    <cellStyle name="Currency 3 7 2" xfId="26444"/>
    <cellStyle name="Currency 3 8" xfId="26445"/>
    <cellStyle name="Currency 30" xfId="9804"/>
    <cellStyle name="Currency 30 2" xfId="10132"/>
    <cellStyle name="Currency 31" xfId="9913"/>
    <cellStyle name="Currency 31 2" xfId="10182"/>
    <cellStyle name="Currency 32" xfId="26446"/>
    <cellStyle name="Currency 33" xfId="26447"/>
    <cellStyle name="Currency 34" xfId="26448"/>
    <cellStyle name="Currency 35" xfId="26449"/>
    <cellStyle name="Currency 36" xfId="26450"/>
    <cellStyle name="Currency 37" xfId="26451"/>
    <cellStyle name="Currency 38" xfId="26452"/>
    <cellStyle name="Currency 39" xfId="26453"/>
    <cellStyle name="Currency 4" xfId="2039"/>
    <cellStyle name="Currency 4 10" xfId="2040"/>
    <cellStyle name="Currency 4 10 2" xfId="26454"/>
    <cellStyle name="Currency 4 11" xfId="26455"/>
    <cellStyle name="Currency 4 12" xfId="26456"/>
    <cellStyle name="Currency 4 2" xfId="2041"/>
    <cellStyle name="Currency 4 2 2" xfId="2042"/>
    <cellStyle name="Currency 4 2 2 2" xfId="2043"/>
    <cellStyle name="Currency 4 2 2 2 2" xfId="2044"/>
    <cellStyle name="Currency 4 2 2 2 2 2" xfId="26457"/>
    <cellStyle name="Currency 4 2 2 2 3" xfId="26458"/>
    <cellStyle name="Currency 4 2 2 3" xfId="2045"/>
    <cellStyle name="Currency 4 2 2 3 2" xfId="26459"/>
    <cellStyle name="Currency 4 2 2 4" xfId="26460"/>
    <cellStyle name="Currency 4 2 3" xfId="2046"/>
    <cellStyle name="Currency 4 2 3 2" xfId="2047"/>
    <cellStyle name="Currency 4 2 3 2 2" xfId="26461"/>
    <cellStyle name="Currency 4 2 3 3" xfId="26462"/>
    <cellStyle name="Currency 4 2 4" xfId="2048"/>
    <cellStyle name="Currency 4 2 4 2" xfId="26463"/>
    <cellStyle name="Currency 4 2 5" xfId="26464"/>
    <cellStyle name="Currency 4 2 5 2" xfId="26465"/>
    <cellStyle name="Currency 4 3" xfId="2049"/>
    <cellStyle name="Currency 4 3 2" xfId="2050"/>
    <cellStyle name="Currency 4 3 2 2" xfId="2051"/>
    <cellStyle name="Currency 4 3 2 2 2" xfId="2052"/>
    <cellStyle name="Currency 4 3 2 2 2 2" xfId="26466"/>
    <cellStyle name="Currency 4 3 2 2 3" xfId="26467"/>
    <cellStyle name="Currency 4 3 2 3" xfId="2053"/>
    <cellStyle name="Currency 4 3 2 3 2" xfId="26468"/>
    <cellStyle name="Currency 4 3 2 4" xfId="26469"/>
    <cellStyle name="Currency 4 3 3" xfId="2054"/>
    <cellStyle name="Currency 4 3 3 2" xfId="2055"/>
    <cellStyle name="Currency 4 3 3 2 2" xfId="26470"/>
    <cellStyle name="Currency 4 3 3 3" xfId="26471"/>
    <cellStyle name="Currency 4 3 4" xfId="2056"/>
    <cellStyle name="Currency 4 3 4 2" xfId="26472"/>
    <cellStyle name="Currency 4 3 5" xfId="26473"/>
    <cellStyle name="Currency 4 3 5 2" xfId="26474"/>
    <cellStyle name="Currency 4 4" xfId="2057"/>
    <cellStyle name="Currency 4 4 2" xfId="2058"/>
    <cellStyle name="Currency 4 4 2 2" xfId="2059"/>
    <cellStyle name="Currency 4 4 2 2 2" xfId="26475"/>
    <cellStyle name="Currency 4 4 2 3" xfId="26476"/>
    <cellStyle name="Currency 4 4 3" xfId="2060"/>
    <cellStyle name="Currency 4 4 3 2" xfId="26477"/>
    <cellStyle name="Currency 4 4 4" xfId="26478"/>
    <cellStyle name="Currency 4 5" xfId="2061"/>
    <cellStyle name="Currency 4 5 2" xfId="2062"/>
    <cellStyle name="Currency 4 5 2 2" xfId="2063"/>
    <cellStyle name="Currency 4 5 2 2 2" xfId="26479"/>
    <cellStyle name="Currency 4 5 2 3" xfId="26480"/>
    <cellStyle name="Currency 4 5 3" xfId="2064"/>
    <cellStyle name="Currency 4 5 3 2" xfId="26481"/>
    <cellStyle name="Currency 4 5 4" xfId="26482"/>
    <cellStyle name="Currency 4 6" xfId="2065"/>
    <cellStyle name="Currency 4 6 2" xfId="2066"/>
    <cellStyle name="Currency 4 6 2 2" xfId="2067"/>
    <cellStyle name="Currency 4 6 2 2 2" xfId="26483"/>
    <cellStyle name="Currency 4 6 2 3" xfId="26484"/>
    <cellStyle name="Currency 4 6 3" xfId="2068"/>
    <cellStyle name="Currency 4 6 3 2" xfId="26485"/>
    <cellStyle name="Currency 4 6 4" xfId="26486"/>
    <cellStyle name="Currency 4 7" xfId="2069"/>
    <cellStyle name="Currency 4 7 2" xfId="2070"/>
    <cellStyle name="Currency 4 7 2 2" xfId="26487"/>
    <cellStyle name="Currency 4 7 3" xfId="26488"/>
    <cellStyle name="Currency 4 8" xfId="2071"/>
    <cellStyle name="Currency 4 8 2" xfId="26489"/>
    <cellStyle name="Currency 4 9" xfId="2072"/>
    <cellStyle name="Currency 4 9 2" xfId="26490"/>
    <cellStyle name="Currency 40" xfId="26491"/>
    <cellStyle name="Currency 41" xfId="26492"/>
    <cellStyle name="Currency 42" xfId="26493"/>
    <cellStyle name="Currency 43" xfId="26494"/>
    <cellStyle name="Currency 5" xfId="2073"/>
    <cellStyle name="Currency 5 2" xfId="2074"/>
    <cellStyle name="Currency 5 2 2" xfId="2075"/>
    <cellStyle name="Currency 5 2 2 2" xfId="2076"/>
    <cellStyle name="Currency 5 2 2 2 2" xfId="2077"/>
    <cellStyle name="Currency 5 2 2 2 2 2" xfId="26495"/>
    <cellStyle name="Currency 5 2 2 2 3" xfId="26496"/>
    <cellStyle name="Currency 5 2 2 3" xfId="2078"/>
    <cellStyle name="Currency 5 2 2 3 2" xfId="26497"/>
    <cellStyle name="Currency 5 2 2 4" xfId="26498"/>
    <cellStyle name="Currency 5 2 3" xfId="2079"/>
    <cellStyle name="Currency 5 2 3 2" xfId="2080"/>
    <cellStyle name="Currency 5 2 3 2 2" xfId="26499"/>
    <cellStyle name="Currency 5 2 3 3" xfId="26500"/>
    <cellStyle name="Currency 5 2 4" xfId="2081"/>
    <cellStyle name="Currency 5 2 4 2" xfId="26501"/>
    <cellStyle name="Currency 5 2 5" xfId="26502"/>
    <cellStyle name="Currency 5 2 5 2" xfId="26503"/>
    <cellStyle name="Currency 5 3" xfId="2082"/>
    <cellStyle name="Currency 5 3 2" xfId="2083"/>
    <cellStyle name="Currency 5 3 2 2" xfId="2084"/>
    <cellStyle name="Currency 5 3 2 2 2" xfId="2085"/>
    <cellStyle name="Currency 5 3 2 2 2 2" xfId="26504"/>
    <cellStyle name="Currency 5 3 2 2 3" xfId="26505"/>
    <cellStyle name="Currency 5 3 2 3" xfId="2086"/>
    <cellStyle name="Currency 5 3 2 3 2" xfId="26506"/>
    <cellStyle name="Currency 5 3 2 4" xfId="26507"/>
    <cellStyle name="Currency 5 3 3" xfId="2087"/>
    <cellStyle name="Currency 5 3 3 2" xfId="2088"/>
    <cellStyle name="Currency 5 3 3 2 2" xfId="26508"/>
    <cellStyle name="Currency 5 3 3 3" xfId="26509"/>
    <cellStyle name="Currency 5 3 4" xfId="2089"/>
    <cellStyle name="Currency 5 3 4 2" xfId="26510"/>
    <cellStyle name="Currency 5 3 5" xfId="26511"/>
    <cellStyle name="Currency 5 3 5 2" xfId="26512"/>
    <cellStyle name="Currency 5 4" xfId="2090"/>
    <cellStyle name="Currency 5 4 2" xfId="2091"/>
    <cellStyle name="Currency 5 4 2 2" xfId="2092"/>
    <cellStyle name="Currency 5 4 2 2 2" xfId="26513"/>
    <cellStyle name="Currency 5 4 2 3" xfId="26514"/>
    <cellStyle name="Currency 5 4 3" xfId="2093"/>
    <cellStyle name="Currency 5 4 3 2" xfId="26515"/>
    <cellStyle name="Currency 5 4 4" xfId="26516"/>
    <cellStyle name="Currency 5 5" xfId="2094"/>
    <cellStyle name="Currency 5 5 2" xfId="2095"/>
    <cellStyle name="Currency 5 5 2 2" xfId="26517"/>
    <cellStyle name="Currency 5 5 3" xfId="26518"/>
    <cellStyle name="Currency 5 6" xfId="2096"/>
    <cellStyle name="Currency 5 6 2" xfId="26519"/>
    <cellStyle name="Currency 5 7" xfId="26520"/>
    <cellStyle name="Currency 5 7 2" xfId="26521"/>
    <cellStyle name="Currency 6" xfId="2097"/>
    <cellStyle name="Currency 6 2" xfId="2098"/>
    <cellStyle name="Currency 6 2 2" xfId="2099"/>
    <cellStyle name="Currency 6 2 2 2" xfId="2100"/>
    <cellStyle name="Currency 6 2 2 2 2" xfId="2101"/>
    <cellStyle name="Currency 6 2 2 2 2 2" xfId="26522"/>
    <cellStyle name="Currency 6 2 2 2 3" xfId="26523"/>
    <cellStyle name="Currency 6 2 2 3" xfId="2102"/>
    <cellStyle name="Currency 6 2 2 3 2" xfId="26524"/>
    <cellStyle name="Currency 6 2 2 4" xfId="26525"/>
    <cellStyle name="Currency 6 2 3" xfId="2103"/>
    <cellStyle name="Currency 6 2 3 2" xfId="2104"/>
    <cellStyle name="Currency 6 2 3 2 2" xfId="26526"/>
    <cellStyle name="Currency 6 2 3 3" xfId="26527"/>
    <cellStyle name="Currency 6 2 4" xfId="2105"/>
    <cellStyle name="Currency 6 2 4 2" xfId="26528"/>
    <cellStyle name="Currency 6 2 5" xfId="26529"/>
    <cellStyle name="Currency 6 3" xfId="2106"/>
    <cellStyle name="Currency 6 3 2" xfId="2107"/>
    <cellStyle name="Currency 6 3 2 2" xfId="2108"/>
    <cellStyle name="Currency 6 3 2 2 2" xfId="2109"/>
    <cellStyle name="Currency 6 3 2 2 2 2" xfId="26530"/>
    <cellStyle name="Currency 6 3 2 2 3" xfId="26531"/>
    <cellStyle name="Currency 6 3 2 3" xfId="2110"/>
    <cellStyle name="Currency 6 3 2 3 2" xfId="26532"/>
    <cellStyle name="Currency 6 3 2 4" xfId="26533"/>
    <cellStyle name="Currency 6 3 3" xfId="2111"/>
    <cellStyle name="Currency 6 3 3 2" xfId="2112"/>
    <cellStyle name="Currency 6 3 3 2 2" xfId="26534"/>
    <cellStyle name="Currency 6 3 3 3" xfId="26535"/>
    <cellStyle name="Currency 6 3 4" xfId="2113"/>
    <cellStyle name="Currency 6 3 4 2" xfId="26536"/>
    <cellStyle name="Currency 6 3 5" xfId="26537"/>
    <cellStyle name="Currency 6 4" xfId="2114"/>
    <cellStyle name="Currency 6 4 2" xfId="2115"/>
    <cellStyle name="Currency 6 4 2 2" xfId="2116"/>
    <cellStyle name="Currency 6 4 2 2 2" xfId="26538"/>
    <cellStyle name="Currency 6 4 2 3" xfId="26539"/>
    <cellStyle name="Currency 6 4 3" xfId="2117"/>
    <cellStyle name="Currency 6 4 3 2" xfId="26540"/>
    <cellStyle name="Currency 6 4 4" xfId="26541"/>
    <cellStyle name="Currency 6 5" xfId="2118"/>
    <cellStyle name="Currency 6 5 2" xfId="2119"/>
    <cellStyle name="Currency 6 5 2 2" xfId="26542"/>
    <cellStyle name="Currency 6 5 3" xfId="26543"/>
    <cellStyle name="Currency 6 6" xfId="2120"/>
    <cellStyle name="Currency 6 6 2" xfId="26544"/>
    <cellStyle name="Currency 6 7" xfId="26545"/>
    <cellStyle name="Currency 6 8" xfId="26546"/>
    <cellStyle name="Currency 7" xfId="2121"/>
    <cellStyle name="Currency 7 2" xfId="2122"/>
    <cellStyle name="Currency 7 2 2" xfId="26547"/>
    <cellStyle name="Currency 7 3" xfId="26548"/>
    <cellStyle name="Currency 7 4" xfId="26549"/>
    <cellStyle name="Currency 7 5" xfId="26550"/>
    <cellStyle name="Currency 8" xfId="2123"/>
    <cellStyle name="Currency 8 2" xfId="2124"/>
    <cellStyle name="Currency 8 2 2" xfId="2125"/>
    <cellStyle name="Currency 8 2 2 2" xfId="2126"/>
    <cellStyle name="Currency 8 2 2 2 2" xfId="2127"/>
    <cellStyle name="Currency 8 2 2 2 2 2" xfId="26551"/>
    <cellStyle name="Currency 8 2 2 2 3" xfId="26552"/>
    <cellStyle name="Currency 8 2 2 3" xfId="2128"/>
    <cellStyle name="Currency 8 2 2 3 2" xfId="26553"/>
    <cellStyle name="Currency 8 2 2 4" xfId="26554"/>
    <cellStyle name="Currency 8 2 3" xfId="2129"/>
    <cellStyle name="Currency 8 2 3 2" xfId="2130"/>
    <cellStyle name="Currency 8 2 3 2 2" xfId="26555"/>
    <cellStyle name="Currency 8 2 3 3" xfId="26556"/>
    <cellStyle name="Currency 8 2 4" xfId="2131"/>
    <cellStyle name="Currency 8 2 4 2" xfId="26557"/>
    <cellStyle name="Currency 8 2 5" xfId="26558"/>
    <cellStyle name="Currency 8 3" xfId="2132"/>
    <cellStyle name="Currency 8 3 2" xfId="2133"/>
    <cellStyle name="Currency 8 3 2 2" xfId="2134"/>
    <cellStyle name="Currency 8 3 2 2 2" xfId="2135"/>
    <cellStyle name="Currency 8 3 2 2 2 2" xfId="26559"/>
    <cellStyle name="Currency 8 3 2 2 3" xfId="26560"/>
    <cellStyle name="Currency 8 3 2 3" xfId="2136"/>
    <cellStyle name="Currency 8 3 2 3 2" xfId="26561"/>
    <cellStyle name="Currency 8 3 2 4" xfId="26562"/>
    <cellStyle name="Currency 8 3 3" xfId="2137"/>
    <cellStyle name="Currency 8 3 3 2" xfId="2138"/>
    <cellStyle name="Currency 8 3 3 2 2" xfId="26563"/>
    <cellStyle name="Currency 8 3 3 3" xfId="26564"/>
    <cellStyle name="Currency 8 3 4" xfId="2139"/>
    <cellStyle name="Currency 8 3 4 2" xfId="26565"/>
    <cellStyle name="Currency 8 3 5" xfId="26566"/>
    <cellStyle name="Currency 8 4" xfId="2140"/>
    <cellStyle name="Currency 8 4 2" xfId="2141"/>
    <cellStyle name="Currency 8 4 2 2" xfId="2142"/>
    <cellStyle name="Currency 8 4 2 2 2" xfId="26567"/>
    <cellStyle name="Currency 8 4 2 3" xfId="26568"/>
    <cellStyle name="Currency 8 4 3" xfId="2143"/>
    <cellStyle name="Currency 8 4 3 2" xfId="26569"/>
    <cellStyle name="Currency 8 4 4" xfId="26570"/>
    <cellStyle name="Currency 8 5" xfId="2144"/>
    <cellStyle name="Currency 8 5 2" xfId="2145"/>
    <cellStyle name="Currency 8 5 2 2" xfId="26571"/>
    <cellStyle name="Currency 8 5 3" xfId="26572"/>
    <cellStyle name="Currency 8 6" xfId="2146"/>
    <cellStyle name="Currency 8 6 2" xfId="26573"/>
    <cellStyle name="Currency 8 7" xfId="2147"/>
    <cellStyle name="Currency 8 7 2" xfId="26574"/>
    <cellStyle name="Currency 8 8" xfId="26575"/>
    <cellStyle name="Currency 8 9" xfId="26576"/>
    <cellStyle name="Currency 9" xfId="2148"/>
    <cellStyle name="Currency 9 2" xfId="2149"/>
    <cellStyle name="Currency 9 2 2" xfId="2150"/>
    <cellStyle name="Currency 9 2 2 2" xfId="2151"/>
    <cellStyle name="Currency 9 2 2 2 2" xfId="2152"/>
    <cellStyle name="Currency 9 2 2 2 2 2" xfId="26577"/>
    <cellStyle name="Currency 9 2 2 2 3" xfId="26578"/>
    <cellStyle name="Currency 9 2 2 3" xfId="2153"/>
    <cellStyle name="Currency 9 2 2 3 2" xfId="26579"/>
    <cellStyle name="Currency 9 2 2 4" xfId="26580"/>
    <cellStyle name="Currency 9 2 3" xfId="2154"/>
    <cellStyle name="Currency 9 2 3 2" xfId="2155"/>
    <cellStyle name="Currency 9 2 3 2 2" xfId="26581"/>
    <cellStyle name="Currency 9 2 3 3" xfId="26582"/>
    <cellStyle name="Currency 9 2 4" xfId="2156"/>
    <cellStyle name="Currency 9 2 4 2" xfId="26583"/>
    <cellStyle name="Currency 9 2 5" xfId="26584"/>
    <cellStyle name="Currency 9 3" xfId="2157"/>
    <cellStyle name="Currency 9 3 2" xfId="2158"/>
    <cellStyle name="Currency 9 3 2 2" xfId="2159"/>
    <cellStyle name="Currency 9 3 2 2 2" xfId="2160"/>
    <cellStyle name="Currency 9 3 2 2 2 2" xfId="26585"/>
    <cellStyle name="Currency 9 3 2 2 3" xfId="26586"/>
    <cellStyle name="Currency 9 3 2 3" xfId="2161"/>
    <cellStyle name="Currency 9 3 2 3 2" xfId="26587"/>
    <cellStyle name="Currency 9 3 2 4" xfId="26588"/>
    <cellStyle name="Currency 9 3 3" xfId="2162"/>
    <cellStyle name="Currency 9 3 3 2" xfId="2163"/>
    <cellStyle name="Currency 9 3 3 2 2" xfId="26589"/>
    <cellStyle name="Currency 9 3 3 3" xfId="26590"/>
    <cellStyle name="Currency 9 3 4" xfId="2164"/>
    <cellStyle name="Currency 9 3 4 2" xfId="26591"/>
    <cellStyle name="Currency 9 3 5" xfId="26592"/>
    <cellStyle name="Currency 9 4" xfId="2165"/>
    <cellStyle name="Currency 9 4 2" xfId="2166"/>
    <cellStyle name="Currency 9 4 2 2" xfId="2167"/>
    <cellStyle name="Currency 9 4 2 2 2" xfId="26593"/>
    <cellStyle name="Currency 9 4 2 3" xfId="26594"/>
    <cellStyle name="Currency 9 4 3" xfId="2168"/>
    <cellStyle name="Currency 9 4 3 2" xfId="26595"/>
    <cellStyle name="Currency 9 4 4" xfId="26596"/>
    <cellStyle name="Currency 9 5" xfId="2169"/>
    <cellStyle name="Currency 9 5 2" xfId="2170"/>
    <cellStyle name="Currency 9 5 2 2" xfId="26597"/>
    <cellStyle name="Currency 9 5 3" xfId="26598"/>
    <cellStyle name="Currency 9 6" xfId="2171"/>
    <cellStyle name="Currency 9 6 2" xfId="26599"/>
    <cellStyle name="Currency 9 7" xfId="26600"/>
    <cellStyle name="Currency 9 8" xfId="26601"/>
    <cellStyle name="Currency Per Share" xfId="2172"/>
    <cellStyle name="Currency0" xfId="2174"/>
    <cellStyle name="Currency0 2" xfId="26602"/>
    <cellStyle name="Currency0 2 2" xfId="26603"/>
    <cellStyle name="Currency0 2 2 2" xfId="26604"/>
    <cellStyle name="Currency0 2 2 2 2" xfId="26605"/>
    <cellStyle name="Currency0 2 2 3" xfId="26606"/>
    <cellStyle name="Currency0 2 3" xfId="26607"/>
    <cellStyle name="Currency0 2 3 2" xfId="26608"/>
    <cellStyle name="Currency0 2 4" xfId="26609"/>
    <cellStyle name="Currency0 3" xfId="26610"/>
    <cellStyle name="Currency0 3 2" xfId="26611"/>
    <cellStyle name="Currency0 3 3" xfId="26612"/>
    <cellStyle name="Currency0 4" xfId="26613"/>
    <cellStyle name="Currency2" xfId="2175"/>
    <cellStyle name="CUS.Work.Area" xfId="2176"/>
    <cellStyle name="custom" xfId="26614"/>
    <cellStyle name="Dash" xfId="2177"/>
    <cellStyle name="Data" xfId="2178"/>
    <cellStyle name="Data 10" xfId="26615"/>
    <cellStyle name="Data 11" xfId="26616"/>
    <cellStyle name="Data 2" xfId="2179"/>
    <cellStyle name="Data 2 2" xfId="9840"/>
    <cellStyle name="Data 2 2 2" xfId="26617"/>
    <cellStyle name="Data 2 2 3" xfId="26618"/>
    <cellStyle name="Data 2 2 4" xfId="26619"/>
    <cellStyle name="Data 2 2 5" xfId="26620"/>
    <cellStyle name="Data 2 2 6" xfId="26621"/>
    <cellStyle name="Data 2 2 7" xfId="26622"/>
    <cellStyle name="Data 2 3" xfId="26623"/>
    <cellStyle name="Data 2 4" xfId="26624"/>
    <cellStyle name="Data 2 5" xfId="26625"/>
    <cellStyle name="Data 2 6" xfId="26626"/>
    <cellStyle name="Data 2 7" xfId="26627"/>
    <cellStyle name="Data 2 8" xfId="26628"/>
    <cellStyle name="Data 2 9" xfId="26629"/>
    <cellStyle name="Data 3" xfId="2180"/>
    <cellStyle name="Data 4" xfId="9839"/>
    <cellStyle name="Data 4 2" xfId="26630"/>
    <cellStyle name="Data 4 3" xfId="26631"/>
    <cellStyle name="Data 4 4" xfId="26632"/>
    <cellStyle name="Data 4 5" xfId="26633"/>
    <cellStyle name="Data 4 6" xfId="26634"/>
    <cellStyle name="Data 4 7" xfId="26635"/>
    <cellStyle name="Data 5" xfId="26636"/>
    <cellStyle name="Data 6" xfId="26637"/>
    <cellStyle name="Data 7" xfId="26638"/>
    <cellStyle name="Data 8" xfId="26639"/>
    <cellStyle name="Data 9" xfId="26640"/>
    <cellStyle name="Date" xfId="2181"/>
    <cellStyle name="Date [mm-dd-yyyy]" xfId="2183"/>
    <cellStyle name="Date [mm-dd-yyyy] 2" xfId="2184"/>
    <cellStyle name="Date [mm-d-yyyy]" xfId="2182"/>
    <cellStyle name="Date [mm-d-yyyy] 10" xfId="26641"/>
    <cellStyle name="Date [mm-d-yyyy] 11" xfId="26642"/>
    <cellStyle name="Date [mm-d-yyyy] 12" xfId="26643"/>
    <cellStyle name="Date [mm-d-yyyy] 13" xfId="26644"/>
    <cellStyle name="Date [mm-d-yyyy] 2" xfId="5696"/>
    <cellStyle name="Date [mm-d-yyyy] 2 10" xfId="26645"/>
    <cellStyle name="Date [mm-d-yyyy] 2 11" xfId="26646"/>
    <cellStyle name="Date [mm-d-yyyy] 2 2" xfId="26647"/>
    <cellStyle name="Date [mm-d-yyyy] 2 3" xfId="26648"/>
    <cellStyle name="Date [mm-d-yyyy] 2 4" xfId="26649"/>
    <cellStyle name="Date [mm-d-yyyy] 2 5" xfId="26650"/>
    <cellStyle name="Date [mm-d-yyyy] 2 6" xfId="26651"/>
    <cellStyle name="Date [mm-d-yyyy] 2 7" xfId="26652"/>
    <cellStyle name="Date [mm-d-yyyy] 2 8" xfId="26653"/>
    <cellStyle name="Date [mm-d-yyyy] 2 9" xfId="26654"/>
    <cellStyle name="Date [mm-d-yyyy] 3" xfId="26655"/>
    <cellStyle name="Date [mm-d-yyyy] 4" xfId="26656"/>
    <cellStyle name="Date [mm-d-yyyy] 5" xfId="26657"/>
    <cellStyle name="Date [mm-d-yyyy] 6" xfId="26658"/>
    <cellStyle name="Date [mm-d-yyyy] 7" xfId="26659"/>
    <cellStyle name="Date [mm-d-yyyy] 8" xfId="26660"/>
    <cellStyle name="Date [mm-d-yyyy] 9" xfId="26661"/>
    <cellStyle name="Date [mmm-yyyy]" xfId="2185"/>
    <cellStyle name="Date [mmm-yyyy] 10" xfId="26662"/>
    <cellStyle name="Date [mmm-yyyy] 11" xfId="26663"/>
    <cellStyle name="Date [mmm-yyyy] 12" xfId="26664"/>
    <cellStyle name="Date [mmm-yyyy] 2" xfId="5697"/>
    <cellStyle name="Date [mmm-yyyy] 3" xfId="26665"/>
    <cellStyle name="Date [mmm-yyyy] 4" xfId="26666"/>
    <cellStyle name="Date [mmm-yyyy] 5" xfId="26667"/>
    <cellStyle name="Date [mmm-yyyy] 6" xfId="26668"/>
    <cellStyle name="Date [mmm-yyyy] 7" xfId="26669"/>
    <cellStyle name="Date [mmm-yyyy] 8" xfId="26670"/>
    <cellStyle name="Date [mmm-yyyy] 9" xfId="26671"/>
    <cellStyle name="Date 2" xfId="26672"/>
    <cellStyle name="Date 2 2" xfId="26673"/>
    <cellStyle name="Date 2 2 2" xfId="26674"/>
    <cellStyle name="Date 2 2 2 2" xfId="26675"/>
    <cellStyle name="Date 2 2 3" xfId="26676"/>
    <cellStyle name="Date 2 3" xfId="26677"/>
    <cellStyle name="Date 2 3 2" xfId="26678"/>
    <cellStyle name="Date 2 4" xfId="26679"/>
    <cellStyle name="Date 3" xfId="26680"/>
    <cellStyle name="Date 3 2" xfId="26681"/>
    <cellStyle name="Date 3 3" xfId="26682"/>
    <cellStyle name="Date 4" xfId="26683"/>
    <cellStyle name="Date Aligned" xfId="2186"/>
    <cellStyle name="Date Aligned*" xfId="2187"/>
    <cellStyle name="Date Aligned_comp_Integrateds" xfId="9801"/>
    <cellStyle name="Date Short" xfId="2188"/>
    <cellStyle name="date_ Pies " xfId="2189"/>
    <cellStyle name="DblLineDollarAcct" xfId="2190"/>
    <cellStyle name="DblLineDollarAcct 2" xfId="26684"/>
    <cellStyle name="DblLinePercent" xfId="2191"/>
    <cellStyle name="Dezimal [0]_A17 - 31.03.1998" xfId="2192"/>
    <cellStyle name="Dezimal_A17 - 31.03.1998" xfId="2193"/>
    <cellStyle name="Dia" xfId="2194"/>
    <cellStyle name="Dollar_ Pies " xfId="2195"/>
    <cellStyle name="DollarAccounting" xfId="2196"/>
    <cellStyle name="DollarAccounting 2" xfId="26685"/>
    <cellStyle name="Dotted Line" xfId="2197"/>
    <cellStyle name="Dotted Line 2" xfId="2198"/>
    <cellStyle name="Dotted Line 3" xfId="2199"/>
    <cellStyle name="Double Accounting" xfId="2200"/>
    <cellStyle name="Double Accounting 2" xfId="26686"/>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687"/>
    <cellStyle name="Entrée 10 2" xfId="26688"/>
    <cellStyle name="Entrée 11" xfId="26689"/>
    <cellStyle name="Entrée 12" xfId="26690"/>
    <cellStyle name="Entrée 13" xfId="26691"/>
    <cellStyle name="Entrée 14" xfId="26692"/>
    <cellStyle name="Entrée 15" xfId="26693"/>
    <cellStyle name="Entrée 16" xfId="26694"/>
    <cellStyle name="Entrée 17" xfId="26695"/>
    <cellStyle name="Entrée 18" xfId="26696"/>
    <cellStyle name="Entrée 19" xfId="26697"/>
    <cellStyle name="Entrée 2" xfId="9841"/>
    <cellStyle name="Entrée 2 10" xfId="26698"/>
    <cellStyle name="Entrée 2 10 2" xfId="26699"/>
    <cellStyle name="Entrée 2 10 3" xfId="26700"/>
    <cellStyle name="Entrée 2 10 4" xfId="26701"/>
    <cellStyle name="Entrée 2 10 5" xfId="26702"/>
    <cellStyle name="Entrée 2 10 6" xfId="26703"/>
    <cellStyle name="Entrée 2 10 7" xfId="26704"/>
    <cellStyle name="Entrée 2 10 8" xfId="26705"/>
    <cellStyle name="Entrée 2 11" xfId="26706"/>
    <cellStyle name="Entrée 2 12" xfId="26707"/>
    <cellStyle name="Entrée 2 13" xfId="26708"/>
    <cellStyle name="Entrée 2 14" xfId="26709"/>
    <cellStyle name="Entrée 2 15" xfId="26710"/>
    <cellStyle name="Entrée 2 16" xfId="26711"/>
    <cellStyle name="Entrée 2 17" xfId="26712"/>
    <cellStyle name="Entrée 2 18" xfId="26713"/>
    <cellStyle name="Entrée 2 19" xfId="26714"/>
    <cellStyle name="Entrée 2 2" xfId="10141"/>
    <cellStyle name="Entrée 2 2 10" xfId="26715"/>
    <cellStyle name="Entrée 2 2 11" xfId="26716"/>
    <cellStyle name="Entrée 2 2 12" xfId="26717"/>
    <cellStyle name="Entrée 2 2 13" xfId="26718"/>
    <cellStyle name="Entrée 2 2 14" xfId="26719"/>
    <cellStyle name="Entrée 2 2 15" xfId="26720"/>
    <cellStyle name="Entrée 2 2 16" xfId="26721"/>
    <cellStyle name="Entrée 2 2 17" xfId="26722"/>
    <cellStyle name="Entrée 2 2 18" xfId="26723"/>
    <cellStyle name="Entrée 2 2 19" xfId="26724"/>
    <cellStyle name="Entrée 2 2 2" xfId="26725"/>
    <cellStyle name="Entrée 2 2 2 10" xfId="26726"/>
    <cellStyle name="Entrée 2 2 2 11" xfId="26727"/>
    <cellStyle name="Entrée 2 2 2 12" xfId="26728"/>
    <cellStyle name="Entrée 2 2 2 13" xfId="26729"/>
    <cellStyle name="Entrée 2 2 2 14" xfId="26730"/>
    <cellStyle name="Entrée 2 2 2 15" xfId="26731"/>
    <cellStyle name="Entrée 2 2 2 2" xfId="26732"/>
    <cellStyle name="Entrée 2 2 2 2 2" xfId="26733"/>
    <cellStyle name="Entrée 2 2 2 2 3" xfId="26734"/>
    <cellStyle name="Entrée 2 2 2 2 4" xfId="26735"/>
    <cellStyle name="Entrée 2 2 2 2 5" xfId="26736"/>
    <cellStyle name="Entrée 2 2 2 2 6" xfId="26737"/>
    <cellStyle name="Entrée 2 2 2 2 7" xfId="26738"/>
    <cellStyle name="Entrée 2 2 2 2 8" xfId="26739"/>
    <cellStyle name="Entrée 2 2 2 2 9" xfId="26740"/>
    <cellStyle name="Entrée 2 2 2 3" xfId="26741"/>
    <cellStyle name="Entrée 2 2 2 3 2" xfId="26742"/>
    <cellStyle name="Entrée 2 2 2 3 3" xfId="26743"/>
    <cellStyle name="Entrée 2 2 2 3 4" xfId="26744"/>
    <cellStyle name="Entrée 2 2 2 3 5" xfId="26745"/>
    <cellStyle name="Entrée 2 2 2 3 6" xfId="26746"/>
    <cellStyle name="Entrée 2 2 2 3 7" xfId="26747"/>
    <cellStyle name="Entrée 2 2 2 3 8" xfId="26748"/>
    <cellStyle name="Entrée 2 2 2 3 9" xfId="26749"/>
    <cellStyle name="Entrée 2 2 2 4" xfId="26750"/>
    <cellStyle name="Entrée 2 2 2 4 2" xfId="26751"/>
    <cellStyle name="Entrée 2 2 2 4 3" xfId="26752"/>
    <cellStyle name="Entrée 2 2 2 4 4" xfId="26753"/>
    <cellStyle name="Entrée 2 2 2 4 5" xfId="26754"/>
    <cellStyle name="Entrée 2 2 2 4 6" xfId="26755"/>
    <cellStyle name="Entrée 2 2 2 4 7" xfId="26756"/>
    <cellStyle name="Entrée 2 2 2 4 8" xfId="26757"/>
    <cellStyle name="Entrée 2 2 2 4 9" xfId="26758"/>
    <cellStyle name="Entrée 2 2 2 5" xfId="26759"/>
    <cellStyle name="Entrée 2 2 2 5 2" xfId="26760"/>
    <cellStyle name="Entrée 2 2 2 5 3" xfId="26761"/>
    <cellStyle name="Entrée 2 2 2 5 4" xfId="26762"/>
    <cellStyle name="Entrée 2 2 2 5 5" xfId="26763"/>
    <cellStyle name="Entrée 2 2 2 5 6" xfId="26764"/>
    <cellStyle name="Entrée 2 2 2 5 7" xfId="26765"/>
    <cellStyle name="Entrée 2 2 2 5 8" xfId="26766"/>
    <cellStyle name="Entrée 2 2 2 6" xfId="26767"/>
    <cellStyle name="Entrée 2 2 2 6 2" xfId="26768"/>
    <cellStyle name="Entrée 2 2 2 6 3" xfId="26769"/>
    <cellStyle name="Entrée 2 2 2 6 4" xfId="26770"/>
    <cellStyle name="Entrée 2 2 2 6 5" xfId="26771"/>
    <cellStyle name="Entrée 2 2 2 6 6" xfId="26772"/>
    <cellStyle name="Entrée 2 2 2 6 7" xfId="26773"/>
    <cellStyle name="Entrée 2 2 2 6 8" xfId="26774"/>
    <cellStyle name="Entrée 2 2 2 7" xfId="26775"/>
    <cellStyle name="Entrée 2 2 2 7 2" xfId="26776"/>
    <cellStyle name="Entrée 2 2 2 7 3" xfId="26777"/>
    <cellStyle name="Entrée 2 2 2 7 4" xfId="26778"/>
    <cellStyle name="Entrée 2 2 2 7 5" xfId="26779"/>
    <cellStyle name="Entrée 2 2 2 7 6" xfId="26780"/>
    <cellStyle name="Entrée 2 2 2 7 7" xfId="26781"/>
    <cellStyle name="Entrée 2 2 2 7 8" xfId="26782"/>
    <cellStyle name="Entrée 2 2 2 8" xfId="26783"/>
    <cellStyle name="Entrée 2 2 2 9" xfId="26784"/>
    <cellStyle name="Entrée 2 2 20" xfId="26785"/>
    <cellStyle name="Entrée 2 2 21" xfId="26786"/>
    <cellStyle name="Entrée 2 2 22" xfId="26787"/>
    <cellStyle name="Entrée 2 2 23" xfId="26788"/>
    <cellStyle name="Entrée 2 2 24" xfId="26789"/>
    <cellStyle name="Entrée 2 2 25" xfId="26790"/>
    <cellStyle name="Entrée 2 2 26" xfId="26791"/>
    <cellStyle name="Entrée 2 2 27" xfId="26792"/>
    <cellStyle name="Entrée 2 2 3" xfId="26793"/>
    <cellStyle name="Entrée 2 2 3 10" xfId="26794"/>
    <cellStyle name="Entrée 2 2 3 11" xfId="26795"/>
    <cellStyle name="Entrée 2 2 3 12" xfId="26796"/>
    <cellStyle name="Entrée 2 2 3 13" xfId="26797"/>
    <cellStyle name="Entrée 2 2 3 14" xfId="26798"/>
    <cellStyle name="Entrée 2 2 3 15" xfId="26799"/>
    <cellStyle name="Entrée 2 2 3 2" xfId="26800"/>
    <cellStyle name="Entrée 2 2 3 2 2" xfId="26801"/>
    <cellStyle name="Entrée 2 2 3 2 3" xfId="26802"/>
    <cellStyle name="Entrée 2 2 3 2 4" xfId="26803"/>
    <cellStyle name="Entrée 2 2 3 2 5" xfId="26804"/>
    <cellStyle name="Entrée 2 2 3 2 6" xfId="26805"/>
    <cellStyle name="Entrée 2 2 3 2 7" xfId="26806"/>
    <cellStyle name="Entrée 2 2 3 2 8" xfId="26807"/>
    <cellStyle name="Entrée 2 2 3 3" xfId="26808"/>
    <cellStyle name="Entrée 2 2 3 3 2" xfId="26809"/>
    <cellStyle name="Entrée 2 2 3 3 3" xfId="26810"/>
    <cellStyle name="Entrée 2 2 3 3 4" xfId="26811"/>
    <cellStyle name="Entrée 2 2 3 3 5" xfId="26812"/>
    <cellStyle name="Entrée 2 2 3 3 6" xfId="26813"/>
    <cellStyle name="Entrée 2 2 3 3 7" xfId="26814"/>
    <cellStyle name="Entrée 2 2 3 3 8" xfId="26815"/>
    <cellStyle name="Entrée 2 2 3 4" xfId="26816"/>
    <cellStyle name="Entrée 2 2 3 4 2" xfId="26817"/>
    <cellStyle name="Entrée 2 2 3 4 3" xfId="26818"/>
    <cellStyle name="Entrée 2 2 3 4 4" xfId="26819"/>
    <cellStyle name="Entrée 2 2 3 4 5" xfId="26820"/>
    <cellStyle name="Entrée 2 2 3 4 6" xfId="26821"/>
    <cellStyle name="Entrée 2 2 3 4 7" xfId="26822"/>
    <cellStyle name="Entrée 2 2 3 4 8" xfId="26823"/>
    <cellStyle name="Entrée 2 2 3 5" xfId="26824"/>
    <cellStyle name="Entrée 2 2 3 5 2" xfId="26825"/>
    <cellStyle name="Entrée 2 2 3 5 3" xfId="26826"/>
    <cellStyle name="Entrée 2 2 3 5 4" xfId="26827"/>
    <cellStyle name="Entrée 2 2 3 5 5" xfId="26828"/>
    <cellStyle name="Entrée 2 2 3 5 6" xfId="26829"/>
    <cellStyle name="Entrée 2 2 3 5 7" xfId="26830"/>
    <cellStyle name="Entrée 2 2 3 5 8" xfId="26831"/>
    <cellStyle name="Entrée 2 2 3 6" xfId="26832"/>
    <cellStyle name="Entrée 2 2 3 6 2" xfId="26833"/>
    <cellStyle name="Entrée 2 2 3 6 3" xfId="26834"/>
    <cellStyle name="Entrée 2 2 3 6 4" xfId="26835"/>
    <cellStyle name="Entrée 2 2 3 6 5" xfId="26836"/>
    <cellStyle name="Entrée 2 2 3 6 6" xfId="26837"/>
    <cellStyle name="Entrée 2 2 3 6 7" xfId="26838"/>
    <cellStyle name="Entrée 2 2 3 6 8" xfId="26839"/>
    <cellStyle name="Entrée 2 2 3 7" xfId="26840"/>
    <cellStyle name="Entrée 2 2 3 7 2" xfId="26841"/>
    <cellStyle name="Entrée 2 2 3 7 3" xfId="26842"/>
    <cellStyle name="Entrée 2 2 3 7 4" xfId="26843"/>
    <cellStyle name="Entrée 2 2 3 7 5" xfId="26844"/>
    <cellStyle name="Entrée 2 2 3 7 6" xfId="26845"/>
    <cellStyle name="Entrée 2 2 3 7 7" xfId="26846"/>
    <cellStyle name="Entrée 2 2 3 7 8" xfId="26847"/>
    <cellStyle name="Entrée 2 2 3 8" xfId="26848"/>
    <cellStyle name="Entrée 2 2 3 9" xfId="26849"/>
    <cellStyle name="Entrée 2 2 4" xfId="26850"/>
    <cellStyle name="Entrée 2 2 4 2" xfId="26851"/>
    <cellStyle name="Entrée 2 2 4 3" xfId="26852"/>
    <cellStyle name="Entrée 2 2 4 4" xfId="26853"/>
    <cellStyle name="Entrée 2 2 4 5" xfId="26854"/>
    <cellStyle name="Entrée 2 2 4 6" xfId="26855"/>
    <cellStyle name="Entrée 2 2 4 7" xfId="26856"/>
    <cellStyle name="Entrée 2 2 4 8" xfId="26857"/>
    <cellStyle name="Entrée 2 2 4 9" xfId="26858"/>
    <cellStyle name="Entrée 2 2 5" xfId="26859"/>
    <cellStyle name="Entrée 2 2 5 2" xfId="26860"/>
    <cellStyle name="Entrée 2 2 5 3" xfId="26861"/>
    <cellStyle name="Entrée 2 2 5 4" xfId="26862"/>
    <cellStyle name="Entrée 2 2 5 5" xfId="26863"/>
    <cellStyle name="Entrée 2 2 5 6" xfId="26864"/>
    <cellStyle name="Entrée 2 2 5 7" xfId="26865"/>
    <cellStyle name="Entrée 2 2 5 8" xfId="26866"/>
    <cellStyle name="Entrée 2 2 5 9" xfId="26867"/>
    <cellStyle name="Entrée 2 2 6" xfId="26868"/>
    <cellStyle name="Entrée 2 2 6 2" xfId="26869"/>
    <cellStyle name="Entrée 2 2 6 3" xfId="26870"/>
    <cellStyle name="Entrée 2 2 6 4" xfId="26871"/>
    <cellStyle name="Entrée 2 2 6 5" xfId="26872"/>
    <cellStyle name="Entrée 2 2 6 6" xfId="26873"/>
    <cellStyle name="Entrée 2 2 6 7" xfId="26874"/>
    <cellStyle name="Entrée 2 2 6 8" xfId="26875"/>
    <cellStyle name="Entrée 2 2 6 9" xfId="26876"/>
    <cellStyle name="Entrée 2 2 7" xfId="26877"/>
    <cellStyle name="Entrée 2 2 7 2" xfId="26878"/>
    <cellStyle name="Entrée 2 2 7 3" xfId="26879"/>
    <cellStyle name="Entrée 2 2 7 4" xfId="26880"/>
    <cellStyle name="Entrée 2 2 7 5" xfId="26881"/>
    <cellStyle name="Entrée 2 2 7 6" xfId="26882"/>
    <cellStyle name="Entrée 2 2 7 7" xfId="26883"/>
    <cellStyle name="Entrée 2 2 7 8" xfId="26884"/>
    <cellStyle name="Entrée 2 2 8" xfId="26885"/>
    <cellStyle name="Entrée 2 2 8 2" xfId="26886"/>
    <cellStyle name="Entrée 2 2 8 3" xfId="26887"/>
    <cellStyle name="Entrée 2 2 8 4" xfId="26888"/>
    <cellStyle name="Entrée 2 2 8 5" xfId="26889"/>
    <cellStyle name="Entrée 2 2 8 6" xfId="26890"/>
    <cellStyle name="Entrée 2 2 8 7" xfId="26891"/>
    <cellStyle name="Entrée 2 2 8 8" xfId="26892"/>
    <cellStyle name="Entrée 2 2 9" xfId="26893"/>
    <cellStyle name="Entrée 2 2 9 2" xfId="26894"/>
    <cellStyle name="Entrée 2 2 9 3" xfId="26895"/>
    <cellStyle name="Entrée 2 2 9 4" xfId="26896"/>
    <cellStyle name="Entrée 2 2 9 5" xfId="26897"/>
    <cellStyle name="Entrée 2 2 9 6" xfId="26898"/>
    <cellStyle name="Entrée 2 2 9 7" xfId="26899"/>
    <cellStyle name="Entrée 2 2 9 8" xfId="26900"/>
    <cellStyle name="Entrée 2 20" xfId="26901"/>
    <cellStyle name="Entrée 2 21" xfId="26902"/>
    <cellStyle name="Entrée 2 22" xfId="26903"/>
    <cellStyle name="Entrée 2 23" xfId="26904"/>
    <cellStyle name="Entrée 2 24" xfId="26905"/>
    <cellStyle name="Entrée 2 25" xfId="26906"/>
    <cellStyle name="Entrée 2 26" xfId="26907"/>
    <cellStyle name="Entrée 2 3" xfId="26908"/>
    <cellStyle name="Entrée 2 3 10" xfId="26909"/>
    <cellStyle name="Entrée 2 3 11" xfId="26910"/>
    <cellStyle name="Entrée 2 3 12" xfId="26911"/>
    <cellStyle name="Entrée 2 3 13" xfId="26912"/>
    <cellStyle name="Entrée 2 3 14" xfId="26913"/>
    <cellStyle name="Entrée 2 3 15" xfId="26914"/>
    <cellStyle name="Entrée 2 3 16" xfId="26915"/>
    <cellStyle name="Entrée 2 3 17" xfId="26916"/>
    <cellStyle name="Entrée 2 3 18" xfId="26917"/>
    <cellStyle name="Entrée 2 3 19" xfId="26918"/>
    <cellStyle name="Entrée 2 3 2" xfId="26919"/>
    <cellStyle name="Entrée 2 3 2 2" xfId="26920"/>
    <cellStyle name="Entrée 2 3 2 3" xfId="26921"/>
    <cellStyle name="Entrée 2 3 2 4" xfId="26922"/>
    <cellStyle name="Entrée 2 3 2 5" xfId="26923"/>
    <cellStyle name="Entrée 2 3 2 6" xfId="26924"/>
    <cellStyle name="Entrée 2 3 2 7" xfId="26925"/>
    <cellStyle name="Entrée 2 3 2 8" xfId="26926"/>
    <cellStyle name="Entrée 2 3 2 9" xfId="26927"/>
    <cellStyle name="Entrée 2 3 20" xfId="26928"/>
    <cellStyle name="Entrée 2 3 21" xfId="26929"/>
    <cellStyle name="Entrée 2 3 22" xfId="26930"/>
    <cellStyle name="Entrée 2 3 23" xfId="26931"/>
    <cellStyle name="Entrée 2 3 24" xfId="26932"/>
    <cellStyle name="Entrée 2 3 3" xfId="26933"/>
    <cellStyle name="Entrée 2 3 3 2" xfId="26934"/>
    <cellStyle name="Entrée 2 3 3 3" xfId="26935"/>
    <cellStyle name="Entrée 2 3 3 4" xfId="26936"/>
    <cellStyle name="Entrée 2 3 3 5" xfId="26937"/>
    <cellStyle name="Entrée 2 3 3 6" xfId="26938"/>
    <cellStyle name="Entrée 2 3 3 7" xfId="26939"/>
    <cellStyle name="Entrée 2 3 3 8" xfId="26940"/>
    <cellStyle name="Entrée 2 3 3 9" xfId="26941"/>
    <cellStyle name="Entrée 2 3 4" xfId="26942"/>
    <cellStyle name="Entrée 2 3 4 2" xfId="26943"/>
    <cellStyle name="Entrée 2 3 4 3" xfId="26944"/>
    <cellStyle name="Entrée 2 3 4 4" xfId="26945"/>
    <cellStyle name="Entrée 2 3 4 5" xfId="26946"/>
    <cellStyle name="Entrée 2 3 4 6" xfId="26947"/>
    <cellStyle name="Entrée 2 3 4 7" xfId="26948"/>
    <cellStyle name="Entrée 2 3 4 8" xfId="26949"/>
    <cellStyle name="Entrée 2 3 4 9" xfId="26950"/>
    <cellStyle name="Entrée 2 3 5" xfId="26951"/>
    <cellStyle name="Entrée 2 3 5 2" xfId="26952"/>
    <cellStyle name="Entrée 2 3 5 3" xfId="26953"/>
    <cellStyle name="Entrée 2 3 5 4" xfId="26954"/>
    <cellStyle name="Entrée 2 3 5 5" xfId="26955"/>
    <cellStyle name="Entrée 2 3 5 6" xfId="26956"/>
    <cellStyle name="Entrée 2 3 5 7" xfId="26957"/>
    <cellStyle name="Entrée 2 3 5 8" xfId="26958"/>
    <cellStyle name="Entrée 2 3 6" xfId="26959"/>
    <cellStyle name="Entrée 2 3 6 2" xfId="26960"/>
    <cellStyle name="Entrée 2 3 6 3" xfId="26961"/>
    <cellStyle name="Entrée 2 3 6 4" xfId="26962"/>
    <cellStyle name="Entrée 2 3 6 5" xfId="26963"/>
    <cellStyle name="Entrée 2 3 6 6" xfId="26964"/>
    <cellStyle name="Entrée 2 3 6 7" xfId="26965"/>
    <cellStyle name="Entrée 2 3 6 8" xfId="26966"/>
    <cellStyle name="Entrée 2 3 7" xfId="26967"/>
    <cellStyle name="Entrée 2 3 7 2" xfId="26968"/>
    <cellStyle name="Entrée 2 3 7 3" xfId="26969"/>
    <cellStyle name="Entrée 2 3 7 4" xfId="26970"/>
    <cellStyle name="Entrée 2 3 7 5" xfId="26971"/>
    <cellStyle name="Entrée 2 3 7 6" xfId="26972"/>
    <cellStyle name="Entrée 2 3 7 7" xfId="26973"/>
    <cellStyle name="Entrée 2 3 7 8" xfId="26974"/>
    <cellStyle name="Entrée 2 3 8" xfId="26975"/>
    <cellStyle name="Entrée 2 3 9" xfId="26976"/>
    <cellStyle name="Entrée 2 4" xfId="26977"/>
    <cellStyle name="Entrée 2 4 10" xfId="26978"/>
    <cellStyle name="Entrée 2 4 11" xfId="26979"/>
    <cellStyle name="Entrée 2 4 12" xfId="26980"/>
    <cellStyle name="Entrée 2 4 13" xfId="26981"/>
    <cellStyle name="Entrée 2 4 14" xfId="26982"/>
    <cellStyle name="Entrée 2 4 15" xfId="26983"/>
    <cellStyle name="Entrée 2 4 16" xfId="26984"/>
    <cellStyle name="Entrée 2 4 17" xfId="26985"/>
    <cellStyle name="Entrée 2 4 18" xfId="26986"/>
    <cellStyle name="Entrée 2 4 2" xfId="26987"/>
    <cellStyle name="Entrée 2 4 3" xfId="26988"/>
    <cellStyle name="Entrée 2 4 4" xfId="26989"/>
    <cellStyle name="Entrée 2 4 5" xfId="26990"/>
    <cellStyle name="Entrée 2 4 6" xfId="26991"/>
    <cellStyle name="Entrée 2 4 7" xfId="26992"/>
    <cellStyle name="Entrée 2 4 8" xfId="26993"/>
    <cellStyle name="Entrée 2 4 9" xfId="26994"/>
    <cellStyle name="Entrée 2 5" xfId="26995"/>
    <cellStyle name="Entrée 2 5 10" xfId="26996"/>
    <cellStyle name="Entrée 2 5 11" xfId="26997"/>
    <cellStyle name="Entrée 2 5 12" xfId="26998"/>
    <cellStyle name="Entrée 2 5 13" xfId="26999"/>
    <cellStyle name="Entrée 2 5 14" xfId="27000"/>
    <cellStyle name="Entrée 2 5 15" xfId="27001"/>
    <cellStyle name="Entrée 2 5 16" xfId="27002"/>
    <cellStyle name="Entrée 2 5 17" xfId="27003"/>
    <cellStyle name="Entrée 2 5 18" xfId="27004"/>
    <cellStyle name="Entrée 2 5 2" xfId="27005"/>
    <cellStyle name="Entrée 2 5 3" xfId="27006"/>
    <cellStyle name="Entrée 2 5 4" xfId="27007"/>
    <cellStyle name="Entrée 2 5 5" xfId="27008"/>
    <cellStyle name="Entrée 2 5 6" xfId="27009"/>
    <cellStyle name="Entrée 2 5 7" xfId="27010"/>
    <cellStyle name="Entrée 2 5 8" xfId="27011"/>
    <cellStyle name="Entrée 2 5 9" xfId="27012"/>
    <cellStyle name="Entrée 2 6" xfId="27013"/>
    <cellStyle name="Entrée 2 6 10" xfId="27014"/>
    <cellStyle name="Entrée 2 6 11" xfId="27015"/>
    <cellStyle name="Entrée 2 6 12" xfId="27016"/>
    <cellStyle name="Entrée 2 6 13" xfId="27017"/>
    <cellStyle name="Entrée 2 6 14" xfId="27018"/>
    <cellStyle name="Entrée 2 6 15" xfId="27019"/>
    <cellStyle name="Entrée 2 6 16" xfId="27020"/>
    <cellStyle name="Entrée 2 6 17" xfId="27021"/>
    <cellStyle name="Entrée 2 6 18" xfId="27022"/>
    <cellStyle name="Entrée 2 6 2" xfId="27023"/>
    <cellStyle name="Entrée 2 6 3" xfId="27024"/>
    <cellStyle name="Entrée 2 6 4" xfId="27025"/>
    <cellStyle name="Entrée 2 6 5" xfId="27026"/>
    <cellStyle name="Entrée 2 6 6" xfId="27027"/>
    <cellStyle name="Entrée 2 6 7" xfId="27028"/>
    <cellStyle name="Entrée 2 6 8" xfId="27029"/>
    <cellStyle name="Entrée 2 6 9" xfId="27030"/>
    <cellStyle name="Entrée 2 7" xfId="27031"/>
    <cellStyle name="Entrée 2 7 2" xfId="27032"/>
    <cellStyle name="Entrée 2 7 3" xfId="27033"/>
    <cellStyle name="Entrée 2 7 4" xfId="27034"/>
    <cellStyle name="Entrée 2 7 5" xfId="27035"/>
    <cellStyle name="Entrée 2 7 6" xfId="27036"/>
    <cellStyle name="Entrée 2 7 7" xfId="27037"/>
    <cellStyle name="Entrée 2 7 8" xfId="27038"/>
    <cellStyle name="Entrée 2 7 9" xfId="27039"/>
    <cellStyle name="Entrée 2 8" xfId="27040"/>
    <cellStyle name="Entrée 2 8 2" xfId="27041"/>
    <cellStyle name="Entrée 2 8 3" xfId="27042"/>
    <cellStyle name="Entrée 2 8 4" xfId="27043"/>
    <cellStyle name="Entrée 2 8 5" xfId="27044"/>
    <cellStyle name="Entrée 2 8 6" xfId="27045"/>
    <cellStyle name="Entrée 2 8 7" xfId="27046"/>
    <cellStyle name="Entrée 2 8 8" xfId="27047"/>
    <cellStyle name="Entrée 2 8 9" xfId="27048"/>
    <cellStyle name="Entrée 2 9" xfId="27049"/>
    <cellStyle name="Entrée 2 9 2" xfId="27050"/>
    <cellStyle name="Entrée 2 9 3" xfId="27051"/>
    <cellStyle name="Entrée 2 9 4" xfId="27052"/>
    <cellStyle name="Entrée 2 9 5" xfId="27053"/>
    <cellStyle name="Entrée 2 9 6" xfId="27054"/>
    <cellStyle name="Entrée 2 9 7" xfId="27055"/>
    <cellStyle name="Entrée 2 9 8" xfId="27056"/>
    <cellStyle name="Entrée 20" xfId="27057"/>
    <cellStyle name="Entrée 21" xfId="27058"/>
    <cellStyle name="Entrée 22" xfId="27059"/>
    <cellStyle name="Entrée 23" xfId="27060"/>
    <cellStyle name="Entrée 24" xfId="27061"/>
    <cellStyle name="Entrée 25" xfId="27062"/>
    <cellStyle name="Entrée 3" xfId="9866"/>
    <cellStyle name="Entrée 3 10" xfId="27063"/>
    <cellStyle name="Entrée 3 10 2" xfId="27064"/>
    <cellStyle name="Entrée 3 10 3" xfId="27065"/>
    <cellStyle name="Entrée 3 10 4" xfId="27066"/>
    <cellStyle name="Entrée 3 10 5" xfId="27067"/>
    <cellStyle name="Entrée 3 10 6" xfId="27068"/>
    <cellStyle name="Entrée 3 10 7" xfId="27069"/>
    <cellStyle name="Entrée 3 10 8" xfId="27070"/>
    <cellStyle name="Entrée 3 11" xfId="27071"/>
    <cellStyle name="Entrée 3 11 2" xfId="27072"/>
    <cellStyle name="Entrée 3 11 3" xfId="27073"/>
    <cellStyle name="Entrée 3 11 4" xfId="27074"/>
    <cellStyle name="Entrée 3 11 5" xfId="27075"/>
    <cellStyle name="Entrée 3 11 6" xfId="27076"/>
    <cellStyle name="Entrée 3 11 7" xfId="27077"/>
    <cellStyle name="Entrée 3 11 8" xfId="27078"/>
    <cellStyle name="Entrée 3 12" xfId="27079"/>
    <cellStyle name="Entrée 3 13" xfId="27080"/>
    <cellStyle name="Entrée 3 14" xfId="27081"/>
    <cellStyle name="Entrée 3 15" xfId="27082"/>
    <cellStyle name="Entrée 3 16" xfId="27083"/>
    <cellStyle name="Entrée 3 17" xfId="27084"/>
    <cellStyle name="Entrée 3 18" xfId="27085"/>
    <cellStyle name="Entrée 3 19" xfId="27086"/>
    <cellStyle name="Entrée 3 2" xfId="10152"/>
    <cellStyle name="Entrée 3 2 10" xfId="27087"/>
    <cellStyle name="Entrée 3 2 10 2" xfId="27088"/>
    <cellStyle name="Entrée 3 2 10 3" xfId="27089"/>
    <cellStyle name="Entrée 3 2 10 4" xfId="27090"/>
    <cellStyle name="Entrée 3 2 10 5" xfId="27091"/>
    <cellStyle name="Entrée 3 2 10 6" xfId="27092"/>
    <cellStyle name="Entrée 3 2 10 7" xfId="27093"/>
    <cellStyle name="Entrée 3 2 10 8" xfId="27094"/>
    <cellStyle name="Entrée 3 2 11" xfId="27095"/>
    <cellStyle name="Entrée 3 2 12" xfId="27096"/>
    <cellStyle name="Entrée 3 2 13" xfId="27097"/>
    <cellStyle name="Entrée 3 2 14" xfId="27098"/>
    <cellStyle name="Entrée 3 2 15" xfId="27099"/>
    <cellStyle name="Entrée 3 2 16" xfId="27100"/>
    <cellStyle name="Entrée 3 2 17" xfId="27101"/>
    <cellStyle name="Entrée 3 2 18" xfId="27102"/>
    <cellStyle name="Entrée 3 2 19" xfId="27103"/>
    <cellStyle name="Entrée 3 2 2" xfId="10292"/>
    <cellStyle name="Entrée 3 2 2 10" xfId="27104"/>
    <cellStyle name="Entrée 3 2 2 11" xfId="27105"/>
    <cellStyle name="Entrée 3 2 2 12" xfId="27106"/>
    <cellStyle name="Entrée 3 2 2 13" xfId="27107"/>
    <cellStyle name="Entrée 3 2 2 14" xfId="27108"/>
    <cellStyle name="Entrée 3 2 2 15" xfId="27109"/>
    <cellStyle name="Entrée 3 2 2 16" xfId="27110"/>
    <cellStyle name="Entrée 3 2 2 17" xfId="27111"/>
    <cellStyle name="Entrée 3 2 2 18" xfId="27112"/>
    <cellStyle name="Entrée 3 2 2 19" xfId="27113"/>
    <cellStyle name="Entrée 3 2 2 2" xfId="27114"/>
    <cellStyle name="Entrée 3 2 2 2 10" xfId="27115"/>
    <cellStyle name="Entrée 3 2 2 2 11" xfId="27116"/>
    <cellStyle name="Entrée 3 2 2 2 12" xfId="27117"/>
    <cellStyle name="Entrée 3 2 2 2 13" xfId="27118"/>
    <cellStyle name="Entrée 3 2 2 2 14" xfId="27119"/>
    <cellStyle name="Entrée 3 2 2 2 15" xfId="27120"/>
    <cellStyle name="Entrée 3 2 2 2 2" xfId="27121"/>
    <cellStyle name="Entrée 3 2 2 2 2 2" xfId="27122"/>
    <cellStyle name="Entrée 3 2 2 2 2 3" xfId="27123"/>
    <cellStyle name="Entrée 3 2 2 2 2 4" xfId="27124"/>
    <cellStyle name="Entrée 3 2 2 2 2 5" xfId="27125"/>
    <cellStyle name="Entrée 3 2 2 2 2 6" xfId="27126"/>
    <cellStyle name="Entrée 3 2 2 2 2 7" xfId="27127"/>
    <cellStyle name="Entrée 3 2 2 2 2 8" xfId="27128"/>
    <cellStyle name="Entrée 3 2 2 2 2 9" xfId="27129"/>
    <cellStyle name="Entrée 3 2 2 2 3" xfId="27130"/>
    <cellStyle name="Entrée 3 2 2 2 3 2" xfId="27131"/>
    <cellStyle name="Entrée 3 2 2 2 3 3" xfId="27132"/>
    <cellStyle name="Entrée 3 2 2 2 3 4" xfId="27133"/>
    <cellStyle name="Entrée 3 2 2 2 3 5" xfId="27134"/>
    <cellStyle name="Entrée 3 2 2 2 3 6" xfId="27135"/>
    <cellStyle name="Entrée 3 2 2 2 3 7" xfId="27136"/>
    <cellStyle name="Entrée 3 2 2 2 3 8" xfId="27137"/>
    <cellStyle name="Entrée 3 2 2 2 3 9" xfId="27138"/>
    <cellStyle name="Entrée 3 2 2 2 4" xfId="27139"/>
    <cellStyle name="Entrée 3 2 2 2 4 2" xfId="27140"/>
    <cellStyle name="Entrée 3 2 2 2 4 3" xfId="27141"/>
    <cellStyle name="Entrée 3 2 2 2 4 4" xfId="27142"/>
    <cellStyle name="Entrée 3 2 2 2 4 5" xfId="27143"/>
    <cellStyle name="Entrée 3 2 2 2 4 6" xfId="27144"/>
    <cellStyle name="Entrée 3 2 2 2 4 7" xfId="27145"/>
    <cellStyle name="Entrée 3 2 2 2 4 8" xfId="27146"/>
    <cellStyle name="Entrée 3 2 2 2 4 9" xfId="27147"/>
    <cellStyle name="Entrée 3 2 2 2 5" xfId="27148"/>
    <cellStyle name="Entrée 3 2 2 2 5 2" xfId="27149"/>
    <cellStyle name="Entrée 3 2 2 2 5 3" xfId="27150"/>
    <cellStyle name="Entrée 3 2 2 2 5 4" xfId="27151"/>
    <cellStyle name="Entrée 3 2 2 2 5 5" xfId="27152"/>
    <cellStyle name="Entrée 3 2 2 2 5 6" xfId="27153"/>
    <cellStyle name="Entrée 3 2 2 2 5 7" xfId="27154"/>
    <cellStyle name="Entrée 3 2 2 2 5 8" xfId="27155"/>
    <cellStyle name="Entrée 3 2 2 2 6" xfId="27156"/>
    <cellStyle name="Entrée 3 2 2 2 6 2" xfId="27157"/>
    <cellStyle name="Entrée 3 2 2 2 6 3" xfId="27158"/>
    <cellStyle name="Entrée 3 2 2 2 6 4" xfId="27159"/>
    <cellStyle name="Entrée 3 2 2 2 6 5" xfId="27160"/>
    <cellStyle name="Entrée 3 2 2 2 6 6" xfId="27161"/>
    <cellStyle name="Entrée 3 2 2 2 6 7" xfId="27162"/>
    <cellStyle name="Entrée 3 2 2 2 6 8" xfId="27163"/>
    <cellStyle name="Entrée 3 2 2 2 7" xfId="27164"/>
    <cellStyle name="Entrée 3 2 2 2 7 2" xfId="27165"/>
    <cellStyle name="Entrée 3 2 2 2 7 3" xfId="27166"/>
    <cellStyle name="Entrée 3 2 2 2 7 4" xfId="27167"/>
    <cellStyle name="Entrée 3 2 2 2 7 5" xfId="27168"/>
    <cellStyle name="Entrée 3 2 2 2 7 6" xfId="27169"/>
    <cellStyle name="Entrée 3 2 2 2 7 7" xfId="27170"/>
    <cellStyle name="Entrée 3 2 2 2 7 8" xfId="27171"/>
    <cellStyle name="Entrée 3 2 2 2 8" xfId="27172"/>
    <cellStyle name="Entrée 3 2 2 2 9" xfId="27173"/>
    <cellStyle name="Entrée 3 2 2 20" xfId="27174"/>
    <cellStyle name="Entrée 3 2 2 21" xfId="27175"/>
    <cellStyle name="Entrée 3 2 2 22" xfId="27176"/>
    <cellStyle name="Entrée 3 2 2 23" xfId="27177"/>
    <cellStyle name="Entrée 3 2 2 24" xfId="27178"/>
    <cellStyle name="Entrée 3 2 2 25" xfId="27179"/>
    <cellStyle name="Entrée 3 2 2 26" xfId="27180"/>
    <cellStyle name="Entrée 3 2 2 27" xfId="27181"/>
    <cellStyle name="Entrée 3 2 2 3" xfId="27182"/>
    <cellStyle name="Entrée 3 2 2 3 10" xfId="27183"/>
    <cellStyle name="Entrée 3 2 2 3 11" xfId="27184"/>
    <cellStyle name="Entrée 3 2 2 3 12" xfId="27185"/>
    <cellStyle name="Entrée 3 2 2 3 13" xfId="27186"/>
    <cellStyle name="Entrée 3 2 2 3 14" xfId="27187"/>
    <cellStyle name="Entrée 3 2 2 3 15" xfId="27188"/>
    <cellStyle name="Entrée 3 2 2 3 2" xfId="27189"/>
    <cellStyle name="Entrée 3 2 2 3 2 2" xfId="27190"/>
    <cellStyle name="Entrée 3 2 2 3 2 3" xfId="27191"/>
    <cellStyle name="Entrée 3 2 2 3 2 4" xfId="27192"/>
    <cellStyle name="Entrée 3 2 2 3 2 5" xfId="27193"/>
    <cellStyle name="Entrée 3 2 2 3 2 6" xfId="27194"/>
    <cellStyle name="Entrée 3 2 2 3 2 7" xfId="27195"/>
    <cellStyle name="Entrée 3 2 2 3 2 8" xfId="27196"/>
    <cellStyle name="Entrée 3 2 2 3 3" xfId="27197"/>
    <cellStyle name="Entrée 3 2 2 3 3 2" xfId="27198"/>
    <cellStyle name="Entrée 3 2 2 3 3 3" xfId="27199"/>
    <cellStyle name="Entrée 3 2 2 3 3 4" xfId="27200"/>
    <cellStyle name="Entrée 3 2 2 3 3 5" xfId="27201"/>
    <cellStyle name="Entrée 3 2 2 3 3 6" xfId="27202"/>
    <cellStyle name="Entrée 3 2 2 3 3 7" xfId="27203"/>
    <cellStyle name="Entrée 3 2 2 3 3 8" xfId="27204"/>
    <cellStyle name="Entrée 3 2 2 3 4" xfId="27205"/>
    <cellStyle name="Entrée 3 2 2 3 4 2" xfId="27206"/>
    <cellStyle name="Entrée 3 2 2 3 4 3" xfId="27207"/>
    <cellStyle name="Entrée 3 2 2 3 4 4" xfId="27208"/>
    <cellStyle name="Entrée 3 2 2 3 4 5" xfId="27209"/>
    <cellStyle name="Entrée 3 2 2 3 4 6" xfId="27210"/>
    <cellStyle name="Entrée 3 2 2 3 4 7" xfId="27211"/>
    <cellStyle name="Entrée 3 2 2 3 4 8" xfId="27212"/>
    <cellStyle name="Entrée 3 2 2 3 5" xfId="27213"/>
    <cellStyle name="Entrée 3 2 2 3 5 2" xfId="27214"/>
    <cellStyle name="Entrée 3 2 2 3 5 3" xfId="27215"/>
    <cellStyle name="Entrée 3 2 2 3 5 4" xfId="27216"/>
    <cellStyle name="Entrée 3 2 2 3 5 5" xfId="27217"/>
    <cellStyle name="Entrée 3 2 2 3 5 6" xfId="27218"/>
    <cellStyle name="Entrée 3 2 2 3 5 7" xfId="27219"/>
    <cellStyle name="Entrée 3 2 2 3 5 8" xfId="27220"/>
    <cellStyle name="Entrée 3 2 2 3 6" xfId="27221"/>
    <cellStyle name="Entrée 3 2 2 3 6 2" xfId="27222"/>
    <cellStyle name="Entrée 3 2 2 3 6 3" xfId="27223"/>
    <cellStyle name="Entrée 3 2 2 3 6 4" xfId="27224"/>
    <cellStyle name="Entrée 3 2 2 3 6 5" xfId="27225"/>
    <cellStyle name="Entrée 3 2 2 3 6 6" xfId="27226"/>
    <cellStyle name="Entrée 3 2 2 3 6 7" xfId="27227"/>
    <cellStyle name="Entrée 3 2 2 3 6 8" xfId="27228"/>
    <cellStyle name="Entrée 3 2 2 3 7" xfId="27229"/>
    <cellStyle name="Entrée 3 2 2 3 7 2" xfId="27230"/>
    <cellStyle name="Entrée 3 2 2 3 7 3" xfId="27231"/>
    <cellStyle name="Entrée 3 2 2 3 7 4" xfId="27232"/>
    <cellStyle name="Entrée 3 2 2 3 7 5" xfId="27233"/>
    <cellStyle name="Entrée 3 2 2 3 7 6" xfId="27234"/>
    <cellStyle name="Entrée 3 2 2 3 7 7" xfId="27235"/>
    <cellStyle name="Entrée 3 2 2 3 7 8" xfId="27236"/>
    <cellStyle name="Entrée 3 2 2 3 8" xfId="27237"/>
    <cellStyle name="Entrée 3 2 2 3 9" xfId="27238"/>
    <cellStyle name="Entrée 3 2 2 4" xfId="27239"/>
    <cellStyle name="Entrée 3 2 2 4 2" xfId="27240"/>
    <cellStyle name="Entrée 3 2 2 4 3" xfId="27241"/>
    <cellStyle name="Entrée 3 2 2 4 4" xfId="27242"/>
    <cellStyle name="Entrée 3 2 2 4 5" xfId="27243"/>
    <cellStyle name="Entrée 3 2 2 4 6" xfId="27244"/>
    <cellStyle name="Entrée 3 2 2 4 7" xfId="27245"/>
    <cellStyle name="Entrée 3 2 2 4 8" xfId="27246"/>
    <cellStyle name="Entrée 3 2 2 4 9" xfId="27247"/>
    <cellStyle name="Entrée 3 2 2 5" xfId="27248"/>
    <cellStyle name="Entrée 3 2 2 5 2" xfId="27249"/>
    <cellStyle name="Entrée 3 2 2 5 3" xfId="27250"/>
    <cellStyle name="Entrée 3 2 2 5 4" xfId="27251"/>
    <cellStyle name="Entrée 3 2 2 5 5" xfId="27252"/>
    <cellStyle name="Entrée 3 2 2 5 6" xfId="27253"/>
    <cellStyle name="Entrée 3 2 2 5 7" xfId="27254"/>
    <cellStyle name="Entrée 3 2 2 5 8" xfId="27255"/>
    <cellStyle name="Entrée 3 2 2 5 9" xfId="27256"/>
    <cellStyle name="Entrée 3 2 2 6" xfId="27257"/>
    <cellStyle name="Entrée 3 2 2 6 2" xfId="27258"/>
    <cellStyle name="Entrée 3 2 2 6 3" xfId="27259"/>
    <cellStyle name="Entrée 3 2 2 6 4" xfId="27260"/>
    <cellStyle name="Entrée 3 2 2 6 5" xfId="27261"/>
    <cellStyle name="Entrée 3 2 2 6 6" xfId="27262"/>
    <cellStyle name="Entrée 3 2 2 6 7" xfId="27263"/>
    <cellStyle name="Entrée 3 2 2 6 8" xfId="27264"/>
    <cellStyle name="Entrée 3 2 2 6 9" xfId="27265"/>
    <cellStyle name="Entrée 3 2 2 7" xfId="27266"/>
    <cellStyle name="Entrée 3 2 2 7 2" xfId="27267"/>
    <cellStyle name="Entrée 3 2 2 7 3" xfId="27268"/>
    <cellStyle name="Entrée 3 2 2 7 4" xfId="27269"/>
    <cellStyle name="Entrée 3 2 2 7 5" xfId="27270"/>
    <cellStyle name="Entrée 3 2 2 7 6" xfId="27271"/>
    <cellStyle name="Entrée 3 2 2 7 7" xfId="27272"/>
    <cellStyle name="Entrée 3 2 2 7 8" xfId="27273"/>
    <cellStyle name="Entrée 3 2 2 8" xfId="27274"/>
    <cellStyle name="Entrée 3 2 2 8 2" xfId="27275"/>
    <cellStyle name="Entrée 3 2 2 8 3" xfId="27276"/>
    <cellStyle name="Entrée 3 2 2 8 4" xfId="27277"/>
    <cellStyle name="Entrée 3 2 2 8 5" xfId="27278"/>
    <cellStyle name="Entrée 3 2 2 8 6" xfId="27279"/>
    <cellStyle name="Entrée 3 2 2 8 7" xfId="27280"/>
    <cellStyle name="Entrée 3 2 2 8 8" xfId="27281"/>
    <cellStyle name="Entrée 3 2 2 9" xfId="27282"/>
    <cellStyle name="Entrée 3 2 2 9 2" xfId="27283"/>
    <cellStyle name="Entrée 3 2 2 9 3" xfId="27284"/>
    <cellStyle name="Entrée 3 2 2 9 4" xfId="27285"/>
    <cellStyle name="Entrée 3 2 2 9 5" xfId="27286"/>
    <cellStyle name="Entrée 3 2 2 9 6" xfId="27287"/>
    <cellStyle name="Entrée 3 2 2 9 7" xfId="27288"/>
    <cellStyle name="Entrée 3 2 2 9 8" xfId="27289"/>
    <cellStyle name="Entrée 3 2 20" xfId="27290"/>
    <cellStyle name="Entrée 3 2 21" xfId="27291"/>
    <cellStyle name="Entrée 3 2 22" xfId="27292"/>
    <cellStyle name="Entrée 3 2 23" xfId="27293"/>
    <cellStyle name="Entrée 3 2 24" xfId="27294"/>
    <cellStyle name="Entrée 3 2 25" xfId="27295"/>
    <cellStyle name="Entrée 3 2 26" xfId="27296"/>
    <cellStyle name="Entrée 3 2 3" xfId="10390"/>
    <cellStyle name="Entrée 3 2 3 10" xfId="27297"/>
    <cellStyle name="Entrée 3 2 3 11" xfId="27298"/>
    <cellStyle name="Entrée 3 2 3 12" xfId="27299"/>
    <cellStyle name="Entrée 3 2 3 13" xfId="27300"/>
    <cellStyle name="Entrée 3 2 3 14" xfId="27301"/>
    <cellStyle name="Entrée 3 2 3 15" xfId="27302"/>
    <cellStyle name="Entrée 3 2 3 16" xfId="27303"/>
    <cellStyle name="Entrée 3 2 3 17" xfId="27304"/>
    <cellStyle name="Entrée 3 2 3 18" xfId="27305"/>
    <cellStyle name="Entrée 3 2 3 19" xfId="27306"/>
    <cellStyle name="Entrée 3 2 3 2" xfId="27307"/>
    <cellStyle name="Entrée 3 2 3 2 2" xfId="27308"/>
    <cellStyle name="Entrée 3 2 3 2 3" xfId="27309"/>
    <cellStyle name="Entrée 3 2 3 2 4" xfId="27310"/>
    <cellStyle name="Entrée 3 2 3 2 5" xfId="27311"/>
    <cellStyle name="Entrée 3 2 3 2 6" xfId="27312"/>
    <cellStyle name="Entrée 3 2 3 2 7" xfId="27313"/>
    <cellStyle name="Entrée 3 2 3 2 8" xfId="27314"/>
    <cellStyle name="Entrée 3 2 3 2 9" xfId="27315"/>
    <cellStyle name="Entrée 3 2 3 20" xfId="27316"/>
    <cellStyle name="Entrée 3 2 3 21" xfId="27317"/>
    <cellStyle name="Entrée 3 2 3 22" xfId="27318"/>
    <cellStyle name="Entrée 3 2 3 23" xfId="27319"/>
    <cellStyle name="Entrée 3 2 3 24" xfId="27320"/>
    <cellStyle name="Entrée 3 2 3 3" xfId="27321"/>
    <cellStyle name="Entrée 3 2 3 3 2" xfId="27322"/>
    <cellStyle name="Entrée 3 2 3 3 3" xfId="27323"/>
    <cellStyle name="Entrée 3 2 3 3 4" xfId="27324"/>
    <cellStyle name="Entrée 3 2 3 3 5" xfId="27325"/>
    <cellStyle name="Entrée 3 2 3 3 6" xfId="27326"/>
    <cellStyle name="Entrée 3 2 3 3 7" xfId="27327"/>
    <cellStyle name="Entrée 3 2 3 3 8" xfId="27328"/>
    <cellStyle name="Entrée 3 2 3 3 9" xfId="27329"/>
    <cellStyle name="Entrée 3 2 3 4" xfId="27330"/>
    <cellStyle name="Entrée 3 2 3 4 2" xfId="27331"/>
    <cellStyle name="Entrée 3 2 3 4 3" xfId="27332"/>
    <cellStyle name="Entrée 3 2 3 4 4" xfId="27333"/>
    <cellStyle name="Entrée 3 2 3 4 5" xfId="27334"/>
    <cellStyle name="Entrée 3 2 3 4 6" xfId="27335"/>
    <cellStyle name="Entrée 3 2 3 4 7" xfId="27336"/>
    <cellStyle name="Entrée 3 2 3 4 8" xfId="27337"/>
    <cellStyle name="Entrée 3 2 3 4 9" xfId="27338"/>
    <cellStyle name="Entrée 3 2 3 5" xfId="27339"/>
    <cellStyle name="Entrée 3 2 3 5 2" xfId="27340"/>
    <cellStyle name="Entrée 3 2 3 5 3" xfId="27341"/>
    <cellStyle name="Entrée 3 2 3 5 4" xfId="27342"/>
    <cellStyle name="Entrée 3 2 3 5 5" xfId="27343"/>
    <cellStyle name="Entrée 3 2 3 5 6" xfId="27344"/>
    <cellStyle name="Entrée 3 2 3 5 7" xfId="27345"/>
    <cellStyle name="Entrée 3 2 3 5 8" xfId="27346"/>
    <cellStyle name="Entrée 3 2 3 6" xfId="27347"/>
    <cellStyle name="Entrée 3 2 3 6 2" xfId="27348"/>
    <cellStyle name="Entrée 3 2 3 6 3" xfId="27349"/>
    <cellStyle name="Entrée 3 2 3 6 4" xfId="27350"/>
    <cellStyle name="Entrée 3 2 3 6 5" xfId="27351"/>
    <cellStyle name="Entrée 3 2 3 6 6" xfId="27352"/>
    <cellStyle name="Entrée 3 2 3 6 7" xfId="27353"/>
    <cellStyle name="Entrée 3 2 3 6 8" xfId="27354"/>
    <cellStyle name="Entrée 3 2 3 7" xfId="27355"/>
    <cellStyle name="Entrée 3 2 3 7 2" xfId="27356"/>
    <cellStyle name="Entrée 3 2 3 7 3" xfId="27357"/>
    <cellStyle name="Entrée 3 2 3 7 4" xfId="27358"/>
    <cellStyle name="Entrée 3 2 3 7 5" xfId="27359"/>
    <cellStyle name="Entrée 3 2 3 7 6" xfId="27360"/>
    <cellStyle name="Entrée 3 2 3 7 7" xfId="27361"/>
    <cellStyle name="Entrée 3 2 3 7 8" xfId="27362"/>
    <cellStyle name="Entrée 3 2 3 8" xfId="27363"/>
    <cellStyle name="Entrée 3 2 3 9" xfId="27364"/>
    <cellStyle name="Entrée 3 2 4" xfId="27365"/>
    <cellStyle name="Entrée 3 2 4 10" xfId="27366"/>
    <cellStyle name="Entrée 3 2 4 11" xfId="27367"/>
    <cellStyle name="Entrée 3 2 4 12" xfId="27368"/>
    <cellStyle name="Entrée 3 2 4 13" xfId="27369"/>
    <cellStyle name="Entrée 3 2 4 14" xfId="27370"/>
    <cellStyle name="Entrée 3 2 4 15" xfId="27371"/>
    <cellStyle name="Entrée 3 2 4 16" xfId="27372"/>
    <cellStyle name="Entrée 3 2 4 17" xfId="27373"/>
    <cellStyle name="Entrée 3 2 4 18" xfId="27374"/>
    <cellStyle name="Entrée 3 2 4 2" xfId="27375"/>
    <cellStyle name="Entrée 3 2 4 3" xfId="27376"/>
    <cellStyle name="Entrée 3 2 4 4" xfId="27377"/>
    <cellStyle name="Entrée 3 2 4 5" xfId="27378"/>
    <cellStyle name="Entrée 3 2 4 6" xfId="27379"/>
    <cellStyle name="Entrée 3 2 4 7" xfId="27380"/>
    <cellStyle name="Entrée 3 2 4 8" xfId="27381"/>
    <cellStyle name="Entrée 3 2 4 9" xfId="27382"/>
    <cellStyle name="Entrée 3 2 5" xfId="27383"/>
    <cellStyle name="Entrée 3 2 5 10" xfId="27384"/>
    <cellStyle name="Entrée 3 2 5 11" xfId="27385"/>
    <cellStyle name="Entrée 3 2 5 12" xfId="27386"/>
    <cellStyle name="Entrée 3 2 5 13" xfId="27387"/>
    <cellStyle name="Entrée 3 2 5 14" xfId="27388"/>
    <cellStyle name="Entrée 3 2 5 15" xfId="27389"/>
    <cellStyle name="Entrée 3 2 5 16" xfId="27390"/>
    <cellStyle name="Entrée 3 2 5 17" xfId="27391"/>
    <cellStyle name="Entrée 3 2 5 18" xfId="27392"/>
    <cellStyle name="Entrée 3 2 5 2" xfId="27393"/>
    <cellStyle name="Entrée 3 2 5 3" xfId="27394"/>
    <cellStyle name="Entrée 3 2 5 4" xfId="27395"/>
    <cellStyle name="Entrée 3 2 5 5" xfId="27396"/>
    <cellStyle name="Entrée 3 2 5 6" xfId="27397"/>
    <cellStyle name="Entrée 3 2 5 7" xfId="27398"/>
    <cellStyle name="Entrée 3 2 5 8" xfId="27399"/>
    <cellStyle name="Entrée 3 2 5 9" xfId="27400"/>
    <cellStyle name="Entrée 3 2 6" xfId="27401"/>
    <cellStyle name="Entrée 3 2 6 10" xfId="27402"/>
    <cellStyle name="Entrée 3 2 6 11" xfId="27403"/>
    <cellStyle name="Entrée 3 2 6 12" xfId="27404"/>
    <cellStyle name="Entrée 3 2 6 13" xfId="27405"/>
    <cellStyle name="Entrée 3 2 6 14" xfId="27406"/>
    <cellStyle name="Entrée 3 2 6 15" xfId="27407"/>
    <cellStyle name="Entrée 3 2 6 16" xfId="27408"/>
    <cellStyle name="Entrée 3 2 6 17" xfId="27409"/>
    <cellStyle name="Entrée 3 2 6 18" xfId="27410"/>
    <cellStyle name="Entrée 3 2 6 2" xfId="27411"/>
    <cellStyle name="Entrée 3 2 6 3" xfId="27412"/>
    <cellStyle name="Entrée 3 2 6 4" xfId="27413"/>
    <cellStyle name="Entrée 3 2 6 5" xfId="27414"/>
    <cellStyle name="Entrée 3 2 6 6" xfId="27415"/>
    <cellStyle name="Entrée 3 2 6 7" xfId="27416"/>
    <cellStyle name="Entrée 3 2 6 8" xfId="27417"/>
    <cellStyle name="Entrée 3 2 6 9" xfId="27418"/>
    <cellStyle name="Entrée 3 2 7" xfId="27419"/>
    <cellStyle name="Entrée 3 2 7 2" xfId="27420"/>
    <cellStyle name="Entrée 3 2 7 3" xfId="27421"/>
    <cellStyle name="Entrée 3 2 7 4" xfId="27422"/>
    <cellStyle name="Entrée 3 2 7 5" xfId="27423"/>
    <cellStyle name="Entrée 3 2 7 6" xfId="27424"/>
    <cellStyle name="Entrée 3 2 7 7" xfId="27425"/>
    <cellStyle name="Entrée 3 2 7 8" xfId="27426"/>
    <cellStyle name="Entrée 3 2 7 9" xfId="27427"/>
    <cellStyle name="Entrée 3 2 8" xfId="27428"/>
    <cellStyle name="Entrée 3 2 8 2" xfId="27429"/>
    <cellStyle name="Entrée 3 2 8 3" xfId="27430"/>
    <cellStyle name="Entrée 3 2 8 4" xfId="27431"/>
    <cellStyle name="Entrée 3 2 8 5" xfId="27432"/>
    <cellStyle name="Entrée 3 2 8 6" xfId="27433"/>
    <cellStyle name="Entrée 3 2 8 7" xfId="27434"/>
    <cellStyle name="Entrée 3 2 8 8" xfId="27435"/>
    <cellStyle name="Entrée 3 2 8 9" xfId="27436"/>
    <cellStyle name="Entrée 3 2 9" xfId="27437"/>
    <cellStyle name="Entrée 3 2 9 2" xfId="27438"/>
    <cellStyle name="Entrée 3 2 9 3" xfId="27439"/>
    <cellStyle name="Entrée 3 2 9 4" xfId="27440"/>
    <cellStyle name="Entrée 3 2 9 5" xfId="27441"/>
    <cellStyle name="Entrée 3 2 9 6" xfId="27442"/>
    <cellStyle name="Entrée 3 2 9 7" xfId="27443"/>
    <cellStyle name="Entrée 3 2 9 8" xfId="27444"/>
    <cellStyle name="Entrée 3 20" xfId="27445"/>
    <cellStyle name="Entrée 3 21" xfId="27446"/>
    <cellStyle name="Entrée 3 22" xfId="27447"/>
    <cellStyle name="Entrée 3 23" xfId="27448"/>
    <cellStyle name="Entrée 3 24" xfId="27449"/>
    <cellStyle name="Entrée 3 25" xfId="27450"/>
    <cellStyle name="Entrée 3 26" xfId="27451"/>
    <cellStyle name="Entrée 3 27" xfId="27452"/>
    <cellStyle name="Entrée 3 3" xfId="27453"/>
    <cellStyle name="Entrée 3 3 10" xfId="27454"/>
    <cellStyle name="Entrée 3 3 11" xfId="27455"/>
    <cellStyle name="Entrée 3 3 12" xfId="27456"/>
    <cellStyle name="Entrée 3 3 13" xfId="27457"/>
    <cellStyle name="Entrée 3 3 14" xfId="27458"/>
    <cellStyle name="Entrée 3 3 15" xfId="27459"/>
    <cellStyle name="Entrée 3 3 16" xfId="27460"/>
    <cellStyle name="Entrée 3 3 17" xfId="27461"/>
    <cellStyle name="Entrée 3 3 18" xfId="27462"/>
    <cellStyle name="Entrée 3 3 19" xfId="27463"/>
    <cellStyle name="Entrée 3 3 2" xfId="27464"/>
    <cellStyle name="Entrée 3 3 2 10" xfId="27465"/>
    <cellStyle name="Entrée 3 3 2 11" xfId="27466"/>
    <cellStyle name="Entrée 3 3 2 12" xfId="27467"/>
    <cellStyle name="Entrée 3 3 2 13" xfId="27468"/>
    <cellStyle name="Entrée 3 3 2 14" xfId="27469"/>
    <cellStyle name="Entrée 3 3 2 15" xfId="27470"/>
    <cellStyle name="Entrée 3 3 2 2" xfId="27471"/>
    <cellStyle name="Entrée 3 3 2 2 2" xfId="27472"/>
    <cellStyle name="Entrée 3 3 2 2 3" xfId="27473"/>
    <cellStyle name="Entrée 3 3 2 2 4" xfId="27474"/>
    <cellStyle name="Entrée 3 3 2 2 5" xfId="27475"/>
    <cellStyle name="Entrée 3 3 2 2 6" xfId="27476"/>
    <cellStyle name="Entrée 3 3 2 2 7" xfId="27477"/>
    <cellStyle name="Entrée 3 3 2 2 8" xfId="27478"/>
    <cellStyle name="Entrée 3 3 2 2 9" xfId="27479"/>
    <cellStyle name="Entrée 3 3 2 3" xfId="27480"/>
    <cellStyle name="Entrée 3 3 2 3 2" xfId="27481"/>
    <cellStyle name="Entrée 3 3 2 3 3" xfId="27482"/>
    <cellStyle name="Entrée 3 3 2 3 4" xfId="27483"/>
    <cellStyle name="Entrée 3 3 2 3 5" xfId="27484"/>
    <cellStyle name="Entrée 3 3 2 3 6" xfId="27485"/>
    <cellStyle name="Entrée 3 3 2 3 7" xfId="27486"/>
    <cellStyle name="Entrée 3 3 2 3 8" xfId="27487"/>
    <cellStyle name="Entrée 3 3 2 3 9" xfId="27488"/>
    <cellStyle name="Entrée 3 3 2 4" xfId="27489"/>
    <cellStyle name="Entrée 3 3 2 4 2" xfId="27490"/>
    <cellStyle name="Entrée 3 3 2 4 3" xfId="27491"/>
    <cellStyle name="Entrée 3 3 2 4 4" xfId="27492"/>
    <cellStyle name="Entrée 3 3 2 4 5" xfId="27493"/>
    <cellStyle name="Entrée 3 3 2 4 6" xfId="27494"/>
    <cellStyle name="Entrée 3 3 2 4 7" xfId="27495"/>
    <cellStyle name="Entrée 3 3 2 4 8" xfId="27496"/>
    <cellStyle name="Entrée 3 3 2 4 9" xfId="27497"/>
    <cellStyle name="Entrée 3 3 2 5" xfId="27498"/>
    <cellStyle name="Entrée 3 3 2 5 2" xfId="27499"/>
    <cellStyle name="Entrée 3 3 2 5 3" xfId="27500"/>
    <cellStyle name="Entrée 3 3 2 5 4" xfId="27501"/>
    <cellStyle name="Entrée 3 3 2 5 5" xfId="27502"/>
    <cellStyle name="Entrée 3 3 2 5 6" xfId="27503"/>
    <cellStyle name="Entrée 3 3 2 5 7" xfId="27504"/>
    <cellStyle name="Entrée 3 3 2 5 8" xfId="27505"/>
    <cellStyle name="Entrée 3 3 2 6" xfId="27506"/>
    <cellStyle name="Entrée 3 3 2 6 2" xfId="27507"/>
    <cellStyle name="Entrée 3 3 2 6 3" xfId="27508"/>
    <cellStyle name="Entrée 3 3 2 6 4" xfId="27509"/>
    <cellStyle name="Entrée 3 3 2 6 5" xfId="27510"/>
    <cellStyle name="Entrée 3 3 2 6 6" xfId="27511"/>
    <cellStyle name="Entrée 3 3 2 6 7" xfId="27512"/>
    <cellStyle name="Entrée 3 3 2 6 8" xfId="27513"/>
    <cellStyle name="Entrée 3 3 2 7" xfId="27514"/>
    <cellStyle name="Entrée 3 3 2 7 2" xfId="27515"/>
    <cellStyle name="Entrée 3 3 2 7 3" xfId="27516"/>
    <cellStyle name="Entrée 3 3 2 7 4" xfId="27517"/>
    <cellStyle name="Entrée 3 3 2 7 5" xfId="27518"/>
    <cellStyle name="Entrée 3 3 2 7 6" xfId="27519"/>
    <cellStyle name="Entrée 3 3 2 7 7" xfId="27520"/>
    <cellStyle name="Entrée 3 3 2 7 8" xfId="27521"/>
    <cellStyle name="Entrée 3 3 2 8" xfId="27522"/>
    <cellStyle name="Entrée 3 3 2 9" xfId="27523"/>
    <cellStyle name="Entrée 3 3 20" xfId="27524"/>
    <cellStyle name="Entrée 3 3 21" xfId="27525"/>
    <cellStyle name="Entrée 3 3 22" xfId="27526"/>
    <cellStyle name="Entrée 3 3 23" xfId="27527"/>
    <cellStyle name="Entrée 3 3 24" xfId="27528"/>
    <cellStyle name="Entrée 3 3 25" xfId="27529"/>
    <cellStyle name="Entrée 3 3 26" xfId="27530"/>
    <cellStyle name="Entrée 3 3 27" xfId="27531"/>
    <cellStyle name="Entrée 3 3 3" xfId="27532"/>
    <cellStyle name="Entrée 3 3 3 10" xfId="27533"/>
    <cellStyle name="Entrée 3 3 3 11" xfId="27534"/>
    <cellStyle name="Entrée 3 3 3 12" xfId="27535"/>
    <cellStyle name="Entrée 3 3 3 13" xfId="27536"/>
    <cellStyle name="Entrée 3 3 3 14" xfId="27537"/>
    <cellStyle name="Entrée 3 3 3 15" xfId="27538"/>
    <cellStyle name="Entrée 3 3 3 2" xfId="27539"/>
    <cellStyle name="Entrée 3 3 3 2 2" xfId="27540"/>
    <cellStyle name="Entrée 3 3 3 2 3" xfId="27541"/>
    <cellStyle name="Entrée 3 3 3 2 4" xfId="27542"/>
    <cellStyle name="Entrée 3 3 3 2 5" xfId="27543"/>
    <cellStyle name="Entrée 3 3 3 2 6" xfId="27544"/>
    <cellStyle name="Entrée 3 3 3 2 7" xfId="27545"/>
    <cellStyle name="Entrée 3 3 3 2 8" xfId="27546"/>
    <cellStyle name="Entrée 3 3 3 3" xfId="27547"/>
    <cellStyle name="Entrée 3 3 3 3 2" xfId="27548"/>
    <cellStyle name="Entrée 3 3 3 3 3" xfId="27549"/>
    <cellStyle name="Entrée 3 3 3 3 4" xfId="27550"/>
    <cellStyle name="Entrée 3 3 3 3 5" xfId="27551"/>
    <cellStyle name="Entrée 3 3 3 3 6" xfId="27552"/>
    <cellStyle name="Entrée 3 3 3 3 7" xfId="27553"/>
    <cellStyle name="Entrée 3 3 3 3 8" xfId="27554"/>
    <cellStyle name="Entrée 3 3 3 4" xfId="27555"/>
    <cellStyle name="Entrée 3 3 3 4 2" xfId="27556"/>
    <cellStyle name="Entrée 3 3 3 4 3" xfId="27557"/>
    <cellStyle name="Entrée 3 3 3 4 4" xfId="27558"/>
    <cellStyle name="Entrée 3 3 3 4 5" xfId="27559"/>
    <cellStyle name="Entrée 3 3 3 4 6" xfId="27560"/>
    <cellStyle name="Entrée 3 3 3 4 7" xfId="27561"/>
    <cellStyle name="Entrée 3 3 3 4 8" xfId="27562"/>
    <cellStyle name="Entrée 3 3 3 5" xfId="27563"/>
    <cellStyle name="Entrée 3 3 3 5 2" xfId="27564"/>
    <cellStyle name="Entrée 3 3 3 5 3" xfId="27565"/>
    <cellStyle name="Entrée 3 3 3 5 4" xfId="27566"/>
    <cellStyle name="Entrée 3 3 3 5 5" xfId="27567"/>
    <cellStyle name="Entrée 3 3 3 5 6" xfId="27568"/>
    <cellStyle name="Entrée 3 3 3 5 7" xfId="27569"/>
    <cellStyle name="Entrée 3 3 3 5 8" xfId="27570"/>
    <cellStyle name="Entrée 3 3 3 6" xfId="27571"/>
    <cellStyle name="Entrée 3 3 3 6 2" xfId="27572"/>
    <cellStyle name="Entrée 3 3 3 6 3" xfId="27573"/>
    <cellStyle name="Entrée 3 3 3 6 4" xfId="27574"/>
    <cellStyle name="Entrée 3 3 3 6 5" xfId="27575"/>
    <cellStyle name="Entrée 3 3 3 6 6" xfId="27576"/>
    <cellStyle name="Entrée 3 3 3 6 7" xfId="27577"/>
    <cellStyle name="Entrée 3 3 3 6 8" xfId="27578"/>
    <cellStyle name="Entrée 3 3 3 7" xfId="27579"/>
    <cellStyle name="Entrée 3 3 3 7 2" xfId="27580"/>
    <cellStyle name="Entrée 3 3 3 7 3" xfId="27581"/>
    <cellStyle name="Entrée 3 3 3 7 4" xfId="27582"/>
    <cellStyle name="Entrée 3 3 3 7 5" xfId="27583"/>
    <cellStyle name="Entrée 3 3 3 7 6" xfId="27584"/>
    <cellStyle name="Entrée 3 3 3 7 7" xfId="27585"/>
    <cellStyle name="Entrée 3 3 3 7 8" xfId="27586"/>
    <cellStyle name="Entrée 3 3 3 8" xfId="27587"/>
    <cellStyle name="Entrée 3 3 3 9" xfId="27588"/>
    <cellStyle name="Entrée 3 3 4" xfId="27589"/>
    <cellStyle name="Entrée 3 3 4 2" xfId="27590"/>
    <cellStyle name="Entrée 3 3 4 3" xfId="27591"/>
    <cellStyle name="Entrée 3 3 4 4" xfId="27592"/>
    <cellStyle name="Entrée 3 3 4 5" xfId="27593"/>
    <cellStyle name="Entrée 3 3 4 6" xfId="27594"/>
    <cellStyle name="Entrée 3 3 4 7" xfId="27595"/>
    <cellStyle name="Entrée 3 3 4 8" xfId="27596"/>
    <cellStyle name="Entrée 3 3 4 9" xfId="27597"/>
    <cellStyle name="Entrée 3 3 5" xfId="27598"/>
    <cellStyle name="Entrée 3 3 5 2" xfId="27599"/>
    <cellStyle name="Entrée 3 3 5 3" xfId="27600"/>
    <cellStyle name="Entrée 3 3 5 4" xfId="27601"/>
    <cellStyle name="Entrée 3 3 5 5" xfId="27602"/>
    <cellStyle name="Entrée 3 3 5 6" xfId="27603"/>
    <cellStyle name="Entrée 3 3 5 7" xfId="27604"/>
    <cellStyle name="Entrée 3 3 5 8" xfId="27605"/>
    <cellStyle name="Entrée 3 3 5 9" xfId="27606"/>
    <cellStyle name="Entrée 3 3 6" xfId="27607"/>
    <cellStyle name="Entrée 3 3 6 2" xfId="27608"/>
    <cellStyle name="Entrée 3 3 6 3" xfId="27609"/>
    <cellStyle name="Entrée 3 3 6 4" xfId="27610"/>
    <cellStyle name="Entrée 3 3 6 5" xfId="27611"/>
    <cellStyle name="Entrée 3 3 6 6" xfId="27612"/>
    <cellStyle name="Entrée 3 3 6 7" xfId="27613"/>
    <cellStyle name="Entrée 3 3 6 8" xfId="27614"/>
    <cellStyle name="Entrée 3 3 6 9" xfId="27615"/>
    <cellStyle name="Entrée 3 3 7" xfId="27616"/>
    <cellStyle name="Entrée 3 3 7 2" xfId="27617"/>
    <cellStyle name="Entrée 3 3 7 3" xfId="27618"/>
    <cellStyle name="Entrée 3 3 7 4" xfId="27619"/>
    <cellStyle name="Entrée 3 3 7 5" xfId="27620"/>
    <cellStyle name="Entrée 3 3 7 6" xfId="27621"/>
    <cellStyle name="Entrée 3 3 7 7" xfId="27622"/>
    <cellStyle name="Entrée 3 3 7 8" xfId="27623"/>
    <cellStyle name="Entrée 3 3 8" xfId="27624"/>
    <cellStyle name="Entrée 3 3 8 2" xfId="27625"/>
    <cellStyle name="Entrée 3 3 8 3" xfId="27626"/>
    <cellStyle name="Entrée 3 3 8 4" xfId="27627"/>
    <cellStyle name="Entrée 3 3 8 5" xfId="27628"/>
    <cellStyle name="Entrée 3 3 8 6" xfId="27629"/>
    <cellStyle name="Entrée 3 3 8 7" xfId="27630"/>
    <cellStyle name="Entrée 3 3 8 8" xfId="27631"/>
    <cellStyle name="Entrée 3 3 9" xfId="27632"/>
    <cellStyle name="Entrée 3 3 9 2" xfId="27633"/>
    <cellStyle name="Entrée 3 3 9 3" xfId="27634"/>
    <cellStyle name="Entrée 3 3 9 4" xfId="27635"/>
    <cellStyle name="Entrée 3 3 9 5" xfId="27636"/>
    <cellStyle name="Entrée 3 3 9 6" xfId="27637"/>
    <cellStyle name="Entrée 3 3 9 7" xfId="27638"/>
    <cellStyle name="Entrée 3 3 9 8" xfId="27639"/>
    <cellStyle name="Entrée 3 4" xfId="27640"/>
    <cellStyle name="Entrée 3 4 10" xfId="27641"/>
    <cellStyle name="Entrée 3 4 11" xfId="27642"/>
    <cellStyle name="Entrée 3 4 12" xfId="27643"/>
    <cellStyle name="Entrée 3 4 13" xfId="27644"/>
    <cellStyle name="Entrée 3 4 14" xfId="27645"/>
    <cellStyle name="Entrée 3 4 15" xfId="27646"/>
    <cellStyle name="Entrée 3 4 16" xfId="27647"/>
    <cellStyle name="Entrée 3 4 17" xfId="27648"/>
    <cellStyle name="Entrée 3 4 18" xfId="27649"/>
    <cellStyle name="Entrée 3 4 19" xfId="27650"/>
    <cellStyle name="Entrée 3 4 2" xfId="27651"/>
    <cellStyle name="Entrée 3 4 2 2" xfId="27652"/>
    <cellStyle name="Entrée 3 4 2 3" xfId="27653"/>
    <cellStyle name="Entrée 3 4 2 4" xfId="27654"/>
    <cellStyle name="Entrée 3 4 2 5" xfId="27655"/>
    <cellStyle name="Entrée 3 4 2 6" xfId="27656"/>
    <cellStyle name="Entrée 3 4 2 7" xfId="27657"/>
    <cellStyle name="Entrée 3 4 2 8" xfId="27658"/>
    <cellStyle name="Entrée 3 4 2 9" xfId="27659"/>
    <cellStyle name="Entrée 3 4 20" xfId="27660"/>
    <cellStyle name="Entrée 3 4 21" xfId="27661"/>
    <cellStyle name="Entrée 3 4 22" xfId="27662"/>
    <cellStyle name="Entrée 3 4 23" xfId="27663"/>
    <cellStyle name="Entrée 3 4 24" xfId="27664"/>
    <cellStyle name="Entrée 3 4 3" xfId="27665"/>
    <cellStyle name="Entrée 3 4 3 2" xfId="27666"/>
    <cellStyle name="Entrée 3 4 3 3" xfId="27667"/>
    <cellStyle name="Entrée 3 4 3 4" xfId="27668"/>
    <cellStyle name="Entrée 3 4 3 5" xfId="27669"/>
    <cellStyle name="Entrée 3 4 3 6" xfId="27670"/>
    <cellStyle name="Entrée 3 4 3 7" xfId="27671"/>
    <cellStyle name="Entrée 3 4 3 8" xfId="27672"/>
    <cellStyle name="Entrée 3 4 3 9" xfId="27673"/>
    <cellStyle name="Entrée 3 4 4" xfId="27674"/>
    <cellStyle name="Entrée 3 4 4 2" xfId="27675"/>
    <cellStyle name="Entrée 3 4 4 3" xfId="27676"/>
    <cellStyle name="Entrée 3 4 4 4" xfId="27677"/>
    <cellStyle name="Entrée 3 4 4 5" xfId="27678"/>
    <cellStyle name="Entrée 3 4 4 6" xfId="27679"/>
    <cellStyle name="Entrée 3 4 4 7" xfId="27680"/>
    <cellStyle name="Entrée 3 4 4 8" xfId="27681"/>
    <cellStyle name="Entrée 3 4 4 9" xfId="27682"/>
    <cellStyle name="Entrée 3 4 5" xfId="27683"/>
    <cellStyle name="Entrée 3 4 5 2" xfId="27684"/>
    <cellStyle name="Entrée 3 4 5 3" xfId="27685"/>
    <cellStyle name="Entrée 3 4 5 4" xfId="27686"/>
    <cellStyle name="Entrée 3 4 5 5" xfId="27687"/>
    <cellStyle name="Entrée 3 4 5 6" xfId="27688"/>
    <cellStyle name="Entrée 3 4 5 7" xfId="27689"/>
    <cellStyle name="Entrée 3 4 5 8" xfId="27690"/>
    <cellStyle name="Entrée 3 4 6" xfId="27691"/>
    <cellStyle name="Entrée 3 4 6 2" xfId="27692"/>
    <cellStyle name="Entrée 3 4 6 3" xfId="27693"/>
    <cellStyle name="Entrée 3 4 6 4" xfId="27694"/>
    <cellStyle name="Entrée 3 4 6 5" xfId="27695"/>
    <cellStyle name="Entrée 3 4 6 6" xfId="27696"/>
    <cellStyle name="Entrée 3 4 6 7" xfId="27697"/>
    <cellStyle name="Entrée 3 4 6 8" xfId="27698"/>
    <cellStyle name="Entrée 3 4 7" xfId="27699"/>
    <cellStyle name="Entrée 3 4 7 2" xfId="27700"/>
    <cellStyle name="Entrée 3 4 7 3" xfId="27701"/>
    <cellStyle name="Entrée 3 4 7 4" xfId="27702"/>
    <cellStyle name="Entrée 3 4 7 5" xfId="27703"/>
    <cellStyle name="Entrée 3 4 7 6" xfId="27704"/>
    <cellStyle name="Entrée 3 4 7 7" xfId="27705"/>
    <cellStyle name="Entrée 3 4 7 8" xfId="27706"/>
    <cellStyle name="Entrée 3 4 8" xfId="27707"/>
    <cellStyle name="Entrée 3 4 9" xfId="27708"/>
    <cellStyle name="Entrée 3 5" xfId="27709"/>
    <cellStyle name="Entrée 3 5 10" xfId="27710"/>
    <cellStyle name="Entrée 3 5 11" xfId="27711"/>
    <cellStyle name="Entrée 3 5 12" xfId="27712"/>
    <cellStyle name="Entrée 3 5 13" xfId="27713"/>
    <cellStyle name="Entrée 3 5 14" xfId="27714"/>
    <cellStyle name="Entrée 3 5 15" xfId="27715"/>
    <cellStyle name="Entrée 3 5 16" xfId="27716"/>
    <cellStyle name="Entrée 3 5 17" xfId="27717"/>
    <cellStyle name="Entrée 3 5 18" xfId="27718"/>
    <cellStyle name="Entrée 3 5 2" xfId="27719"/>
    <cellStyle name="Entrée 3 5 3" xfId="27720"/>
    <cellStyle name="Entrée 3 5 4" xfId="27721"/>
    <cellStyle name="Entrée 3 5 5" xfId="27722"/>
    <cellStyle name="Entrée 3 5 6" xfId="27723"/>
    <cellStyle name="Entrée 3 5 7" xfId="27724"/>
    <cellStyle name="Entrée 3 5 8" xfId="27725"/>
    <cellStyle name="Entrée 3 5 9" xfId="27726"/>
    <cellStyle name="Entrée 3 6" xfId="27727"/>
    <cellStyle name="Entrée 3 6 10" xfId="27728"/>
    <cellStyle name="Entrée 3 6 11" xfId="27729"/>
    <cellStyle name="Entrée 3 6 12" xfId="27730"/>
    <cellStyle name="Entrée 3 6 13" xfId="27731"/>
    <cellStyle name="Entrée 3 6 14" xfId="27732"/>
    <cellStyle name="Entrée 3 6 15" xfId="27733"/>
    <cellStyle name="Entrée 3 6 16" xfId="27734"/>
    <cellStyle name="Entrée 3 6 17" xfId="27735"/>
    <cellStyle name="Entrée 3 6 18" xfId="27736"/>
    <cellStyle name="Entrée 3 6 2" xfId="27737"/>
    <cellStyle name="Entrée 3 6 3" xfId="27738"/>
    <cellStyle name="Entrée 3 6 4" xfId="27739"/>
    <cellStyle name="Entrée 3 6 5" xfId="27740"/>
    <cellStyle name="Entrée 3 6 6" xfId="27741"/>
    <cellStyle name="Entrée 3 6 7" xfId="27742"/>
    <cellStyle name="Entrée 3 6 8" xfId="27743"/>
    <cellStyle name="Entrée 3 6 9" xfId="27744"/>
    <cellStyle name="Entrée 3 7" xfId="27745"/>
    <cellStyle name="Entrée 3 7 10" xfId="27746"/>
    <cellStyle name="Entrée 3 7 11" xfId="27747"/>
    <cellStyle name="Entrée 3 7 12" xfId="27748"/>
    <cellStyle name="Entrée 3 7 13" xfId="27749"/>
    <cellStyle name="Entrée 3 7 14" xfId="27750"/>
    <cellStyle name="Entrée 3 7 15" xfId="27751"/>
    <cellStyle name="Entrée 3 7 16" xfId="27752"/>
    <cellStyle name="Entrée 3 7 17" xfId="27753"/>
    <cellStyle name="Entrée 3 7 18" xfId="27754"/>
    <cellStyle name="Entrée 3 7 2" xfId="27755"/>
    <cellStyle name="Entrée 3 7 3" xfId="27756"/>
    <cellStyle name="Entrée 3 7 4" xfId="27757"/>
    <cellStyle name="Entrée 3 7 5" xfId="27758"/>
    <cellStyle name="Entrée 3 7 6" xfId="27759"/>
    <cellStyle name="Entrée 3 7 7" xfId="27760"/>
    <cellStyle name="Entrée 3 7 8" xfId="27761"/>
    <cellStyle name="Entrée 3 7 9" xfId="27762"/>
    <cellStyle name="Entrée 3 8" xfId="27763"/>
    <cellStyle name="Entrée 3 8 2" xfId="27764"/>
    <cellStyle name="Entrée 3 8 3" xfId="27765"/>
    <cellStyle name="Entrée 3 8 4" xfId="27766"/>
    <cellStyle name="Entrée 3 8 5" xfId="27767"/>
    <cellStyle name="Entrée 3 8 6" xfId="27768"/>
    <cellStyle name="Entrée 3 8 7" xfId="27769"/>
    <cellStyle name="Entrée 3 8 8" xfId="27770"/>
    <cellStyle name="Entrée 3 8 9" xfId="27771"/>
    <cellStyle name="Entrée 3 9" xfId="27772"/>
    <cellStyle name="Entrée 3 9 2" xfId="27773"/>
    <cellStyle name="Entrée 3 9 3" xfId="27774"/>
    <cellStyle name="Entrée 3 9 4" xfId="27775"/>
    <cellStyle name="Entrée 3 9 5" xfId="27776"/>
    <cellStyle name="Entrée 3 9 6" xfId="27777"/>
    <cellStyle name="Entrée 3 9 7" xfId="27778"/>
    <cellStyle name="Entrée 3 9 8" xfId="27779"/>
    <cellStyle name="Entrée 3 9 9" xfId="27780"/>
    <cellStyle name="Entrée 4" xfId="10357"/>
    <cellStyle name="Entrée 4 10" xfId="27781"/>
    <cellStyle name="Entrée 4 11" xfId="27782"/>
    <cellStyle name="Entrée 4 12" xfId="27783"/>
    <cellStyle name="Entrée 4 13" xfId="27784"/>
    <cellStyle name="Entrée 4 14" xfId="27785"/>
    <cellStyle name="Entrée 4 15" xfId="27786"/>
    <cellStyle name="Entrée 4 16" xfId="27787"/>
    <cellStyle name="Entrée 4 17" xfId="27788"/>
    <cellStyle name="Entrée 4 18" xfId="27789"/>
    <cellStyle name="Entrée 4 19" xfId="27790"/>
    <cellStyle name="Entrée 4 2" xfId="27791"/>
    <cellStyle name="Entrée 4 2 10" xfId="27792"/>
    <cellStyle name="Entrée 4 2 11" xfId="27793"/>
    <cellStyle name="Entrée 4 2 12" xfId="27794"/>
    <cellStyle name="Entrée 4 2 13" xfId="27795"/>
    <cellStyle name="Entrée 4 2 14" xfId="27796"/>
    <cellStyle name="Entrée 4 2 15" xfId="27797"/>
    <cellStyle name="Entrée 4 2 16" xfId="27798"/>
    <cellStyle name="Entrée 4 2 17" xfId="27799"/>
    <cellStyle name="Entrée 4 2 18" xfId="27800"/>
    <cellStyle name="Entrée 4 2 19" xfId="27801"/>
    <cellStyle name="Entrée 4 2 2" xfId="27802"/>
    <cellStyle name="Entrée 4 2 2 10" xfId="27803"/>
    <cellStyle name="Entrée 4 2 2 11" xfId="27804"/>
    <cellStyle name="Entrée 4 2 2 12" xfId="27805"/>
    <cellStyle name="Entrée 4 2 2 13" xfId="27806"/>
    <cellStyle name="Entrée 4 2 2 14" xfId="27807"/>
    <cellStyle name="Entrée 4 2 2 15" xfId="27808"/>
    <cellStyle name="Entrée 4 2 2 2" xfId="27809"/>
    <cellStyle name="Entrée 4 2 2 2 2" xfId="27810"/>
    <cellStyle name="Entrée 4 2 2 2 3" xfId="27811"/>
    <cellStyle name="Entrée 4 2 2 2 4" xfId="27812"/>
    <cellStyle name="Entrée 4 2 2 2 5" xfId="27813"/>
    <cellStyle name="Entrée 4 2 2 2 6" xfId="27814"/>
    <cellStyle name="Entrée 4 2 2 2 7" xfId="27815"/>
    <cellStyle name="Entrée 4 2 2 2 8" xfId="27816"/>
    <cellStyle name="Entrée 4 2 2 3" xfId="27817"/>
    <cellStyle name="Entrée 4 2 2 3 2" xfId="27818"/>
    <cellStyle name="Entrée 4 2 2 3 3" xfId="27819"/>
    <cellStyle name="Entrée 4 2 2 3 4" xfId="27820"/>
    <cellStyle name="Entrée 4 2 2 3 5" xfId="27821"/>
    <cellStyle name="Entrée 4 2 2 3 6" xfId="27822"/>
    <cellStyle name="Entrée 4 2 2 3 7" xfId="27823"/>
    <cellStyle name="Entrée 4 2 2 3 8" xfId="27824"/>
    <cellStyle name="Entrée 4 2 2 4" xfId="27825"/>
    <cellStyle name="Entrée 4 2 2 4 2" xfId="27826"/>
    <cellStyle name="Entrée 4 2 2 4 3" xfId="27827"/>
    <cellStyle name="Entrée 4 2 2 4 4" xfId="27828"/>
    <cellStyle name="Entrée 4 2 2 4 5" xfId="27829"/>
    <cellStyle name="Entrée 4 2 2 4 6" xfId="27830"/>
    <cellStyle name="Entrée 4 2 2 4 7" xfId="27831"/>
    <cellStyle name="Entrée 4 2 2 4 8" xfId="27832"/>
    <cellStyle name="Entrée 4 2 2 5" xfId="27833"/>
    <cellStyle name="Entrée 4 2 2 5 2" xfId="27834"/>
    <cellStyle name="Entrée 4 2 2 5 3" xfId="27835"/>
    <cellStyle name="Entrée 4 2 2 5 4" xfId="27836"/>
    <cellStyle name="Entrée 4 2 2 5 5" xfId="27837"/>
    <cellStyle name="Entrée 4 2 2 5 6" xfId="27838"/>
    <cellStyle name="Entrée 4 2 2 5 7" xfId="27839"/>
    <cellStyle name="Entrée 4 2 2 5 8" xfId="27840"/>
    <cellStyle name="Entrée 4 2 2 6" xfId="27841"/>
    <cellStyle name="Entrée 4 2 2 6 2" xfId="27842"/>
    <cellStyle name="Entrée 4 2 2 6 3" xfId="27843"/>
    <cellStyle name="Entrée 4 2 2 6 4" xfId="27844"/>
    <cellStyle name="Entrée 4 2 2 6 5" xfId="27845"/>
    <cellStyle name="Entrée 4 2 2 6 6" xfId="27846"/>
    <cellStyle name="Entrée 4 2 2 6 7" xfId="27847"/>
    <cellStyle name="Entrée 4 2 2 6 8" xfId="27848"/>
    <cellStyle name="Entrée 4 2 2 7" xfId="27849"/>
    <cellStyle name="Entrée 4 2 2 7 2" xfId="27850"/>
    <cellStyle name="Entrée 4 2 2 7 3" xfId="27851"/>
    <cellStyle name="Entrée 4 2 2 7 4" xfId="27852"/>
    <cellStyle name="Entrée 4 2 2 7 5" xfId="27853"/>
    <cellStyle name="Entrée 4 2 2 7 6" xfId="27854"/>
    <cellStyle name="Entrée 4 2 2 7 7" xfId="27855"/>
    <cellStyle name="Entrée 4 2 2 7 8" xfId="27856"/>
    <cellStyle name="Entrée 4 2 2 8" xfId="27857"/>
    <cellStyle name="Entrée 4 2 2 9" xfId="27858"/>
    <cellStyle name="Entrée 4 2 20" xfId="27859"/>
    <cellStyle name="Entrée 4 2 21" xfId="27860"/>
    <cellStyle name="Entrée 4 2 22" xfId="27861"/>
    <cellStyle name="Entrée 4 2 23" xfId="27862"/>
    <cellStyle name="Entrée 4 2 24" xfId="27863"/>
    <cellStyle name="Entrée 4 2 25" xfId="27864"/>
    <cellStyle name="Entrée 4 2 26" xfId="27865"/>
    <cellStyle name="Entrée 4 2 27" xfId="27866"/>
    <cellStyle name="Entrée 4 2 3" xfId="27867"/>
    <cellStyle name="Entrée 4 2 3 10" xfId="27868"/>
    <cellStyle name="Entrée 4 2 3 11" xfId="27869"/>
    <cellStyle name="Entrée 4 2 3 12" xfId="27870"/>
    <cellStyle name="Entrée 4 2 3 13" xfId="27871"/>
    <cellStyle name="Entrée 4 2 3 14" xfId="27872"/>
    <cellStyle name="Entrée 4 2 3 15" xfId="27873"/>
    <cellStyle name="Entrée 4 2 3 2" xfId="27874"/>
    <cellStyle name="Entrée 4 2 3 2 2" xfId="27875"/>
    <cellStyle name="Entrée 4 2 3 2 3" xfId="27876"/>
    <cellStyle name="Entrée 4 2 3 2 4" xfId="27877"/>
    <cellStyle name="Entrée 4 2 3 2 5" xfId="27878"/>
    <cellStyle name="Entrée 4 2 3 2 6" xfId="27879"/>
    <cellStyle name="Entrée 4 2 3 2 7" xfId="27880"/>
    <cellStyle name="Entrée 4 2 3 2 8" xfId="27881"/>
    <cellStyle name="Entrée 4 2 3 3" xfId="27882"/>
    <cellStyle name="Entrée 4 2 3 3 2" xfId="27883"/>
    <cellStyle name="Entrée 4 2 3 3 3" xfId="27884"/>
    <cellStyle name="Entrée 4 2 3 3 4" xfId="27885"/>
    <cellStyle name="Entrée 4 2 3 3 5" xfId="27886"/>
    <cellStyle name="Entrée 4 2 3 3 6" xfId="27887"/>
    <cellStyle name="Entrée 4 2 3 3 7" xfId="27888"/>
    <cellStyle name="Entrée 4 2 3 3 8" xfId="27889"/>
    <cellStyle name="Entrée 4 2 3 4" xfId="27890"/>
    <cellStyle name="Entrée 4 2 3 4 2" xfId="27891"/>
    <cellStyle name="Entrée 4 2 3 4 3" xfId="27892"/>
    <cellStyle name="Entrée 4 2 3 4 4" xfId="27893"/>
    <cellStyle name="Entrée 4 2 3 4 5" xfId="27894"/>
    <cellStyle name="Entrée 4 2 3 4 6" xfId="27895"/>
    <cellStyle name="Entrée 4 2 3 4 7" xfId="27896"/>
    <cellStyle name="Entrée 4 2 3 4 8" xfId="27897"/>
    <cellStyle name="Entrée 4 2 3 5" xfId="27898"/>
    <cellStyle name="Entrée 4 2 3 5 2" xfId="27899"/>
    <cellStyle name="Entrée 4 2 3 5 3" xfId="27900"/>
    <cellStyle name="Entrée 4 2 3 5 4" xfId="27901"/>
    <cellStyle name="Entrée 4 2 3 5 5" xfId="27902"/>
    <cellStyle name="Entrée 4 2 3 5 6" xfId="27903"/>
    <cellStyle name="Entrée 4 2 3 5 7" xfId="27904"/>
    <cellStyle name="Entrée 4 2 3 5 8" xfId="27905"/>
    <cellStyle name="Entrée 4 2 3 6" xfId="27906"/>
    <cellStyle name="Entrée 4 2 3 6 2" xfId="27907"/>
    <cellStyle name="Entrée 4 2 3 6 3" xfId="27908"/>
    <cellStyle name="Entrée 4 2 3 6 4" xfId="27909"/>
    <cellStyle name="Entrée 4 2 3 6 5" xfId="27910"/>
    <cellStyle name="Entrée 4 2 3 6 6" xfId="27911"/>
    <cellStyle name="Entrée 4 2 3 6 7" xfId="27912"/>
    <cellStyle name="Entrée 4 2 3 6 8" xfId="27913"/>
    <cellStyle name="Entrée 4 2 3 7" xfId="27914"/>
    <cellStyle name="Entrée 4 2 3 7 2" xfId="27915"/>
    <cellStyle name="Entrée 4 2 3 7 3" xfId="27916"/>
    <cellStyle name="Entrée 4 2 3 7 4" xfId="27917"/>
    <cellStyle name="Entrée 4 2 3 7 5" xfId="27918"/>
    <cellStyle name="Entrée 4 2 3 7 6" xfId="27919"/>
    <cellStyle name="Entrée 4 2 3 7 7" xfId="27920"/>
    <cellStyle name="Entrée 4 2 3 7 8" xfId="27921"/>
    <cellStyle name="Entrée 4 2 3 8" xfId="27922"/>
    <cellStyle name="Entrée 4 2 3 9" xfId="27923"/>
    <cellStyle name="Entrée 4 2 4" xfId="27924"/>
    <cellStyle name="Entrée 4 2 4 2" xfId="27925"/>
    <cellStyle name="Entrée 4 2 4 3" xfId="27926"/>
    <cellStyle name="Entrée 4 2 4 4" xfId="27927"/>
    <cellStyle name="Entrée 4 2 4 5" xfId="27928"/>
    <cellStyle name="Entrée 4 2 4 6" xfId="27929"/>
    <cellStyle name="Entrée 4 2 4 7" xfId="27930"/>
    <cellStyle name="Entrée 4 2 4 8" xfId="27931"/>
    <cellStyle name="Entrée 4 2 4 9" xfId="27932"/>
    <cellStyle name="Entrée 4 2 5" xfId="27933"/>
    <cellStyle name="Entrée 4 2 5 2" xfId="27934"/>
    <cellStyle name="Entrée 4 2 5 3" xfId="27935"/>
    <cellStyle name="Entrée 4 2 5 4" xfId="27936"/>
    <cellStyle name="Entrée 4 2 5 5" xfId="27937"/>
    <cellStyle name="Entrée 4 2 5 6" xfId="27938"/>
    <cellStyle name="Entrée 4 2 5 7" xfId="27939"/>
    <cellStyle name="Entrée 4 2 5 8" xfId="27940"/>
    <cellStyle name="Entrée 4 2 6" xfId="27941"/>
    <cellStyle name="Entrée 4 2 6 2" xfId="27942"/>
    <cellStyle name="Entrée 4 2 6 3" xfId="27943"/>
    <cellStyle name="Entrée 4 2 6 4" xfId="27944"/>
    <cellStyle name="Entrée 4 2 6 5" xfId="27945"/>
    <cellStyle name="Entrée 4 2 6 6" xfId="27946"/>
    <cellStyle name="Entrée 4 2 6 7" xfId="27947"/>
    <cellStyle name="Entrée 4 2 6 8" xfId="27948"/>
    <cellStyle name="Entrée 4 2 7" xfId="27949"/>
    <cellStyle name="Entrée 4 2 7 2" xfId="27950"/>
    <cellStyle name="Entrée 4 2 7 3" xfId="27951"/>
    <cellStyle name="Entrée 4 2 7 4" xfId="27952"/>
    <cellStyle name="Entrée 4 2 7 5" xfId="27953"/>
    <cellStyle name="Entrée 4 2 7 6" xfId="27954"/>
    <cellStyle name="Entrée 4 2 7 7" xfId="27955"/>
    <cellStyle name="Entrée 4 2 7 8" xfId="27956"/>
    <cellStyle name="Entrée 4 2 8" xfId="27957"/>
    <cellStyle name="Entrée 4 2 8 2" xfId="27958"/>
    <cellStyle name="Entrée 4 2 8 3" xfId="27959"/>
    <cellStyle name="Entrée 4 2 8 4" xfId="27960"/>
    <cellStyle name="Entrée 4 2 8 5" xfId="27961"/>
    <cellStyle name="Entrée 4 2 8 6" xfId="27962"/>
    <cellStyle name="Entrée 4 2 8 7" xfId="27963"/>
    <cellStyle name="Entrée 4 2 8 8" xfId="27964"/>
    <cellStyle name="Entrée 4 2 9" xfId="27965"/>
    <cellStyle name="Entrée 4 2 9 2" xfId="27966"/>
    <cellStyle name="Entrée 4 2 9 3" xfId="27967"/>
    <cellStyle name="Entrée 4 2 9 4" xfId="27968"/>
    <cellStyle name="Entrée 4 2 9 5" xfId="27969"/>
    <cellStyle name="Entrée 4 2 9 6" xfId="27970"/>
    <cellStyle name="Entrée 4 2 9 7" xfId="27971"/>
    <cellStyle name="Entrée 4 2 9 8" xfId="27972"/>
    <cellStyle name="Entrée 4 20" xfId="27973"/>
    <cellStyle name="Entrée 4 21" xfId="27974"/>
    <cellStyle name="Entrée 4 22" xfId="27975"/>
    <cellStyle name="Entrée 4 23" xfId="27976"/>
    <cellStyle name="Entrée 4 24" xfId="27977"/>
    <cellStyle name="Entrée 4 3" xfId="27978"/>
    <cellStyle name="Entrée 4 3 10" xfId="27979"/>
    <cellStyle name="Entrée 4 3 11" xfId="27980"/>
    <cellStyle name="Entrée 4 3 12" xfId="27981"/>
    <cellStyle name="Entrée 4 3 13" xfId="27982"/>
    <cellStyle name="Entrée 4 3 14" xfId="27983"/>
    <cellStyle name="Entrée 4 3 15" xfId="27984"/>
    <cellStyle name="Entrée 4 3 16" xfId="27985"/>
    <cellStyle name="Entrée 4 3 17" xfId="27986"/>
    <cellStyle name="Entrée 4 3 18" xfId="27987"/>
    <cellStyle name="Entrée 4 3 19" xfId="27988"/>
    <cellStyle name="Entrée 4 3 2" xfId="27989"/>
    <cellStyle name="Entrée 4 3 2 2" xfId="27990"/>
    <cellStyle name="Entrée 4 3 2 3" xfId="27991"/>
    <cellStyle name="Entrée 4 3 2 4" xfId="27992"/>
    <cellStyle name="Entrée 4 3 2 5" xfId="27993"/>
    <cellStyle name="Entrée 4 3 2 6" xfId="27994"/>
    <cellStyle name="Entrée 4 3 2 7" xfId="27995"/>
    <cellStyle name="Entrée 4 3 2 8" xfId="27996"/>
    <cellStyle name="Entrée 4 3 20" xfId="27997"/>
    <cellStyle name="Entrée 4 3 21" xfId="27998"/>
    <cellStyle name="Entrée 4 3 22" xfId="27999"/>
    <cellStyle name="Entrée 4 3 23" xfId="28000"/>
    <cellStyle name="Entrée 4 3 24" xfId="28001"/>
    <cellStyle name="Entrée 4 3 3" xfId="28002"/>
    <cellStyle name="Entrée 4 3 3 2" xfId="28003"/>
    <cellStyle name="Entrée 4 3 3 3" xfId="28004"/>
    <cellStyle name="Entrée 4 3 3 4" xfId="28005"/>
    <cellStyle name="Entrée 4 3 3 5" xfId="28006"/>
    <cellStyle name="Entrée 4 3 3 6" xfId="28007"/>
    <cellStyle name="Entrée 4 3 3 7" xfId="28008"/>
    <cellStyle name="Entrée 4 3 3 8" xfId="28009"/>
    <cellStyle name="Entrée 4 3 4" xfId="28010"/>
    <cellStyle name="Entrée 4 3 4 2" xfId="28011"/>
    <cellStyle name="Entrée 4 3 4 3" xfId="28012"/>
    <cellStyle name="Entrée 4 3 4 4" xfId="28013"/>
    <cellStyle name="Entrée 4 3 4 5" xfId="28014"/>
    <cellStyle name="Entrée 4 3 4 6" xfId="28015"/>
    <cellStyle name="Entrée 4 3 4 7" xfId="28016"/>
    <cellStyle name="Entrée 4 3 4 8" xfId="28017"/>
    <cellStyle name="Entrée 4 3 5" xfId="28018"/>
    <cellStyle name="Entrée 4 3 5 2" xfId="28019"/>
    <cellStyle name="Entrée 4 3 5 3" xfId="28020"/>
    <cellStyle name="Entrée 4 3 5 4" xfId="28021"/>
    <cellStyle name="Entrée 4 3 5 5" xfId="28022"/>
    <cellStyle name="Entrée 4 3 5 6" xfId="28023"/>
    <cellStyle name="Entrée 4 3 5 7" xfId="28024"/>
    <cellStyle name="Entrée 4 3 5 8" xfId="28025"/>
    <cellStyle name="Entrée 4 3 6" xfId="28026"/>
    <cellStyle name="Entrée 4 3 6 2" xfId="28027"/>
    <cellStyle name="Entrée 4 3 6 3" xfId="28028"/>
    <cellStyle name="Entrée 4 3 6 4" xfId="28029"/>
    <cellStyle name="Entrée 4 3 6 5" xfId="28030"/>
    <cellStyle name="Entrée 4 3 6 6" xfId="28031"/>
    <cellStyle name="Entrée 4 3 6 7" xfId="28032"/>
    <cellStyle name="Entrée 4 3 6 8" xfId="28033"/>
    <cellStyle name="Entrée 4 3 7" xfId="28034"/>
    <cellStyle name="Entrée 4 3 7 2" xfId="28035"/>
    <cellStyle name="Entrée 4 3 7 3" xfId="28036"/>
    <cellStyle name="Entrée 4 3 7 4" xfId="28037"/>
    <cellStyle name="Entrée 4 3 7 5" xfId="28038"/>
    <cellStyle name="Entrée 4 3 7 6" xfId="28039"/>
    <cellStyle name="Entrée 4 3 7 7" xfId="28040"/>
    <cellStyle name="Entrée 4 3 7 8" xfId="28041"/>
    <cellStyle name="Entrée 4 3 8" xfId="28042"/>
    <cellStyle name="Entrée 4 3 9" xfId="28043"/>
    <cellStyle name="Entrée 4 4" xfId="28044"/>
    <cellStyle name="Entrée 4 4 10" xfId="28045"/>
    <cellStyle name="Entrée 4 4 11" xfId="28046"/>
    <cellStyle name="Entrée 4 4 12" xfId="28047"/>
    <cellStyle name="Entrée 4 4 13" xfId="28048"/>
    <cellStyle name="Entrée 4 4 14" xfId="28049"/>
    <cellStyle name="Entrée 4 4 15" xfId="28050"/>
    <cellStyle name="Entrée 4 4 16" xfId="28051"/>
    <cellStyle name="Entrée 4 4 17" xfId="28052"/>
    <cellStyle name="Entrée 4 4 18" xfId="28053"/>
    <cellStyle name="Entrée 4 4 2" xfId="28054"/>
    <cellStyle name="Entrée 4 4 3" xfId="28055"/>
    <cellStyle name="Entrée 4 4 4" xfId="28056"/>
    <cellStyle name="Entrée 4 4 5" xfId="28057"/>
    <cellStyle name="Entrée 4 4 6" xfId="28058"/>
    <cellStyle name="Entrée 4 4 7" xfId="28059"/>
    <cellStyle name="Entrée 4 4 8" xfId="28060"/>
    <cellStyle name="Entrée 4 4 9" xfId="28061"/>
    <cellStyle name="Entrée 4 5" xfId="28062"/>
    <cellStyle name="Entrée 4 5 10" xfId="28063"/>
    <cellStyle name="Entrée 4 5 11" xfId="28064"/>
    <cellStyle name="Entrée 4 5 12" xfId="28065"/>
    <cellStyle name="Entrée 4 5 13" xfId="28066"/>
    <cellStyle name="Entrée 4 5 14" xfId="28067"/>
    <cellStyle name="Entrée 4 5 15" xfId="28068"/>
    <cellStyle name="Entrée 4 5 16" xfId="28069"/>
    <cellStyle name="Entrée 4 5 17" xfId="28070"/>
    <cellStyle name="Entrée 4 5 18" xfId="28071"/>
    <cellStyle name="Entrée 4 5 2" xfId="28072"/>
    <cellStyle name="Entrée 4 5 3" xfId="28073"/>
    <cellStyle name="Entrée 4 5 4" xfId="28074"/>
    <cellStyle name="Entrée 4 5 5" xfId="28075"/>
    <cellStyle name="Entrée 4 5 6" xfId="28076"/>
    <cellStyle name="Entrée 4 5 7" xfId="28077"/>
    <cellStyle name="Entrée 4 5 8" xfId="28078"/>
    <cellStyle name="Entrée 4 5 9" xfId="28079"/>
    <cellStyle name="Entrée 4 6" xfId="28080"/>
    <cellStyle name="Entrée 4 6 10" xfId="28081"/>
    <cellStyle name="Entrée 4 6 11" xfId="28082"/>
    <cellStyle name="Entrée 4 6 12" xfId="28083"/>
    <cellStyle name="Entrée 4 6 13" xfId="28084"/>
    <cellStyle name="Entrée 4 6 14" xfId="28085"/>
    <cellStyle name="Entrée 4 6 15" xfId="28086"/>
    <cellStyle name="Entrée 4 6 16" xfId="28087"/>
    <cellStyle name="Entrée 4 6 17" xfId="28088"/>
    <cellStyle name="Entrée 4 6 18" xfId="28089"/>
    <cellStyle name="Entrée 4 6 2" xfId="28090"/>
    <cellStyle name="Entrée 4 6 3" xfId="28091"/>
    <cellStyle name="Entrée 4 6 4" xfId="28092"/>
    <cellStyle name="Entrée 4 6 5" xfId="28093"/>
    <cellStyle name="Entrée 4 6 6" xfId="28094"/>
    <cellStyle name="Entrée 4 6 7" xfId="28095"/>
    <cellStyle name="Entrée 4 6 8" xfId="28096"/>
    <cellStyle name="Entrée 4 6 9" xfId="28097"/>
    <cellStyle name="Entrée 4 7" xfId="28098"/>
    <cellStyle name="Entrée 4 7 2" xfId="28099"/>
    <cellStyle name="Entrée 4 7 3" xfId="28100"/>
    <cellStyle name="Entrée 4 7 4" xfId="28101"/>
    <cellStyle name="Entrée 4 7 5" xfId="28102"/>
    <cellStyle name="Entrée 4 7 6" xfId="28103"/>
    <cellStyle name="Entrée 4 7 7" xfId="28104"/>
    <cellStyle name="Entrée 4 7 8" xfId="28105"/>
    <cellStyle name="Entrée 4 7 9" xfId="28106"/>
    <cellStyle name="Entrée 4 8" xfId="28107"/>
    <cellStyle name="Entrée 4 8 2" xfId="28108"/>
    <cellStyle name="Entrée 4 8 3" xfId="28109"/>
    <cellStyle name="Entrée 4 8 4" xfId="28110"/>
    <cellStyle name="Entrée 4 8 5" xfId="28111"/>
    <cellStyle name="Entrée 4 8 6" xfId="28112"/>
    <cellStyle name="Entrée 4 8 7" xfId="28113"/>
    <cellStyle name="Entrée 4 8 8" xfId="28114"/>
    <cellStyle name="Entrée 4 9" xfId="28115"/>
    <cellStyle name="Entrée 5" xfId="28116"/>
    <cellStyle name="Entrée 5 10" xfId="28117"/>
    <cellStyle name="Entrée 5 11" xfId="28118"/>
    <cellStyle name="Entrée 5 12" xfId="28119"/>
    <cellStyle name="Entrée 5 13" xfId="28120"/>
    <cellStyle name="Entrée 5 14" xfId="28121"/>
    <cellStyle name="Entrée 5 15" xfId="28122"/>
    <cellStyle name="Entrée 5 16" xfId="28123"/>
    <cellStyle name="Entrée 5 17" xfId="28124"/>
    <cellStyle name="Entrée 5 18" xfId="28125"/>
    <cellStyle name="Entrée 5 19" xfId="28126"/>
    <cellStyle name="Entrée 5 2" xfId="28127"/>
    <cellStyle name="Entrée 5 3" xfId="28128"/>
    <cellStyle name="Entrée 5 4" xfId="28129"/>
    <cellStyle name="Entrée 5 5" xfId="28130"/>
    <cellStyle name="Entrée 5 6" xfId="28131"/>
    <cellStyle name="Entrée 5 7" xfId="28132"/>
    <cellStyle name="Entrée 5 8" xfId="28133"/>
    <cellStyle name="Entrée 5 9" xfId="28134"/>
    <cellStyle name="Entrée 6" xfId="28135"/>
    <cellStyle name="Entrée 6 10" xfId="28136"/>
    <cellStyle name="Entrée 6 11" xfId="28137"/>
    <cellStyle name="Entrée 6 12" xfId="28138"/>
    <cellStyle name="Entrée 6 13" xfId="28139"/>
    <cellStyle name="Entrée 6 14" xfId="28140"/>
    <cellStyle name="Entrée 6 15" xfId="28141"/>
    <cellStyle name="Entrée 6 16" xfId="28142"/>
    <cellStyle name="Entrée 6 17" xfId="28143"/>
    <cellStyle name="Entrée 6 18" xfId="28144"/>
    <cellStyle name="Entrée 6 2" xfId="28145"/>
    <cellStyle name="Entrée 6 3" xfId="28146"/>
    <cellStyle name="Entrée 6 4" xfId="28147"/>
    <cellStyle name="Entrée 6 5" xfId="28148"/>
    <cellStyle name="Entrée 6 6" xfId="28149"/>
    <cellStyle name="Entrée 6 7" xfId="28150"/>
    <cellStyle name="Entrée 6 8" xfId="28151"/>
    <cellStyle name="Entrée 6 9" xfId="28152"/>
    <cellStyle name="Entrée 7" xfId="28153"/>
    <cellStyle name="Entrée 7 10" xfId="28154"/>
    <cellStyle name="Entrée 7 11" xfId="28155"/>
    <cellStyle name="Entrée 7 12" xfId="28156"/>
    <cellStyle name="Entrée 7 13" xfId="28157"/>
    <cellStyle name="Entrée 7 14" xfId="28158"/>
    <cellStyle name="Entrée 7 15" xfId="28159"/>
    <cellStyle name="Entrée 7 16" xfId="28160"/>
    <cellStyle name="Entrée 7 17" xfId="28161"/>
    <cellStyle name="Entrée 7 18" xfId="28162"/>
    <cellStyle name="Entrée 7 2" xfId="28163"/>
    <cellStyle name="Entrée 7 3" xfId="28164"/>
    <cellStyle name="Entrée 7 4" xfId="28165"/>
    <cellStyle name="Entrée 7 5" xfId="28166"/>
    <cellStyle name="Entrée 7 6" xfId="28167"/>
    <cellStyle name="Entrée 7 7" xfId="28168"/>
    <cellStyle name="Entrée 7 8" xfId="28169"/>
    <cellStyle name="Entrée 7 9" xfId="28170"/>
    <cellStyle name="Entrée 8" xfId="28171"/>
    <cellStyle name="Entrée 8 10" xfId="28172"/>
    <cellStyle name="Entrée 8 11" xfId="28173"/>
    <cellStyle name="Entrée 8 12" xfId="28174"/>
    <cellStyle name="Entrée 8 13" xfId="28175"/>
    <cellStyle name="Entrée 8 14" xfId="28176"/>
    <cellStyle name="Entrée 8 15" xfId="28177"/>
    <cellStyle name="Entrée 8 16" xfId="28178"/>
    <cellStyle name="Entrée 8 17" xfId="28179"/>
    <cellStyle name="Entrée 8 18" xfId="28180"/>
    <cellStyle name="Entrée 8 2" xfId="28181"/>
    <cellStyle name="Entrée 8 3" xfId="28182"/>
    <cellStyle name="Entrée 8 4" xfId="28183"/>
    <cellStyle name="Entrée 8 5" xfId="28184"/>
    <cellStyle name="Entrée 8 6" xfId="28185"/>
    <cellStyle name="Entrée 8 7" xfId="28186"/>
    <cellStyle name="Entrée 8 8" xfId="28187"/>
    <cellStyle name="Entrée 8 9" xfId="28188"/>
    <cellStyle name="Entrée 9" xfId="28189"/>
    <cellStyle name="Entrée 9 10" xfId="28190"/>
    <cellStyle name="Entrée 9 11" xfId="28191"/>
    <cellStyle name="Entrée 9 12" xfId="28192"/>
    <cellStyle name="Entrée 9 13" xfId="28193"/>
    <cellStyle name="Entrée 9 14" xfId="28194"/>
    <cellStyle name="Entrée 9 15" xfId="28195"/>
    <cellStyle name="Entrée 9 16" xfId="28196"/>
    <cellStyle name="Entrée 9 17" xfId="28197"/>
    <cellStyle name="Entrée 9 18" xfId="28198"/>
    <cellStyle name="Entrée 9 2" xfId="28199"/>
    <cellStyle name="Entrée 9 3" xfId="28200"/>
    <cellStyle name="Entrée 9 4" xfId="28201"/>
    <cellStyle name="Entrée 9 5" xfId="28202"/>
    <cellStyle name="Entrée 9 6" xfId="28203"/>
    <cellStyle name="Entrée 9 7" xfId="28204"/>
    <cellStyle name="Entrée 9 8" xfId="28205"/>
    <cellStyle name="Entrée 9 9" xfId="28206"/>
    <cellStyle name="Euro" xfId="2210"/>
    <cellStyle name="Euro 2" xfId="28207"/>
    <cellStyle name="Euro 2 2" xfId="28208"/>
    <cellStyle name="Euro 2 2 2" xfId="28209"/>
    <cellStyle name="Euro 2 2 2 2" xfId="28210"/>
    <cellStyle name="Euro 2 2 3" xfId="28211"/>
    <cellStyle name="Euro 2 3" xfId="28212"/>
    <cellStyle name="Euro 2 3 2" xfId="28213"/>
    <cellStyle name="Euro 2 4" xfId="28214"/>
    <cellStyle name="Euro 3" xfId="28215"/>
    <cellStyle name="Euro 3 2" xfId="28216"/>
    <cellStyle name="Euro 3 3" xfId="28217"/>
    <cellStyle name="Euro 4" xfId="28218"/>
    <cellStyle name="Explanatory Text" xfId="9932" builtinId="53" customBuiltin="1"/>
    <cellStyle name="Explanatory Text 2" xfId="41"/>
    <cellStyle name="Explanatory Text 2 10" xfId="28219"/>
    <cellStyle name="Explanatory Text 2 11" xfId="28220"/>
    <cellStyle name="Explanatory Text 2 2" xfId="2211"/>
    <cellStyle name="Explanatory Text 2 2 2" xfId="28221"/>
    <cellStyle name="Explanatory Text 2 3" xfId="2212"/>
    <cellStyle name="Explanatory Text 2 3 2" xfId="2822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8223"/>
    <cellStyle name="Explanatory Text 5" xfId="28224"/>
    <cellStyle name="Explanatory Text 6" xfId="28225"/>
    <cellStyle name="fact" xfId="2220"/>
    <cellStyle name="fact 2" xfId="5698"/>
    <cellStyle name="FieldName" xfId="2221"/>
    <cellStyle name="FieldName 10" xfId="28226"/>
    <cellStyle name="FieldName 11" xfId="28227"/>
    <cellStyle name="FieldName 12" xfId="28228"/>
    <cellStyle name="FieldName 2" xfId="9842"/>
    <cellStyle name="FieldName 2 2" xfId="10142"/>
    <cellStyle name="FieldName 3" xfId="9865"/>
    <cellStyle name="FieldName 4" xfId="10207"/>
    <cellStyle name="FieldName 4 2" xfId="10425"/>
    <cellStyle name="FieldName 5" xfId="10358"/>
    <cellStyle name="FieldName 6" xfId="28229"/>
    <cellStyle name="FieldName 7" xfId="28230"/>
    <cellStyle name="FieldName 8" xfId="28231"/>
    <cellStyle name="FieldName 9" xfId="28232"/>
    <cellStyle name="Fijo" xfId="2222"/>
    <cellStyle name="Financiero" xfId="2223"/>
    <cellStyle name="Fixed" xfId="2224"/>
    <cellStyle name="Fixed 2" xfId="28233"/>
    <cellStyle name="Fixed 2 2" xfId="28234"/>
    <cellStyle name="Fixed 2 2 2" xfId="28235"/>
    <cellStyle name="Fixed 2 2 2 2" xfId="28236"/>
    <cellStyle name="Fixed 2 2 3" xfId="28237"/>
    <cellStyle name="Fixed 2 3" xfId="28238"/>
    <cellStyle name="Fixed 2 3 2" xfId="28239"/>
    <cellStyle name="Fixed 2 4" xfId="28240"/>
    <cellStyle name="Fixed 3" xfId="28241"/>
    <cellStyle name="Fixed 3 2" xfId="28242"/>
    <cellStyle name="Fixed 3 3" xfId="28243"/>
    <cellStyle name="Fixed 4" xfId="2824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xfId="9923" builtinId="26" customBuiltin="1"/>
    <cellStyle name="Good 2" xfId="42"/>
    <cellStyle name="Good 2 10" xfId="28245"/>
    <cellStyle name="Good 2 11" xfId="28246"/>
    <cellStyle name="Good 2 2" xfId="2227"/>
    <cellStyle name="Good 2 2 2" xfId="28247"/>
    <cellStyle name="Good 2 3" xfId="2228"/>
    <cellStyle name="Good 2 3 2" xfId="28248"/>
    <cellStyle name="Good 2 4" xfId="2229"/>
    <cellStyle name="Good 2 5" xfId="2230"/>
    <cellStyle name="Good 2 6" xfId="2231"/>
    <cellStyle name="Good 2 7" xfId="2232"/>
    <cellStyle name="Good 2 8" xfId="2233"/>
    <cellStyle name="Good 2 9" xfId="2234"/>
    <cellStyle name="Good 3" xfId="2235"/>
    <cellStyle name="Good 4" xfId="28249"/>
    <cellStyle name="Good 5" xfId="28250"/>
    <cellStyle name="Good 6" xfId="28251"/>
    <cellStyle name="Grey" xfId="2236"/>
    <cellStyle name="Grey 2" xfId="28252"/>
    <cellStyle name="GWN Table Body" xfId="2237"/>
    <cellStyle name="GWN Table Header" xfId="2238"/>
    <cellStyle name="GWN Table Left Header" xfId="2239"/>
    <cellStyle name="GWN Table Note" xfId="2240"/>
    <cellStyle name="GWN Table Title" xfId="2241"/>
    <cellStyle name="hard no" xfId="2242"/>
    <cellStyle name="hard no 2" xfId="9843"/>
    <cellStyle name="hard no 2 2" xfId="10143"/>
    <cellStyle name="hard no 2 2 2" xfId="10283"/>
    <cellStyle name="hard no 2 2 2 2" xfId="10492"/>
    <cellStyle name="hard no 2 3" xfId="10247"/>
    <cellStyle name="hard no 2 3 2" xfId="10462"/>
    <cellStyle name="hard no 3" xfId="9864"/>
    <cellStyle name="hard no 3 2" xfId="10256"/>
    <cellStyle name="hard no 3 2 2" xfId="10469"/>
    <cellStyle name="hard no 4" xfId="10208"/>
    <cellStyle name="hard no 4 2" xfId="10426"/>
    <cellStyle name="hard no 5" xfId="10359"/>
    <cellStyle name="Hard Percent" xfId="2243"/>
    <cellStyle name="hardno" xfId="2244"/>
    <cellStyle name="Header" xfId="2245"/>
    <cellStyle name="Header 2" xfId="28253"/>
    <cellStyle name="Header1" xfId="2246"/>
    <cellStyle name="Header1 2" xfId="9863"/>
    <cellStyle name="Header2" xfId="2247"/>
    <cellStyle name="Header2 2" xfId="9844"/>
    <cellStyle name="Header2 2 2" xfId="10144"/>
    <cellStyle name="Header2 2 2 2" xfId="10284"/>
    <cellStyle name="Header2 2 2 2 2" xfId="10493"/>
    <cellStyle name="Header2 2 2 3" xfId="28254"/>
    <cellStyle name="Header2 2 2 4" xfId="28255"/>
    <cellStyle name="Header2 2 2 5" xfId="28256"/>
    <cellStyle name="Header2 2 2 6" xfId="28257"/>
    <cellStyle name="Header2 2 2 7" xfId="28258"/>
    <cellStyle name="Header2 2 2 8" xfId="28259"/>
    <cellStyle name="Header2 2 3" xfId="10248"/>
    <cellStyle name="Header2 2 3 2" xfId="10463"/>
    <cellStyle name="Header2 2 4" xfId="28260"/>
    <cellStyle name="Header2 3" xfId="9862"/>
    <cellStyle name="Header2 3 2" xfId="10255"/>
    <cellStyle name="Header2 3 2 2" xfId="10468"/>
    <cellStyle name="Header2 3 2 2 2" xfId="28261"/>
    <cellStyle name="Header2 3 2 2 3" xfId="28262"/>
    <cellStyle name="Header2 3 2 2 4" xfId="28263"/>
    <cellStyle name="Header2 3 2 2 5" xfId="28264"/>
    <cellStyle name="Header2 3 2 2 6" xfId="28265"/>
    <cellStyle name="Header2 3 2 2 7" xfId="28266"/>
    <cellStyle name="Header2 3 2 2 8" xfId="28267"/>
    <cellStyle name="Header2 3 2 3" xfId="28268"/>
    <cellStyle name="Header2 3 2 4" xfId="28269"/>
    <cellStyle name="Header2 3 3" xfId="28270"/>
    <cellStyle name="Header2 3 3 2" xfId="28271"/>
    <cellStyle name="Header2 3 3 3" xfId="28272"/>
    <cellStyle name="Header2 3 3 4" xfId="28273"/>
    <cellStyle name="Header2 3 3 5" xfId="28274"/>
    <cellStyle name="Header2 3 3 6" xfId="28275"/>
    <cellStyle name="Header2 3 3 7" xfId="28276"/>
    <cellStyle name="Header2 3 3 8" xfId="28277"/>
    <cellStyle name="Header2 3 4" xfId="28278"/>
    <cellStyle name="Header2 3 5" xfId="28279"/>
    <cellStyle name="Header2 4" xfId="10209"/>
    <cellStyle name="Header2 4 2" xfId="10427"/>
    <cellStyle name="Header2 4 3" xfId="28280"/>
    <cellStyle name="Header2 4 4" xfId="28281"/>
    <cellStyle name="Header2 4 5" xfId="28282"/>
    <cellStyle name="Header2 4 6" xfId="28283"/>
    <cellStyle name="Header2 4 7" xfId="28284"/>
    <cellStyle name="Header2 4 8" xfId="28285"/>
    <cellStyle name="Header2 5" xfId="10360"/>
    <cellStyle name="Header2 5 2" xfId="28286"/>
    <cellStyle name="Header2 6" xfId="28287"/>
    <cellStyle name="Header2 6 2" xfId="28288"/>
    <cellStyle name="Header2 7" xfId="28289"/>
    <cellStyle name="Header2 8" xfId="28290"/>
    <cellStyle name="Header2 9" xfId="28291"/>
    <cellStyle name="Heading" xfId="2248"/>
    <cellStyle name="Heading 1" xfId="9919" builtinId="16" customBuiltin="1"/>
    <cellStyle name="Heading 1 2" xfId="43"/>
    <cellStyle name="Heading 1 2 2" xfId="2249"/>
    <cellStyle name="Heading 1 2 2 2" xfId="28292"/>
    <cellStyle name="Heading 1 2 3" xfId="2250"/>
    <cellStyle name="Heading 1 2 3 2" xfId="28293"/>
    <cellStyle name="Heading 1 2 4" xfId="2251"/>
    <cellStyle name="Heading 1 2 5" xfId="2252"/>
    <cellStyle name="Heading 1 2 6" xfId="2253"/>
    <cellStyle name="Heading 1 2 7" xfId="9963"/>
    <cellStyle name="Heading 1 2 8" xfId="28294"/>
    <cellStyle name="Heading 1 3" xfId="2254"/>
    <cellStyle name="Heading 1 3 2" xfId="28295"/>
    <cellStyle name="Heading 1 4" xfId="28296"/>
    <cellStyle name="Heading 1 5" xfId="28297"/>
    <cellStyle name="Heading 1 6" xfId="28298"/>
    <cellStyle name="Heading 2" xfId="9920" builtinId="17" customBuiltin="1"/>
    <cellStyle name="Heading 2 2" xfId="44"/>
    <cellStyle name="Heading 2 2 2" xfId="2255"/>
    <cellStyle name="Heading 2 2 2 2" xfId="28299"/>
    <cellStyle name="Heading 2 2 3" xfId="2256"/>
    <cellStyle name="Heading 2 2 3 2" xfId="28300"/>
    <cellStyle name="Heading 2 2 4" xfId="2257"/>
    <cellStyle name="Heading 2 2 5" xfId="2258"/>
    <cellStyle name="Heading 2 2 6" xfId="2259"/>
    <cellStyle name="Heading 2 2 7" xfId="9964"/>
    <cellStyle name="Heading 2 2 8" xfId="28301"/>
    <cellStyle name="Heading 2 3" xfId="2260"/>
    <cellStyle name="Heading 2 3 2" xfId="28302"/>
    <cellStyle name="Heading 2 4" xfId="28303"/>
    <cellStyle name="Heading 2 5" xfId="28304"/>
    <cellStyle name="Heading 2 6" xfId="28305"/>
    <cellStyle name="Heading 3" xfId="9921" builtinId="18" customBuiltin="1"/>
    <cellStyle name="Heading 3 2" xfId="45"/>
    <cellStyle name="Heading 3 2 2" xfId="2261"/>
    <cellStyle name="Heading 3 2 2 2" xfId="28306"/>
    <cellStyle name="Heading 3 2 3" xfId="2262"/>
    <cellStyle name="Heading 3 2 3 2" xfId="28307"/>
    <cellStyle name="Heading 3 2 4" xfId="2263"/>
    <cellStyle name="Heading 3 2 5" xfId="2264"/>
    <cellStyle name="Heading 3 2 6" xfId="2265"/>
    <cellStyle name="Heading 3 2 7" xfId="2266"/>
    <cellStyle name="Heading 3 2 8" xfId="9746"/>
    <cellStyle name="Heading 3 2 9" xfId="28308"/>
    <cellStyle name="Heading 3 3" xfId="2267"/>
    <cellStyle name="Heading 3 3 2" xfId="28309"/>
    <cellStyle name="Heading 3 4" xfId="28310"/>
    <cellStyle name="Heading 3 5" xfId="28311"/>
    <cellStyle name="Heading 3 6" xfId="28312"/>
    <cellStyle name="Heading 4" xfId="9922" builtinId="19" customBuiltin="1"/>
    <cellStyle name="Heading 4 2" xfId="46"/>
    <cellStyle name="Heading 4 2 2" xfId="2268"/>
    <cellStyle name="Heading 4 2 2 2" xfId="28313"/>
    <cellStyle name="Heading 4 2 3" xfId="28314"/>
    <cellStyle name="Heading 4 2 4" xfId="28315"/>
    <cellStyle name="Heading 4 3" xfId="2269"/>
    <cellStyle name="Heading 4 4" xfId="28316"/>
    <cellStyle name="Heading 4 5" xfId="28317"/>
    <cellStyle name="Heading 4 6" xfId="28318"/>
    <cellStyle name="Heading2" xfId="2270"/>
    <cellStyle name="Heading3" xfId="2271"/>
    <cellStyle name="HeadingColumn" xfId="2272"/>
    <cellStyle name="HeadingS" xfId="2273"/>
    <cellStyle name="HeadingS 2" xfId="9845"/>
    <cellStyle name="HeadingS 2 2" xfId="10249"/>
    <cellStyle name="HeadingS 3" xfId="10065"/>
    <cellStyle name="HeadingYear" xfId="2274"/>
    <cellStyle name="HeadingYear 10" xfId="28319"/>
    <cellStyle name="HeadingYear 11" xfId="28320"/>
    <cellStyle name="HeadingYear 12" xfId="28321"/>
    <cellStyle name="HeadingYear 13" xfId="28322"/>
    <cellStyle name="HeadingYear 2" xfId="28323"/>
    <cellStyle name="HeadingYear 2 10" xfId="28324"/>
    <cellStyle name="HeadingYear 2 11" xfId="28325"/>
    <cellStyle name="HeadingYear 2 2" xfId="28326"/>
    <cellStyle name="HeadingYear 2 3" xfId="28327"/>
    <cellStyle name="HeadingYear 2 4" xfId="28328"/>
    <cellStyle name="HeadingYear 2 5" xfId="28329"/>
    <cellStyle name="HeadingYear 2 6" xfId="28330"/>
    <cellStyle name="HeadingYear 2 7" xfId="28331"/>
    <cellStyle name="HeadingYear 2 8" xfId="28332"/>
    <cellStyle name="HeadingYear 2 9" xfId="28333"/>
    <cellStyle name="HeadingYear 3" xfId="28334"/>
    <cellStyle name="HeadingYear 4" xfId="28335"/>
    <cellStyle name="HeadingYear 5" xfId="28336"/>
    <cellStyle name="HeadingYear 6" xfId="28337"/>
    <cellStyle name="HeadingYear 7" xfId="28338"/>
    <cellStyle name="HeadingYear 8" xfId="28339"/>
    <cellStyle name="HeadingYear 9" xfId="28340"/>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8341"/>
    <cellStyle name="Hyperlink 2 15" xfId="28342"/>
    <cellStyle name="Hyperlink 2 16" xfId="28343"/>
    <cellStyle name="Hyperlink 2 2" xfId="2284"/>
    <cellStyle name="Hyperlink 2 2 2" xfId="2285"/>
    <cellStyle name="Hyperlink 2 2 2 2" xfId="28344"/>
    <cellStyle name="Hyperlink 2 2 3" xfId="28345"/>
    <cellStyle name="Hyperlink 2 2 4" xfId="28346"/>
    <cellStyle name="Hyperlink 2 3" xfId="2286"/>
    <cellStyle name="Hyperlink 2 3 2" xfId="2287"/>
    <cellStyle name="Hyperlink 2 3 2 2" xfId="28347"/>
    <cellStyle name="Hyperlink 2 3 3" xfId="28348"/>
    <cellStyle name="Hyperlink 2 3 3 2" xfId="28349"/>
    <cellStyle name="Hyperlink 2 3 4" xfId="28350"/>
    <cellStyle name="Hyperlink 2 4" xfId="2288"/>
    <cellStyle name="Hyperlink 2 4 2" xfId="28351"/>
    <cellStyle name="Hyperlink 2 4 3" xfId="28352"/>
    <cellStyle name="Hyperlink 2 5" xfId="2289"/>
    <cellStyle name="Hyperlink 2 5 2" xfId="28353"/>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8354"/>
    <cellStyle name="Hyperlink 3 2" xfId="2298"/>
    <cellStyle name="Hyperlink 3 3" xfId="2299"/>
    <cellStyle name="Hyperlink 3 3 2" xfId="28355"/>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8356"/>
    <cellStyle name="Hyperlink 5" xfId="2307"/>
    <cellStyle name="Hyperlink 6" xfId="28357"/>
    <cellStyle name="InLink_Acquis_CapitalCost " xfId="2308"/>
    <cellStyle name="Input" xfId="9926" builtinId="20" customBuiltin="1"/>
    <cellStyle name="Input (1dp#)_ Pies " xfId="2309"/>
    <cellStyle name="Input [yellow]" xfId="2310"/>
    <cellStyle name="Input [yellow] 2" xfId="9846"/>
    <cellStyle name="Input [yellow] 2 2" xfId="10145"/>
    <cellStyle name="Input [yellow] 2 2 2" xfId="10285"/>
    <cellStyle name="Input [yellow] 2 2 2 10" xfId="28358"/>
    <cellStyle name="Input [yellow] 2 2 2 11" xfId="28359"/>
    <cellStyle name="Input [yellow] 2 2 2 12" xfId="28360"/>
    <cellStyle name="Input [yellow] 2 2 2 13" xfId="28361"/>
    <cellStyle name="Input [yellow] 2 2 2 2" xfId="10494"/>
    <cellStyle name="Input [yellow] 2 2 2 2 10" xfId="28362"/>
    <cellStyle name="Input [yellow] 2 2 2 2 2" xfId="28363"/>
    <cellStyle name="Input [yellow] 2 2 2 2 2 2" xfId="28364"/>
    <cellStyle name="Input [yellow] 2 2 2 2 2 3" xfId="28365"/>
    <cellStyle name="Input [yellow] 2 2 2 2 2 4" xfId="28366"/>
    <cellStyle name="Input [yellow] 2 2 2 2 2 5" xfId="28367"/>
    <cellStyle name="Input [yellow] 2 2 2 2 2 6" xfId="28368"/>
    <cellStyle name="Input [yellow] 2 2 2 2 2 7" xfId="28369"/>
    <cellStyle name="Input [yellow] 2 2 2 2 2 8" xfId="28370"/>
    <cellStyle name="Input [yellow] 2 2 2 2 2 9" xfId="28371"/>
    <cellStyle name="Input [yellow] 2 2 2 2 3" xfId="28372"/>
    <cellStyle name="Input [yellow] 2 2 2 2 4" xfId="28373"/>
    <cellStyle name="Input [yellow] 2 2 2 2 5" xfId="28374"/>
    <cellStyle name="Input [yellow] 2 2 2 2 6" xfId="28375"/>
    <cellStyle name="Input [yellow] 2 2 2 2 7" xfId="28376"/>
    <cellStyle name="Input [yellow] 2 2 2 2 8" xfId="28377"/>
    <cellStyle name="Input [yellow] 2 2 2 2 9" xfId="28378"/>
    <cellStyle name="Input [yellow] 2 2 2 3" xfId="28379"/>
    <cellStyle name="Input [yellow] 2 2 2 3 2" xfId="28380"/>
    <cellStyle name="Input [yellow] 2 2 2 3 3" xfId="28381"/>
    <cellStyle name="Input [yellow] 2 2 2 3 4" xfId="28382"/>
    <cellStyle name="Input [yellow] 2 2 2 3 5" xfId="28383"/>
    <cellStyle name="Input [yellow] 2 2 2 3 6" xfId="28384"/>
    <cellStyle name="Input [yellow] 2 2 2 3 7" xfId="28385"/>
    <cellStyle name="Input [yellow] 2 2 2 3 8" xfId="28386"/>
    <cellStyle name="Input [yellow] 2 2 2 4" xfId="28387"/>
    <cellStyle name="Input [yellow] 2 2 2 4 2" xfId="28388"/>
    <cellStyle name="Input [yellow] 2 2 2 4 3" xfId="28389"/>
    <cellStyle name="Input [yellow] 2 2 2 4 4" xfId="28390"/>
    <cellStyle name="Input [yellow] 2 2 2 4 5" xfId="28391"/>
    <cellStyle name="Input [yellow] 2 2 2 4 6" xfId="28392"/>
    <cellStyle name="Input [yellow] 2 2 2 4 7" xfId="28393"/>
    <cellStyle name="Input [yellow] 2 2 2 4 8" xfId="28394"/>
    <cellStyle name="Input [yellow] 2 2 2 4 9" xfId="28395"/>
    <cellStyle name="Input [yellow] 2 2 2 5" xfId="28396"/>
    <cellStyle name="Input [yellow] 2 2 2 6" xfId="28397"/>
    <cellStyle name="Input [yellow] 2 2 2 7" xfId="28398"/>
    <cellStyle name="Input [yellow] 2 2 2 8" xfId="28399"/>
    <cellStyle name="Input [yellow] 2 2 2 9" xfId="28400"/>
    <cellStyle name="Input [yellow] 2 3" xfId="10250"/>
    <cellStyle name="Input [yellow] 2 3 10" xfId="28401"/>
    <cellStyle name="Input [yellow] 2 3 11" xfId="28402"/>
    <cellStyle name="Input [yellow] 2 3 12" xfId="28403"/>
    <cellStyle name="Input [yellow] 2 3 13" xfId="28404"/>
    <cellStyle name="Input [yellow] 2 3 2" xfId="10464"/>
    <cellStyle name="Input [yellow] 2 3 2 10" xfId="28405"/>
    <cellStyle name="Input [yellow] 2 3 2 2" xfId="28406"/>
    <cellStyle name="Input [yellow] 2 3 2 2 2" xfId="28407"/>
    <cellStyle name="Input [yellow] 2 3 2 2 3" xfId="28408"/>
    <cellStyle name="Input [yellow] 2 3 2 2 4" xfId="28409"/>
    <cellStyle name="Input [yellow] 2 3 2 2 5" xfId="28410"/>
    <cellStyle name="Input [yellow] 2 3 2 2 6" xfId="28411"/>
    <cellStyle name="Input [yellow] 2 3 2 2 7" xfId="28412"/>
    <cellStyle name="Input [yellow] 2 3 2 2 8" xfId="28413"/>
    <cellStyle name="Input [yellow] 2 3 2 2 9" xfId="28414"/>
    <cellStyle name="Input [yellow] 2 3 2 3" xfId="28415"/>
    <cellStyle name="Input [yellow] 2 3 2 4" xfId="28416"/>
    <cellStyle name="Input [yellow] 2 3 2 5" xfId="28417"/>
    <cellStyle name="Input [yellow] 2 3 2 6" xfId="28418"/>
    <cellStyle name="Input [yellow] 2 3 2 7" xfId="28419"/>
    <cellStyle name="Input [yellow] 2 3 2 8" xfId="28420"/>
    <cellStyle name="Input [yellow] 2 3 2 9" xfId="28421"/>
    <cellStyle name="Input [yellow] 2 3 3" xfId="28422"/>
    <cellStyle name="Input [yellow] 2 3 3 2" xfId="28423"/>
    <cellStyle name="Input [yellow] 2 3 3 3" xfId="28424"/>
    <cellStyle name="Input [yellow] 2 3 3 4" xfId="28425"/>
    <cellStyle name="Input [yellow] 2 3 3 5" xfId="28426"/>
    <cellStyle name="Input [yellow] 2 3 3 6" xfId="28427"/>
    <cellStyle name="Input [yellow] 2 3 3 7" xfId="28428"/>
    <cellStyle name="Input [yellow] 2 3 3 8" xfId="28429"/>
    <cellStyle name="Input [yellow] 2 3 4" xfId="28430"/>
    <cellStyle name="Input [yellow] 2 3 4 2" xfId="28431"/>
    <cellStyle name="Input [yellow] 2 3 4 3" xfId="28432"/>
    <cellStyle name="Input [yellow] 2 3 4 4" xfId="28433"/>
    <cellStyle name="Input [yellow] 2 3 4 5" xfId="28434"/>
    <cellStyle name="Input [yellow] 2 3 4 6" xfId="28435"/>
    <cellStyle name="Input [yellow] 2 3 4 7" xfId="28436"/>
    <cellStyle name="Input [yellow] 2 3 4 8" xfId="28437"/>
    <cellStyle name="Input [yellow] 2 3 4 9" xfId="28438"/>
    <cellStyle name="Input [yellow] 2 3 5" xfId="28439"/>
    <cellStyle name="Input [yellow] 2 3 6" xfId="28440"/>
    <cellStyle name="Input [yellow] 2 3 7" xfId="28441"/>
    <cellStyle name="Input [yellow] 2 3 8" xfId="28442"/>
    <cellStyle name="Input [yellow] 2 3 9" xfId="28443"/>
    <cellStyle name="Input [yellow] 3" xfId="9861"/>
    <cellStyle name="Input [yellow] 3 10" xfId="28444"/>
    <cellStyle name="Input [yellow] 3 11" xfId="28445"/>
    <cellStyle name="Input [yellow] 3 12" xfId="28446"/>
    <cellStyle name="Input [yellow] 3 13" xfId="28447"/>
    <cellStyle name="Input [yellow] 3 2" xfId="10254"/>
    <cellStyle name="Input [yellow] 3 2 10" xfId="28448"/>
    <cellStyle name="Input [yellow] 3 2 2" xfId="10467"/>
    <cellStyle name="Input [yellow] 3 2 2 2" xfId="28449"/>
    <cellStyle name="Input [yellow] 3 2 2 3" xfId="28450"/>
    <cellStyle name="Input [yellow] 3 2 2 4" xfId="28451"/>
    <cellStyle name="Input [yellow] 3 2 2 5" xfId="28452"/>
    <cellStyle name="Input [yellow] 3 2 2 6" xfId="28453"/>
    <cellStyle name="Input [yellow] 3 2 2 7" xfId="28454"/>
    <cellStyle name="Input [yellow] 3 2 2 8" xfId="28455"/>
    <cellStyle name="Input [yellow] 3 2 2 9" xfId="28456"/>
    <cellStyle name="Input [yellow] 3 2 3" xfId="28457"/>
    <cellStyle name="Input [yellow] 3 2 4" xfId="28458"/>
    <cellStyle name="Input [yellow] 3 2 5" xfId="28459"/>
    <cellStyle name="Input [yellow] 3 2 6" xfId="28460"/>
    <cellStyle name="Input [yellow] 3 2 7" xfId="28461"/>
    <cellStyle name="Input [yellow] 3 2 8" xfId="28462"/>
    <cellStyle name="Input [yellow] 3 2 9" xfId="28463"/>
    <cellStyle name="Input [yellow] 3 3" xfId="28464"/>
    <cellStyle name="Input [yellow] 3 3 2" xfId="28465"/>
    <cellStyle name="Input [yellow] 3 3 3" xfId="28466"/>
    <cellStyle name="Input [yellow] 3 3 4" xfId="28467"/>
    <cellStyle name="Input [yellow] 3 3 5" xfId="28468"/>
    <cellStyle name="Input [yellow] 3 3 6" xfId="28469"/>
    <cellStyle name="Input [yellow] 3 3 7" xfId="28470"/>
    <cellStyle name="Input [yellow] 3 3 8" xfId="28471"/>
    <cellStyle name="Input [yellow] 3 4" xfId="28472"/>
    <cellStyle name="Input [yellow] 3 4 2" xfId="28473"/>
    <cellStyle name="Input [yellow] 3 4 3" xfId="28474"/>
    <cellStyle name="Input [yellow] 3 4 4" xfId="28475"/>
    <cellStyle name="Input [yellow] 3 4 5" xfId="28476"/>
    <cellStyle name="Input [yellow] 3 4 6" xfId="28477"/>
    <cellStyle name="Input [yellow] 3 4 7" xfId="28478"/>
    <cellStyle name="Input [yellow] 3 4 8" xfId="28479"/>
    <cellStyle name="Input [yellow] 3 4 9" xfId="28480"/>
    <cellStyle name="Input [yellow] 3 5" xfId="28481"/>
    <cellStyle name="Input [yellow] 3 6" xfId="28482"/>
    <cellStyle name="Input [yellow] 3 7" xfId="28483"/>
    <cellStyle name="Input [yellow] 3 8" xfId="28484"/>
    <cellStyle name="Input [yellow] 3 9" xfId="28485"/>
    <cellStyle name="Input [yellow] 4" xfId="10210"/>
    <cellStyle name="Input [yellow] 4 2" xfId="10428"/>
    <cellStyle name="Input [yellow] 5" xfId="10361"/>
    <cellStyle name="Input 10" xfId="28486"/>
    <cellStyle name="Input 11" xfId="28487"/>
    <cellStyle name="Input 12" xfId="28488"/>
    <cellStyle name="Input 13" xfId="28489"/>
    <cellStyle name="Input 14" xfId="28490"/>
    <cellStyle name="Input 15" xfId="28491"/>
    <cellStyle name="Input 2" xfId="47"/>
    <cellStyle name="Input 2 10" xfId="9747"/>
    <cellStyle name="Input 2 10 10" xfId="28492"/>
    <cellStyle name="Input 2 10 11" xfId="28493"/>
    <cellStyle name="Input 2 10 12" xfId="28494"/>
    <cellStyle name="Input 2 10 13" xfId="28495"/>
    <cellStyle name="Input 2 10 14" xfId="28496"/>
    <cellStyle name="Input 2 10 15" xfId="28497"/>
    <cellStyle name="Input 2 10 16" xfId="28498"/>
    <cellStyle name="Input 2 10 17" xfId="28499"/>
    <cellStyle name="Input 2 10 18" xfId="28500"/>
    <cellStyle name="Input 2 10 2" xfId="10079"/>
    <cellStyle name="Input 2 10 3" xfId="28501"/>
    <cellStyle name="Input 2 10 4" xfId="28502"/>
    <cellStyle name="Input 2 10 5" xfId="28503"/>
    <cellStyle name="Input 2 10 6" xfId="28504"/>
    <cellStyle name="Input 2 10 7" xfId="28505"/>
    <cellStyle name="Input 2 10 8" xfId="28506"/>
    <cellStyle name="Input 2 10 9" xfId="28507"/>
    <cellStyle name="Input 2 11" xfId="9776"/>
    <cellStyle name="Input 2 11 10" xfId="28508"/>
    <cellStyle name="Input 2 11 11" xfId="28509"/>
    <cellStyle name="Input 2 11 12" xfId="28510"/>
    <cellStyle name="Input 2 11 13" xfId="28511"/>
    <cellStyle name="Input 2 11 14" xfId="28512"/>
    <cellStyle name="Input 2 11 15" xfId="28513"/>
    <cellStyle name="Input 2 11 16" xfId="28514"/>
    <cellStyle name="Input 2 11 17" xfId="28515"/>
    <cellStyle name="Input 2 11 18" xfId="28516"/>
    <cellStyle name="Input 2 11 2" xfId="10108"/>
    <cellStyle name="Input 2 11 3" xfId="28517"/>
    <cellStyle name="Input 2 11 4" xfId="28518"/>
    <cellStyle name="Input 2 11 5" xfId="28519"/>
    <cellStyle name="Input 2 11 6" xfId="28520"/>
    <cellStyle name="Input 2 11 7" xfId="28521"/>
    <cellStyle name="Input 2 11 8" xfId="28522"/>
    <cellStyle name="Input 2 11 9" xfId="28523"/>
    <cellStyle name="Input 2 12" xfId="9860"/>
    <cellStyle name="Input 2 12 2" xfId="10151"/>
    <cellStyle name="Input 2 12 2 2" xfId="10291"/>
    <cellStyle name="Input 2 12 2 3" xfId="10389"/>
    <cellStyle name="Input 2 13" xfId="10323"/>
    <cellStyle name="Input 2 14" xfId="28524"/>
    <cellStyle name="Input 2 15" xfId="28525"/>
    <cellStyle name="Input 2 16" xfId="28526"/>
    <cellStyle name="Input 2 17" xfId="28527"/>
    <cellStyle name="Input 2 18" xfId="28528"/>
    <cellStyle name="Input 2 19" xfId="28529"/>
    <cellStyle name="Input 2 2" xfId="65"/>
    <cellStyle name="Input 2 2 10" xfId="28530"/>
    <cellStyle name="Input 2 2 10 2" xfId="28531"/>
    <cellStyle name="Input 2 2 11" xfId="28532"/>
    <cellStyle name="Input 2 2 12" xfId="28533"/>
    <cellStyle name="Input 2 2 13" xfId="28534"/>
    <cellStyle name="Input 2 2 14" xfId="28535"/>
    <cellStyle name="Input 2 2 15" xfId="28536"/>
    <cellStyle name="Input 2 2 16" xfId="28537"/>
    <cellStyle name="Input 2 2 17" xfId="28538"/>
    <cellStyle name="Input 2 2 18" xfId="28539"/>
    <cellStyle name="Input 2 2 19" xfId="28540"/>
    <cellStyle name="Input 2 2 2" xfId="85"/>
    <cellStyle name="Input 2 2 2 10" xfId="28541"/>
    <cellStyle name="Input 2 2 2 10 2" xfId="28542"/>
    <cellStyle name="Input 2 2 2 10 3" xfId="28543"/>
    <cellStyle name="Input 2 2 2 10 4" xfId="28544"/>
    <cellStyle name="Input 2 2 2 10 5" xfId="28545"/>
    <cellStyle name="Input 2 2 2 10 6" xfId="28546"/>
    <cellStyle name="Input 2 2 2 10 7" xfId="28547"/>
    <cellStyle name="Input 2 2 2 10 8" xfId="28548"/>
    <cellStyle name="Input 2 2 2 11" xfId="28549"/>
    <cellStyle name="Input 2 2 2 12" xfId="28550"/>
    <cellStyle name="Input 2 2 2 13" xfId="28551"/>
    <cellStyle name="Input 2 2 2 14" xfId="28552"/>
    <cellStyle name="Input 2 2 2 15" xfId="28553"/>
    <cellStyle name="Input 2 2 2 16" xfId="28554"/>
    <cellStyle name="Input 2 2 2 17" xfId="28555"/>
    <cellStyle name="Input 2 2 2 18" xfId="28556"/>
    <cellStyle name="Input 2 2 2 19" xfId="28557"/>
    <cellStyle name="Input 2 2 2 2" xfId="9767"/>
    <cellStyle name="Input 2 2 2 2 10" xfId="28558"/>
    <cellStyle name="Input 2 2 2 2 11" xfId="28559"/>
    <cellStyle name="Input 2 2 2 2 12" xfId="28560"/>
    <cellStyle name="Input 2 2 2 2 13" xfId="28561"/>
    <cellStyle name="Input 2 2 2 2 14" xfId="28562"/>
    <cellStyle name="Input 2 2 2 2 15" xfId="28563"/>
    <cellStyle name="Input 2 2 2 2 16" xfId="28564"/>
    <cellStyle name="Input 2 2 2 2 17" xfId="28565"/>
    <cellStyle name="Input 2 2 2 2 18" xfId="28566"/>
    <cellStyle name="Input 2 2 2 2 19" xfId="28567"/>
    <cellStyle name="Input 2 2 2 2 2" xfId="10099"/>
    <cellStyle name="Input 2 2 2 2 2 10" xfId="28568"/>
    <cellStyle name="Input 2 2 2 2 2 11" xfId="28569"/>
    <cellStyle name="Input 2 2 2 2 2 12" xfId="28570"/>
    <cellStyle name="Input 2 2 2 2 2 13" xfId="28571"/>
    <cellStyle name="Input 2 2 2 2 2 14" xfId="28572"/>
    <cellStyle name="Input 2 2 2 2 2 15" xfId="28573"/>
    <cellStyle name="Input 2 2 2 2 2 2" xfId="28574"/>
    <cellStyle name="Input 2 2 2 2 2 2 10" xfId="28575"/>
    <cellStyle name="Input 2 2 2 2 2 2 2" xfId="28576"/>
    <cellStyle name="Input 2 2 2 2 2 2 2 2" xfId="28577"/>
    <cellStyle name="Input 2 2 2 2 2 2 2 3" xfId="28578"/>
    <cellStyle name="Input 2 2 2 2 2 2 2 4" xfId="28579"/>
    <cellStyle name="Input 2 2 2 2 2 2 2 5" xfId="28580"/>
    <cellStyle name="Input 2 2 2 2 2 2 2 6" xfId="28581"/>
    <cellStyle name="Input 2 2 2 2 2 2 2 7" xfId="28582"/>
    <cellStyle name="Input 2 2 2 2 2 2 2 8" xfId="28583"/>
    <cellStyle name="Input 2 2 2 2 2 2 2 9" xfId="28584"/>
    <cellStyle name="Input 2 2 2 2 2 2 3" xfId="28585"/>
    <cellStyle name="Input 2 2 2 2 2 2 4" xfId="28586"/>
    <cellStyle name="Input 2 2 2 2 2 2 5" xfId="28587"/>
    <cellStyle name="Input 2 2 2 2 2 2 6" xfId="28588"/>
    <cellStyle name="Input 2 2 2 2 2 2 7" xfId="28589"/>
    <cellStyle name="Input 2 2 2 2 2 2 8" xfId="28590"/>
    <cellStyle name="Input 2 2 2 2 2 2 9" xfId="28591"/>
    <cellStyle name="Input 2 2 2 2 2 3" xfId="28592"/>
    <cellStyle name="Input 2 2 2 2 2 3 2" xfId="28593"/>
    <cellStyle name="Input 2 2 2 2 2 3 3" xfId="28594"/>
    <cellStyle name="Input 2 2 2 2 2 3 4" xfId="28595"/>
    <cellStyle name="Input 2 2 2 2 2 3 5" xfId="28596"/>
    <cellStyle name="Input 2 2 2 2 2 3 6" xfId="28597"/>
    <cellStyle name="Input 2 2 2 2 2 3 7" xfId="28598"/>
    <cellStyle name="Input 2 2 2 2 2 3 8" xfId="28599"/>
    <cellStyle name="Input 2 2 2 2 2 3 9" xfId="28600"/>
    <cellStyle name="Input 2 2 2 2 2 4" xfId="28601"/>
    <cellStyle name="Input 2 2 2 2 2 4 2" xfId="28602"/>
    <cellStyle name="Input 2 2 2 2 2 4 3" xfId="28603"/>
    <cellStyle name="Input 2 2 2 2 2 4 4" xfId="28604"/>
    <cellStyle name="Input 2 2 2 2 2 4 5" xfId="28605"/>
    <cellStyle name="Input 2 2 2 2 2 4 6" xfId="28606"/>
    <cellStyle name="Input 2 2 2 2 2 4 7" xfId="28607"/>
    <cellStyle name="Input 2 2 2 2 2 4 8" xfId="28608"/>
    <cellStyle name="Input 2 2 2 2 2 4 9" xfId="28609"/>
    <cellStyle name="Input 2 2 2 2 2 5" xfId="28610"/>
    <cellStyle name="Input 2 2 2 2 2 5 2" xfId="28611"/>
    <cellStyle name="Input 2 2 2 2 2 5 3" xfId="28612"/>
    <cellStyle name="Input 2 2 2 2 2 5 4" xfId="28613"/>
    <cellStyle name="Input 2 2 2 2 2 5 5" xfId="28614"/>
    <cellStyle name="Input 2 2 2 2 2 5 6" xfId="28615"/>
    <cellStyle name="Input 2 2 2 2 2 5 7" xfId="28616"/>
    <cellStyle name="Input 2 2 2 2 2 5 8" xfId="28617"/>
    <cellStyle name="Input 2 2 2 2 2 6" xfId="28618"/>
    <cellStyle name="Input 2 2 2 2 2 6 2" xfId="28619"/>
    <cellStyle name="Input 2 2 2 2 2 6 3" xfId="28620"/>
    <cellStyle name="Input 2 2 2 2 2 6 4" xfId="28621"/>
    <cellStyle name="Input 2 2 2 2 2 6 5" xfId="28622"/>
    <cellStyle name="Input 2 2 2 2 2 6 6" xfId="28623"/>
    <cellStyle name="Input 2 2 2 2 2 6 7" xfId="28624"/>
    <cellStyle name="Input 2 2 2 2 2 6 8" xfId="28625"/>
    <cellStyle name="Input 2 2 2 2 2 7" xfId="28626"/>
    <cellStyle name="Input 2 2 2 2 2 7 2" xfId="28627"/>
    <cellStyle name="Input 2 2 2 2 2 7 3" xfId="28628"/>
    <cellStyle name="Input 2 2 2 2 2 7 4" xfId="28629"/>
    <cellStyle name="Input 2 2 2 2 2 7 5" xfId="28630"/>
    <cellStyle name="Input 2 2 2 2 2 7 6" xfId="28631"/>
    <cellStyle name="Input 2 2 2 2 2 7 7" xfId="28632"/>
    <cellStyle name="Input 2 2 2 2 2 7 8" xfId="28633"/>
    <cellStyle name="Input 2 2 2 2 2 8" xfId="28634"/>
    <cellStyle name="Input 2 2 2 2 2 9" xfId="28635"/>
    <cellStyle name="Input 2 2 2 2 20" xfId="28636"/>
    <cellStyle name="Input 2 2 2 2 21" xfId="28637"/>
    <cellStyle name="Input 2 2 2 2 22" xfId="28638"/>
    <cellStyle name="Input 2 2 2 2 23" xfId="28639"/>
    <cellStyle name="Input 2 2 2 2 24" xfId="28640"/>
    <cellStyle name="Input 2 2 2 2 25" xfId="28641"/>
    <cellStyle name="Input 2 2 2 2 26" xfId="28642"/>
    <cellStyle name="Input 2 2 2 2 27" xfId="28643"/>
    <cellStyle name="Input 2 2 2 2 3" xfId="28644"/>
    <cellStyle name="Input 2 2 2 2 3 10" xfId="28645"/>
    <cellStyle name="Input 2 2 2 2 3 11" xfId="28646"/>
    <cellStyle name="Input 2 2 2 2 3 12" xfId="28647"/>
    <cellStyle name="Input 2 2 2 2 3 13" xfId="28648"/>
    <cellStyle name="Input 2 2 2 2 3 14" xfId="28649"/>
    <cellStyle name="Input 2 2 2 2 3 15" xfId="28650"/>
    <cellStyle name="Input 2 2 2 2 3 2" xfId="28651"/>
    <cellStyle name="Input 2 2 2 2 3 2 10" xfId="28652"/>
    <cellStyle name="Input 2 2 2 2 3 2 2" xfId="28653"/>
    <cellStyle name="Input 2 2 2 2 3 2 2 2" xfId="28654"/>
    <cellStyle name="Input 2 2 2 2 3 2 2 3" xfId="28655"/>
    <cellStyle name="Input 2 2 2 2 3 2 2 4" xfId="28656"/>
    <cellStyle name="Input 2 2 2 2 3 2 2 5" xfId="28657"/>
    <cellStyle name="Input 2 2 2 2 3 2 2 6" xfId="28658"/>
    <cellStyle name="Input 2 2 2 2 3 2 2 7" xfId="28659"/>
    <cellStyle name="Input 2 2 2 2 3 2 2 8" xfId="28660"/>
    <cellStyle name="Input 2 2 2 2 3 2 2 9" xfId="28661"/>
    <cellStyle name="Input 2 2 2 2 3 2 3" xfId="28662"/>
    <cellStyle name="Input 2 2 2 2 3 2 4" xfId="28663"/>
    <cellStyle name="Input 2 2 2 2 3 2 5" xfId="28664"/>
    <cellStyle name="Input 2 2 2 2 3 2 6" xfId="28665"/>
    <cellStyle name="Input 2 2 2 2 3 2 7" xfId="28666"/>
    <cellStyle name="Input 2 2 2 2 3 2 8" xfId="28667"/>
    <cellStyle name="Input 2 2 2 2 3 2 9" xfId="28668"/>
    <cellStyle name="Input 2 2 2 2 3 3" xfId="28669"/>
    <cellStyle name="Input 2 2 2 2 3 3 2" xfId="28670"/>
    <cellStyle name="Input 2 2 2 2 3 3 3" xfId="28671"/>
    <cellStyle name="Input 2 2 2 2 3 3 4" xfId="28672"/>
    <cellStyle name="Input 2 2 2 2 3 3 5" xfId="28673"/>
    <cellStyle name="Input 2 2 2 2 3 3 6" xfId="28674"/>
    <cellStyle name="Input 2 2 2 2 3 3 7" xfId="28675"/>
    <cellStyle name="Input 2 2 2 2 3 3 8" xfId="28676"/>
    <cellStyle name="Input 2 2 2 2 3 4" xfId="28677"/>
    <cellStyle name="Input 2 2 2 2 3 4 2" xfId="28678"/>
    <cellStyle name="Input 2 2 2 2 3 4 3" xfId="28679"/>
    <cellStyle name="Input 2 2 2 2 3 4 4" xfId="28680"/>
    <cellStyle name="Input 2 2 2 2 3 4 5" xfId="28681"/>
    <cellStyle name="Input 2 2 2 2 3 4 6" xfId="28682"/>
    <cellStyle name="Input 2 2 2 2 3 4 7" xfId="28683"/>
    <cellStyle name="Input 2 2 2 2 3 4 8" xfId="28684"/>
    <cellStyle name="Input 2 2 2 2 3 4 9" xfId="28685"/>
    <cellStyle name="Input 2 2 2 2 3 5" xfId="28686"/>
    <cellStyle name="Input 2 2 2 2 3 5 2" xfId="28687"/>
    <cellStyle name="Input 2 2 2 2 3 5 3" xfId="28688"/>
    <cellStyle name="Input 2 2 2 2 3 5 4" xfId="28689"/>
    <cellStyle name="Input 2 2 2 2 3 5 5" xfId="28690"/>
    <cellStyle name="Input 2 2 2 2 3 5 6" xfId="28691"/>
    <cellStyle name="Input 2 2 2 2 3 5 7" xfId="28692"/>
    <cellStyle name="Input 2 2 2 2 3 5 8" xfId="28693"/>
    <cellStyle name="Input 2 2 2 2 3 6" xfId="28694"/>
    <cellStyle name="Input 2 2 2 2 3 6 2" xfId="28695"/>
    <cellStyle name="Input 2 2 2 2 3 6 3" xfId="28696"/>
    <cellStyle name="Input 2 2 2 2 3 6 4" xfId="28697"/>
    <cellStyle name="Input 2 2 2 2 3 6 5" xfId="28698"/>
    <cellStyle name="Input 2 2 2 2 3 6 6" xfId="28699"/>
    <cellStyle name="Input 2 2 2 2 3 6 7" xfId="28700"/>
    <cellStyle name="Input 2 2 2 2 3 6 8" xfId="28701"/>
    <cellStyle name="Input 2 2 2 2 3 7" xfId="28702"/>
    <cellStyle name="Input 2 2 2 2 3 7 2" xfId="28703"/>
    <cellStyle name="Input 2 2 2 2 3 7 3" xfId="28704"/>
    <cellStyle name="Input 2 2 2 2 3 7 4" xfId="28705"/>
    <cellStyle name="Input 2 2 2 2 3 7 5" xfId="28706"/>
    <cellStyle name="Input 2 2 2 2 3 7 6" xfId="28707"/>
    <cellStyle name="Input 2 2 2 2 3 7 7" xfId="28708"/>
    <cellStyle name="Input 2 2 2 2 3 7 8" xfId="28709"/>
    <cellStyle name="Input 2 2 2 2 3 8" xfId="28710"/>
    <cellStyle name="Input 2 2 2 2 3 9" xfId="28711"/>
    <cellStyle name="Input 2 2 2 2 4" xfId="28712"/>
    <cellStyle name="Input 2 2 2 2 4 10" xfId="28713"/>
    <cellStyle name="Input 2 2 2 2 4 11" xfId="28714"/>
    <cellStyle name="Input 2 2 2 2 4 12" xfId="28715"/>
    <cellStyle name="Input 2 2 2 2 4 13" xfId="28716"/>
    <cellStyle name="Input 2 2 2 2 4 2" xfId="28717"/>
    <cellStyle name="Input 2 2 2 2 4 2 10" xfId="28718"/>
    <cellStyle name="Input 2 2 2 2 4 2 2" xfId="28719"/>
    <cellStyle name="Input 2 2 2 2 4 2 2 2" xfId="28720"/>
    <cellStyle name="Input 2 2 2 2 4 2 2 3" xfId="28721"/>
    <cellStyle name="Input 2 2 2 2 4 2 2 4" xfId="28722"/>
    <cellStyle name="Input 2 2 2 2 4 2 2 5" xfId="28723"/>
    <cellStyle name="Input 2 2 2 2 4 2 2 6" xfId="28724"/>
    <cellStyle name="Input 2 2 2 2 4 2 2 7" xfId="28725"/>
    <cellStyle name="Input 2 2 2 2 4 2 2 8" xfId="28726"/>
    <cellStyle name="Input 2 2 2 2 4 2 2 9" xfId="28727"/>
    <cellStyle name="Input 2 2 2 2 4 2 3" xfId="28728"/>
    <cellStyle name="Input 2 2 2 2 4 2 4" xfId="28729"/>
    <cellStyle name="Input 2 2 2 2 4 2 5" xfId="28730"/>
    <cellStyle name="Input 2 2 2 2 4 2 6" xfId="28731"/>
    <cellStyle name="Input 2 2 2 2 4 2 7" xfId="28732"/>
    <cellStyle name="Input 2 2 2 2 4 2 8" xfId="28733"/>
    <cellStyle name="Input 2 2 2 2 4 2 9" xfId="28734"/>
    <cellStyle name="Input 2 2 2 2 4 3" xfId="28735"/>
    <cellStyle name="Input 2 2 2 2 4 3 2" xfId="28736"/>
    <cellStyle name="Input 2 2 2 2 4 3 3" xfId="28737"/>
    <cellStyle name="Input 2 2 2 2 4 3 4" xfId="28738"/>
    <cellStyle name="Input 2 2 2 2 4 3 5" xfId="28739"/>
    <cellStyle name="Input 2 2 2 2 4 3 6" xfId="28740"/>
    <cellStyle name="Input 2 2 2 2 4 3 7" xfId="28741"/>
    <cellStyle name="Input 2 2 2 2 4 3 8" xfId="28742"/>
    <cellStyle name="Input 2 2 2 2 4 4" xfId="28743"/>
    <cellStyle name="Input 2 2 2 2 4 4 2" xfId="28744"/>
    <cellStyle name="Input 2 2 2 2 4 4 3" xfId="28745"/>
    <cellStyle name="Input 2 2 2 2 4 4 4" xfId="28746"/>
    <cellStyle name="Input 2 2 2 2 4 4 5" xfId="28747"/>
    <cellStyle name="Input 2 2 2 2 4 4 6" xfId="28748"/>
    <cellStyle name="Input 2 2 2 2 4 4 7" xfId="28749"/>
    <cellStyle name="Input 2 2 2 2 4 4 8" xfId="28750"/>
    <cellStyle name="Input 2 2 2 2 4 4 9" xfId="28751"/>
    <cellStyle name="Input 2 2 2 2 4 5" xfId="28752"/>
    <cellStyle name="Input 2 2 2 2 4 6" xfId="28753"/>
    <cellStyle name="Input 2 2 2 2 4 7" xfId="28754"/>
    <cellStyle name="Input 2 2 2 2 4 8" xfId="28755"/>
    <cellStyle name="Input 2 2 2 2 4 9" xfId="28756"/>
    <cellStyle name="Input 2 2 2 2 5" xfId="28757"/>
    <cellStyle name="Input 2 2 2 2 5 10" xfId="28758"/>
    <cellStyle name="Input 2 2 2 2 5 11" xfId="28759"/>
    <cellStyle name="Input 2 2 2 2 5 12" xfId="28760"/>
    <cellStyle name="Input 2 2 2 2 5 13" xfId="28761"/>
    <cellStyle name="Input 2 2 2 2 5 2" xfId="28762"/>
    <cellStyle name="Input 2 2 2 2 5 2 10" xfId="28763"/>
    <cellStyle name="Input 2 2 2 2 5 2 2" xfId="28764"/>
    <cellStyle name="Input 2 2 2 2 5 2 2 2" xfId="28765"/>
    <cellStyle name="Input 2 2 2 2 5 2 2 3" xfId="28766"/>
    <cellStyle name="Input 2 2 2 2 5 2 2 4" xfId="28767"/>
    <cellStyle name="Input 2 2 2 2 5 2 2 5" xfId="28768"/>
    <cellStyle name="Input 2 2 2 2 5 2 2 6" xfId="28769"/>
    <cellStyle name="Input 2 2 2 2 5 2 2 7" xfId="28770"/>
    <cellStyle name="Input 2 2 2 2 5 2 2 8" xfId="28771"/>
    <cellStyle name="Input 2 2 2 2 5 2 2 9" xfId="28772"/>
    <cellStyle name="Input 2 2 2 2 5 2 3" xfId="28773"/>
    <cellStyle name="Input 2 2 2 2 5 2 4" xfId="28774"/>
    <cellStyle name="Input 2 2 2 2 5 2 5" xfId="28775"/>
    <cellStyle name="Input 2 2 2 2 5 2 6" xfId="28776"/>
    <cellStyle name="Input 2 2 2 2 5 2 7" xfId="28777"/>
    <cellStyle name="Input 2 2 2 2 5 2 8" xfId="28778"/>
    <cellStyle name="Input 2 2 2 2 5 2 9" xfId="28779"/>
    <cellStyle name="Input 2 2 2 2 5 3" xfId="28780"/>
    <cellStyle name="Input 2 2 2 2 5 3 2" xfId="28781"/>
    <cellStyle name="Input 2 2 2 2 5 3 3" xfId="28782"/>
    <cellStyle name="Input 2 2 2 2 5 3 4" xfId="28783"/>
    <cellStyle name="Input 2 2 2 2 5 3 5" xfId="28784"/>
    <cellStyle name="Input 2 2 2 2 5 3 6" xfId="28785"/>
    <cellStyle name="Input 2 2 2 2 5 3 7" xfId="28786"/>
    <cellStyle name="Input 2 2 2 2 5 3 8" xfId="28787"/>
    <cellStyle name="Input 2 2 2 2 5 4" xfId="28788"/>
    <cellStyle name="Input 2 2 2 2 5 4 2" xfId="28789"/>
    <cellStyle name="Input 2 2 2 2 5 4 3" xfId="28790"/>
    <cellStyle name="Input 2 2 2 2 5 4 4" xfId="28791"/>
    <cellStyle name="Input 2 2 2 2 5 4 5" xfId="28792"/>
    <cellStyle name="Input 2 2 2 2 5 4 6" xfId="28793"/>
    <cellStyle name="Input 2 2 2 2 5 4 7" xfId="28794"/>
    <cellStyle name="Input 2 2 2 2 5 4 8" xfId="28795"/>
    <cellStyle name="Input 2 2 2 2 5 4 9" xfId="28796"/>
    <cellStyle name="Input 2 2 2 2 5 5" xfId="28797"/>
    <cellStyle name="Input 2 2 2 2 5 6" xfId="28798"/>
    <cellStyle name="Input 2 2 2 2 5 7" xfId="28799"/>
    <cellStyle name="Input 2 2 2 2 5 8" xfId="28800"/>
    <cellStyle name="Input 2 2 2 2 5 9" xfId="28801"/>
    <cellStyle name="Input 2 2 2 2 6" xfId="28802"/>
    <cellStyle name="Input 2 2 2 2 6 10" xfId="28803"/>
    <cellStyle name="Input 2 2 2 2 6 2" xfId="28804"/>
    <cellStyle name="Input 2 2 2 2 6 2 2" xfId="28805"/>
    <cellStyle name="Input 2 2 2 2 6 2 3" xfId="28806"/>
    <cellStyle name="Input 2 2 2 2 6 2 4" xfId="28807"/>
    <cellStyle name="Input 2 2 2 2 6 2 5" xfId="28808"/>
    <cellStyle name="Input 2 2 2 2 6 2 6" xfId="28809"/>
    <cellStyle name="Input 2 2 2 2 6 2 7" xfId="28810"/>
    <cellStyle name="Input 2 2 2 2 6 2 8" xfId="28811"/>
    <cellStyle name="Input 2 2 2 2 6 2 9" xfId="28812"/>
    <cellStyle name="Input 2 2 2 2 6 3" xfId="28813"/>
    <cellStyle name="Input 2 2 2 2 6 4" xfId="28814"/>
    <cellStyle name="Input 2 2 2 2 6 5" xfId="28815"/>
    <cellStyle name="Input 2 2 2 2 6 6" xfId="28816"/>
    <cellStyle name="Input 2 2 2 2 6 7" xfId="28817"/>
    <cellStyle name="Input 2 2 2 2 6 8" xfId="28818"/>
    <cellStyle name="Input 2 2 2 2 6 9" xfId="28819"/>
    <cellStyle name="Input 2 2 2 2 7" xfId="28820"/>
    <cellStyle name="Input 2 2 2 2 7 2" xfId="28821"/>
    <cellStyle name="Input 2 2 2 2 7 3" xfId="28822"/>
    <cellStyle name="Input 2 2 2 2 7 4" xfId="28823"/>
    <cellStyle name="Input 2 2 2 2 7 5" xfId="28824"/>
    <cellStyle name="Input 2 2 2 2 7 6" xfId="28825"/>
    <cellStyle name="Input 2 2 2 2 7 7" xfId="28826"/>
    <cellStyle name="Input 2 2 2 2 7 8" xfId="28827"/>
    <cellStyle name="Input 2 2 2 2 8" xfId="28828"/>
    <cellStyle name="Input 2 2 2 2 8 2" xfId="28829"/>
    <cellStyle name="Input 2 2 2 2 8 3" xfId="28830"/>
    <cellStyle name="Input 2 2 2 2 8 4" xfId="28831"/>
    <cellStyle name="Input 2 2 2 2 8 5" xfId="28832"/>
    <cellStyle name="Input 2 2 2 2 8 6" xfId="28833"/>
    <cellStyle name="Input 2 2 2 2 8 7" xfId="28834"/>
    <cellStyle name="Input 2 2 2 2 8 8" xfId="28835"/>
    <cellStyle name="Input 2 2 2 2 8 9" xfId="28836"/>
    <cellStyle name="Input 2 2 2 2 9" xfId="28837"/>
    <cellStyle name="Input 2 2 2 2 9 2" xfId="28838"/>
    <cellStyle name="Input 2 2 2 2 9 3" xfId="28839"/>
    <cellStyle name="Input 2 2 2 2 9 4" xfId="28840"/>
    <cellStyle name="Input 2 2 2 2 9 5" xfId="28841"/>
    <cellStyle name="Input 2 2 2 2 9 6" xfId="28842"/>
    <cellStyle name="Input 2 2 2 2 9 7" xfId="28843"/>
    <cellStyle name="Input 2 2 2 2 9 8" xfId="28844"/>
    <cellStyle name="Input 2 2 2 20" xfId="28845"/>
    <cellStyle name="Input 2 2 2 21" xfId="28846"/>
    <cellStyle name="Input 2 2 2 22" xfId="28847"/>
    <cellStyle name="Input 2 2 2 23" xfId="28848"/>
    <cellStyle name="Input 2 2 2 24" xfId="28849"/>
    <cellStyle name="Input 2 2 2 25" xfId="28850"/>
    <cellStyle name="Input 2 2 2 26" xfId="28851"/>
    <cellStyle name="Input 2 2 2 3" xfId="9777"/>
    <cellStyle name="Input 2 2 2 3 10" xfId="28852"/>
    <cellStyle name="Input 2 2 2 3 11" xfId="28853"/>
    <cellStyle name="Input 2 2 2 3 12" xfId="28854"/>
    <cellStyle name="Input 2 2 2 3 13" xfId="28855"/>
    <cellStyle name="Input 2 2 2 3 14" xfId="28856"/>
    <cellStyle name="Input 2 2 2 3 15" xfId="28857"/>
    <cellStyle name="Input 2 2 2 3 16" xfId="28858"/>
    <cellStyle name="Input 2 2 2 3 17" xfId="28859"/>
    <cellStyle name="Input 2 2 2 3 18" xfId="28860"/>
    <cellStyle name="Input 2 2 2 3 19" xfId="28861"/>
    <cellStyle name="Input 2 2 2 3 2" xfId="10109"/>
    <cellStyle name="Input 2 2 2 3 2 10" xfId="28862"/>
    <cellStyle name="Input 2 2 2 3 2 11" xfId="28863"/>
    <cellStyle name="Input 2 2 2 3 2 12" xfId="28864"/>
    <cellStyle name="Input 2 2 2 3 2 13" xfId="28865"/>
    <cellStyle name="Input 2 2 2 3 2 2" xfId="28866"/>
    <cellStyle name="Input 2 2 2 3 2 2 10" xfId="28867"/>
    <cellStyle name="Input 2 2 2 3 2 2 2" xfId="28868"/>
    <cellStyle name="Input 2 2 2 3 2 2 2 2" xfId="28869"/>
    <cellStyle name="Input 2 2 2 3 2 2 2 3" xfId="28870"/>
    <cellStyle name="Input 2 2 2 3 2 2 2 4" xfId="28871"/>
    <cellStyle name="Input 2 2 2 3 2 2 2 5" xfId="28872"/>
    <cellStyle name="Input 2 2 2 3 2 2 2 6" xfId="28873"/>
    <cellStyle name="Input 2 2 2 3 2 2 2 7" xfId="28874"/>
    <cellStyle name="Input 2 2 2 3 2 2 2 8" xfId="28875"/>
    <cellStyle name="Input 2 2 2 3 2 2 2 9" xfId="28876"/>
    <cellStyle name="Input 2 2 2 3 2 2 3" xfId="28877"/>
    <cellStyle name="Input 2 2 2 3 2 2 4" xfId="28878"/>
    <cellStyle name="Input 2 2 2 3 2 2 5" xfId="28879"/>
    <cellStyle name="Input 2 2 2 3 2 2 6" xfId="28880"/>
    <cellStyle name="Input 2 2 2 3 2 2 7" xfId="28881"/>
    <cellStyle name="Input 2 2 2 3 2 2 8" xfId="28882"/>
    <cellStyle name="Input 2 2 2 3 2 2 9" xfId="28883"/>
    <cellStyle name="Input 2 2 2 3 2 3" xfId="28884"/>
    <cellStyle name="Input 2 2 2 3 2 3 2" xfId="28885"/>
    <cellStyle name="Input 2 2 2 3 2 3 3" xfId="28886"/>
    <cellStyle name="Input 2 2 2 3 2 3 4" xfId="28887"/>
    <cellStyle name="Input 2 2 2 3 2 3 5" xfId="28888"/>
    <cellStyle name="Input 2 2 2 3 2 3 6" xfId="28889"/>
    <cellStyle name="Input 2 2 2 3 2 3 7" xfId="28890"/>
    <cellStyle name="Input 2 2 2 3 2 3 8" xfId="28891"/>
    <cellStyle name="Input 2 2 2 3 2 4" xfId="28892"/>
    <cellStyle name="Input 2 2 2 3 2 4 2" xfId="28893"/>
    <cellStyle name="Input 2 2 2 3 2 4 3" xfId="28894"/>
    <cellStyle name="Input 2 2 2 3 2 4 4" xfId="28895"/>
    <cellStyle name="Input 2 2 2 3 2 4 5" xfId="28896"/>
    <cellStyle name="Input 2 2 2 3 2 4 6" xfId="28897"/>
    <cellStyle name="Input 2 2 2 3 2 4 7" xfId="28898"/>
    <cellStyle name="Input 2 2 2 3 2 4 8" xfId="28899"/>
    <cellStyle name="Input 2 2 2 3 2 4 9" xfId="28900"/>
    <cellStyle name="Input 2 2 2 3 2 5" xfId="28901"/>
    <cellStyle name="Input 2 2 2 3 2 6" xfId="28902"/>
    <cellStyle name="Input 2 2 2 3 2 7" xfId="28903"/>
    <cellStyle name="Input 2 2 2 3 2 8" xfId="28904"/>
    <cellStyle name="Input 2 2 2 3 2 9" xfId="28905"/>
    <cellStyle name="Input 2 2 2 3 20" xfId="28906"/>
    <cellStyle name="Input 2 2 2 3 21" xfId="28907"/>
    <cellStyle name="Input 2 2 2 3 22" xfId="28908"/>
    <cellStyle name="Input 2 2 2 3 23" xfId="28909"/>
    <cellStyle name="Input 2 2 2 3 24" xfId="28910"/>
    <cellStyle name="Input 2 2 2 3 3" xfId="28911"/>
    <cellStyle name="Input 2 2 2 3 3 10" xfId="28912"/>
    <cellStyle name="Input 2 2 2 3 3 11" xfId="28913"/>
    <cellStyle name="Input 2 2 2 3 3 12" xfId="28914"/>
    <cellStyle name="Input 2 2 2 3 3 13" xfId="28915"/>
    <cellStyle name="Input 2 2 2 3 3 2" xfId="28916"/>
    <cellStyle name="Input 2 2 2 3 3 2 10" xfId="28917"/>
    <cellStyle name="Input 2 2 2 3 3 2 2" xfId="28918"/>
    <cellStyle name="Input 2 2 2 3 3 2 2 2" xfId="28919"/>
    <cellStyle name="Input 2 2 2 3 3 2 2 3" xfId="28920"/>
    <cellStyle name="Input 2 2 2 3 3 2 2 4" xfId="28921"/>
    <cellStyle name="Input 2 2 2 3 3 2 2 5" xfId="28922"/>
    <cellStyle name="Input 2 2 2 3 3 2 2 6" xfId="28923"/>
    <cellStyle name="Input 2 2 2 3 3 2 2 7" xfId="28924"/>
    <cellStyle name="Input 2 2 2 3 3 2 2 8" xfId="28925"/>
    <cellStyle name="Input 2 2 2 3 3 2 2 9" xfId="28926"/>
    <cellStyle name="Input 2 2 2 3 3 2 3" xfId="28927"/>
    <cellStyle name="Input 2 2 2 3 3 2 4" xfId="28928"/>
    <cellStyle name="Input 2 2 2 3 3 2 5" xfId="28929"/>
    <cellStyle name="Input 2 2 2 3 3 2 6" xfId="28930"/>
    <cellStyle name="Input 2 2 2 3 3 2 7" xfId="28931"/>
    <cellStyle name="Input 2 2 2 3 3 2 8" xfId="28932"/>
    <cellStyle name="Input 2 2 2 3 3 2 9" xfId="28933"/>
    <cellStyle name="Input 2 2 2 3 3 3" xfId="28934"/>
    <cellStyle name="Input 2 2 2 3 3 3 2" xfId="28935"/>
    <cellStyle name="Input 2 2 2 3 3 3 3" xfId="28936"/>
    <cellStyle name="Input 2 2 2 3 3 3 4" xfId="28937"/>
    <cellStyle name="Input 2 2 2 3 3 3 5" xfId="28938"/>
    <cellStyle name="Input 2 2 2 3 3 3 6" xfId="28939"/>
    <cellStyle name="Input 2 2 2 3 3 3 7" xfId="28940"/>
    <cellStyle name="Input 2 2 2 3 3 3 8" xfId="28941"/>
    <cellStyle name="Input 2 2 2 3 3 4" xfId="28942"/>
    <cellStyle name="Input 2 2 2 3 3 4 2" xfId="28943"/>
    <cellStyle name="Input 2 2 2 3 3 4 3" xfId="28944"/>
    <cellStyle name="Input 2 2 2 3 3 4 4" xfId="28945"/>
    <cellStyle name="Input 2 2 2 3 3 4 5" xfId="28946"/>
    <cellStyle name="Input 2 2 2 3 3 4 6" xfId="28947"/>
    <cellStyle name="Input 2 2 2 3 3 4 7" xfId="28948"/>
    <cellStyle name="Input 2 2 2 3 3 4 8" xfId="28949"/>
    <cellStyle name="Input 2 2 2 3 3 4 9" xfId="28950"/>
    <cellStyle name="Input 2 2 2 3 3 5" xfId="28951"/>
    <cellStyle name="Input 2 2 2 3 3 6" xfId="28952"/>
    <cellStyle name="Input 2 2 2 3 3 7" xfId="28953"/>
    <cellStyle name="Input 2 2 2 3 3 8" xfId="28954"/>
    <cellStyle name="Input 2 2 2 3 3 9" xfId="28955"/>
    <cellStyle name="Input 2 2 2 3 4" xfId="28956"/>
    <cellStyle name="Input 2 2 2 3 4 10" xfId="28957"/>
    <cellStyle name="Input 2 2 2 3 4 11" xfId="28958"/>
    <cellStyle name="Input 2 2 2 3 4 12" xfId="28959"/>
    <cellStyle name="Input 2 2 2 3 4 13" xfId="28960"/>
    <cellStyle name="Input 2 2 2 3 4 2" xfId="28961"/>
    <cellStyle name="Input 2 2 2 3 4 2 10" xfId="28962"/>
    <cellStyle name="Input 2 2 2 3 4 2 2" xfId="28963"/>
    <cellStyle name="Input 2 2 2 3 4 2 2 2" xfId="28964"/>
    <cellStyle name="Input 2 2 2 3 4 2 2 3" xfId="28965"/>
    <cellStyle name="Input 2 2 2 3 4 2 2 4" xfId="28966"/>
    <cellStyle name="Input 2 2 2 3 4 2 2 5" xfId="28967"/>
    <cellStyle name="Input 2 2 2 3 4 2 2 6" xfId="28968"/>
    <cellStyle name="Input 2 2 2 3 4 2 2 7" xfId="28969"/>
    <cellStyle name="Input 2 2 2 3 4 2 2 8" xfId="28970"/>
    <cellStyle name="Input 2 2 2 3 4 2 2 9" xfId="28971"/>
    <cellStyle name="Input 2 2 2 3 4 2 3" xfId="28972"/>
    <cellStyle name="Input 2 2 2 3 4 2 4" xfId="28973"/>
    <cellStyle name="Input 2 2 2 3 4 2 5" xfId="28974"/>
    <cellStyle name="Input 2 2 2 3 4 2 6" xfId="28975"/>
    <cellStyle name="Input 2 2 2 3 4 2 7" xfId="28976"/>
    <cellStyle name="Input 2 2 2 3 4 2 8" xfId="28977"/>
    <cellStyle name="Input 2 2 2 3 4 2 9" xfId="28978"/>
    <cellStyle name="Input 2 2 2 3 4 3" xfId="28979"/>
    <cellStyle name="Input 2 2 2 3 4 3 2" xfId="28980"/>
    <cellStyle name="Input 2 2 2 3 4 3 3" xfId="28981"/>
    <cellStyle name="Input 2 2 2 3 4 3 4" xfId="28982"/>
    <cellStyle name="Input 2 2 2 3 4 3 5" xfId="28983"/>
    <cellStyle name="Input 2 2 2 3 4 3 6" xfId="28984"/>
    <cellStyle name="Input 2 2 2 3 4 3 7" xfId="28985"/>
    <cellStyle name="Input 2 2 2 3 4 3 8" xfId="28986"/>
    <cellStyle name="Input 2 2 2 3 4 4" xfId="28987"/>
    <cellStyle name="Input 2 2 2 3 4 4 2" xfId="28988"/>
    <cellStyle name="Input 2 2 2 3 4 4 3" xfId="28989"/>
    <cellStyle name="Input 2 2 2 3 4 4 4" xfId="28990"/>
    <cellStyle name="Input 2 2 2 3 4 4 5" xfId="28991"/>
    <cellStyle name="Input 2 2 2 3 4 4 6" xfId="28992"/>
    <cellStyle name="Input 2 2 2 3 4 4 7" xfId="28993"/>
    <cellStyle name="Input 2 2 2 3 4 4 8" xfId="28994"/>
    <cellStyle name="Input 2 2 2 3 4 4 9" xfId="28995"/>
    <cellStyle name="Input 2 2 2 3 4 5" xfId="28996"/>
    <cellStyle name="Input 2 2 2 3 4 6" xfId="28997"/>
    <cellStyle name="Input 2 2 2 3 4 7" xfId="28998"/>
    <cellStyle name="Input 2 2 2 3 4 8" xfId="28999"/>
    <cellStyle name="Input 2 2 2 3 4 9" xfId="29000"/>
    <cellStyle name="Input 2 2 2 3 5" xfId="29001"/>
    <cellStyle name="Input 2 2 2 3 5 10" xfId="29002"/>
    <cellStyle name="Input 2 2 2 3 5 2" xfId="29003"/>
    <cellStyle name="Input 2 2 2 3 5 2 2" xfId="29004"/>
    <cellStyle name="Input 2 2 2 3 5 2 3" xfId="29005"/>
    <cellStyle name="Input 2 2 2 3 5 2 4" xfId="29006"/>
    <cellStyle name="Input 2 2 2 3 5 2 5" xfId="29007"/>
    <cellStyle name="Input 2 2 2 3 5 2 6" xfId="29008"/>
    <cellStyle name="Input 2 2 2 3 5 2 7" xfId="29009"/>
    <cellStyle name="Input 2 2 2 3 5 2 8" xfId="29010"/>
    <cellStyle name="Input 2 2 2 3 5 2 9" xfId="29011"/>
    <cellStyle name="Input 2 2 2 3 5 3" xfId="29012"/>
    <cellStyle name="Input 2 2 2 3 5 4" xfId="29013"/>
    <cellStyle name="Input 2 2 2 3 5 5" xfId="29014"/>
    <cellStyle name="Input 2 2 2 3 5 6" xfId="29015"/>
    <cellStyle name="Input 2 2 2 3 5 7" xfId="29016"/>
    <cellStyle name="Input 2 2 2 3 5 8" xfId="29017"/>
    <cellStyle name="Input 2 2 2 3 5 9" xfId="29018"/>
    <cellStyle name="Input 2 2 2 3 6" xfId="29019"/>
    <cellStyle name="Input 2 2 2 3 6 2" xfId="29020"/>
    <cellStyle name="Input 2 2 2 3 6 3" xfId="29021"/>
    <cellStyle name="Input 2 2 2 3 6 4" xfId="29022"/>
    <cellStyle name="Input 2 2 2 3 6 5" xfId="29023"/>
    <cellStyle name="Input 2 2 2 3 6 6" xfId="29024"/>
    <cellStyle name="Input 2 2 2 3 6 7" xfId="29025"/>
    <cellStyle name="Input 2 2 2 3 6 8" xfId="29026"/>
    <cellStyle name="Input 2 2 2 3 7" xfId="29027"/>
    <cellStyle name="Input 2 2 2 3 7 2" xfId="29028"/>
    <cellStyle name="Input 2 2 2 3 7 3" xfId="29029"/>
    <cellStyle name="Input 2 2 2 3 7 4" xfId="29030"/>
    <cellStyle name="Input 2 2 2 3 7 5" xfId="29031"/>
    <cellStyle name="Input 2 2 2 3 7 6" xfId="29032"/>
    <cellStyle name="Input 2 2 2 3 7 7" xfId="29033"/>
    <cellStyle name="Input 2 2 2 3 7 8" xfId="29034"/>
    <cellStyle name="Input 2 2 2 3 7 9" xfId="29035"/>
    <cellStyle name="Input 2 2 2 3 8" xfId="29036"/>
    <cellStyle name="Input 2 2 2 3 9" xfId="29037"/>
    <cellStyle name="Input 2 2 2 4" xfId="9847"/>
    <cellStyle name="Input 2 2 2 4 10" xfId="29038"/>
    <cellStyle name="Input 2 2 2 4 11" xfId="29039"/>
    <cellStyle name="Input 2 2 2 4 12" xfId="29040"/>
    <cellStyle name="Input 2 2 2 4 13" xfId="29041"/>
    <cellStyle name="Input 2 2 2 4 14" xfId="29042"/>
    <cellStyle name="Input 2 2 2 4 15" xfId="29043"/>
    <cellStyle name="Input 2 2 2 4 16" xfId="29044"/>
    <cellStyle name="Input 2 2 2 4 17" xfId="29045"/>
    <cellStyle name="Input 2 2 2 4 18" xfId="29046"/>
    <cellStyle name="Input 2 2 2 4 2" xfId="29047"/>
    <cellStyle name="Input 2 2 2 4 2 10" xfId="29048"/>
    <cellStyle name="Input 2 2 2 4 2 2" xfId="29049"/>
    <cellStyle name="Input 2 2 2 4 2 2 2" xfId="29050"/>
    <cellStyle name="Input 2 2 2 4 2 2 3" xfId="29051"/>
    <cellStyle name="Input 2 2 2 4 2 2 4" xfId="29052"/>
    <cellStyle name="Input 2 2 2 4 2 2 5" xfId="29053"/>
    <cellStyle name="Input 2 2 2 4 2 2 6" xfId="29054"/>
    <cellStyle name="Input 2 2 2 4 2 2 7" xfId="29055"/>
    <cellStyle name="Input 2 2 2 4 2 2 8" xfId="29056"/>
    <cellStyle name="Input 2 2 2 4 2 2 9" xfId="29057"/>
    <cellStyle name="Input 2 2 2 4 2 3" xfId="29058"/>
    <cellStyle name="Input 2 2 2 4 2 4" xfId="29059"/>
    <cellStyle name="Input 2 2 2 4 2 5" xfId="29060"/>
    <cellStyle name="Input 2 2 2 4 2 6" xfId="29061"/>
    <cellStyle name="Input 2 2 2 4 2 7" xfId="29062"/>
    <cellStyle name="Input 2 2 2 4 2 8" xfId="29063"/>
    <cellStyle name="Input 2 2 2 4 2 9" xfId="29064"/>
    <cellStyle name="Input 2 2 2 4 3" xfId="29065"/>
    <cellStyle name="Input 2 2 2 4 3 2" xfId="29066"/>
    <cellStyle name="Input 2 2 2 4 3 3" xfId="29067"/>
    <cellStyle name="Input 2 2 2 4 3 4" xfId="29068"/>
    <cellStyle name="Input 2 2 2 4 3 5" xfId="29069"/>
    <cellStyle name="Input 2 2 2 4 3 6" xfId="29070"/>
    <cellStyle name="Input 2 2 2 4 3 7" xfId="29071"/>
    <cellStyle name="Input 2 2 2 4 3 8" xfId="29072"/>
    <cellStyle name="Input 2 2 2 4 4" xfId="29073"/>
    <cellStyle name="Input 2 2 2 4 4 2" xfId="29074"/>
    <cellStyle name="Input 2 2 2 4 4 3" xfId="29075"/>
    <cellStyle name="Input 2 2 2 4 4 4" xfId="29076"/>
    <cellStyle name="Input 2 2 2 4 4 5" xfId="29077"/>
    <cellStyle name="Input 2 2 2 4 4 6" xfId="29078"/>
    <cellStyle name="Input 2 2 2 4 4 7" xfId="29079"/>
    <cellStyle name="Input 2 2 2 4 4 8" xfId="29080"/>
    <cellStyle name="Input 2 2 2 4 4 9" xfId="29081"/>
    <cellStyle name="Input 2 2 2 4 5" xfId="29082"/>
    <cellStyle name="Input 2 2 2 4 6" xfId="29083"/>
    <cellStyle name="Input 2 2 2 4 7" xfId="29084"/>
    <cellStyle name="Input 2 2 2 4 8" xfId="29085"/>
    <cellStyle name="Input 2 2 2 4 9" xfId="29086"/>
    <cellStyle name="Input 2 2 2 5" xfId="9974"/>
    <cellStyle name="Input 2 2 2 5 10" xfId="29087"/>
    <cellStyle name="Input 2 2 2 5 11" xfId="29088"/>
    <cellStyle name="Input 2 2 2 5 12" xfId="29089"/>
    <cellStyle name="Input 2 2 2 5 13" xfId="29090"/>
    <cellStyle name="Input 2 2 2 5 14" xfId="29091"/>
    <cellStyle name="Input 2 2 2 5 15" xfId="29092"/>
    <cellStyle name="Input 2 2 2 5 16" xfId="29093"/>
    <cellStyle name="Input 2 2 2 5 17" xfId="29094"/>
    <cellStyle name="Input 2 2 2 5 18" xfId="29095"/>
    <cellStyle name="Input 2 2 2 5 2" xfId="29096"/>
    <cellStyle name="Input 2 2 2 5 3" xfId="29097"/>
    <cellStyle name="Input 2 2 2 5 4" xfId="29098"/>
    <cellStyle name="Input 2 2 2 5 5" xfId="29099"/>
    <cellStyle name="Input 2 2 2 5 6" xfId="29100"/>
    <cellStyle name="Input 2 2 2 5 7" xfId="29101"/>
    <cellStyle name="Input 2 2 2 5 8" xfId="29102"/>
    <cellStyle name="Input 2 2 2 5 9" xfId="29103"/>
    <cellStyle name="Input 2 2 2 6" xfId="10200"/>
    <cellStyle name="Input 2 2 2 6 10" xfId="29104"/>
    <cellStyle name="Input 2 2 2 6 11" xfId="29105"/>
    <cellStyle name="Input 2 2 2 6 12" xfId="29106"/>
    <cellStyle name="Input 2 2 2 6 13" xfId="29107"/>
    <cellStyle name="Input 2 2 2 6 14" xfId="29108"/>
    <cellStyle name="Input 2 2 2 6 15" xfId="29109"/>
    <cellStyle name="Input 2 2 2 6 16" xfId="29110"/>
    <cellStyle name="Input 2 2 2 6 17" xfId="29111"/>
    <cellStyle name="Input 2 2 2 6 18" xfId="29112"/>
    <cellStyle name="Input 2 2 2 6 2" xfId="10418"/>
    <cellStyle name="Input 2 2 2 6 3" xfId="29113"/>
    <cellStyle name="Input 2 2 2 6 4" xfId="29114"/>
    <cellStyle name="Input 2 2 2 6 5" xfId="29115"/>
    <cellStyle name="Input 2 2 2 6 6" xfId="29116"/>
    <cellStyle name="Input 2 2 2 6 7" xfId="29117"/>
    <cellStyle name="Input 2 2 2 6 8" xfId="29118"/>
    <cellStyle name="Input 2 2 2 6 9" xfId="29119"/>
    <cellStyle name="Input 2 2 2 7" xfId="10343"/>
    <cellStyle name="Input 2 2 2 7 2" xfId="29120"/>
    <cellStyle name="Input 2 2 2 7 3" xfId="29121"/>
    <cellStyle name="Input 2 2 2 7 4" xfId="29122"/>
    <cellStyle name="Input 2 2 2 7 5" xfId="29123"/>
    <cellStyle name="Input 2 2 2 7 6" xfId="29124"/>
    <cellStyle name="Input 2 2 2 7 7" xfId="29125"/>
    <cellStyle name="Input 2 2 2 7 8" xfId="29126"/>
    <cellStyle name="Input 2 2 2 7 9" xfId="29127"/>
    <cellStyle name="Input 2 2 2 8" xfId="29128"/>
    <cellStyle name="Input 2 2 2 8 2" xfId="29129"/>
    <cellStyle name="Input 2 2 2 8 3" xfId="29130"/>
    <cellStyle name="Input 2 2 2 8 4" xfId="29131"/>
    <cellStyle name="Input 2 2 2 8 5" xfId="29132"/>
    <cellStyle name="Input 2 2 2 8 6" xfId="29133"/>
    <cellStyle name="Input 2 2 2 8 7" xfId="29134"/>
    <cellStyle name="Input 2 2 2 8 8" xfId="29135"/>
    <cellStyle name="Input 2 2 2 8 9" xfId="29136"/>
    <cellStyle name="Input 2 2 2 9" xfId="29137"/>
    <cellStyle name="Input 2 2 2 9 2" xfId="29138"/>
    <cellStyle name="Input 2 2 2 9 3" xfId="29139"/>
    <cellStyle name="Input 2 2 2 9 4" xfId="29140"/>
    <cellStyle name="Input 2 2 2 9 5" xfId="29141"/>
    <cellStyle name="Input 2 2 2 9 6" xfId="29142"/>
    <cellStyle name="Input 2 2 2 9 7" xfId="29143"/>
    <cellStyle name="Input 2 2 2 9 8" xfId="29144"/>
    <cellStyle name="Input 2 2 20" xfId="29145"/>
    <cellStyle name="Input 2 2 21" xfId="29146"/>
    <cellStyle name="Input 2 2 22" xfId="29147"/>
    <cellStyle name="Input 2 2 23" xfId="29148"/>
    <cellStyle name="Input 2 2 24" xfId="29149"/>
    <cellStyle name="Input 2 2 25" xfId="29150"/>
    <cellStyle name="Input 2 2 3" xfId="9753"/>
    <cellStyle name="Input 2 2 3 10" xfId="29151"/>
    <cellStyle name="Input 2 2 3 10 2" xfId="29152"/>
    <cellStyle name="Input 2 2 3 10 3" xfId="29153"/>
    <cellStyle name="Input 2 2 3 10 4" xfId="29154"/>
    <cellStyle name="Input 2 2 3 10 5" xfId="29155"/>
    <cellStyle name="Input 2 2 3 10 6" xfId="29156"/>
    <cellStyle name="Input 2 2 3 10 7" xfId="29157"/>
    <cellStyle name="Input 2 2 3 10 8" xfId="29158"/>
    <cellStyle name="Input 2 2 3 11" xfId="29159"/>
    <cellStyle name="Input 2 2 3 11 2" xfId="29160"/>
    <cellStyle name="Input 2 2 3 11 3" xfId="29161"/>
    <cellStyle name="Input 2 2 3 11 4" xfId="29162"/>
    <cellStyle name="Input 2 2 3 11 5" xfId="29163"/>
    <cellStyle name="Input 2 2 3 11 6" xfId="29164"/>
    <cellStyle name="Input 2 2 3 11 7" xfId="29165"/>
    <cellStyle name="Input 2 2 3 11 8" xfId="29166"/>
    <cellStyle name="Input 2 2 3 12" xfId="29167"/>
    <cellStyle name="Input 2 2 3 13" xfId="29168"/>
    <cellStyle name="Input 2 2 3 14" xfId="29169"/>
    <cellStyle name="Input 2 2 3 15" xfId="29170"/>
    <cellStyle name="Input 2 2 3 16" xfId="29171"/>
    <cellStyle name="Input 2 2 3 17" xfId="29172"/>
    <cellStyle name="Input 2 2 3 18" xfId="29173"/>
    <cellStyle name="Input 2 2 3 19" xfId="29174"/>
    <cellStyle name="Input 2 2 3 2" xfId="10085"/>
    <cellStyle name="Input 2 2 3 2 10" xfId="29175"/>
    <cellStyle name="Input 2 2 3 2 10 2" xfId="29176"/>
    <cellStyle name="Input 2 2 3 2 10 3" xfId="29177"/>
    <cellStyle name="Input 2 2 3 2 10 4" xfId="29178"/>
    <cellStyle name="Input 2 2 3 2 10 5" xfId="29179"/>
    <cellStyle name="Input 2 2 3 2 10 6" xfId="29180"/>
    <cellStyle name="Input 2 2 3 2 10 7" xfId="29181"/>
    <cellStyle name="Input 2 2 3 2 10 8" xfId="29182"/>
    <cellStyle name="Input 2 2 3 2 11" xfId="29183"/>
    <cellStyle name="Input 2 2 3 2 12" xfId="29184"/>
    <cellStyle name="Input 2 2 3 2 13" xfId="29185"/>
    <cellStyle name="Input 2 2 3 2 14" xfId="29186"/>
    <cellStyle name="Input 2 2 3 2 15" xfId="29187"/>
    <cellStyle name="Input 2 2 3 2 16" xfId="29188"/>
    <cellStyle name="Input 2 2 3 2 17" xfId="29189"/>
    <cellStyle name="Input 2 2 3 2 18" xfId="29190"/>
    <cellStyle name="Input 2 2 3 2 19" xfId="29191"/>
    <cellStyle name="Input 2 2 3 2 2" xfId="29192"/>
    <cellStyle name="Input 2 2 3 2 2 10" xfId="29193"/>
    <cellStyle name="Input 2 2 3 2 2 11" xfId="29194"/>
    <cellStyle name="Input 2 2 3 2 2 12" xfId="29195"/>
    <cellStyle name="Input 2 2 3 2 2 13" xfId="29196"/>
    <cellStyle name="Input 2 2 3 2 2 14" xfId="29197"/>
    <cellStyle name="Input 2 2 3 2 2 15" xfId="29198"/>
    <cellStyle name="Input 2 2 3 2 2 16" xfId="29199"/>
    <cellStyle name="Input 2 2 3 2 2 17" xfId="29200"/>
    <cellStyle name="Input 2 2 3 2 2 18" xfId="29201"/>
    <cellStyle name="Input 2 2 3 2 2 19" xfId="29202"/>
    <cellStyle name="Input 2 2 3 2 2 2" xfId="29203"/>
    <cellStyle name="Input 2 2 3 2 2 2 10" xfId="29204"/>
    <cellStyle name="Input 2 2 3 2 2 2 11" xfId="29205"/>
    <cellStyle name="Input 2 2 3 2 2 2 12" xfId="29206"/>
    <cellStyle name="Input 2 2 3 2 2 2 13" xfId="29207"/>
    <cellStyle name="Input 2 2 3 2 2 2 14" xfId="29208"/>
    <cellStyle name="Input 2 2 3 2 2 2 15" xfId="29209"/>
    <cellStyle name="Input 2 2 3 2 2 2 2" xfId="29210"/>
    <cellStyle name="Input 2 2 3 2 2 2 2 2" xfId="29211"/>
    <cellStyle name="Input 2 2 3 2 2 2 2 3" xfId="29212"/>
    <cellStyle name="Input 2 2 3 2 2 2 2 4" xfId="29213"/>
    <cellStyle name="Input 2 2 3 2 2 2 2 5" xfId="29214"/>
    <cellStyle name="Input 2 2 3 2 2 2 2 6" xfId="29215"/>
    <cellStyle name="Input 2 2 3 2 2 2 2 7" xfId="29216"/>
    <cellStyle name="Input 2 2 3 2 2 2 2 8" xfId="29217"/>
    <cellStyle name="Input 2 2 3 2 2 2 2 9" xfId="29218"/>
    <cellStyle name="Input 2 2 3 2 2 2 3" xfId="29219"/>
    <cellStyle name="Input 2 2 3 2 2 2 3 2" xfId="29220"/>
    <cellStyle name="Input 2 2 3 2 2 2 3 3" xfId="29221"/>
    <cellStyle name="Input 2 2 3 2 2 2 3 4" xfId="29222"/>
    <cellStyle name="Input 2 2 3 2 2 2 3 5" xfId="29223"/>
    <cellStyle name="Input 2 2 3 2 2 2 3 6" xfId="29224"/>
    <cellStyle name="Input 2 2 3 2 2 2 3 7" xfId="29225"/>
    <cellStyle name="Input 2 2 3 2 2 2 3 8" xfId="29226"/>
    <cellStyle name="Input 2 2 3 2 2 2 3 9" xfId="29227"/>
    <cellStyle name="Input 2 2 3 2 2 2 4" xfId="29228"/>
    <cellStyle name="Input 2 2 3 2 2 2 4 2" xfId="29229"/>
    <cellStyle name="Input 2 2 3 2 2 2 4 3" xfId="29230"/>
    <cellStyle name="Input 2 2 3 2 2 2 4 4" xfId="29231"/>
    <cellStyle name="Input 2 2 3 2 2 2 4 5" xfId="29232"/>
    <cellStyle name="Input 2 2 3 2 2 2 4 6" xfId="29233"/>
    <cellStyle name="Input 2 2 3 2 2 2 4 7" xfId="29234"/>
    <cellStyle name="Input 2 2 3 2 2 2 4 8" xfId="29235"/>
    <cellStyle name="Input 2 2 3 2 2 2 4 9" xfId="29236"/>
    <cellStyle name="Input 2 2 3 2 2 2 5" xfId="29237"/>
    <cellStyle name="Input 2 2 3 2 2 2 5 2" xfId="29238"/>
    <cellStyle name="Input 2 2 3 2 2 2 5 3" xfId="29239"/>
    <cellStyle name="Input 2 2 3 2 2 2 5 4" xfId="29240"/>
    <cellStyle name="Input 2 2 3 2 2 2 5 5" xfId="29241"/>
    <cellStyle name="Input 2 2 3 2 2 2 5 6" xfId="29242"/>
    <cellStyle name="Input 2 2 3 2 2 2 5 7" xfId="29243"/>
    <cellStyle name="Input 2 2 3 2 2 2 5 8" xfId="29244"/>
    <cellStyle name="Input 2 2 3 2 2 2 6" xfId="29245"/>
    <cellStyle name="Input 2 2 3 2 2 2 6 2" xfId="29246"/>
    <cellStyle name="Input 2 2 3 2 2 2 6 3" xfId="29247"/>
    <cellStyle name="Input 2 2 3 2 2 2 6 4" xfId="29248"/>
    <cellStyle name="Input 2 2 3 2 2 2 6 5" xfId="29249"/>
    <cellStyle name="Input 2 2 3 2 2 2 6 6" xfId="29250"/>
    <cellStyle name="Input 2 2 3 2 2 2 6 7" xfId="29251"/>
    <cellStyle name="Input 2 2 3 2 2 2 6 8" xfId="29252"/>
    <cellStyle name="Input 2 2 3 2 2 2 7" xfId="29253"/>
    <cellStyle name="Input 2 2 3 2 2 2 7 2" xfId="29254"/>
    <cellStyle name="Input 2 2 3 2 2 2 7 3" xfId="29255"/>
    <cellStyle name="Input 2 2 3 2 2 2 7 4" xfId="29256"/>
    <cellStyle name="Input 2 2 3 2 2 2 7 5" xfId="29257"/>
    <cellStyle name="Input 2 2 3 2 2 2 7 6" xfId="29258"/>
    <cellStyle name="Input 2 2 3 2 2 2 7 7" xfId="29259"/>
    <cellStyle name="Input 2 2 3 2 2 2 7 8" xfId="29260"/>
    <cellStyle name="Input 2 2 3 2 2 2 8" xfId="29261"/>
    <cellStyle name="Input 2 2 3 2 2 2 9" xfId="29262"/>
    <cellStyle name="Input 2 2 3 2 2 20" xfId="29263"/>
    <cellStyle name="Input 2 2 3 2 2 21" xfId="29264"/>
    <cellStyle name="Input 2 2 3 2 2 22" xfId="29265"/>
    <cellStyle name="Input 2 2 3 2 2 23" xfId="29266"/>
    <cellStyle name="Input 2 2 3 2 2 24" xfId="29267"/>
    <cellStyle name="Input 2 2 3 2 2 25" xfId="29268"/>
    <cellStyle name="Input 2 2 3 2 2 26" xfId="29269"/>
    <cellStyle name="Input 2 2 3 2 2 27" xfId="29270"/>
    <cellStyle name="Input 2 2 3 2 2 3" xfId="29271"/>
    <cellStyle name="Input 2 2 3 2 2 3 10" xfId="29272"/>
    <cellStyle name="Input 2 2 3 2 2 3 11" xfId="29273"/>
    <cellStyle name="Input 2 2 3 2 2 3 12" xfId="29274"/>
    <cellStyle name="Input 2 2 3 2 2 3 13" xfId="29275"/>
    <cellStyle name="Input 2 2 3 2 2 3 14" xfId="29276"/>
    <cellStyle name="Input 2 2 3 2 2 3 15" xfId="29277"/>
    <cellStyle name="Input 2 2 3 2 2 3 2" xfId="29278"/>
    <cellStyle name="Input 2 2 3 2 2 3 2 2" xfId="29279"/>
    <cellStyle name="Input 2 2 3 2 2 3 2 3" xfId="29280"/>
    <cellStyle name="Input 2 2 3 2 2 3 2 4" xfId="29281"/>
    <cellStyle name="Input 2 2 3 2 2 3 2 5" xfId="29282"/>
    <cellStyle name="Input 2 2 3 2 2 3 2 6" xfId="29283"/>
    <cellStyle name="Input 2 2 3 2 2 3 2 7" xfId="29284"/>
    <cellStyle name="Input 2 2 3 2 2 3 2 8" xfId="29285"/>
    <cellStyle name="Input 2 2 3 2 2 3 3" xfId="29286"/>
    <cellStyle name="Input 2 2 3 2 2 3 3 2" xfId="29287"/>
    <cellStyle name="Input 2 2 3 2 2 3 3 3" xfId="29288"/>
    <cellStyle name="Input 2 2 3 2 2 3 3 4" xfId="29289"/>
    <cellStyle name="Input 2 2 3 2 2 3 3 5" xfId="29290"/>
    <cellStyle name="Input 2 2 3 2 2 3 3 6" xfId="29291"/>
    <cellStyle name="Input 2 2 3 2 2 3 3 7" xfId="29292"/>
    <cellStyle name="Input 2 2 3 2 2 3 3 8" xfId="29293"/>
    <cellStyle name="Input 2 2 3 2 2 3 4" xfId="29294"/>
    <cellStyle name="Input 2 2 3 2 2 3 4 2" xfId="29295"/>
    <cellStyle name="Input 2 2 3 2 2 3 4 3" xfId="29296"/>
    <cellStyle name="Input 2 2 3 2 2 3 4 4" xfId="29297"/>
    <cellStyle name="Input 2 2 3 2 2 3 4 5" xfId="29298"/>
    <cellStyle name="Input 2 2 3 2 2 3 4 6" xfId="29299"/>
    <cellStyle name="Input 2 2 3 2 2 3 4 7" xfId="29300"/>
    <cellStyle name="Input 2 2 3 2 2 3 4 8" xfId="29301"/>
    <cellStyle name="Input 2 2 3 2 2 3 5" xfId="29302"/>
    <cellStyle name="Input 2 2 3 2 2 3 5 2" xfId="29303"/>
    <cellStyle name="Input 2 2 3 2 2 3 5 3" xfId="29304"/>
    <cellStyle name="Input 2 2 3 2 2 3 5 4" xfId="29305"/>
    <cellStyle name="Input 2 2 3 2 2 3 5 5" xfId="29306"/>
    <cellStyle name="Input 2 2 3 2 2 3 5 6" xfId="29307"/>
    <cellStyle name="Input 2 2 3 2 2 3 5 7" xfId="29308"/>
    <cellStyle name="Input 2 2 3 2 2 3 5 8" xfId="29309"/>
    <cellStyle name="Input 2 2 3 2 2 3 6" xfId="29310"/>
    <cellStyle name="Input 2 2 3 2 2 3 6 2" xfId="29311"/>
    <cellStyle name="Input 2 2 3 2 2 3 6 3" xfId="29312"/>
    <cellStyle name="Input 2 2 3 2 2 3 6 4" xfId="29313"/>
    <cellStyle name="Input 2 2 3 2 2 3 6 5" xfId="29314"/>
    <cellStyle name="Input 2 2 3 2 2 3 6 6" xfId="29315"/>
    <cellStyle name="Input 2 2 3 2 2 3 6 7" xfId="29316"/>
    <cellStyle name="Input 2 2 3 2 2 3 6 8" xfId="29317"/>
    <cellStyle name="Input 2 2 3 2 2 3 7" xfId="29318"/>
    <cellStyle name="Input 2 2 3 2 2 3 7 2" xfId="29319"/>
    <cellStyle name="Input 2 2 3 2 2 3 7 3" xfId="29320"/>
    <cellStyle name="Input 2 2 3 2 2 3 7 4" xfId="29321"/>
    <cellStyle name="Input 2 2 3 2 2 3 7 5" xfId="29322"/>
    <cellStyle name="Input 2 2 3 2 2 3 7 6" xfId="29323"/>
    <cellStyle name="Input 2 2 3 2 2 3 7 7" xfId="29324"/>
    <cellStyle name="Input 2 2 3 2 2 3 7 8" xfId="29325"/>
    <cellStyle name="Input 2 2 3 2 2 3 8" xfId="29326"/>
    <cellStyle name="Input 2 2 3 2 2 3 9" xfId="29327"/>
    <cellStyle name="Input 2 2 3 2 2 4" xfId="29328"/>
    <cellStyle name="Input 2 2 3 2 2 4 2" xfId="29329"/>
    <cellStyle name="Input 2 2 3 2 2 4 3" xfId="29330"/>
    <cellStyle name="Input 2 2 3 2 2 4 4" xfId="29331"/>
    <cellStyle name="Input 2 2 3 2 2 4 5" xfId="29332"/>
    <cellStyle name="Input 2 2 3 2 2 4 6" xfId="29333"/>
    <cellStyle name="Input 2 2 3 2 2 4 7" xfId="29334"/>
    <cellStyle name="Input 2 2 3 2 2 4 8" xfId="29335"/>
    <cellStyle name="Input 2 2 3 2 2 4 9" xfId="29336"/>
    <cellStyle name="Input 2 2 3 2 2 5" xfId="29337"/>
    <cellStyle name="Input 2 2 3 2 2 5 2" xfId="29338"/>
    <cellStyle name="Input 2 2 3 2 2 5 3" xfId="29339"/>
    <cellStyle name="Input 2 2 3 2 2 5 4" xfId="29340"/>
    <cellStyle name="Input 2 2 3 2 2 5 5" xfId="29341"/>
    <cellStyle name="Input 2 2 3 2 2 5 6" xfId="29342"/>
    <cellStyle name="Input 2 2 3 2 2 5 7" xfId="29343"/>
    <cellStyle name="Input 2 2 3 2 2 5 8" xfId="29344"/>
    <cellStyle name="Input 2 2 3 2 2 5 9" xfId="29345"/>
    <cellStyle name="Input 2 2 3 2 2 6" xfId="29346"/>
    <cellStyle name="Input 2 2 3 2 2 6 2" xfId="29347"/>
    <cellStyle name="Input 2 2 3 2 2 6 3" xfId="29348"/>
    <cellStyle name="Input 2 2 3 2 2 6 4" xfId="29349"/>
    <cellStyle name="Input 2 2 3 2 2 6 5" xfId="29350"/>
    <cellStyle name="Input 2 2 3 2 2 6 6" xfId="29351"/>
    <cellStyle name="Input 2 2 3 2 2 6 7" xfId="29352"/>
    <cellStyle name="Input 2 2 3 2 2 6 8" xfId="29353"/>
    <cellStyle name="Input 2 2 3 2 2 6 9" xfId="29354"/>
    <cellStyle name="Input 2 2 3 2 2 7" xfId="29355"/>
    <cellStyle name="Input 2 2 3 2 2 7 2" xfId="29356"/>
    <cellStyle name="Input 2 2 3 2 2 7 3" xfId="29357"/>
    <cellStyle name="Input 2 2 3 2 2 7 4" xfId="29358"/>
    <cellStyle name="Input 2 2 3 2 2 7 5" xfId="29359"/>
    <cellStyle name="Input 2 2 3 2 2 7 6" xfId="29360"/>
    <cellStyle name="Input 2 2 3 2 2 7 7" xfId="29361"/>
    <cellStyle name="Input 2 2 3 2 2 7 8" xfId="29362"/>
    <cellStyle name="Input 2 2 3 2 2 8" xfId="29363"/>
    <cellStyle name="Input 2 2 3 2 2 8 2" xfId="29364"/>
    <cellStyle name="Input 2 2 3 2 2 8 3" xfId="29365"/>
    <cellStyle name="Input 2 2 3 2 2 8 4" xfId="29366"/>
    <cellStyle name="Input 2 2 3 2 2 8 5" xfId="29367"/>
    <cellStyle name="Input 2 2 3 2 2 8 6" xfId="29368"/>
    <cellStyle name="Input 2 2 3 2 2 8 7" xfId="29369"/>
    <cellStyle name="Input 2 2 3 2 2 8 8" xfId="29370"/>
    <cellStyle name="Input 2 2 3 2 2 9" xfId="29371"/>
    <cellStyle name="Input 2 2 3 2 2 9 2" xfId="29372"/>
    <cellStyle name="Input 2 2 3 2 2 9 3" xfId="29373"/>
    <cellStyle name="Input 2 2 3 2 2 9 4" xfId="29374"/>
    <cellStyle name="Input 2 2 3 2 2 9 5" xfId="29375"/>
    <cellStyle name="Input 2 2 3 2 2 9 6" xfId="29376"/>
    <cellStyle name="Input 2 2 3 2 2 9 7" xfId="29377"/>
    <cellStyle name="Input 2 2 3 2 2 9 8" xfId="29378"/>
    <cellStyle name="Input 2 2 3 2 20" xfId="29379"/>
    <cellStyle name="Input 2 2 3 2 21" xfId="29380"/>
    <cellStyle name="Input 2 2 3 2 22" xfId="29381"/>
    <cellStyle name="Input 2 2 3 2 23" xfId="29382"/>
    <cellStyle name="Input 2 2 3 2 24" xfId="29383"/>
    <cellStyle name="Input 2 2 3 2 25" xfId="29384"/>
    <cellStyle name="Input 2 2 3 2 26" xfId="29385"/>
    <cellStyle name="Input 2 2 3 2 3" xfId="29386"/>
    <cellStyle name="Input 2 2 3 2 3 10" xfId="29387"/>
    <cellStyle name="Input 2 2 3 2 3 11" xfId="29388"/>
    <cellStyle name="Input 2 2 3 2 3 12" xfId="29389"/>
    <cellStyle name="Input 2 2 3 2 3 13" xfId="29390"/>
    <cellStyle name="Input 2 2 3 2 3 14" xfId="29391"/>
    <cellStyle name="Input 2 2 3 2 3 15" xfId="29392"/>
    <cellStyle name="Input 2 2 3 2 3 16" xfId="29393"/>
    <cellStyle name="Input 2 2 3 2 3 17" xfId="29394"/>
    <cellStyle name="Input 2 2 3 2 3 18" xfId="29395"/>
    <cellStyle name="Input 2 2 3 2 3 19" xfId="29396"/>
    <cellStyle name="Input 2 2 3 2 3 2" xfId="29397"/>
    <cellStyle name="Input 2 2 3 2 3 2 2" xfId="29398"/>
    <cellStyle name="Input 2 2 3 2 3 2 3" xfId="29399"/>
    <cellStyle name="Input 2 2 3 2 3 2 4" xfId="29400"/>
    <cellStyle name="Input 2 2 3 2 3 2 5" xfId="29401"/>
    <cellStyle name="Input 2 2 3 2 3 2 6" xfId="29402"/>
    <cellStyle name="Input 2 2 3 2 3 2 7" xfId="29403"/>
    <cellStyle name="Input 2 2 3 2 3 2 8" xfId="29404"/>
    <cellStyle name="Input 2 2 3 2 3 2 9" xfId="29405"/>
    <cellStyle name="Input 2 2 3 2 3 20" xfId="29406"/>
    <cellStyle name="Input 2 2 3 2 3 21" xfId="29407"/>
    <cellStyle name="Input 2 2 3 2 3 22" xfId="29408"/>
    <cellStyle name="Input 2 2 3 2 3 23" xfId="29409"/>
    <cellStyle name="Input 2 2 3 2 3 24" xfId="29410"/>
    <cellStyle name="Input 2 2 3 2 3 3" xfId="29411"/>
    <cellStyle name="Input 2 2 3 2 3 3 2" xfId="29412"/>
    <cellStyle name="Input 2 2 3 2 3 3 3" xfId="29413"/>
    <cellStyle name="Input 2 2 3 2 3 3 4" xfId="29414"/>
    <cellStyle name="Input 2 2 3 2 3 3 5" xfId="29415"/>
    <cellStyle name="Input 2 2 3 2 3 3 6" xfId="29416"/>
    <cellStyle name="Input 2 2 3 2 3 3 7" xfId="29417"/>
    <cellStyle name="Input 2 2 3 2 3 3 8" xfId="29418"/>
    <cellStyle name="Input 2 2 3 2 3 3 9" xfId="29419"/>
    <cellStyle name="Input 2 2 3 2 3 4" xfId="29420"/>
    <cellStyle name="Input 2 2 3 2 3 4 2" xfId="29421"/>
    <cellStyle name="Input 2 2 3 2 3 4 3" xfId="29422"/>
    <cellStyle name="Input 2 2 3 2 3 4 4" xfId="29423"/>
    <cellStyle name="Input 2 2 3 2 3 4 5" xfId="29424"/>
    <cellStyle name="Input 2 2 3 2 3 4 6" xfId="29425"/>
    <cellStyle name="Input 2 2 3 2 3 4 7" xfId="29426"/>
    <cellStyle name="Input 2 2 3 2 3 4 8" xfId="29427"/>
    <cellStyle name="Input 2 2 3 2 3 4 9" xfId="29428"/>
    <cellStyle name="Input 2 2 3 2 3 5" xfId="29429"/>
    <cellStyle name="Input 2 2 3 2 3 5 2" xfId="29430"/>
    <cellStyle name="Input 2 2 3 2 3 5 3" xfId="29431"/>
    <cellStyle name="Input 2 2 3 2 3 5 4" xfId="29432"/>
    <cellStyle name="Input 2 2 3 2 3 5 5" xfId="29433"/>
    <cellStyle name="Input 2 2 3 2 3 5 6" xfId="29434"/>
    <cellStyle name="Input 2 2 3 2 3 5 7" xfId="29435"/>
    <cellStyle name="Input 2 2 3 2 3 5 8" xfId="29436"/>
    <cellStyle name="Input 2 2 3 2 3 6" xfId="29437"/>
    <cellStyle name="Input 2 2 3 2 3 6 2" xfId="29438"/>
    <cellStyle name="Input 2 2 3 2 3 6 3" xfId="29439"/>
    <cellStyle name="Input 2 2 3 2 3 6 4" xfId="29440"/>
    <cellStyle name="Input 2 2 3 2 3 6 5" xfId="29441"/>
    <cellStyle name="Input 2 2 3 2 3 6 6" xfId="29442"/>
    <cellStyle name="Input 2 2 3 2 3 6 7" xfId="29443"/>
    <cellStyle name="Input 2 2 3 2 3 6 8" xfId="29444"/>
    <cellStyle name="Input 2 2 3 2 3 7" xfId="29445"/>
    <cellStyle name="Input 2 2 3 2 3 7 2" xfId="29446"/>
    <cellStyle name="Input 2 2 3 2 3 7 3" xfId="29447"/>
    <cellStyle name="Input 2 2 3 2 3 7 4" xfId="29448"/>
    <cellStyle name="Input 2 2 3 2 3 7 5" xfId="29449"/>
    <cellStyle name="Input 2 2 3 2 3 7 6" xfId="29450"/>
    <cellStyle name="Input 2 2 3 2 3 7 7" xfId="29451"/>
    <cellStyle name="Input 2 2 3 2 3 7 8" xfId="29452"/>
    <cellStyle name="Input 2 2 3 2 3 8" xfId="29453"/>
    <cellStyle name="Input 2 2 3 2 3 9" xfId="29454"/>
    <cellStyle name="Input 2 2 3 2 4" xfId="29455"/>
    <cellStyle name="Input 2 2 3 2 4 10" xfId="29456"/>
    <cellStyle name="Input 2 2 3 2 4 11" xfId="29457"/>
    <cellStyle name="Input 2 2 3 2 4 12" xfId="29458"/>
    <cellStyle name="Input 2 2 3 2 4 13" xfId="29459"/>
    <cellStyle name="Input 2 2 3 2 4 14" xfId="29460"/>
    <cellStyle name="Input 2 2 3 2 4 15" xfId="29461"/>
    <cellStyle name="Input 2 2 3 2 4 16" xfId="29462"/>
    <cellStyle name="Input 2 2 3 2 4 17" xfId="29463"/>
    <cellStyle name="Input 2 2 3 2 4 18" xfId="29464"/>
    <cellStyle name="Input 2 2 3 2 4 2" xfId="29465"/>
    <cellStyle name="Input 2 2 3 2 4 3" xfId="29466"/>
    <cellStyle name="Input 2 2 3 2 4 4" xfId="29467"/>
    <cellStyle name="Input 2 2 3 2 4 5" xfId="29468"/>
    <cellStyle name="Input 2 2 3 2 4 6" xfId="29469"/>
    <cellStyle name="Input 2 2 3 2 4 7" xfId="29470"/>
    <cellStyle name="Input 2 2 3 2 4 8" xfId="29471"/>
    <cellStyle name="Input 2 2 3 2 4 9" xfId="29472"/>
    <cellStyle name="Input 2 2 3 2 5" xfId="29473"/>
    <cellStyle name="Input 2 2 3 2 5 10" xfId="29474"/>
    <cellStyle name="Input 2 2 3 2 5 11" xfId="29475"/>
    <cellStyle name="Input 2 2 3 2 5 12" xfId="29476"/>
    <cellStyle name="Input 2 2 3 2 5 13" xfId="29477"/>
    <cellStyle name="Input 2 2 3 2 5 14" xfId="29478"/>
    <cellStyle name="Input 2 2 3 2 5 15" xfId="29479"/>
    <cellStyle name="Input 2 2 3 2 5 16" xfId="29480"/>
    <cellStyle name="Input 2 2 3 2 5 17" xfId="29481"/>
    <cellStyle name="Input 2 2 3 2 5 18" xfId="29482"/>
    <cellStyle name="Input 2 2 3 2 5 2" xfId="29483"/>
    <cellStyle name="Input 2 2 3 2 5 3" xfId="29484"/>
    <cellStyle name="Input 2 2 3 2 5 4" xfId="29485"/>
    <cellStyle name="Input 2 2 3 2 5 5" xfId="29486"/>
    <cellStyle name="Input 2 2 3 2 5 6" xfId="29487"/>
    <cellStyle name="Input 2 2 3 2 5 7" xfId="29488"/>
    <cellStyle name="Input 2 2 3 2 5 8" xfId="29489"/>
    <cellStyle name="Input 2 2 3 2 5 9" xfId="29490"/>
    <cellStyle name="Input 2 2 3 2 6" xfId="29491"/>
    <cellStyle name="Input 2 2 3 2 6 10" xfId="29492"/>
    <cellStyle name="Input 2 2 3 2 6 11" xfId="29493"/>
    <cellStyle name="Input 2 2 3 2 6 12" xfId="29494"/>
    <cellStyle name="Input 2 2 3 2 6 13" xfId="29495"/>
    <cellStyle name="Input 2 2 3 2 6 14" xfId="29496"/>
    <cellStyle name="Input 2 2 3 2 6 15" xfId="29497"/>
    <cellStyle name="Input 2 2 3 2 6 16" xfId="29498"/>
    <cellStyle name="Input 2 2 3 2 6 17" xfId="29499"/>
    <cellStyle name="Input 2 2 3 2 6 18" xfId="29500"/>
    <cellStyle name="Input 2 2 3 2 6 2" xfId="29501"/>
    <cellStyle name="Input 2 2 3 2 6 3" xfId="29502"/>
    <cellStyle name="Input 2 2 3 2 6 4" xfId="29503"/>
    <cellStyle name="Input 2 2 3 2 6 5" xfId="29504"/>
    <cellStyle name="Input 2 2 3 2 6 6" xfId="29505"/>
    <cellStyle name="Input 2 2 3 2 6 7" xfId="29506"/>
    <cellStyle name="Input 2 2 3 2 6 8" xfId="29507"/>
    <cellStyle name="Input 2 2 3 2 6 9" xfId="29508"/>
    <cellStyle name="Input 2 2 3 2 7" xfId="29509"/>
    <cellStyle name="Input 2 2 3 2 7 2" xfId="29510"/>
    <cellStyle name="Input 2 2 3 2 7 3" xfId="29511"/>
    <cellStyle name="Input 2 2 3 2 7 4" xfId="29512"/>
    <cellStyle name="Input 2 2 3 2 7 5" xfId="29513"/>
    <cellStyle name="Input 2 2 3 2 7 6" xfId="29514"/>
    <cellStyle name="Input 2 2 3 2 7 7" xfId="29515"/>
    <cellStyle name="Input 2 2 3 2 7 8" xfId="29516"/>
    <cellStyle name="Input 2 2 3 2 7 9" xfId="29517"/>
    <cellStyle name="Input 2 2 3 2 8" xfId="29518"/>
    <cellStyle name="Input 2 2 3 2 8 2" xfId="29519"/>
    <cellStyle name="Input 2 2 3 2 8 3" xfId="29520"/>
    <cellStyle name="Input 2 2 3 2 8 4" xfId="29521"/>
    <cellStyle name="Input 2 2 3 2 8 5" xfId="29522"/>
    <cellStyle name="Input 2 2 3 2 8 6" xfId="29523"/>
    <cellStyle name="Input 2 2 3 2 8 7" xfId="29524"/>
    <cellStyle name="Input 2 2 3 2 8 8" xfId="29525"/>
    <cellStyle name="Input 2 2 3 2 8 9" xfId="29526"/>
    <cellStyle name="Input 2 2 3 2 9" xfId="29527"/>
    <cellStyle name="Input 2 2 3 2 9 2" xfId="29528"/>
    <cellStyle name="Input 2 2 3 2 9 3" xfId="29529"/>
    <cellStyle name="Input 2 2 3 2 9 4" xfId="29530"/>
    <cellStyle name="Input 2 2 3 2 9 5" xfId="29531"/>
    <cellStyle name="Input 2 2 3 2 9 6" xfId="29532"/>
    <cellStyle name="Input 2 2 3 2 9 7" xfId="29533"/>
    <cellStyle name="Input 2 2 3 2 9 8" xfId="29534"/>
    <cellStyle name="Input 2 2 3 20" xfId="29535"/>
    <cellStyle name="Input 2 2 3 21" xfId="29536"/>
    <cellStyle name="Input 2 2 3 22" xfId="29537"/>
    <cellStyle name="Input 2 2 3 23" xfId="29538"/>
    <cellStyle name="Input 2 2 3 24" xfId="29539"/>
    <cellStyle name="Input 2 2 3 25" xfId="29540"/>
    <cellStyle name="Input 2 2 3 26" xfId="29541"/>
    <cellStyle name="Input 2 2 3 27" xfId="29542"/>
    <cellStyle name="Input 2 2 3 3" xfId="29543"/>
    <cellStyle name="Input 2 2 3 3 10" xfId="29544"/>
    <cellStyle name="Input 2 2 3 3 11" xfId="29545"/>
    <cellStyle name="Input 2 2 3 3 12" xfId="29546"/>
    <cellStyle name="Input 2 2 3 3 13" xfId="29547"/>
    <cellStyle name="Input 2 2 3 3 14" xfId="29548"/>
    <cellStyle name="Input 2 2 3 3 15" xfId="29549"/>
    <cellStyle name="Input 2 2 3 3 16" xfId="29550"/>
    <cellStyle name="Input 2 2 3 3 17" xfId="29551"/>
    <cellStyle name="Input 2 2 3 3 18" xfId="29552"/>
    <cellStyle name="Input 2 2 3 3 19" xfId="29553"/>
    <cellStyle name="Input 2 2 3 3 2" xfId="29554"/>
    <cellStyle name="Input 2 2 3 3 2 10" xfId="29555"/>
    <cellStyle name="Input 2 2 3 3 2 11" xfId="29556"/>
    <cellStyle name="Input 2 2 3 3 2 12" xfId="29557"/>
    <cellStyle name="Input 2 2 3 3 2 13" xfId="29558"/>
    <cellStyle name="Input 2 2 3 3 2 14" xfId="29559"/>
    <cellStyle name="Input 2 2 3 3 2 15" xfId="29560"/>
    <cellStyle name="Input 2 2 3 3 2 2" xfId="29561"/>
    <cellStyle name="Input 2 2 3 3 2 2 2" xfId="29562"/>
    <cellStyle name="Input 2 2 3 3 2 2 3" xfId="29563"/>
    <cellStyle name="Input 2 2 3 3 2 2 4" xfId="29564"/>
    <cellStyle name="Input 2 2 3 3 2 2 5" xfId="29565"/>
    <cellStyle name="Input 2 2 3 3 2 2 6" xfId="29566"/>
    <cellStyle name="Input 2 2 3 3 2 2 7" xfId="29567"/>
    <cellStyle name="Input 2 2 3 3 2 2 8" xfId="29568"/>
    <cellStyle name="Input 2 2 3 3 2 2 9" xfId="29569"/>
    <cellStyle name="Input 2 2 3 3 2 3" xfId="29570"/>
    <cellStyle name="Input 2 2 3 3 2 3 2" xfId="29571"/>
    <cellStyle name="Input 2 2 3 3 2 3 3" xfId="29572"/>
    <cellStyle name="Input 2 2 3 3 2 3 4" xfId="29573"/>
    <cellStyle name="Input 2 2 3 3 2 3 5" xfId="29574"/>
    <cellStyle name="Input 2 2 3 3 2 3 6" xfId="29575"/>
    <cellStyle name="Input 2 2 3 3 2 3 7" xfId="29576"/>
    <cellStyle name="Input 2 2 3 3 2 3 8" xfId="29577"/>
    <cellStyle name="Input 2 2 3 3 2 3 9" xfId="29578"/>
    <cellStyle name="Input 2 2 3 3 2 4" xfId="29579"/>
    <cellStyle name="Input 2 2 3 3 2 4 2" xfId="29580"/>
    <cellStyle name="Input 2 2 3 3 2 4 3" xfId="29581"/>
    <cellStyle name="Input 2 2 3 3 2 4 4" xfId="29582"/>
    <cellStyle name="Input 2 2 3 3 2 4 5" xfId="29583"/>
    <cellStyle name="Input 2 2 3 3 2 4 6" xfId="29584"/>
    <cellStyle name="Input 2 2 3 3 2 4 7" xfId="29585"/>
    <cellStyle name="Input 2 2 3 3 2 4 8" xfId="29586"/>
    <cellStyle name="Input 2 2 3 3 2 4 9" xfId="29587"/>
    <cellStyle name="Input 2 2 3 3 2 5" xfId="29588"/>
    <cellStyle name="Input 2 2 3 3 2 5 2" xfId="29589"/>
    <cellStyle name="Input 2 2 3 3 2 5 3" xfId="29590"/>
    <cellStyle name="Input 2 2 3 3 2 5 4" xfId="29591"/>
    <cellStyle name="Input 2 2 3 3 2 5 5" xfId="29592"/>
    <cellStyle name="Input 2 2 3 3 2 5 6" xfId="29593"/>
    <cellStyle name="Input 2 2 3 3 2 5 7" xfId="29594"/>
    <cellStyle name="Input 2 2 3 3 2 5 8" xfId="29595"/>
    <cellStyle name="Input 2 2 3 3 2 6" xfId="29596"/>
    <cellStyle name="Input 2 2 3 3 2 6 2" xfId="29597"/>
    <cellStyle name="Input 2 2 3 3 2 6 3" xfId="29598"/>
    <cellStyle name="Input 2 2 3 3 2 6 4" xfId="29599"/>
    <cellStyle name="Input 2 2 3 3 2 6 5" xfId="29600"/>
    <cellStyle name="Input 2 2 3 3 2 6 6" xfId="29601"/>
    <cellStyle name="Input 2 2 3 3 2 6 7" xfId="29602"/>
    <cellStyle name="Input 2 2 3 3 2 6 8" xfId="29603"/>
    <cellStyle name="Input 2 2 3 3 2 7" xfId="29604"/>
    <cellStyle name="Input 2 2 3 3 2 7 2" xfId="29605"/>
    <cellStyle name="Input 2 2 3 3 2 7 3" xfId="29606"/>
    <cellStyle name="Input 2 2 3 3 2 7 4" xfId="29607"/>
    <cellStyle name="Input 2 2 3 3 2 7 5" xfId="29608"/>
    <cellStyle name="Input 2 2 3 3 2 7 6" xfId="29609"/>
    <cellStyle name="Input 2 2 3 3 2 7 7" xfId="29610"/>
    <cellStyle name="Input 2 2 3 3 2 7 8" xfId="29611"/>
    <cellStyle name="Input 2 2 3 3 2 8" xfId="29612"/>
    <cellStyle name="Input 2 2 3 3 2 9" xfId="29613"/>
    <cellStyle name="Input 2 2 3 3 20" xfId="29614"/>
    <cellStyle name="Input 2 2 3 3 21" xfId="29615"/>
    <cellStyle name="Input 2 2 3 3 22" xfId="29616"/>
    <cellStyle name="Input 2 2 3 3 23" xfId="29617"/>
    <cellStyle name="Input 2 2 3 3 24" xfId="29618"/>
    <cellStyle name="Input 2 2 3 3 25" xfId="29619"/>
    <cellStyle name="Input 2 2 3 3 26" xfId="29620"/>
    <cellStyle name="Input 2 2 3 3 27" xfId="29621"/>
    <cellStyle name="Input 2 2 3 3 3" xfId="29622"/>
    <cellStyle name="Input 2 2 3 3 3 10" xfId="29623"/>
    <cellStyle name="Input 2 2 3 3 3 11" xfId="29624"/>
    <cellStyle name="Input 2 2 3 3 3 12" xfId="29625"/>
    <cellStyle name="Input 2 2 3 3 3 13" xfId="29626"/>
    <cellStyle name="Input 2 2 3 3 3 14" xfId="29627"/>
    <cellStyle name="Input 2 2 3 3 3 15" xfId="29628"/>
    <cellStyle name="Input 2 2 3 3 3 2" xfId="29629"/>
    <cellStyle name="Input 2 2 3 3 3 2 2" xfId="29630"/>
    <cellStyle name="Input 2 2 3 3 3 2 3" xfId="29631"/>
    <cellStyle name="Input 2 2 3 3 3 2 4" xfId="29632"/>
    <cellStyle name="Input 2 2 3 3 3 2 5" xfId="29633"/>
    <cellStyle name="Input 2 2 3 3 3 2 6" xfId="29634"/>
    <cellStyle name="Input 2 2 3 3 3 2 7" xfId="29635"/>
    <cellStyle name="Input 2 2 3 3 3 2 8" xfId="29636"/>
    <cellStyle name="Input 2 2 3 3 3 3" xfId="29637"/>
    <cellStyle name="Input 2 2 3 3 3 3 2" xfId="29638"/>
    <cellStyle name="Input 2 2 3 3 3 3 3" xfId="29639"/>
    <cellStyle name="Input 2 2 3 3 3 3 4" xfId="29640"/>
    <cellStyle name="Input 2 2 3 3 3 3 5" xfId="29641"/>
    <cellStyle name="Input 2 2 3 3 3 3 6" xfId="29642"/>
    <cellStyle name="Input 2 2 3 3 3 3 7" xfId="29643"/>
    <cellStyle name="Input 2 2 3 3 3 3 8" xfId="29644"/>
    <cellStyle name="Input 2 2 3 3 3 4" xfId="29645"/>
    <cellStyle name="Input 2 2 3 3 3 4 2" xfId="29646"/>
    <cellStyle name="Input 2 2 3 3 3 4 3" xfId="29647"/>
    <cellStyle name="Input 2 2 3 3 3 4 4" xfId="29648"/>
    <cellStyle name="Input 2 2 3 3 3 4 5" xfId="29649"/>
    <cellStyle name="Input 2 2 3 3 3 4 6" xfId="29650"/>
    <cellStyle name="Input 2 2 3 3 3 4 7" xfId="29651"/>
    <cellStyle name="Input 2 2 3 3 3 4 8" xfId="29652"/>
    <cellStyle name="Input 2 2 3 3 3 5" xfId="29653"/>
    <cellStyle name="Input 2 2 3 3 3 5 2" xfId="29654"/>
    <cellStyle name="Input 2 2 3 3 3 5 3" xfId="29655"/>
    <cellStyle name="Input 2 2 3 3 3 5 4" xfId="29656"/>
    <cellStyle name="Input 2 2 3 3 3 5 5" xfId="29657"/>
    <cellStyle name="Input 2 2 3 3 3 5 6" xfId="29658"/>
    <cellStyle name="Input 2 2 3 3 3 5 7" xfId="29659"/>
    <cellStyle name="Input 2 2 3 3 3 5 8" xfId="29660"/>
    <cellStyle name="Input 2 2 3 3 3 6" xfId="29661"/>
    <cellStyle name="Input 2 2 3 3 3 6 2" xfId="29662"/>
    <cellStyle name="Input 2 2 3 3 3 6 3" xfId="29663"/>
    <cellStyle name="Input 2 2 3 3 3 6 4" xfId="29664"/>
    <cellStyle name="Input 2 2 3 3 3 6 5" xfId="29665"/>
    <cellStyle name="Input 2 2 3 3 3 6 6" xfId="29666"/>
    <cellStyle name="Input 2 2 3 3 3 6 7" xfId="29667"/>
    <cellStyle name="Input 2 2 3 3 3 6 8" xfId="29668"/>
    <cellStyle name="Input 2 2 3 3 3 7" xfId="29669"/>
    <cellStyle name="Input 2 2 3 3 3 7 2" xfId="29670"/>
    <cellStyle name="Input 2 2 3 3 3 7 3" xfId="29671"/>
    <cellStyle name="Input 2 2 3 3 3 7 4" xfId="29672"/>
    <cellStyle name="Input 2 2 3 3 3 7 5" xfId="29673"/>
    <cellStyle name="Input 2 2 3 3 3 7 6" xfId="29674"/>
    <cellStyle name="Input 2 2 3 3 3 7 7" xfId="29675"/>
    <cellStyle name="Input 2 2 3 3 3 7 8" xfId="29676"/>
    <cellStyle name="Input 2 2 3 3 3 8" xfId="29677"/>
    <cellStyle name="Input 2 2 3 3 3 9" xfId="29678"/>
    <cellStyle name="Input 2 2 3 3 4" xfId="29679"/>
    <cellStyle name="Input 2 2 3 3 4 2" xfId="29680"/>
    <cellStyle name="Input 2 2 3 3 4 3" xfId="29681"/>
    <cellStyle name="Input 2 2 3 3 4 4" xfId="29682"/>
    <cellStyle name="Input 2 2 3 3 4 5" xfId="29683"/>
    <cellStyle name="Input 2 2 3 3 4 6" xfId="29684"/>
    <cellStyle name="Input 2 2 3 3 4 7" xfId="29685"/>
    <cellStyle name="Input 2 2 3 3 4 8" xfId="29686"/>
    <cellStyle name="Input 2 2 3 3 4 9" xfId="29687"/>
    <cellStyle name="Input 2 2 3 3 5" xfId="29688"/>
    <cellStyle name="Input 2 2 3 3 5 2" xfId="29689"/>
    <cellStyle name="Input 2 2 3 3 5 3" xfId="29690"/>
    <cellStyle name="Input 2 2 3 3 5 4" xfId="29691"/>
    <cellStyle name="Input 2 2 3 3 5 5" xfId="29692"/>
    <cellStyle name="Input 2 2 3 3 5 6" xfId="29693"/>
    <cellStyle name="Input 2 2 3 3 5 7" xfId="29694"/>
    <cellStyle name="Input 2 2 3 3 5 8" xfId="29695"/>
    <cellStyle name="Input 2 2 3 3 5 9" xfId="29696"/>
    <cellStyle name="Input 2 2 3 3 6" xfId="29697"/>
    <cellStyle name="Input 2 2 3 3 6 2" xfId="29698"/>
    <cellStyle name="Input 2 2 3 3 6 3" xfId="29699"/>
    <cellStyle name="Input 2 2 3 3 6 4" xfId="29700"/>
    <cellStyle name="Input 2 2 3 3 6 5" xfId="29701"/>
    <cellStyle name="Input 2 2 3 3 6 6" xfId="29702"/>
    <cellStyle name="Input 2 2 3 3 6 7" xfId="29703"/>
    <cellStyle name="Input 2 2 3 3 6 8" xfId="29704"/>
    <cellStyle name="Input 2 2 3 3 6 9" xfId="29705"/>
    <cellStyle name="Input 2 2 3 3 7" xfId="29706"/>
    <cellStyle name="Input 2 2 3 3 7 2" xfId="29707"/>
    <cellStyle name="Input 2 2 3 3 7 3" xfId="29708"/>
    <cellStyle name="Input 2 2 3 3 7 4" xfId="29709"/>
    <cellStyle name="Input 2 2 3 3 7 5" xfId="29710"/>
    <cellStyle name="Input 2 2 3 3 7 6" xfId="29711"/>
    <cellStyle name="Input 2 2 3 3 7 7" xfId="29712"/>
    <cellStyle name="Input 2 2 3 3 7 8" xfId="29713"/>
    <cellStyle name="Input 2 2 3 3 8" xfId="29714"/>
    <cellStyle name="Input 2 2 3 3 8 2" xfId="29715"/>
    <cellStyle name="Input 2 2 3 3 8 3" xfId="29716"/>
    <cellStyle name="Input 2 2 3 3 8 4" xfId="29717"/>
    <cellStyle name="Input 2 2 3 3 8 5" xfId="29718"/>
    <cellStyle name="Input 2 2 3 3 8 6" xfId="29719"/>
    <cellStyle name="Input 2 2 3 3 8 7" xfId="29720"/>
    <cellStyle name="Input 2 2 3 3 8 8" xfId="29721"/>
    <cellStyle name="Input 2 2 3 3 9" xfId="29722"/>
    <cellStyle name="Input 2 2 3 3 9 2" xfId="29723"/>
    <cellStyle name="Input 2 2 3 3 9 3" xfId="29724"/>
    <cellStyle name="Input 2 2 3 3 9 4" xfId="29725"/>
    <cellStyle name="Input 2 2 3 3 9 5" xfId="29726"/>
    <cellStyle name="Input 2 2 3 3 9 6" xfId="29727"/>
    <cellStyle name="Input 2 2 3 3 9 7" xfId="29728"/>
    <cellStyle name="Input 2 2 3 3 9 8" xfId="29729"/>
    <cellStyle name="Input 2 2 3 4" xfId="29730"/>
    <cellStyle name="Input 2 2 3 4 10" xfId="29731"/>
    <cellStyle name="Input 2 2 3 4 11" xfId="29732"/>
    <cellStyle name="Input 2 2 3 4 12" xfId="29733"/>
    <cellStyle name="Input 2 2 3 4 13" xfId="29734"/>
    <cellStyle name="Input 2 2 3 4 14" xfId="29735"/>
    <cellStyle name="Input 2 2 3 4 15" xfId="29736"/>
    <cellStyle name="Input 2 2 3 4 16" xfId="29737"/>
    <cellStyle name="Input 2 2 3 4 17" xfId="29738"/>
    <cellStyle name="Input 2 2 3 4 18" xfId="29739"/>
    <cellStyle name="Input 2 2 3 4 19" xfId="29740"/>
    <cellStyle name="Input 2 2 3 4 2" xfId="29741"/>
    <cellStyle name="Input 2 2 3 4 2 10" xfId="29742"/>
    <cellStyle name="Input 2 2 3 4 2 2" xfId="29743"/>
    <cellStyle name="Input 2 2 3 4 2 2 2" xfId="29744"/>
    <cellStyle name="Input 2 2 3 4 2 2 3" xfId="29745"/>
    <cellStyle name="Input 2 2 3 4 2 2 4" xfId="29746"/>
    <cellStyle name="Input 2 2 3 4 2 2 5" xfId="29747"/>
    <cellStyle name="Input 2 2 3 4 2 2 6" xfId="29748"/>
    <cellStyle name="Input 2 2 3 4 2 2 7" xfId="29749"/>
    <cellStyle name="Input 2 2 3 4 2 2 8" xfId="29750"/>
    <cellStyle name="Input 2 2 3 4 2 2 9" xfId="29751"/>
    <cellStyle name="Input 2 2 3 4 2 3" xfId="29752"/>
    <cellStyle name="Input 2 2 3 4 2 4" xfId="29753"/>
    <cellStyle name="Input 2 2 3 4 2 5" xfId="29754"/>
    <cellStyle name="Input 2 2 3 4 2 6" xfId="29755"/>
    <cellStyle name="Input 2 2 3 4 2 7" xfId="29756"/>
    <cellStyle name="Input 2 2 3 4 2 8" xfId="29757"/>
    <cellStyle name="Input 2 2 3 4 2 9" xfId="29758"/>
    <cellStyle name="Input 2 2 3 4 20" xfId="29759"/>
    <cellStyle name="Input 2 2 3 4 21" xfId="29760"/>
    <cellStyle name="Input 2 2 3 4 22" xfId="29761"/>
    <cellStyle name="Input 2 2 3 4 23" xfId="29762"/>
    <cellStyle name="Input 2 2 3 4 24" xfId="29763"/>
    <cellStyle name="Input 2 2 3 4 3" xfId="29764"/>
    <cellStyle name="Input 2 2 3 4 3 2" xfId="29765"/>
    <cellStyle name="Input 2 2 3 4 3 3" xfId="29766"/>
    <cellStyle name="Input 2 2 3 4 3 4" xfId="29767"/>
    <cellStyle name="Input 2 2 3 4 3 5" xfId="29768"/>
    <cellStyle name="Input 2 2 3 4 3 6" xfId="29769"/>
    <cellStyle name="Input 2 2 3 4 3 7" xfId="29770"/>
    <cellStyle name="Input 2 2 3 4 3 8" xfId="29771"/>
    <cellStyle name="Input 2 2 3 4 3 9" xfId="29772"/>
    <cellStyle name="Input 2 2 3 4 4" xfId="29773"/>
    <cellStyle name="Input 2 2 3 4 4 2" xfId="29774"/>
    <cellStyle name="Input 2 2 3 4 4 3" xfId="29775"/>
    <cellStyle name="Input 2 2 3 4 4 4" xfId="29776"/>
    <cellStyle name="Input 2 2 3 4 4 5" xfId="29777"/>
    <cellStyle name="Input 2 2 3 4 4 6" xfId="29778"/>
    <cellStyle name="Input 2 2 3 4 4 7" xfId="29779"/>
    <cellStyle name="Input 2 2 3 4 4 8" xfId="29780"/>
    <cellStyle name="Input 2 2 3 4 4 9" xfId="29781"/>
    <cellStyle name="Input 2 2 3 4 5" xfId="29782"/>
    <cellStyle name="Input 2 2 3 4 5 2" xfId="29783"/>
    <cellStyle name="Input 2 2 3 4 5 3" xfId="29784"/>
    <cellStyle name="Input 2 2 3 4 5 4" xfId="29785"/>
    <cellStyle name="Input 2 2 3 4 5 5" xfId="29786"/>
    <cellStyle name="Input 2 2 3 4 5 6" xfId="29787"/>
    <cellStyle name="Input 2 2 3 4 5 7" xfId="29788"/>
    <cellStyle name="Input 2 2 3 4 5 8" xfId="29789"/>
    <cellStyle name="Input 2 2 3 4 6" xfId="29790"/>
    <cellStyle name="Input 2 2 3 4 6 2" xfId="29791"/>
    <cellStyle name="Input 2 2 3 4 6 3" xfId="29792"/>
    <cellStyle name="Input 2 2 3 4 6 4" xfId="29793"/>
    <cellStyle name="Input 2 2 3 4 6 5" xfId="29794"/>
    <cellStyle name="Input 2 2 3 4 6 6" xfId="29795"/>
    <cellStyle name="Input 2 2 3 4 6 7" xfId="29796"/>
    <cellStyle name="Input 2 2 3 4 6 8" xfId="29797"/>
    <cellStyle name="Input 2 2 3 4 7" xfId="29798"/>
    <cellStyle name="Input 2 2 3 4 7 2" xfId="29799"/>
    <cellStyle name="Input 2 2 3 4 7 3" xfId="29800"/>
    <cellStyle name="Input 2 2 3 4 7 4" xfId="29801"/>
    <cellStyle name="Input 2 2 3 4 7 5" xfId="29802"/>
    <cellStyle name="Input 2 2 3 4 7 6" xfId="29803"/>
    <cellStyle name="Input 2 2 3 4 7 7" xfId="29804"/>
    <cellStyle name="Input 2 2 3 4 7 8" xfId="29805"/>
    <cellStyle name="Input 2 2 3 4 8" xfId="29806"/>
    <cellStyle name="Input 2 2 3 4 9" xfId="29807"/>
    <cellStyle name="Input 2 2 3 5" xfId="29808"/>
    <cellStyle name="Input 2 2 3 5 10" xfId="29809"/>
    <cellStyle name="Input 2 2 3 5 11" xfId="29810"/>
    <cellStyle name="Input 2 2 3 5 12" xfId="29811"/>
    <cellStyle name="Input 2 2 3 5 13" xfId="29812"/>
    <cellStyle name="Input 2 2 3 5 14" xfId="29813"/>
    <cellStyle name="Input 2 2 3 5 15" xfId="29814"/>
    <cellStyle name="Input 2 2 3 5 16" xfId="29815"/>
    <cellStyle name="Input 2 2 3 5 17" xfId="29816"/>
    <cellStyle name="Input 2 2 3 5 18" xfId="29817"/>
    <cellStyle name="Input 2 2 3 5 2" xfId="29818"/>
    <cellStyle name="Input 2 2 3 5 2 10" xfId="29819"/>
    <cellStyle name="Input 2 2 3 5 2 2" xfId="29820"/>
    <cellStyle name="Input 2 2 3 5 2 2 2" xfId="29821"/>
    <cellStyle name="Input 2 2 3 5 2 2 3" xfId="29822"/>
    <cellStyle name="Input 2 2 3 5 2 2 4" xfId="29823"/>
    <cellStyle name="Input 2 2 3 5 2 2 5" xfId="29824"/>
    <cellStyle name="Input 2 2 3 5 2 2 6" xfId="29825"/>
    <cellStyle name="Input 2 2 3 5 2 2 7" xfId="29826"/>
    <cellStyle name="Input 2 2 3 5 2 2 8" xfId="29827"/>
    <cellStyle name="Input 2 2 3 5 2 2 9" xfId="29828"/>
    <cellStyle name="Input 2 2 3 5 2 3" xfId="29829"/>
    <cellStyle name="Input 2 2 3 5 2 4" xfId="29830"/>
    <cellStyle name="Input 2 2 3 5 2 5" xfId="29831"/>
    <cellStyle name="Input 2 2 3 5 2 6" xfId="29832"/>
    <cellStyle name="Input 2 2 3 5 2 7" xfId="29833"/>
    <cellStyle name="Input 2 2 3 5 2 8" xfId="29834"/>
    <cellStyle name="Input 2 2 3 5 2 9" xfId="29835"/>
    <cellStyle name="Input 2 2 3 5 3" xfId="29836"/>
    <cellStyle name="Input 2 2 3 5 3 2" xfId="29837"/>
    <cellStyle name="Input 2 2 3 5 3 3" xfId="29838"/>
    <cellStyle name="Input 2 2 3 5 3 4" xfId="29839"/>
    <cellStyle name="Input 2 2 3 5 3 5" xfId="29840"/>
    <cellStyle name="Input 2 2 3 5 3 6" xfId="29841"/>
    <cellStyle name="Input 2 2 3 5 3 7" xfId="29842"/>
    <cellStyle name="Input 2 2 3 5 3 8" xfId="29843"/>
    <cellStyle name="Input 2 2 3 5 4" xfId="29844"/>
    <cellStyle name="Input 2 2 3 5 4 2" xfId="29845"/>
    <cellStyle name="Input 2 2 3 5 4 3" xfId="29846"/>
    <cellStyle name="Input 2 2 3 5 4 4" xfId="29847"/>
    <cellStyle name="Input 2 2 3 5 4 5" xfId="29848"/>
    <cellStyle name="Input 2 2 3 5 4 6" xfId="29849"/>
    <cellStyle name="Input 2 2 3 5 4 7" xfId="29850"/>
    <cellStyle name="Input 2 2 3 5 4 8" xfId="29851"/>
    <cellStyle name="Input 2 2 3 5 4 9" xfId="29852"/>
    <cellStyle name="Input 2 2 3 5 5" xfId="29853"/>
    <cellStyle name="Input 2 2 3 5 6" xfId="29854"/>
    <cellStyle name="Input 2 2 3 5 7" xfId="29855"/>
    <cellStyle name="Input 2 2 3 5 8" xfId="29856"/>
    <cellStyle name="Input 2 2 3 5 9" xfId="29857"/>
    <cellStyle name="Input 2 2 3 6" xfId="29858"/>
    <cellStyle name="Input 2 2 3 6 10" xfId="29859"/>
    <cellStyle name="Input 2 2 3 6 11" xfId="29860"/>
    <cellStyle name="Input 2 2 3 6 12" xfId="29861"/>
    <cellStyle name="Input 2 2 3 6 13" xfId="29862"/>
    <cellStyle name="Input 2 2 3 6 14" xfId="29863"/>
    <cellStyle name="Input 2 2 3 6 15" xfId="29864"/>
    <cellStyle name="Input 2 2 3 6 16" xfId="29865"/>
    <cellStyle name="Input 2 2 3 6 17" xfId="29866"/>
    <cellStyle name="Input 2 2 3 6 18" xfId="29867"/>
    <cellStyle name="Input 2 2 3 6 2" xfId="29868"/>
    <cellStyle name="Input 2 2 3 6 2 2" xfId="29869"/>
    <cellStyle name="Input 2 2 3 6 2 3" xfId="29870"/>
    <cellStyle name="Input 2 2 3 6 2 4" xfId="29871"/>
    <cellStyle name="Input 2 2 3 6 2 5" xfId="29872"/>
    <cellStyle name="Input 2 2 3 6 2 6" xfId="29873"/>
    <cellStyle name="Input 2 2 3 6 2 7" xfId="29874"/>
    <cellStyle name="Input 2 2 3 6 2 8" xfId="29875"/>
    <cellStyle name="Input 2 2 3 6 2 9" xfId="29876"/>
    <cellStyle name="Input 2 2 3 6 3" xfId="29877"/>
    <cellStyle name="Input 2 2 3 6 4" xfId="29878"/>
    <cellStyle name="Input 2 2 3 6 5" xfId="29879"/>
    <cellStyle name="Input 2 2 3 6 6" xfId="29880"/>
    <cellStyle name="Input 2 2 3 6 7" xfId="29881"/>
    <cellStyle name="Input 2 2 3 6 8" xfId="29882"/>
    <cellStyle name="Input 2 2 3 6 9" xfId="29883"/>
    <cellStyle name="Input 2 2 3 7" xfId="29884"/>
    <cellStyle name="Input 2 2 3 7 10" xfId="29885"/>
    <cellStyle name="Input 2 2 3 7 11" xfId="29886"/>
    <cellStyle name="Input 2 2 3 7 12" xfId="29887"/>
    <cellStyle name="Input 2 2 3 7 13" xfId="29888"/>
    <cellStyle name="Input 2 2 3 7 14" xfId="29889"/>
    <cellStyle name="Input 2 2 3 7 15" xfId="29890"/>
    <cellStyle name="Input 2 2 3 7 16" xfId="29891"/>
    <cellStyle name="Input 2 2 3 7 17" xfId="29892"/>
    <cellStyle name="Input 2 2 3 7 18" xfId="29893"/>
    <cellStyle name="Input 2 2 3 7 2" xfId="29894"/>
    <cellStyle name="Input 2 2 3 7 3" xfId="29895"/>
    <cellStyle name="Input 2 2 3 7 4" xfId="29896"/>
    <cellStyle name="Input 2 2 3 7 5" xfId="29897"/>
    <cellStyle name="Input 2 2 3 7 6" xfId="29898"/>
    <cellStyle name="Input 2 2 3 7 7" xfId="29899"/>
    <cellStyle name="Input 2 2 3 7 8" xfId="29900"/>
    <cellStyle name="Input 2 2 3 7 9" xfId="29901"/>
    <cellStyle name="Input 2 2 3 8" xfId="29902"/>
    <cellStyle name="Input 2 2 3 8 2" xfId="29903"/>
    <cellStyle name="Input 2 2 3 8 3" xfId="29904"/>
    <cellStyle name="Input 2 2 3 8 4" xfId="29905"/>
    <cellStyle name="Input 2 2 3 8 5" xfId="29906"/>
    <cellStyle name="Input 2 2 3 8 6" xfId="29907"/>
    <cellStyle name="Input 2 2 3 8 7" xfId="29908"/>
    <cellStyle name="Input 2 2 3 8 8" xfId="29909"/>
    <cellStyle name="Input 2 2 3 8 9" xfId="29910"/>
    <cellStyle name="Input 2 2 3 9" xfId="29911"/>
    <cellStyle name="Input 2 2 3 9 2" xfId="29912"/>
    <cellStyle name="Input 2 2 3 9 3" xfId="29913"/>
    <cellStyle name="Input 2 2 3 9 4" xfId="29914"/>
    <cellStyle name="Input 2 2 3 9 5" xfId="29915"/>
    <cellStyle name="Input 2 2 3 9 6" xfId="29916"/>
    <cellStyle name="Input 2 2 3 9 7" xfId="29917"/>
    <cellStyle name="Input 2 2 3 9 8" xfId="29918"/>
    <cellStyle name="Input 2 2 3 9 9" xfId="29919"/>
    <cellStyle name="Input 2 2 4" xfId="9778"/>
    <cellStyle name="Input 2 2 4 10" xfId="29920"/>
    <cellStyle name="Input 2 2 4 11" xfId="29921"/>
    <cellStyle name="Input 2 2 4 12" xfId="29922"/>
    <cellStyle name="Input 2 2 4 13" xfId="29923"/>
    <cellStyle name="Input 2 2 4 14" xfId="29924"/>
    <cellStyle name="Input 2 2 4 15" xfId="29925"/>
    <cellStyle name="Input 2 2 4 16" xfId="29926"/>
    <cellStyle name="Input 2 2 4 17" xfId="29927"/>
    <cellStyle name="Input 2 2 4 18" xfId="29928"/>
    <cellStyle name="Input 2 2 4 19" xfId="29929"/>
    <cellStyle name="Input 2 2 4 2" xfId="10110"/>
    <cellStyle name="Input 2 2 4 2 10" xfId="29930"/>
    <cellStyle name="Input 2 2 4 2 11" xfId="29931"/>
    <cellStyle name="Input 2 2 4 2 12" xfId="29932"/>
    <cellStyle name="Input 2 2 4 2 13" xfId="29933"/>
    <cellStyle name="Input 2 2 4 2 14" xfId="29934"/>
    <cellStyle name="Input 2 2 4 2 15" xfId="29935"/>
    <cellStyle name="Input 2 2 4 2 16" xfId="29936"/>
    <cellStyle name="Input 2 2 4 2 17" xfId="29937"/>
    <cellStyle name="Input 2 2 4 2 18" xfId="29938"/>
    <cellStyle name="Input 2 2 4 2 19" xfId="29939"/>
    <cellStyle name="Input 2 2 4 2 2" xfId="29940"/>
    <cellStyle name="Input 2 2 4 2 2 10" xfId="29941"/>
    <cellStyle name="Input 2 2 4 2 2 11" xfId="29942"/>
    <cellStyle name="Input 2 2 4 2 2 12" xfId="29943"/>
    <cellStyle name="Input 2 2 4 2 2 13" xfId="29944"/>
    <cellStyle name="Input 2 2 4 2 2 14" xfId="29945"/>
    <cellStyle name="Input 2 2 4 2 2 15" xfId="29946"/>
    <cellStyle name="Input 2 2 4 2 2 2" xfId="29947"/>
    <cellStyle name="Input 2 2 4 2 2 2 2" xfId="29948"/>
    <cellStyle name="Input 2 2 4 2 2 2 3" xfId="29949"/>
    <cellStyle name="Input 2 2 4 2 2 2 4" xfId="29950"/>
    <cellStyle name="Input 2 2 4 2 2 2 5" xfId="29951"/>
    <cellStyle name="Input 2 2 4 2 2 2 6" xfId="29952"/>
    <cellStyle name="Input 2 2 4 2 2 2 7" xfId="29953"/>
    <cellStyle name="Input 2 2 4 2 2 2 8" xfId="29954"/>
    <cellStyle name="Input 2 2 4 2 2 2 9" xfId="29955"/>
    <cellStyle name="Input 2 2 4 2 2 3" xfId="29956"/>
    <cellStyle name="Input 2 2 4 2 2 3 2" xfId="29957"/>
    <cellStyle name="Input 2 2 4 2 2 3 3" xfId="29958"/>
    <cellStyle name="Input 2 2 4 2 2 3 4" xfId="29959"/>
    <cellStyle name="Input 2 2 4 2 2 3 5" xfId="29960"/>
    <cellStyle name="Input 2 2 4 2 2 3 6" xfId="29961"/>
    <cellStyle name="Input 2 2 4 2 2 3 7" xfId="29962"/>
    <cellStyle name="Input 2 2 4 2 2 3 8" xfId="29963"/>
    <cellStyle name="Input 2 2 4 2 2 4" xfId="29964"/>
    <cellStyle name="Input 2 2 4 2 2 4 2" xfId="29965"/>
    <cellStyle name="Input 2 2 4 2 2 4 3" xfId="29966"/>
    <cellStyle name="Input 2 2 4 2 2 4 4" xfId="29967"/>
    <cellStyle name="Input 2 2 4 2 2 4 5" xfId="29968"/>
    <cellStyle name="Input 2 2 4 2 2 4 6" xfId="29969"/>
    <cellStyle name="Input 2 2 4 2 2 4 7" xfId="29970"/>
    <cellStyle name="Input 2 2 4 2 2 4 8" xfId="29971"/>
    <cellStyle name="Input 2 2 4 2 2 5" xfId="29972"/>
    <cellStyle name="Input 2 2 4 2 2 5 2" xfId="29973"/>
    <cellStyle name="Input 2 2 4 2 2 5 3" xfId="29974"/>
    <cellStyle name="Input 2 2 4 2 2 5 4" xfId="29975"/>
    <cellStyle name="Input 2 2 4 2 2 5 5" xfId="29976"/>
    <cellStyle name="Input 2 2 4 2 2 5 6" xfId="29977"/>
    <cellStyle name="Input 2 2 4 2 2 5 7" xfId="29978"/>
    <cellStyle name="Input 2 2 4 2 2 5 8" xfId="29979"/>
    <cellStyle name="Input 2 2 4 2 2 6" xfId="29980"/>
    <cellStyle name="Input 2 2 4 2 2 6 2" xfId="29981"/>
    <cellStyle name="Input 2 2 4 2 2 6 3" xfId="29982"/>
    <cellStyle name="Input 2 2 4 2 2 6 4" xfId="29983"/>
    <cellStyle name="Input 2 2 4 2 2 6 5" xfId="29984"/>
    <cellStyle name="Input 2 2 4 2 2 6 6" xfId="29985"/>
    <cellStyle name="Input 2 2 4 2 2 6 7" xfId="29986"/>
    <cellStyle name="Input 2 2 4 2 2 6 8" xfId="29987"/>
    <cellStyle name="Input 2 2 4 2 2 7" xfId="29988"/>
    <cellStyle name="Input 2 2 4 2 2 7 2" xfId="29989"/>
    <cellStyle name="Input 2 2 4 2 2 7 3" xfId="29990"/>
    <cellStyle name="Input 2 2 4 2 2 7 4" xfId="29991"/>
    <cellStyle name="Input 2 2 4 2 2 7 5" xfId="29992"/>
    <cellStyle name="Input 2 2 4 2 2 7 6" xfId="29993"/>
    <cellStyle name="Input 2 2 4 2 2 7 7" xfId="29994"/>
    <cellStyle name="Input 2 2 4 2 2 7 8" xfId="29995"/>
    <cellStyle name="Input 2 2 4 2 2 8" xfId="29996"/>
    <cellStyle name="Input 2 2 4 2 2 9" xfId="29997"/>
    <cellStyle name="Input 2 2 4 2 20" xfId="29998"/>
    <cellStyle name="Input 2 2 4 2 21" xfId="29999"/>
    <cellStyle name="Input 2 2 4 2 22" xfId="30000"/>
    <cellStyle name="Input 2 2 4 2 23" xfId="30001"/>
    <cellStyle name="Input 2 2 4 2 24" xfId="30002"/>
    <cellStyle name="Input 2 2 4 2 25" xfId="30003"/>
    <cellStyle name="Input 2 2 4 2 26" xfId="30004"/>
    <cellStyle name="Input 2 2 4 2 27" xfId="30005"/>
    <cellStyle name="Input 2 2 4 2 3" xfId="30006"/>
    <cellStyle name="Input 2 2 4 2 3 10" xfId="30007"/>
    <cellStyle name="Input 2 2 4 2 3 11" xfId="30008"/>
    <cellStyle name="Input 2 2 4 2 3 12" xfId="30009"/>
    <cellStyle name="Input 2 2 4 2 3 13" xfId="30010"/>
    <cellStyle name="Input 2 2 4 2 3 14" xfId="30011"/>
    <cellStyle name="Input 2 2 4 2 3 15" xfId="30012"/>
    <cellStyle name="Input 2 2 4 2 3 2" xfId="30013"/>
    <cellStyle name="Input 2 2 4 2 3 2 2" xfId="30014"/>
    <cellStyle name="Input 2 2 4 2 3 2 3" xfId="30015"/>
    <cellStyle name="Input 2 2 4 2 3 2 4" xfId="30016"/>
    <cellStyle name="Input 2 2 4 2 3 2 5" xfId="30017"/>
    <cellStyle name="Input 2 2 4 2 3 2 6" xfId="30018"/>
    <cellStyle name="Input 2 2 4 2 3 2 7" xfId="30019"/>
    <cellStyle name="Input 2 2 4 2 3 2 8" xfId="30020"/>
    <cellStyle name="Input 2 2 4 2 3 3" xfId="30021"/>
    <cellStyle name="Input 2 2 4 2 3 3 2" xfId="30022"/>
    <cellStyle name="Input 2 2 4 2 3 3 3" xfId="30023"/>
    <cellStyle name="Input 2 2 4 2 3 3 4" xfId="30024"/>
    <cellStyle name="Input 2 2 4 2 3 3 5" xfId="30025"/>
    <cellStyle name="Input 2 2 4 2 3 3 6" xfId="30026"/>
    <cellStyle name="Input 2 2 4 2 3 3 7" xfId="30027"/>
    <cellStyle name="Input 2 2 4 2 3 3 8" xfId="30028"/>
    <cellStyle name="Input 2 2 4 2 3 4" xfId="30029"/>
    <cellStyle name="Input 2 2 4 2 3 4 2" xfId="30030"/>
    <cellStyle name="Input 2 2 4 2 3 4 3" xfId="30031"/>
    <cellStyle name="Input 2 2 4 2 3 4 4" xfId="30032"/>
    <cellStyle name="Input 2 2 4 2 3 4 5" xfId="30033"/>
    <cellStyle name="Input 2 2 4 2 3 4 6" xfId="30034"/>
    <cellStyle name="Input 2 2 4 2 3 4 7" xfId="30035"/>
    <cellStyle name="Input 2 2 4 2 3 4 8" xfId="30036"/>
    <cellStyle name="Input 2 2 4 2 3 5" xfId="30037"/>
    <cellStyle name="Input 2 2 4 2 3 5 2" xfId="30038"/>
    <cellStyle name="Input 2 2 4 2 3 5 3" xfId="30039"/>
    <cellStyle name="Input 2 2 4 2 3 5 4" xfId="30040"/>
    <cellStyle name="Input 2 2 4 2 3 5 5" xfId="30041"/>
    <cellStyle name="Input 2 2 4 2 3 5 6" xfId="30042"/>
    <cellStyle name="Input 2 2 4 2 3 5 7" xfId="30043"/>
    <cellStyle name="Input 2 2 4 2 3 5 8" xfId="30044"/>
    <cellStyle name="Input 2 2 4 2 3 6" xfId="30045"/>
    <cellStyle name="Input 2 2 4 2 3 6 2" xfId="30046"/>
    <cellStyle name="Input 2 2 4 2 3 6 3" xfId="30047"/>
    <cellStyle name="Input 2 2 4 2 3 6 4" xfId="30048"/>
    <cellStyle name="Input 2 2 4 2 3 6 5" xfId="30049"/>
    <cellStyle name="Input 2 2 4 2 3 6 6" xfId="30050"/>
    <cellStyle name="Input 2 2 4 2 3 6 7" xfId="30051"/>
    <cellStyle name="Input 2 2 4 2 3 6 8" xfId="30052"/>
    <cellStyle name="Input 2 2 4 2 3 7" xfId="30053"/>
    <cellStyle name="Input 2 2 4 2 3 7 2" xfId="30054"/>
    <cellStyle name="Input 2 2 4 2 3 7 3" xfId="30055"/>
    <cellStyle name="Input 2 2 4 2 3 7 4" xfId="30056"/>
    <cellStyle name="Input 2 2 4 2 3 7 5" xfId="30057"/>
    <cellStyle name="Input 2 2 4 2 3 7 6" xfId="30058"/>
    <cellStyle name="Input 2 2 4 2 3 7 7" xfId="30059"/>
    <cellStyle name="Input 2 2 4 2 3 7 8" xfId="30060"/>
    <cellStyle name="Input 2 2 4 2 3 8" xfId="30061"/>
    <cellStyle name="Input 2 2 4 2 3 9" xfId="30062"/>
    <cellStyle name="Input 2 2 4 2 4" xfId="30063"/>
    <cellStyle name="Input 2 2 4 2 4 2" xfId="30064"/>
    <cellStyle name="Input 2 2 4 2 4 3" xfId="30065"/>
    <cellStyle name="Input 2 2 4 2 4 4" xfId="30066"/>
    <cellStyle name="Input 2 2 4 2 4 5" xfId="30067"/>
    <cellStyle name="Input 2 2 4 2 4 6" xfId="30068"/>
    <cellStyle name="Input 2 2 4 2 4 7" xfId="30069"/>
    <cellStyle name="Input 2 2 4 2 4 8" xfId="30070"/>
    <cellStyle name="Input 2 2 4 2 4 9" xfId="30071"/>
    <cellStyle name="Input 2 2 4 2 5" xfId="30072"/>
    <cellStyle name="Input 2 2 4 2 5 2" xfId="30073"/>
    <cellStyle name="Input 2 2 4 2 5 3" xfId="30074"/>
    <cellStyle name="Input 2 2 4 2 5 4" xfId="30075"/>
    <cellStyle name="Input 2 2 4 2 5 5" xfId="30076"/>
    <cellStyle name="Input 2 2 4 2 5 6" xfId="30077"/>
    <cellStyle name="Input 2 2 4 2 5 7" xfId="30078"/>
    <cellStyle name="Input 2 2 4 2 5 8" xfId="30079"/>
    <cellStyle name="Input 2 2 4 2 6" xfId="30080"/>
    <cellStyle name="Input 2 2 4 2 6 2" xfId="30081"/>
    <cellStyle name="Input 2 2 4 2 6 3" xfId="30082"/>
    <cellStyle name="Input 2 2 4 2 6 4" xfId="30083"/>
    <cellStyle name="Input 2 2 4 2 6 5" xfId="30084"/>
    <cellStyle name="Input 2 2 4 2 6 6" xfId="30085"/>
    <cellStyle name="Input 2 2 4 2 6 7" xfId="30086"/>
    <cellStyle name="Input 2 2 4 2 6 8" xfId="30087"/>
    <cellStyle name="Input 2 2 4 2 7" xfId="30088"/>
    <cellStyle name="Input 2 2 4 2 7 2" xfId="30089"/>
    <cellStyle name="Input 2 2 4 2 7 3" xfId="30090"/>
    <cellStyle name="Input 2 2 4 2 7 4" xfId="30091"/>
    <cellStyle name="Input 2 2 4 2 7 5" xfId="30092"/>
    <cellStyle name="Input 2 2 4 2 7 6" xfId="30093"/>
    <cellStyle name="Input 2 2 4 2 7 7" xfId="30094"/>
    <cellStyle name="Input 2 2 4 2 7 8" xfId="30095"/>
    <cellStyle name="Input 2 2 4 2 8" xfId="30096"/>
    <cellStyle name="Input 2 2 4 2 8 2" xfId="30097"/>
    <cellStyle name="Input 2 2 4 2 8 3" xfId="30098"/>
    <cellStyle name="Input 2 2 4 2 8 4" xfId="30099"/>
    <cellStyle name="Input 2 2 4 2 8 5" xfId="30100"/>
    <cellStyle name="Input 2 2 4 2 8 6" xfId="30101"/>
    <cellStyle name="Input 2 2 4 2 8 7" xfId="30102"/>
    <cellStyle name="Input 2 2 4 2 8 8" xfId="30103"/>
    <cellStyle name="Input 2 2 4 2 9" xfId="30104"/>
    <cellStyle name="Input 2 2 4 2 9 2" xfId="30105"/>
    <cellStyle name="Input 2 2 4 2 9 3" xfId="30106"/>
    <cellStyle name="Input 2 2 4 2 9 4" xfId="30107"/>
    <cellStyle name="Input 2 2 4 2 9 5" xfId="30108"/>
    <cellStyle name="Input 2 2 4 2 9 6" xfId="30109"/>
    <cellStyle name="Input 2 2 4 2 9 7" xfId="30110"/>
    <cellStyle name="Input 2 2 4 2 9 8" xfId="30111"/>
    <cellStyle name="Input 2 2 4 20" xfId="30112"/>
    <cellStyle name="Input 2 2 4 21" xfId="30113"/>
    <cellStyle name="Input 2 2 4 22" xfId="30114"/>
    <cellStyle name="Input 2 2 4 23" xfId="30115"/>
    <cellStyle name="Input 2 2 4 24" xfId="30116"/>
    <cellStyle name="Input 2 2 4 3" xfId="30117"/>
    <cellStyle name="Input 2 2 4 3 10" xfId="30118"/>
    <cellStyle name="Input 2 2 4 3 11" xfId="30119"/>
    <cellStyle name="Input 2 2 4 3 12" xfId="30120"/>
    <cellStyle name="Input 2 2 4 3 13" xfId="30121"/>
    <cellStyle name="Input 2 2 4 3 14" xfId="30122"/>
    <cellStyle name="Input 2 2 4 3 15" xfId="30123"/>
    <cellStyle name="Input 2 2 4 3 16" xfId="30124"/>
    <cellStyle name="Input 2 2 4 3 17" xfId="30125"/>
    <cellStyle name="Input 2 2 4 3 18" xfId="30126"/>
    <cellStyle name="Input 2 2 4 3 19" xfId="30127"/>
    <cellStyle name="Input 2 2 4 3 2" xfId="30128"/>
    <cellStyle name="Input 2 2 4 3 2 10" xfId="30129"/>
    <cellStyle name="Input 2 2 4 3 2 2" xfId="30130"/>
    <cellStyle name="Input 2 2 4 3 2 2 2" xfId="30131"/>
    <cellStyle name="Input 2 2 4 3 2 2 3" xfId="30132"/>
    <cellStyle name="Input 2 2 4 3 2 2 4" xfId="30133"/>
    <cellStyle name="Input 2 2 4 3 2 2 5" xfId="30134"/>
    <cellStyle name="Input 2 2 4 3 2 2 6" xfId="30135"/>
    <cellStyle name="Input 2 2 4 3 2 2 7" xfId="30136"/>
    <cellStyle name="Input 2 2 4 3 2 2 8" xfId="30137"/>
    <cellStyle name="Input 2 2 4 3 2 2 9" xfId="30138"/>
    <cellStyle name="Input 2 2 4 3 2 3" xfId="30139"/>
    <cellStyle name="Input 2 2 4 3 2 4" xfId="30140"/>
    <cellStyle name="Input 2 2 4 3 2 5" xfId="30141"/>
    <cellStyle name="Input 2 2 4 3 2 6" xfId="30142"/>
    <cellStyle name="Input 2 2 4 3 2 7" xfId="30143"/>
    <cellStyle name="Input 2 2 4 3 2 8" xfId="30144"/>
    <cellStyle name="Input 2 2 4 3 2 9" xfId="30145"/>
    <cellStyle name="Input 2 2 4 3 20" xfId="30146"/>
    <cellStyle name="Input 2 2 4 3 21" xfId="30147"/>
    <cellStyle name="Input 2 2 4 3 22" xfId="30148"/>
    <cellStyle name="Input 2 2 4 3 23" xfId="30149"/>
    <cellStyle name="Input 2 2 4 3 24" xfId="30150"/>
    <cellStyle name="Input 2 2 4 3 3" xfId="30151"/>
    <cellStyle name="Input 2 2 4 3 3 2" xfId="30152"/>
    <cellStyle name="Input 2 2 4 3 3 3" xfId="30153"/>
    <cellStyle name="Input 2 2 4 3 3 4" xfId="30154"/>
    <cellStyle name="Input 2 2 4 3 3 5" xfId="30155"/>
    <cellStyle name="Input 2 2 4 3 3 6" xfId="30156"/>
    <cellStyle name="Input 2 2 4 3 3 7" xfId="30157"/>
    <cellStyle name="Input 2 2 4 3 3 8" xfId="30158"/>
    <cellStyle name="Input 2 2 4 3 4" xfId="30159"/>
    <cellStyle name="Input 2 2 4 3 4 2" xfId="30160"/>
    <cellStyle name="Input 2 2 4 3 4 3" xfId="30161"/>
    <cellStyle name="Input 2 2 4 3 4 4" xfId="30162"/>
    <cellStyle name="Input 2 2 4 3 4 5" xfId="30163"/>
    <cellStyle name="Input 2 2 4 3 4 6" xfId="30164"/>
    <cellStyle name="Input 2 2 4 3 4 7" xfId="30165"/>
    <cellStyle name="Input 2 2 4 3 4 8" xfId="30166"/>
    <cellStyle name="Input 2 2 4 3 4 9" xfId="30167"/>
    <cellStyle name="Input 2 2 4 3 5" xfId="30168"/>
    <cellStyle name="Input 2 2 4 3 5 2" xfId="30169"/>
    <cellStyle name="Input 2 2 4 3 5 3" xfId="30170"/>
    <cellStyle name="Input 2 2 4 3 5 4" xfId="30171"/>
    <cellStyle name="Input 2 2 4 3 5 5" xfId="30172"/>
    <cellStyle name="Input 2 2 4 3 5 6" xfId="30173"/>
    <cellStyle name="Input 2 2 4 3 5 7" xfId="30174"/>
    <cellStyle name="Input 2 2 4 3 5 8" xfId="30175"/>
    <cellStyle name="Input 2 2 4 3 6" xfId="30176"/>
    <cellStyle name="Input 2 2 4 3 6 2" xfId="30177"/>
    <cellStyle name="Input 2 2 4 3 6 3" xfId="30178"/>
    <cellStyle name="Input 2 2 4 3 6 4" xfId="30179"/>
    <cellStyle name="Input 2 2 4 3 6 5" xfId="30180"/>
    <cellStyle name="Input 2 2 4 3 6 6" xfId="30181"/>
    <cellStyle name="Input 2 2 4 3 6 7" xfId="30182"/>
    <cellStyle name="Input 2 2 4 3 6 8" xfId="30183"/>
    <cellStyle name="Input 2 2 4 3 7" xfId="30184"/>
    <cellStyle name="Input 2 2 4 3 7 2" xfId="30185"/>
    <cellStyle name="Input 2 2 4 3 7 3" xfId="30186"/>
    <cellStyle name="Input 2 2 4 3 7 4" xfId="30187"/>
    <cellStyle name="Input 2 2 4 3 7 5" xfId="30188"/>
    <cellStyle name="Input 2 2 4 3 7 6" xfId="30189"/>
    <cellStyle name="Input 2 2 4 3 7 7" xfId="30190"/>
    <cellStyle name="Input 2 2 4 3 7 8" xfId="30191"/>
    <cellStyle name="Input 2 2 4 3 8" xfId="30192"/>
    <cellStyle name="Input 2 2 4 3 9" xfId="30193"/>
    <cellStyle name="Input 2 2 4 4" xfId="30194"/>
    <cellStyle name="Input 2 2 4 4 10" xfId="30195"/>
    <cellStyle name="Input 2 2 4 4 11" xfId="30196"/>
    <cellStyle name="Input 2 2 4 4 12" xfId="30197"/>
    <cellStyle name="Input 2 2 4 4 13" xfId="30198"/>
    <cellStyle name="Input 2 2 4 4 14" xfId="30199"/>
    <cellStyle name="Input 2 2 4 4 15" xfId="30200"/>
    <cellStyle name="Input 2 2 4 4 16" xfId="30201"/>
    <cellStyle name="Input 2 2 4 4 17" xfId="30202"/>
    <cellStyle name="Input 2 2 4 4 18" xfId="30203"/>
    <cellStyle name="Input 2 2 4 4 2" xfId="30204"/>
    <cellStyle name="Input 2 2 4 4 2 10" xfId="30205"/>
    <cellStyle name="Input 2 2 4 4 2 2" xfId="30206"/>
    <cellStyle name="Input 2 2 4 4 2 2 2" xfId="30207"/>
    <cellStyle name="Input 2 2 4 4 2 2 3" xfId="30208"/>
    <cellStyle name="Input 2 2 4 4 2 2 4" xfId="30209"/>
    <cellStyle name="Input 2 2 4 4 2 2 5" xfId="30210"/>
    <cellStyle name="Input 2 2 4 4 2 2 6" xfId="30211"/>
    <cellStyle name="Input 2 2 4 4 2 2 7" xfId="30212"/>
    <cellStyle name="Input 2 2 4 4 2 2 8" xfId="30213"/>
    <cellStyle name="Input 2 2 4 4 2 2 9" xfId="30214"/>
    <cellStyle name="Input 2 2 4 4 2 3" xfId="30215"/>
    <cellStyle name="Input 2 2 4 4 2 4" xfId="30216"/>
    <cellStyle name="Input 2 2 4 4 2 5" xfId="30217"/>
    <cellStyle name="Input 2 2 4 4 2 6" xfId="30218"/>
    <cellStyle name="Input 2 2 4 4 2 7" xfId="30219"/>
    <cellStyle name="Input 2 2 4 4 2 8" xfId="30220"/>
    <cellStyle name="Input 2 2 4 4 2 9" xfId="30221"/>
    <cellStyle name="Input 2 2 4 4 3" xfId="30222"/>
    <cellStyle name="Input 2 2 4 4 3 2" xfId="30223"/>
    <cellStyle name="Input 2 2 4 4 3 3" xfId="30224"/>
    <cellStyle name="Input 2 2 4 4 3 4" xfId="30225"/>
    <cellStyle name="Input 2 2 4 4 3 5" xfId="30226"/>
    <cellStyle name="Input 2 2 4 4 3 6" xfId="30227"/>
    <cellStyle name="Input 2 2 4 4 3 7" xfId="30228"/>
    <cellStyle name="Input 2 2 4 4 3 8" xfId="30229"/>
    <cellStyle name="Input 2 2 4 4 4" xfId="30230"/>
    <cellStyle name="Input 2 2 4 4 4 2" xfId="30231"/>
    <cellStyle name="Input 2 2 4 4 4 3" xfId="30232"/>
    <cellStyle name="Input 2 2 4 4 4 4" xfId="30233"/>
    <cellStyle name="Input 2 2 4 4 4 5" xfId="30234"/>
    <cellStyle name="Input 2 2 4 4 4 6" xfId="30235"/>
    <cellStyle name="Input 2 2 4 4 4 7" xfId="30236"/>
    <cellStyle name="Input 2 2 4 4 4 8" xfId="30237"/>
    <cellStyle name="Input 2 2 4 4 4 9" xfId="30238"/>
    <cellStyle name="Input 2 2 4 4 5" xfId="30239"/>
    <cellStyle name="Input 2 2 4 4 6" xfId="30240"/>
    <cellStyle name="Input 2 2 4 4 7" xfId="30241"/>
    <cellStyle name="Input 2 2 4 4 8" xfId="30242"/>
    <cellStyle name="Input 2 2 4 4 9" xfId="30243"/>
    <cellStyle name="Input 2 2 4 5" xfId="30244"/>
    <cellStyle name="Input 2 2 4 5 10" xfId="30245"/>
    <cellStyle name="Input 2 2 4 5 11" xfId="30246"/>
    <cellStyle name="Input 2 2 4 5 12" xfId="30247"/>
    <cellStyle name="Input 2 2 4 5 13" xfId="30248"/>
    <cellStyle name="Input 2 2 4 5 14" xfId="30249"/>
    <cellStyle name="Input 2 2 4 5 15" xfId="30250"/>
    <cellStyle name="Input 2 2 4 5 16" xfId="30251"/>
    <cellStyle name="Input 2 2 4 5 17" xfId="30252"/>
    <cellStyle name="Input 2 2 4 5 18" xfId="30253"/>
    <cellStyle name="Input 2 2 4 5 2" xfId="30254"/>
    <cellStyle name="Input 2 2 4 5 2 10" xfId="30255"/>
    <cellStyle name="Input 2 2 4 5 2 2" xfId="30256"/>
    <cellStyle name="Input 2 2 4 5 2 2 2" xfId="30257"/>
    <cellStyle name="Input 2 2 4 5 2 2 3" xfId="30258"/>
    <cellStyle name="Input 2 2 4 5 2 2 4" xfId="30259"/>
    <cellStyle name="Input 2 2 4 5 2 2 5" xfId="30260"/>
    <cellStyle name="Input 2 2 4 5 2 2 6" xfId="30261"/>
    <cellStyle name="Input 2 2 4 5 2 2 7" xfId="30262"/>
    <cellStyle name="Input 2 2 4 5 2 2 8" xfId="30263"/>
    <cellStyle name="Input 2 2 4 5 2 2 9" xfId="30264"/>
    <cellStyle name="Input 2 2 4 5 2 3" xfId="30265"/>
    <cellStyle name="Input 2 2 4 5 2 4" xfId="30266"/>
    <cellStyle name="Input 2 2 4 5 2 5" xfId="30267"/>
    <cellStyle name="Input 2 2 4 5 2 6" xfId="30268"/>
    <cellStyle name="Input 2 2 4 5 2 7" xfId="30269"/>
    <cellStyle name="Input 2 2 4 5 2 8" xfId="30270"/>
    <cellStyle name="Input 2 2 4 5 2 9" xfId="30271"/>
    <cellStyle name="Input 2 2 4 5 3" xfId="30272"/>
    <cellStyle name="Input 2 2 4 5 3 2" xfId="30273"/>
    <cellStyle name="Input 2 2 4 5 3 3" xfId="30274"/>
    <cellStyle name="Input 2 2 4 5 3 4" xfId="30275"/>
    <cellStyle name="Input 2 2 4 5 3 5" xfId="30276"/>
    <cellStyle name="Input 2 2 4 5 3 6" xfId="30277"/>
    <cellStyle name="Input 2 2 4 5 3 7" xfId="30278"/>
    <cellStyle name="Input 2 2 4 5 3 8" xfId="30279"/>
    <cellStyle name="Input 2 2 4 5 4" xfId="30280"/>
    <cellStyle name="Input 2 2 4 5 4 2" xfId="30281"/>
    <cellStyle name="Input 2 2 4 5 4 3" xfId="30282"/>
    <cellStyle name="Input 2 2 4 5 4 4" xfId="30283"/>
    <cellStyle name="Input 2 2 4 5 4 5" xfId="30284"/>
    <cellStyle name="Input 2 2 4 5 4 6" xfId="30285"/>
    <cellStyle name="Input 2 2 4 5 4 7" xfId="30286"/>
    <cellStyle name="Input 2 2 4 5 4 8" xfId="30287"/>
    <cellStyle name="Input 2 2 4 5 4 9" xfId="30288"/>
    <cellStyle name="Input 2 2 4 5 5" xfId="30289"/>
    <cellStyle name="Input 2 2 4 5 6" xfId="30290"/>
    <cellStyle name="Input 2 2 4 5 7" xfId="30291"/>
    <cellStyle name="Input 2 2 4 5 8" xfId="30292"/>
    <cellStyle name="Input 2 2 4 5 9" xfId="30293"/>
    <cellStyle name="Input 2 2 4 6" xfId="30294"/>
    <cellStyle name="Input 2 2 4 6 10" xfId="30295"/>
    <cellStyle name="Input 2 2 4 6 11" xfId="30296"/>
    <cellStyle name="Input 2 2 4 6 12" xfId="30297"/>
    <cellStyle name="Input 2 2 4 6 13" xfId="30298"/>
    <cellStyle name="Input 2 2 4 6 14" xfId="30299"/>
    <cellStyle name="Input 2 2 4 6 15" xfId="30300"/>
    <cellStyle name="Input 2 2 4 6 16" xfId="30301"/>
    <cellStyle name="Input 2 2 4 6 17" xfId="30302"/>
    <cellStyle name="Input 2 2 4 6 18" xfId="30303"/>
    <cellStyle name="Input 2 2 4 6 2" xfId="30304"/>
    <cellStyle name="Input 2 2 4 6 2 2" xfId="30305"/>
    <cellStyle name="Input 2 2 4 6 2 3" xfId="30306"/>
    <cellStyle name="Input 2 2 4 6 2 4" xfId="30307"/>
    <cellStyle name="Input 2 2 4 6 2 5" xfId="30308"/>
    <cellStyle name="Input 2 2 4 6 2 6" xfId="30309"/>
    <cellStyle name="Input 2 2 4 6 2 7" xfId="30310"/>
    <cellStyle name="Input 2 2 4 6 2 8" xfId="30311"/>
    <cellStyle name="Input 2 2 4 6 2 9" xfId="30312"/>
    <cellStyle name="Input 2 2 4 6 3" xfId="30313"/>
    <cellStyle name="Input 2 2 4 6 4" xfId="30314"/>
    <cellStyle name="Input 2 2 4 6 5" xfId="30315"/>
    <cellStyle name="Input 2 2 4 6 6" xfId="30316"/>
    <cellStyle name="Input 2 2 4 6 7" xfId="30317"/>
    <cellStyle name="Input 2 2 4 6 8" xfId="30318"/>
    <cellStyle name="Input 2 2 4 6 9" xfId="30319"/>
    <cellStyle name="Input 2 2 4 7" xfId="30320"/>
    <cellStyle name="Input 2 2 4 7 2" xfId="30321"/>
    <cellStyle name="Input 2 2 4 7 3" xfId="30322"/>
    <cellStyle name="Input 2 2 4 7 4" xfId="30323"/>
    <cellStyle name="Input 2 2 4 7 5" xfId="30324"/>
    <cellStyle name="Input 2 2 4 7 6" xfId="30325"/>
    <cellStyle name="Input 2 2 4 7 7" xfId="30326"/>
    <cellStyle name="Input 2 2 4 7 8" xfId="30327"/>
    <cellStyle name="Input 2 2 4 7 9" xfId="30328"/>
    <cellStyle name="Input 2 2 4 8" xfId="30329"/>
    <cellStyle name="Input 2 2 4 8 2" xfId="30330"/>
    <cellStyle name="Input 2 2 4 8 3" xfId="30331"/>
    <cellStyle name="Input 2 2 4 8 4" xfId="30332"/>
    <cellStyle name="Input 2 2 4 8 5" xfId="30333"/>
    <cellStyle name="Input 2 2 4 8 6" xfId="30334"/>
    <cellStyle name="Input 2 2 4 8 7" xfId="30335"/>
    <cellStyle name="Input 2 2 4 8 8" xfId="30336"/>
    <cellStyle name="Input 2 2 4 8 9" xfId="30337"/>
    <cellStyle name="Input 2 2 4 9" xfId="30338"/>
    <cellStyle name="Input 2 2 5" xfId="9859"/>
    <cellStyle name="Input 2 2 5 10" xfId="30339"/>
    <cellStyle name="Input 2 2 5 11" xfId="30340"/>
    <cellStyle name="Input 2 2 5 12" xfId="30341"/>
    <cellStyle name="Input 2 2 5 13" xfId="30342"/>
    <cellStyle name="Input 2 2 5 14" xfId="30343"/>
    <cellStyle name="Input 2 2 5 15" xfId="30344"/>
    <cellStyle name="Input 2 2 5 16" xfId="30345"/>
    <cellStyle name="Input 2 2 5 17" xfId="30346"/>
    <cellStyle name="Input 2 2 5 18" xfId="30347"/>
    <cellStyle name="Input 2 2 5 19" xfId="30348"/>
    <cellStyle name="Input 2 2 5 2" xfId="10150"/>
    <cellStyle name="Input 2 2 5 2 10" xfId="30349"/>
    <cellStyle name="Input 2 2 5 2 2" xfId="10290"/>
    <cellStyle name="Input 2 2 5 2 2 2" xfId="30350"/>
    <cellStyle name="Input 2 2 5 2 2 3" xfId="30351"/>
    <cellStyle name="Input 2 2 5 2 2 4" xfId="30352"/>
    <cellStyle name="Input 2 2 5 2 2 5" xfId="30353"/>
    <cellStyle name="Input 2 2 5 2 2 6" xfId="30354"/>
    <cellStyle name="Input 2 2 5 2 2 7" xfId="30355"/>
    <cellStyle name="Input 2 2 5 2 2 8" xfId="30356"/>
    <cellStyle name="Input 2 2 5 2 2 9" xfId="30357"/>
    <cellStyle name="Input 2 2 5 2 3" xfId="10388"/>
    <cellStyle name="Input 2 2 5 2 4" xfId="30358"/>
    <cellStyle name="Input 2 2 5 2 5" xfId="30359"/>
    <cellStyle name="Input 2 2 5 2 6" xfId="30360"/>
    <cellStyle name="Input 2 2 5 2 7" xfId="30361"/>
    <cellStyle name="Input 2 2 5 2 8" xfId="30362"/>
    <cellStyle name="Input 2 2 5 2 9" xfId="30363"/>
    <cellStyle name="Input 2 2 5 3" xfId="30364"/>
    <cellStyle name="Input 2 2 5 3 2" xfId="30365"/>
    <cellStyle name="Input 2 2 5 3 3" xfId="30366"/>
    <cellStyle name="Input 2 2 5 3 4" xfId="30367"/>
    <cellStyle name="Input 2 2 5 3 5" xfId="30368"/>
    <cellStyle name="Input 2 2 5 3 6" xfId="30369"/>
    <cellStyle name="Input 2 2 5 3 7" xfId="30370"/>
    <cellStyle name="Input 2 2 5 3 8" xfId="30371"/>
    <cellStyle name="Input 2 2 5 4" xfId="30372"/>
    <cellStyle name="Input 2 2 5 4 2" xfId="30373"/>
    <cellStyle name="Input 2 2 5 4 3" xfId="30374"/>
    <cellStyle name="Input 2 2 5 4 4" xfId="30375"/>
    <cellStyle name="Input 2 2 5 4 5" xfId="30376"/>
    <cellStyle name="Input 2 2 5 4 6" xfId="30377"/>
    <cellStyle name="Input 2 2 5 4 7" xfId="30378"/>
    <cellStyle name="Input 2 2 5 4 8" xfId="30379"/>
    <cellStyle name="Input 2 2 5 4 9" xfId="30380"/>
    <cellStyle name="Input 2 2 5 5" xfId="30381"/>
    <cellStyle name="Input 2 2 5 6" xfId="30382"/>
    <cellStyle name="Input 2 2 5 7" xfId="30383"/>
    <cellStyle name="Input 2 2 5 8" xfId="30384"/>
    <cellStyle name="Input 2 2 5 9" xfId="30385"/>
    <cellStyle name="Input 2 2 6" xfId="10329"/>
    <cellStyle name="Input 2 2 6 10" xfId="30386"/>
    <cellStyle name="Input 2 2 6 11" xfId="30387"/>
    <cellStyle name="Input 2 2 6 12" xfId="30388"/>
    <cellStyle name="Input 2 2 6 13" xfId="30389"/>
    <cellStyle name="Input 2 2 6 14" xfId="30390"/>
    <cellStyle name="Input 2 2 6 15" xfId="30391"/>
    <cellStyle name="Input 2 2 6 16" xfId="30392"/>
    <cellStyle name="Input 2 2 6 17" xfId="30393"/>
    <cellStyle name="Input 2 2 6 18" xfId="30394"/>
    <cellStyle name="Input 2 2 6 2" xfId="30395"/>
    <cellStyle name="Input 2 2 6 2 10" xfId="30396"/>
    <cellStyle name="Input 2 2 6 2 2" xfId="30397"/>
    <cellStyle name="Input 2 2 6 2 2 2" xfId="30398"/>
    <cellStyle name="Input 2 2 6 2 2 3" xfId="30399"/>
    <cellStyle name="Input 2 2 6 2 2 4" xfId="30400"/>
    <cellStyle name="Input 2 2 6 2 2 5" xfId="30401"/>
    <cellStyle name="Input 2 2 6 2 2 6" xfId="30402"/>
    <cellStyle name="Input 2 2 6 2 2 7" xfId="30403"/>
    <cellStyle name="Input 2 2 6 2 2 8" xfId="30404"/>
    <cellStyle name="Input 2 2 6 2 2 9" xfId="30405"/>
    <cellStyle name="Input 2 2 6 2 3" xfId="30406"/>
    <cellStyle name="Input 2 2 6 2 4" xfId="30407"/>
    <cellStyle name="Input 2 2 6 2 5" xfId="30408"/>
    <cellStyle name="Input 2 2 6 2 6" xfId="30409"/>
    <cellStyle name="Input 2 2 6 2 7" xfId="30410"/>
    <cellStyle name="Input 2 2 6 2 8" xfId="30411"/>
    <cellStyle name="Input 2 2 6 2 9" xfId="30412"/>
    <cellStyle name="Input 2 2 6 3" xfId="30413"/>
    <cellStyle name="Input 2 2 6 3 2" xfId="30414"/>
    <cellStyle name="Input 2 2 6 3 3" xfId="30415"/>
    <cellStyle name="Input 2 2 6 3 4" xfId="30416"/>
    <cellStyle name="Input 2 2 6 3 5" xfId="30417"/>
    <cellStyle name="Input 2 2 6 3 6" xfId="30418"/>
    <cellStyle name="Input 2 2 6 3 7" xfId="30419"/>
    <cellStyle name="Input 2 2 6 3 8" xfId="30420"/>
    <cellStyle name="Input 2 2 6 4" xfId="30421"/>
    <cellStyle name="Input 2 2 6 4 2" xfId="30422"/>
    <cellStyle name="Input 2 2 6 4 3" xfId="30423"/>
    <cellStyle name="Input 2 2 6 4 4" xfId="30424"/>
    <cellStyle name="Input 2 2 6 4 5" xfId="30425"/>
    <cellStyle name="Input 2 2 6 4 6" xfId="30426"/>
    <cellStyle name="Input 2 2 6 4 7" xfId="30427"/>
    <cellStyle name="Input 2 2 6 4 8" xfId="30428"/>
    <cellStyle name="Input 2 2 6 4 9" xfId="30429"/>
    <cellStyle name="Input 2 2 6 5" xfId="30430"/>
    <cellStyle name="Input 2 2 6 6" xfId="30431"/>
    <cellStyle name="Input 2 2 6 7" xfId="30432"/>
    <cellStyle name="Input 2 2 6 8" xfId="30433"/>
    <cellStyle name="Input 2 2 6 9" xfId="30434"/>
    <cellStyle name="Input 2 2 7" xfId="30435"/>
    <cellStyle name="Input 2 2 7 10" xfId="30436"/>
    <cellStyle name="Input 2 2 7 11" xfId="30437"/>
    <cellStyle name="Input 2 2 7 12" xfId="30438"/>
    <cellStyle name="Input 2 2 7 13" xfId="30439"/>
    <cellStyle name="Input 2 2 7 14" xfId="30440"/>
    <cellStyle name="Input 2 2 7 15" xfId="30441"/>
    <cellStyle name="Input 2 2 7 16" xfId="30442"/>
    <cellStyle name="Input 2 2 7 17" xfId="30443"/>
    <cellStyle name="Input 2 2 7 18" xfId="30444"/>
    <cellStyle name="Input 2 2 7 2" xfId="30445"/>
    <cellStyle name="Input 2 2 7 3" xfId="30446"/>
    <cellStyle name="Input 2 2 7 4" xfId="30447"/>
    <cellStyle name="Input 2 2 7 5" xfId="30448"/>
    <cellStyle name="Input 2 2 7 6" xfId="30449"/>
    <cellStyle name="Input 2 2 7 7" xfId="30450"/>
    <cellStyle name="Input 2 2 7 8" xfId="30451"/>
    <cellStyle name="Input 2 2 7 9" xfId="30452"/>
    <cellStyle name="Input 2 2 8" xfId="30453"/>
    <cellStyle name="Input 2 2 8 10" xfId="30454"/>
    <cellStyle name="Input 2 2 8 11" xfId="30455"/>
    <cellStyle name="Input 2 2 8 12" xfId="30456"/>
    <cellStyle name="Input 2 2 8 13" xfId="30457"/>
    <cellStyle name="Input 2 2 8 14" xfId="30458"/>
    <cellStyle name="Input 2 2 8 15" xfId="30459"/>
    <cellStyle name="Input 2 2 8 16" xfId="30460"/>
    <cellStyle name="Input 2 2 8 17" xfId="30461"/>
    <cellStyle name="Input 2 2 8 18" xfId="30462"/>
    <cellStyle name="Input 2 2 8 2" xfId="30463"/>
    <cellStyle name="Input 2 2 8 3" xfId="30464"/>
    <cellStyle name="Input 2 2 8 4" xfId="30465"/>
    <cellStyle name="Input 2 2 8 5" xfId="30466"/>
    <cellStyle name="Input 2 2 8 6" xfId="30467"/>
    <cellStyle name="Input 2 2 8 7" xfId="30468"/>
    <cellStyle name="Input 2 2 8 8" xfId="30469"/>
    <cellStyle name="Input 2 2 8 9" xfId="30470"/>
    <cellStyle name="Input 2 2 9" xfId="30471"/>
    <cellStyle name="Input 2 2 9 10" xfId="30472"/>
    <cellStyle name="Input 2 2 9 11" xfId="30473"/>
    <cellStyle name="Input 2 2 9 12" xfId="30474"/>
    <cellStyle name="Input 2 2 9 13" xfId="30475"/>
    <cellStyle name="Input 2 2 9 14" xfId="30476"/>
    <cellStyle name="Input 2 2 9 15" xfId="30477"/>
    <cellStyle name="Input 2 2 9 16" xfId="30478"/>
    <cellStyle name="Input 2 2 9 17" xfId="30479"/>
    <cellStyle name="Input 2 2 9 18" xfId="30480"/>
    <cellStyle name="Input 2 2 9 2" xfId="30481"/>
    <cellStyle name="Input 2 2 9 3" xfId="30482"/>
    <cellStyle name="Input 2 2 9 4" xfId="30483"/>
    <cellStyle name="Input 2 2 9 5" xfId="30484"/>
    <cellStyle name="Input 2 2 9 6" xfId="30485"/>
    <cellStyle name="Input 2 2 9 7" xfId="30486"/>
    <cellStyle name="Input 2 2 9 8" xfId="30487"/>
    <cellStyle name="Input 2 2 9 9" xfId="30488"/>
    <cellStyle name="Input 2 20" xfId="30489"/>
    <cellStyle name="Input 2 21" xfId="30490"/>
    <cellStyle name="Input 2 22" xfId="30491"/>
    <cellStyle name="Input 2 23" xfId="30492"/>
    <cellStyle name="Input 2 24" xfId="30493"/>
    <cellStyle name="Input 2 25" xfId="30494"/>
    <cellStyle name="Input 2 26" xfId="30495"/>
    <cellStyle name="Input 2 27" xfId="30496"/>
    <cellStyle name="Input 2 28" xfId="30497"/>
    <cellStyle name="Input 2 29" xfId="30498"/>
    <cellStyle name="Input 2 3" xfId="79"/>
    <cellStyle name="Input 2 3 10" xfId="30499"/>
    <cellStyle name="Input 2 3 10 2" xfId="30500"/>
    <cellStyle name="Input 2 3 11" xfId="30501"/>
    <cellStyle name="Input 2 3 12" xfId="30502"/>
    <cellStyle name="Input 2 3 13" xfId="30503"/>
    <cellStyle name="Input 2 3 14" xfId="30504"/>
    <cellStyle name="Input 2 3 15" xfId="30505"/>
    <cellStyle name="Input 2 3 16" xfId="30506"/>
    <cellStyle name="Input 2 3 17" xfId="30507"/>
    <cellStyle name="Input 2 3 18" xfId="30508"/>
    <cellStyle name="Input 2 3 19" xfId="30509"/>
    <cellStyle name="Input 2 3 2" xfId="9761"/>
    <cellStyle name="Input 2 3 2 10" xfId="30510"/>
    <cellStyle name="Input 2 3 2 10 2" xfId="30511"/>
    <cellStyle name="Input 2 3 2 10 3" xfId="30512"/>
    <cellStyle name="Input 2 3 2 10 4" xfId="30513"/>
    <cellStyle name="Input 2 3 2 10 5" xfId="30514"/>
    <cellStyle name="Input 2 3 2 10 6" xfId="30515"/>
    <cellStyle name="Input 2 3 2 10 7" xfId="30516"/>
    <cellStyle name="Input 2 3 2 10 8" xfId="30517"/>
    <cellStyle name="Input 2 3 2 11" xfId="30518"/>
    <cellStyle name="Input 2 3 2 12" xfId="30519"/>
    <cellStyle name="Input 2 3 2 13" xfId="30520"/>
    <cellStyle name="Input 2 3 2 14" xfId="30521"/>
    <cellStyle name="Input 2 3 2 15" xfId="30522"/>
    <cellStyle name="Input 2 3 2 16" xfId="30523"/>
    <cellStyle name="Input 2 3 2 17" xfId="30524"/>
    <cellStyle name="Input 2 3 2 18" xfId="30525"/>
    <cellStyle name="Input 2 3 2 19" xfId="30526"/>
    <cellStyle name="Input 2 3 2 2" xfId="10093"/>
    <cellStyle name="Input 2 3 2 2 10" xfId="30527"/>
    <cellStyle name="Input 2 3 2 2 11" xfId="30528"/>
    <cellStyle name="Input 2 3 2 2 12" xfId="30529"/>
    <cellStyle name="Input 2 3 2 2 13" xfId="30530"/>
    <cellStyle name="Input 2 3 2 2 14" xfId="30531"/>
    <cellStyle name="Input 2 3 2 2 15" xfId="30532"/>
    <cellStyle name="Input 2 3 2 2 16" xfId="30533"/>
    <cellStyle name="Input 2 3 2 2 17" xfId="30534"/>
    <cellStyle name="Input 2 3 2 2 18" xfId="30535"/>
    <cellStyle name="Input 2 3 2 2 19" xfId="30536"/>
    <cellStyle name="Input 2 3 2 2 2" xfId="30537"/>
    <cellStyle name="Input 2 3 2 2 2 10" xfId="30538"/>
    <cellStyle name="Input 2 3 2 2 2 11" xfId="30539"/>
    <cellStyle name="Input 2 3 2 2 2 12" xfId="30540"/>
    <cellStyle name="Input 2 3 2 2 2 13" xfId="30541"/>
    <cellStyle name="Input 2 3 2 2 2 14" xfId="30542"/>
    <cellStyle name="Input 2 3 2 2 2 15" xfId="30543"/>
    <cellStyle name="Input 2 3 2 2 2 2" xfId="30544"/>
    <cellStyle name="Input 2 3 2 2 2 2 10" xfId="30545"/>
    <cellStyle name="Input 2 3 2 2 2 2 2" xfId="30546"/>
    <cellStyle name="Input 2 3 2 2 2 2 2 2" xfId="30547"/>
    <cellStyle name="Input 2 3 2 2 2 2 2 3" xfId="30548"/>
    <cellStyle name="Input 2 3 2 2 2 2 2 4" xfId="30549"/>
    <cellStyle name="Input 2 3 2 2 2 2 2 5" xfId="30550"/>
    <cellStyle name="Input 2 3 2 2 2 2 2 6" xfId="30551"/>
    <cellStyle name="Input 2 3 2 2 2 2 2 7" xfId="30552"/>
    <cellStyle name="Input 2 3 2 2 2 2 2 8" xfId="30553"/>
    <cellStyle name="Input 2 3 2 2 2 2 2 9" xfId="30554"/>
    <cellStyle name="Input 2 3 2 2 2 2 3" xfId="30555"/>
    <cellStyle name="Input 2 3 2 2 2 2 4" xfId="30556"/>
    <cellStyle name="Input 2 3 2 2 2 2 5" xfId="30557"/>
    <cellStyle name="Input 2 3 2 2 2 2 6" xfId="30558"/>
    <cellStyle name="Input 2 3 2 2 2 2 7" xfId="30559"/>
    <cellStyle name="Input 2 3 2 2 2 2 8" xfId="30560"/>
    <cellStyle name="Input 2 3 2 2 2 2 9" xfId="30561"/>
    <cellStyle name="Input 2 3 2 2 2 3" xfId="30562"/>
    <cellStyle name="Input 2 3 2 2 2 3 2" xfId="30563"/>
    <cellStyle name="Input 2 3 2 2 2 3 3" xfId="30564"/>
    <cellStyle name="Input 2 3 2 2 2 3 4" xfId="30565"/>
    <cellStyle name="Input 2 3 2 2 2 3 5" xfId="30566"/>
    <cellStyle name="Input 2 3 2 2 2 3 6" xfId="30567"/>
    <cellStyle name="Input 2 3 2 2 2 3 7" xfId="30568"/>
    <cellStyle name="Input 2 3 2 2 2 3 8" xfId="30569"/>
    <cellStyle name="Input 2 3 2 2 2 3 9" xfId="30570"/>
    <cellStyle name="Input 2 3 2 2 2 4" xfId="30571"/>
    <cellStyle name="Input 2 3 2 2 2 4 2" xfId="30572"/>
    <cellStyle name="Input 2 3 2 2 2 4 3" xfId="30573"/>
    <cellStyle name="Input 2 3 2 2 2 4 4" xfId="30574"/>
    <cellStyle name="Input 2 3 2 2 2 4 5" xfId="30575"/>
    <cellStyle name="Input 2 3 2 2 2 4 6" xfId="30576"/>
    <cellStyle name="Input 2 3 2 2 2 4 7" xfId="30577"/>
    <cellStyle name="Input 2 3 2 2 2 4 8" xfId="30578"/>
    <cellStyle name="Input 2 3 2 2 2 4 9" xfId="30579"/>
    <cellStyle name="Input 2 3 2 2 2 5" xfId="30580"/>
    <cellStyle name="Input 2 3 2 2 2 5 2" xfId="30581"/>
    <cellStyle name="Input 2 3 2 2 2 5 3" xfId="30582"/>
    <cellStyle name="Input 2 3 2 2 2 5 4" xfId="30583"/>
    <cellStyle name="Input 2 3 2 2 2 5 5" xfId="30584"/>
    <cellStyle name="Input 2 3 2 2 2 5 6" xfId="30585"/>
    <cellStyle name="Input 2 3 2 2 2 5 7" xfId="30586"/>
    <cellStyle name="Input 2 3 2 2 2 5 8" xfId="30587"/>
    <cellStyle name="Input 2 3 2 2 2 6" xfId="30588"/>
    <cellStyle name="Input 2 3 2 2 2 6 2" xfId="30589"/>
    <cellStyle name="Input 2 3 2 2 2 6 3" xfId="30590"/>
    <cellStyle name="Input 2 3 2 2 2 6 4" xfId="30591"/>
    <cellStyle name="Input 2 3 2 2 2 6 5" xfId="30592"/>
    <cellStyle name="Input 2 3 2 2 2 6 6" xfId="30593"/>
    <cellStyle name="Input 2 3 2 2 2 6 7" xfId="30594"/>
    <cellStyle name="Input 2 3 2 2 2 6 8" xfId="30595"/>
    <cellStyle name="Input 2 3 2 2 2 7" xfId="30596"/>
    <cellStyle name="Input 2 3 2 2 2 7 2" xfId="30597"/>
    <cellStyle name="Input 2 3 2 2 2 7 3" xfId="30598"/>
    <cellStyle name="Input 2 3 2 2 2 7 4" xfId="30599"/>
    <cellStyle name="Input 2 3 2 2 2 7 5" xfId="30600"/>
    <cellStyle name="Input 2 3 2 2 2 7 6" xfId="30601"/>
    <cellStyle name="Input 2 3 2 2 2 7 7" xfId="30602"/>
    <cellStyle name="Input 2 3 2 2 2 7 8" xfId="30603"/>
    <cellStyle name="Input 2 3 2 2 2 8" xfId="30604"/>
    <cellStyle name="Input 2 3 2 2 2 9" xfId="30605"/>
    <cellStyle name="Input 2 3 2 2 20" xfId="30606"/>
    <cellStyle name="Input 2 3 2 2 21" xfId="30607"/>
    <cellStyle name="Input 2 3 2 2 22" xfId="30608"/>
    <cellStyle name="Input 2 3 2 2 23" xfId="30609"/>
    <cellStyle name="Input 2 3 2 2 24" xfId="30610"/>
    <cellStyle name="Input 2 3 2 2 25" xfId="30611"/>
    <cellStyle name="Input 2 3 2 2 26" xfId="30612"/>
    <cellStyle name="Input 2 3 2 2 27" xfId="30613"/>
    <cellStyle name="Input 2 3 2 2 3" xfId="30614"/>
    <cellStyle name="Input 2 3 2 2 3 10" xfId="30615"/>
    <cellStyle name="Input 2 3 2 2 3 11" xfId="30616"/>
    <cellStyle name="Input 2 3 2 2 3 12" xfId="30617"/>
    <cellStyle name="Input 2 3 2 2 3 13" xfId="30618"/>
    <cellStyle name="Input 2 3 2 2 3 14" xfId="30619"/>
    <cellStyle name="Input 2 3 2 2 3 15" xfId="30620"/>
    <cellStyle name="Input 2 3 2 2 3 2" xfId="30621"/>
    <cellStyle name="Input 2 3 2 2 3 2 10" xfId="30622"/>
    <cellStyle name="Input 2 3 2 2 3 2 2" xfId="30623"/>
    <cellStyle name="Input 2 3 2 2 3 2 2 2" xfId="30624"/>
    <cellStyle name="Input 2 3 2 2 3 2 2 3" xfId="30625"/>
    <cellStyle name="Input 2 3 2 2 3 2 2 4" xfId="30626"/>
    <cellStyle name="Input 2 3 2 2 3 2 2 5" xfId="30627"/>
    <cellStyle name="Input 2 3 2 2 3 2 2 6" xfId="30628"/>
    <cellStyle name="Input 2 3 2 2 3 2 2 7" xfId="30629"/>
    <cellStyle name="Input 2 3 2 2 3 2 2 8" xfId="30630"/>
    <cellStyle name="Input 2 3 2 2 3 2 2 9" xfId="30631"/>
    <cellStyle name="Input 2 3 2 2 3 2 3" xfId="30632"/>
    <cellStyle name="Input 2 3 2 2 3 2 4" xfId="30633"/>
    <cellStyle name="Input 2 3 2 2 3 2 5" xfId="30634"/>
    <cellStyle name="Input 2 3 2 2 3 2 6" xfId="30635"/>
    <cellStyle name="Input 2 3 2 2 3 2 7" xfId="30636"/>
    <cellStyle name="Input 2 3 2 2 3 2 8" xfId="30637"/>
    <cellStyle name="Input 2 3 2 2 3 2 9" xfId="30638"/>
    <cellStyle name="Input 2 3 2 2 3 3" xfId="30639"/>
    <cellStyle name="Input 2 3 2 2 3 3 2" xfId="30640"/>
    <cellStyle name="Input 2 3 2 2 3 3 3" xfId="30641"/>
    <cellStyle name="Input 2 3 2 2 3 3 4" xfId="30642"/>
    <cellStyle name="Input 2 3 2 2 3 3 5" xfId="30643"/>
    <cellStyle name="Input 2 3 2 2 3 3 6" xfId="30644"/>
    <cellStyle name="Input 2 3 2 2 3 3 7" xfId="30645"/>
    <cellStyle name="Input 2 3 2 2 3 3 8" xfId="30646"/>
    <cellStyle name="Input 2 3 2 2 3 4" xfId="30647"/>
    <cellStyle name="Input 2 3 2 2 3 4 2" xfId="30648"/>
    <cellStyle name="Input 2 3 2 2 3 4 3" xfId="30649"/>
    <cellStyle name="Input 2 3 2 2 3 4 4" xfId="30650"/>
    <cellStyle name="Input 2 3 2 2 3 4 5" xfId="30651"/>
    <cellStyle name="Input 2 3 2 2 3 4 6" xfId="30652"/>
    <cellStyle name="Input 2 3 2 2 3 4 7" xfId="30653"/>
    <cellStyle name="Input 2 3 2 2 3 4 8" xfId="30654"/>
    <cellStyle name="Input 2 3 2 2 3 4 9" xfId="30655"/>
    <cellStyle name="Input 2 3 2 2 3 5" xfId="30656"/>
    <cellStyle name="Input 2 3 2 2 3 5 2" xfId="30657"/>
    <cellStyle name="Input 2 3 2 2 3 5 3" xfId="30658"/>
    <cellStyle name="Input 2 3 2 2 3 5 4" xfId="30659"/>
    <cellStyle name="Input 2 3 2 2 3 5 5" xfId="30660"/>
    <cellStyle name="Input 2 3 2 2 3 5 6" xfId="30661"/>
    <cellStyle name="Input 2 3 2 2 3 5 7" xfId="30662"/>
    <cellStyle name="Input 2 3 2 2 3 5 8" xfId="30663"/>
    <cellStyle name="Input 2 3 2 2 3 6" xfId="30664"/>
    <cellStyle name="Input 2 3 2 2 3 6 2" xfId="30665"/>
    <cellStyle name="Input 2 3 2 2 3 6 3" xfId="30666"/>
    <cellStyle name="Input 2 3 2 2 3 6 4" xfId="30667"/>
    <cellStyle name="Input 2 3 2 2 3 6 5" xfId="30668"/>
    <cellStyle name="Input 2 3 2 2 3 6 6" xfId="30669"/>
    <cellStyle name="Input 2 3 2 2 3 6 7" xfId="30670"/>
    <cellStyle name="Input 2 3 2 2 3 6 8" xfId="30671"/>
    <cellStyle name="Input 2 3 2 2 3 7" xfId="30672"/>
    <cellStyle name="Input 2 3 2 2 3 7 2" xfId="30673"/>
    <cellStyle name="Input 2 3 2 2 3 7 3" xfId="30674"/>
    <cellStyle name="Input 2 3 2 2 3 7 4" xfId="30675"/>
    <cellStyle name="Input 2 3 2 2 3 7 5" xfId="30676"/>
    <cellStyle name="Input 2 3 2 2 3 7 6" xfId="30677"/>
    <cellStyle name="Input 2 3 2 2 3 7 7" xfId="30678"/>
    <cellStyle name="Input 2 3 2 2 3 7 8" xfId="30679"/>
    <cellStyle name="Input 2 3 2 2 3 8" xfId="30680"/>
    <cellStyle name="Input 2 3 2 2 3 9" xfId="30681"/>
    <cellStyle name="Input 2 3 2 2 4" xfId="30682"/>
    <cellStyle name="Input 2 3 2 2 4 10" xfId="30683"/>
    <cellStyle name="Input 2 3 2 2 4 11" xfId="30684"/>
    <cellStyle name="Input 2 3 2 2 4 12" xfId="30685"/>
    <cellStyle name="Input 2 3 2 2 4 13" xfId="30686"/>
    <cellStyle name="Input 2 3 2 2 4 2" xfId="30687"/>
    <cellStyle name="Input 2 3 2 2 4 2 10" xfId="30688"/>
    <cellStyle name="Input 2 3 2 2 4 2 2" xfId="30689"/>
    <cellStyle name="Input 2 3 2 2 4 2 2 2" xfId="30690"/>
    <cellStyle name="Input 2 3 2 2 4 2 2 3" xfId="30691"/>
    <cellStyle name="Input 2 3 2 2 4 2 2 4" xfId="30692"/>
    <cellStyle name="Input 2 3 2 2 4 2 2 5" xfId="30693"/>
    <cellStyle name="Input 2 3 2 2 4 2 2 6" xfId="30694"/>
    <cellStyle name="Input 2 3 2 2 4 2 2 7" xfId="30695"/>
    <cellStyle name="Input 2 3 2 2 4 2 2 8" xfId="30696"/>
    <cellStyle name="Input 2 3 2 2 4 2 2 9" xfId="30697"/>
    <cellStyle name="Input 2 3 2 2 4 2 3" xfId="30698"/>
    <cellStyle name="Input 2 3 2 2 4 2 4" xfId="30699"/>
    <cellStyle name="Input 2 3 2 2 4 2 5" xfId="30700"/>
    <cellStyle name="Input 2 3 2 2 4 2 6" xfId="30701"/>
    <cellStyle name="Input 2 3 2 2 4 2 7" xfId="30702"/>
    <cellStyle name="Input 2 3 2 2 4 2 8" xfId="30703"/>
    <cellStyle name="Input 2 3 2 2 4 2 9" xfId="30704"/>
    <cellStyle name="Input 2 3 2 2 4 3" xfId="30705"/>
    <cellStyle name="Input 2 3 2 2 4 3 2" xfId="30706"/>
    <cellStyle name="Input 2 3 2 2 4 3 3" xfId="30707"/>
    <cellStyle name="Input 2 3 2 2 4 3 4" xfId="30708"/>
    <cellStyle name="Input 2 3 2 2 4 3 5" xfId="30709"/>
    <cellStyle name="Input 2 3 2 2 4 3 6" xfId="30710"/>
    <cellStyle name="Input 2 3 2 2 4 3 7" xfId="30711"/>
    <cellStyle name="Input 2 3 2 2 4 3 8" xfId="30712"/>
    <cellStyle name="Input 2 3 2 2 4 4" xfId="30713"/>
    <cellStyle name="Input 2 3 2 2 4 4 2" xfId="30714"/>
    <cellStyle name="Input 2 3 2 2 4 4 3" xfId="30715"/>
    <cellStyle name="Input 2 3 2 2 4 4 4" xfId="30716"/>
    <cellStyle name="Input 2 3 2 2 4 4 5" xfId="30717"/>
    <cellStyle name="Input 2 3 2 2 4 4 6" xfId="30718"/>
    <cellStyle name="Input 2 3 2 2 4 4 7" xfId="30719"/>
    <cellStyle name="Input 2 3 2 2 4 4 8" xfId="30720"/>
    <cellStyle name="Input 2 3 2 2 4 4 9" xfId="30721"/>
    <cellStyle name="Input 2 3 2 2 4 5" xfId="30722"/>
    <cellStyle name="Input 2 3 2 2 4 6" xfId="30723"/>
    <cellStyle name="Input 2 3 2 2 4 7" xfId="30724"/>
    <cellStyle name="Input 2 3 2 2 4 8" xfId="30725"/>
    <cellStyle name="Input 2 3 2 2 4 9" xfId="30726"/>
    <cellStyle name="Input 2 3 2 2 5" xfId="30727"/>
    <cellStyle name="Input 2 3 2 2 5 10" xfId="30728"/>
    <cellStyle name="Input 2 3 2 2 5 11" xfId="30729"/>
    <cellStyle name="Input 2 3 2 2 5 12" xfId="30730"/>
    <cellStyle name="Input 2 3 2 2 5 13" xfId="30731"/>
    <cellStyle name="Input 2 3 2 2 5 2" xfId="30732"/>
    <cellStyle name="Input 2 3 2 2 5 2 10" xfId="30733"/>
    <cellStyle name="Input 2 3 2 2 5 2 2" xfId="30734"/>
    <cellStyle name="Input 2 3 2 2 5 2 2 2" xfId="30735"/>
    <cellStyle name="Input 2 3 2 2 5 2 2 3" xfId="30736"/>
    <cellStyle name="Input 2 3 2 2 5 2 2 4" xfId="30737"/>
    <cellStyle name="Input 2 3 2 2 5 2 2 5" xfId="30738"/>
    <cellStyle name="Input 2 3 2 2 5 2 2 6" xfId="30739"/>
    <cellStyle name="Input 2 3 2 2 5 2 2 7" xfId="30740"/>
    <cellStyle name="Input 2 3 2 2 5 2 2 8" xfId="30741"/>
    <cellStyle name="Input 2 3 2 2 5 2 2 9" xfId="30742"/>
    <cellStyle name="Input 2 3 2 2 5 2 3" xfId="30743"/>
    <cellStyle name="Input 2 3 2 2 5 2 4" xfId="30744"/>
    <cellStyle name="Input 2 3 2 2 5 2 5" xfId="30745"/>
    <cellStyle name="Input 2 3 2 2 5 2 6" xfId="30746"/>
    <cellStyle name="Input 2 3 2 2 5 2 7" xfId="30747"/>
    <cellStyle name="Input 2 3 2 2 5 2 8" xfId="30748"/>
    <cellStyle name="Input 2 3 2 2 5 2 9" xfId="30749"/>
    <cellStyle name="Input 2 3 2 2 5 3" xfId="30750"/>
    <cellStyle name="Input 2 3 2 2 5 3 2" xfId="30751"/>
    <cellStyle name="Input 2 3 2 2 5 3 3" xfId="30752"/>
    <cellStyle name="Input 2 3 2 2 5 3 4" xfId="30753"/>
    <cellStyle name="Input 2 3 2 2 5 3 5" xfId="30754"/>
    <cellStyle name="Input 2 3 2 2 5 3 6" xfId="30755"/>
    <cellStyle name="Input 2 3 2 2 5 3 7" xfId="30756"/>
    <cellStyle name="Input 2 3 2 2 5 3 8" xfId="30757"/>
    <cellStyle name="Input 2 3 2 2 5 4" xfId="30758"/>
    <cellStyle name="Input 2 3 2 2 5 4 2" xfId="30759"/>
    <cellStyle name="Input 2 3 2 2 5 4 3" xfId="30760"/>
    <cellStyle name="Input 2 3 2 2 5 4 4" xfId="30761"/>
    <cellStyle name="Input 2 3 2 2 5 4 5" xfId="30762"/>
    <cellStyle name="Input 2 3 2 2 5 4 6" xfId="30763"/>
    <cellStyle name="Input 2 3 2 2 5 4 7" xfId="30764"/>
    <cellStyle name="Input 2 3 2 2 5 4 8" xfId="30765"/>
    <cellStyle name="Input 2 3 2 2 5 4 9" xfId="30766"/>
    <cellStyle name="Input 2 3 2 2 5 5" xfId="30767"/>
    <cellStyle name="Input 2 3 2 2 5 6" xfId="30768"/>
    <cellStyle name="Input 2 3 2 2 5 7" xfId="30769"/>
    <cellStyle name="Input 2 3 2 2 5 8" xfId="30770"/>
    <cellStyle name="Input 2 3 2 2 5 9" xfId="30771"/>
    <cellStyle name="Input 2 3 2 2 6" xfId="30772"/>
    <cellStyle name="Input 2 3 2 2 6 10" xfId="30773"/>
    <cellStyle name="Input 2 3 2 2 6 2" xfId="30774"/>
    <cellStyle name="Input 2 3 2 2 6 2 2" xfId="30775"/>
    <cellStyle name="Input 2 3 2 2 6 2 3" xfId="30776"/>
    <cellStyle name="Input 2 3 2 2 6 2 4" xfId="30777"/>
    <cellStyle name="Input 2 3 2 2 6 2 5" xfId="30778"/>
    <cellStyle name="Input 2 3 2 2 6 2 6" xfId="30779"/>
    <cellStyle name="Input 2 3 2 2 6 2 7" xfId="30780"/>
    <cellStyle name="Input 2 3 2 2 6 2 8" xfId="30781"/>
    <cellStyle name="Input 2 3 2 2 6 2 9" xfId="30782"/>
    <cellStyle name="Input 2 3 2 2 6 3" xfId="30783"/>
    <cellStyle name="Input 2 3 2 2 6 4" xfId="30784"/>
    <cellStyle name="Input 2 3 2 2 6 5" xfId="30785"/>
    <cellStyle name="Input 2 3 2 2 6 6" xfId="30786"/>
    <cellStyle name="Input 2 3 2 2 6 7" xfId="30787"/>
    <cellStyle name="Input 2 3 2 2 6 8" xfId="30788"/>
    <cellStyle name="Input 2 3 2 2 6 9" xfId="30789"/>
    <cellStyle name="Input 2 3 2 2 7" xfId="30790"/>
    <cellStyle name="Input 2 3 2 2 7 2" xfId="30791"/>
    <cellStyle name="Input 2 3 2 2 7 3" xfId="30792"/>
    <cellStyle name="Input 2 3 2 2 7 4" xfId="30793"/>
    <cellStyle name="Input 2 3 2 2 7 5" xfId="30794"/>
    <cellStyle name="Input 2 3 2 2 7 6" xfId="30795"/>
    <cellStyle name="Input 2 3 2 2 7 7" xfId="30796"/>
    <cellStyle name="Input 2 3 2 2 7 8" xfId="30797"/>
    <cellStyle name="Input 2 3 2 2 8" xfId="30798"/>
    <cellStyle name="Input 2 3 2 2 8 2" xfId="30799"/>
    <cellStyle name="Input 2 3 2 2 8 3" xfId="30800"/>
    <cellStyle name="Input 2 3 2 2 8 4" xfId="30801"/>
    <cellStyle name="Input 2 3 2 2 8 5" xfId="30802"/>
    <cellStyle name="Input 2 3 2 2 8 6" xfId="30803"/>
    <cellStyle name="Input 2 3 2 2 8 7" xfId="30804"/>
    <cellStyle name="Input 2 3 2 2 8 8" xfId="30805"/>
    <cellStyle name="Input 2 3 2 2 8 9" xfId="30806"/>
    <cellStyle name="Input 2 3 2 2 9" xfId="30807"/>
    <cellStyle name="Input 2 3 2 2 9 2" xfId="30808"/>
    <cellStyle name="Input 2 3 2 2 9 3" xfId="30809"/>
    <cellStyle name="Input 2 3 2 2 9 4" xfId="30810"/>
    <cellStyle name="Input 2 3 2 2 9 5" xfId="30811"/>
    <cellStyle name="Input 2 3 2 2 9 6" xfId="30812"/>
    <cellStyle name="Input 2 3 2 2 9 7" xfId="30813"/>
    <cellStyle name="Input 2 3 2 2 9 8" xfId="30814"/>
    <cellStyle name="Input 2 3 2 20" xfId="30815"/>
    <cellStyle name="Input 2 3 2 21" xfId="30816"/>
    <cellStyle name="Input 2 3 2 22" xfId="30817"/>
    <cellStyle name="Input 2 3 2 23" xfId="30818"/>
    <cellStyle name="Input 2 3 2 24" xfId="30819"/>
    <cellStyle name="Input 2 3 2 25" xfId="30820"/>
    <cellStyle name="Input 2 3 2 26" xfId="30821"/>
    <cellStyle name="Input 2 3 2 3" xfId="30822"/>
    <cellStyle name="Input 2 3 2 3 10" xfId="30823"/>
    <cellStyle name="Input 2 3 2 3 11" xfId="30824"/>
    <cellStyle name="Input 2 3 2 3 12" xfId="30825"/>
    <cellStyle name="Input 2 3 2 3 13" xfId="30826"/>
    <cellStyle name="Input 2 3 2 3 14" xfId="30827"/>
    <cellStyle name="Input 2 3 2 3 15" xfId="30828"/>
    <cellStyle name="Input 2 3 2 3 16" xfId="30829"/>
    <cellStyle name="Input 2 3 2 3 17" xfId="30830"/>
    <cellStyle name="Input 2 3 2 3 18" xfId="30831"/>
    <cellStyle name="Input 2 3 2 3 19" xfId="30832"/>
    <cellStyle name="Input 2 3 2 3 2" xfId="30833"/>
    <cellStyle name="Input 2 3 2 3 2 10" xfId="30834"/>
    <cellStyle name="Input 2 3 2 3 2 11" xfId="30835"/>
    <cellStyle name="Input 2 3 2 3 2 12" xfId="30836"/>
    <cellStyle name="Input 2 3 2 3 2 13" xfId="30837"/>
    <cellStyle name="Input 2 3 2 3 2 2" xfId="30838"/>
    <cellStyle name="Input 2 3 2 3 2 2 10" xfId="30839"/>
    <cellStyle name="Input 2 3 2 3 2 2 2" xfId="30840"/>
    <cellStyle name="Input 2 3 2 3 2 2 2 2" xfId="30841"/>
    <cellStyle name="Input 2 3 2 3 2 2 2 3" xfId="30842"/>
    <cellStyle name="Input 2 3 2 3 2 2 2 4" xfId="30843"/>
    <cellStyle name="Input 2 3 2 3 2 2 2 5" xfId="30844"/>
    <cellStyle name="Input 2 3 2 3 2 2 2 6" xfId="30845"/>
    <cellStyle name="Input 2 3 2 3 2 2 2 7" xfId="30846"/>
    <cellStyle name="Input 2 3 2 3 2 2 2 8" xfId="30847"/>
    <cellStyle name="Input 2 3 2 3 2 2 2 9" xfId="30848"/>
    <cellStyle name="Input 2 3 2 3 2 2 3" xfId="30849"/>
    <cellStyle name="Input 2 3 2 3 2 2 4" xfId="30850"/>
    <cellStyle name="Input 2 3 2 3 2 2 5" xfId="30851"/>
    <cellStyle name="Input 2 3 2 3 2 2 6" xfId="30852"/>
    <cellStyle name="Input 2 3 2 3 2 2 7" xfId="30853"/>
    <cellStyle name="Input 2 3 2 3 2 2 8" xfId="30854"/>
    <cellStyle name="Input 2 3 2 3 2 2 9" xfId="30855"/>
    <cellStyle name="Input 2 3 2 3 2 3" xfId="30856"/>
    <cellStyle name="Input 2 3 2 3 2 3 2" xfId="30857"/>
    <cellStyle name="Input 2 3 2 3 2 3 3" xfId="30858"/>
    <cellStyle name="Input 2 3 2 3 2 3 4" xfId="30859"/>
    <cellStyle name="Input 2 3 2 3 2 3 5" xfId="30860"/>
    <cellStyle name="Input 2 3 2 3 2 3 6" xfId="30861"/>
    <cellStyle name="Input 2 3 2 3 2 3 7" xfId="30862"/>
    <cellStyle name="Input 2 3 2 3 2 3 8" xfId="30863"/>
    <cellStyle name="Input 2 3 2 3 2 4" xfId="30864"/>
    <cellStyle name="Input 2 3 2 3 2 4 2" xfId="30865"/>
    <cellStyle name="Input 2 3 2 3 2 4 3" xfId="30866"/>
    <cellStyle name="Input 2 3 2 3 2 4 4" xfId="30867"/>
    <cellStyle name="Input 2 3 2 3 2 4 5" xfId="30868"/>
    <cellStyle name="Input 2 3 2 3 2 4 6" xfId="30869"/>
    <cellStyle name="Input 2 3 2 3 2 4 7" xfId="30870"/>
    <cellStyle name="Input 2 3 2 3 2 4 8" xfId="30871"/>
    <cellStyle name="Input 2 3 2 3 2 4 9" xfId="30872"/>
    <cellStyle name="Input 2 3 2 3 2 5" xfId="30873"/>
    <cellStyle name="Input 2 3 2 3 2 6" xfId="30874"/>
    <cellStyle name="Input 2 3 2 3 2 7" xfId="30875"/>
    <cellStyle name="Input 2 3 2 3 2 8" xfId="30876"/>
    <cellStyle name="Input 2 3 2 3 2 9" xfId="30877"/>
    <cellStyle name="Input 2 3 2 3 20" xfId="30878"/>
    <cellStyle name="Input 2 3 2 3 21" xfId="30879"/>
    <cellStyle name="Input 2 3 2 3 22" xfId="30880"/>
    <cellStyle name="Input 2 3 2 3 23" xfId="30881"/>
    <cellStyle name="Input 2 3 2 3 24" xfId="30882"/>
    <cellStyle name="Input 2 3 2 3 3" xfId="30883"/>
    <cellStyle name="Input 2 3 2 3 3 10" xfId="30884"/>
    <cellStyle name="Input 2 3 2 3 3 11" xfId="30885"/>
    <cellStyle name="Input 2 3 2 3 3 12" xfId="30886"/>
    <cellStyle name="Input 2 3 2 3 3 13" xfId="30887"/>
    <cellStyle name="Input 2 3 2 3 3 2" xfId="30888"/>
    <cellStyle name="Input 2 3 2 3 3 2 10" xfId="30889"/>
    <cellStyle name="Input 2 3 2 3 3 2 2" xfId="30890"/>
    <cellStyle name="Input 2 3 2 3 3 2 2 2" xfId="30891"/>
    <cellStyle name="Input 2 3 2 3 3 2 2 3" xfId="30892"/>
    <cellStyle name="Input 2 3 2 3 3 2 2 4" xfId="30893"/>
    <cellStyle name="Input 2 3 2 3 3 2 2 5" xfId="30894"/>
    <cellStyle name="Input 2 3 2 3 3 2 2 6" xfId="30895"/>
    <cellStyle name="Input 2 3 2 3 3 2 2 7" xfId="30896"/>
    <cellStyle name="Input 2 3 2 3 3 2 2 8" xfId="30897"/>
    <cellStyle name="Input 2 3 2 3 3 2 2 9" xfId="30898"/>
    <cellStyle name="Input 2 3 2 3 3 2 3" xfId="30899"/>
    <cellStyle name="Input 2 3 2 3 3 2 4" xfId="30900"/>
    <cellStyle name="Input 2 3 2 3 3 2 5" xfId="30901"/>
    <cellStyle name="Input 2 3 2 3 3 2 6" xfId="30902"/>
    <cellStyle name="Input 2 3 2 3 3 2 7" xfId="30903"/>
    <cellStyle name="Input 2 3 2 3 3 2 8" xfId="30904"/>
    <cellStyle name="Input 2 3 2 3 3 2 9" xfId="30905"/>
    <cellStyle name="Input 2 3 2 3 3 3" xfId="30906"/>
    <cellStyle name="Input 2 3 2 3 3 3 2" xfId="30907"/>
    <cellStyle name="Input 2 3 2 3 3 3 3" xfId="30908"/>
    <cellStyle name="Input 2 3 2 3 3 3 4" xfId="30909"/>
    <cellStyle name="Input 2 3 2 3 3 3 5" xfId="30910"/>
    <cellStyle name="Input 2 3 2 3 3 3 6" xfId="30911"/>
    <cellStyle name="Input 2 3 2 3 3 3 7" xfId="30912"/>
    <cellStyle name="Input 2 3 2 3 3 3 8" xfId="30913"/>
    <cellStyle name="Input 2 3 2 3 3 4" xfId="30914"/>
    <cellStyle name="Input 2 3 2 3 3 4 2" xfId="30915"/>
    <cellStyle name="Input 2 3 2 3 3 4 3" xfId="30916"/>
    <cellStyle name="Input 2 3 2 3 3 4 4" xfId="30917"/>
    <cellStyle name="Input 2 3 2 3 3 4 5" xfId="30918"/>
    <cellStyle name="Input 2 3 2 3 3 4 6" xfId="30919"/>
    <cellStyle name="Input 2 3 2 3 3 4 7" xfId="30920"/>
    <cellStyle name="Input 2 3 2 3 3 4 8" xfId="30921"/>
    <cellStyle name="Input 2 3 2 3 3 4 9" xfId="30922"/>
    <cellStyle name="Input 2 3 2 3 3 5" xfId="30923"/>
    <cellStyle name="Input 2 3 2 3 3 6" xfId="30924"/>
    <cellStyle name="Input 2 3 2 3 3 7" xfId="30925"/>
    <cellStyle name="Input 2 3 2 3 3 8" xfId="30926"/>
    <cellStyle name="Input 2 3 2 3 3 9" xfId="30927"/>
    <cellStyle name="Input 2 3 2 3 4" xfId="30928"/>
    <cellStyle name="Input 2 3 2 3 4 10" xfId="30929"/>
    <cellStyle name="Input 2 3 2 3 4 11" xfId="30930"/>
    <cellStyle name="Input 2 3 2 3 4 12" xfId="30931"/>
    <cellStyle name="Input 2 3 2 3 4 13" xfId="30932"/>
    <cellStyle name="Input 2 3 2 3 4 2" xfId="30933"/>
    <cellStyle name="Input 2 3 2 3 4 2 10" xfId="30934"/>
    <cellStyle name="Input 2 3 2 3 4 2 2" xfId="30935"/>
    <cellStyle name="Input 2 3 2 3 4 2 2 2" xfId="30936"/>
    <cellStyle name="Input 2 3 2 3 4 2 2 3" xfId="30937"/>
    <cellStyle name="Input 2 3 2 3 4 2 2 4" xfId="30938"/>
    <cellStyle name="Input 2 3 2 3 4 2 2 5" xfId="30939"/>
    <cellStyle name="Input 2 3 2 3 4 2 2 6" xfId="30940"/>
    <cellStyle name="Input 2 3 2 3 4 2 2 7" xfId="30941"/>
    <cellStyle name="Input 2 3 2 3 4 2 2 8" xfId="30942"/>
    <cellStyle name="Input 2 3 2 3 4 2 2 9" xfId="30943"/>
    <cellStyle name="Input 2 3 2 3 4 2 3" xfId="30944"/>
    <cellStyle name="Input 2 3 2 3 4 2 4" xfId="30945"/>
    <cellStyle name="Input 2 3 2 3 4 2 5" xfId="30946"/>
    <cellStyle name="Input 2 3 2 3 4 2 6" xfId="30947"/>
    <cellStyle name="Input 2 3 2 3 4 2 7" xfId="30948"/>
    <cellStyle name="Input 2 3 2 3 4 2 8" xfId="30949"/>
    <cellStyle name="Input 2 3 2 3 4 2 9" xfId="30950"/>
    <cellStyle name="Input 2 3 2 3 4 3" xfId="30951"/>
    <cellStyle name="Input 2 3 2 3 4 3 2" xfId="30952"/>
    <cellStyle name="Input 2 3 2 3 4 3 3" xfId="30953"/>
    <cellStyle name="Input 2 3 2 3 4 3 4" xfId="30954"/>
    <cellStyle name="Input 2 3 2 3 4 3 5" xfId="30955"/>
    <cellStyle name="Input 2 3 2 3 4 3 6" xfId="30956"/>
    <cellStyle name="Input 2 3 2 3 4 3 7" xfId="30957"/>
    <cellStyle name="Input 2 3 2 3 4 3 8" xfId="30958"/>
    <cellStyle name="Input 2 3 2 3 4 4" xfId="30959"/>
    <cellStyle name="Input 2 3 2 3 4 4 2" xfId="30960"/>
    <cellStyle name="Input 2 3 2 3 4 4 3" xfId="30961"/>
    <cellStyle name="Input 2 3 2 3 4 4 4" xfId="30962"/>
    <cellStyle name="Input 2 3 2 3 4 4 5" xfId="30963"/>
    <cellStyle name="Input 2 3 2 3 4 4 6" xfId="30964"/>
    <cellStyle name="Input 2 3 2 3 4 4 7" xfId="30965"/>
    <cellStyle name="Input 2 3 2 3 4 4 8" xfId="30966"/>
    <cellStyle name="Input 2 3 2 3 4 4 9" xfId="30967"/>
    <cellStyle name="Input 2 3 2 3 4 5" xfId="30968"/>
    <cellStyle name="Input 2 3 2 3 4 6" xfId="30969"/>
    <cellStyle name="Input 2 3 2 3 4 7" xfId="30970"/>
    <cellStyle name="Input 2 3 2 3 4 8" xfId="30971"/>
    <cellStyle name="Input 2 3 2 3 4 9" xfId="30972"/>
    <cellStyle name="Input 2 3 2 3 5" xfId="30973"/>
    <cellStyle name="Input 2 3 2 3 5 10" xfId="30974"/>
    <cellStyle name="Input 2 3 2 3 5 2" xfId="30975"/>
    <cellStyle name="Input 2 3 2 3 5 2 2" xfId="30976"/>
    <cellStyle name="Input 2 3 2 3 5 2 3" xfId="30977"/>
    <cellStyle name="Input 2 3 2 3 5 2 4" xfId="30978"/>
    <cellStyle name="Input 2 3 2 3 5 2 5" xfId="30979"/>
    <cellStyle name="Input 2 3 2 3 5 2 6" xfId="30980"/>
    <cellStyle name="Input 2 3 2 3 5 2 7" xfId="30981"/>
    <cellStyle name="Input 2 3 2 3 5 2 8" xfId="30982"/>
    <cellStyle name="Input 2 3 2 3 5 2 9" xfId="30983"/>
    <cellStyle name="Input 2 3 2 3 5 3" xfId="30984"/>
    <cellStyle name="Input 2 3 2 3 5 4" xfId="30985"/>
    <cellStyle name="Input 2 3 2 3 5 5" xfId="30986"/>
    <cellStyle name="Input 2 3 2 3 5 6" xfId="30987"/>
    <cellStyle name="Input 2 3 2 3 5 7" xfId="30988"/>
    <cellStyle name="Input 2 3 2 3 5 8" xfId="30989"/>
    <cellStyle name="Input 2 3 2 3 5 9" xfId="30990"/>
    <cellStyle name="Input 2 3 2 3 6" xfId="30991"/>
    <cellStyle name="Input 2 3 2 3 6 2" xfId="30992"/>
    <cellStyle name="Input 2 3 2 3 6 3" xfId="30993"/>
    <cellStyle name="Input 2 3 2 3 6 4" xfId="30994"/>
    <cellStyle name="Input 2 3 2 3 6 5" xfId="30995"/>
    <cellStyle name="Input 2 3 2 3 6 6" xfId="30996"/>
    <cellStyle name="Input 2 3 2 3 6 7" xfId="30997"/>
    <cellStyle name="Input 2 3 2 3 6 8" xfId="30998"/>
    <cellStyle name="Input 2 3 2 3 7" xfId="30999"/>
    <cellStyle name="Input 2 3 2 3 7 2" xfId="31000"/>
    <cellStyle name="Input 2 3 2 3 7 3" xfId="31001"/>
    <cellStyle name="Input 2 3 2 3 7 4" xfId="31002"/>
    <cellStyle name="Input 2 3 2 3 7 5" xfId="31003"/>
    <cellStyle name="Input 2 3 2 3 7 6" xfId="31004"/>
    <cellStyle name="Input 2 3 2 3 7 7" xfId="31005"/>
    <cellStyle name="Input 2 3 2 3 7 8" xfId="31006"/>
    <cellStyle name="Input 2 3 2 3 7 9" xfId="31007"/>
    <cellStyle name="Input 2 3 2 3 8" xfId="31008"/>
    <cellStyle name="Input 2 3 2 3 9" xfId="31009"/>
    <cellStyle name="Input 2 3 2 4" xfId="31010"/>
    <cellStyle name="Input 2 3 2 4 10" xfId="31011"/>
    <cellStyle name="Input 2 3 2 4 11" xfId="31012"/>
    <cellStyle name="Input 2 3 2 4 12" xfId="31013"/>
    <cellStyle name="Input 2 3 2 4 13" xfId="31014"/>
    <cellStyle name="Input 2 3 2 4 14" xfId="31015"/>
    <cellStyle name="Input 2 3 2 4 15" xfId="31016"/>
    <cellStyle name="Input 2 3 2 4 16" xfId="31017"/>
    <cellStyle name="Input 2 3 2 4 17" xfId="31018"/>
    <cellStyle name="Input 2 3 2 4 18" xfId="31019"/>
    <cellStyle name="Input 2 3 2 4 2" xfId="31020"/>
    <cellStyle name="Input 2 3 2 4 2 10" xfId="31021"/>
    <cellStyle name="Input 2 3 2 4 2 2" xfId="31022"/>
    <cellStyle name="Input 2 3 2 4 2 2 2" xfId="31023"/>
    <cellStyle name="Input 2 3 2 4 2 2 3" xfId="31024"/>
    <cellStyle name="Input 2 3 2 4 2 2 4" xfId="31025"/>
    <cellStyle name="Input 2 3 2 4 2 2 5" xfId="31026"/>
    <cellStyle name="Input 2 3 2 4 2 2 6" xfId="31027"/>
    <cellStyle name="Input 2 3 2 4 2 2 7" xfId="31028"/>
    <cellStyle name="Input 2 3 2 4 2 2 8" xfId="31029"/>
    <cellStyle name="Input 2 3 2 4 2 2 9" xfId="31030"/>
    <cellStyle name="Input 2 3 2 4 2 3" xfId="31031"/>
    <cellStyle name="Input 2 3 2 4 2 4" xfId="31032"/>
    <cellStyle name="Input 2 3 2 4 2 5" xfId="31033"/>
    <cellStyle name="Input 2 3 2 4 2 6" xfId="31034"/>
    <cellStyle name="Input 2 3 2 4 2 7" xfId="31035"/>
    <cellStyle name="Input 2 3 2 4 2 8" xfId="31036"/>
    <cellStyle name="Input 2 3 2 4 2 9" xfId="31037"/>
    <cellStyle name="Input 2 3 2 4 3" xfId="31038"/>
    <cellStyle name="Input 2 3 2 4 3 2" xfId="31039"/>
    <cellStyle name="Input 2 3 2 4 3 3" xfId="31040"/>
    <cellStyle name="Input 2 3 2 4 3 4" xfId="31041"/>
    <cellStyle name="Input 2 3 2 4 3 5" xfId="31042"/>
    <cellStyle name="Input 2 3 2 4 3 6" xfId="31043"/>
    <cellStyle name="Input 2 3 2 4 3 7" xfId="31044"/>
    <cellStyle name="Input 2 3 2 4 3 8" xfId="31045"/>
    <cellStyle name="Input 2 3 2 4 4" xfId="31046"/>
    <cellStyle name="Input 2 3 2 4 4 2" xfId="31047"/>
    <cellStyle name="Input 2 3 2 4 4 3" xfId="31048"/>
    <cellStyle name="Input 2 3 2 4 4 4" xfId="31049"/>
    <cellStyle name="Input 2 3 2 4 4 5" xfId="31050"/>
    <cellStyle name="Input 2 3 2 4 4 6" xfId="31051"/>
    <cellStyle name="Input 2 3 2 4 4 7" xfId="31052"/>
    <cellStyle name="Input 2 3 2 4 4 8" xfId="31053"/>
    <cellStyle name="Input 2 3 2 4 4 9" xfId="31054"/>
    <cellStyle name="Input 2 3 2 4 5" xfId="31055"/>
    <cellStyle name="Input 2 3 2 4 6" xfId="31056"/>
    <cellStyle name="Input 2 3 2 4 7" xfId="31057"/>
    <cellStyle name="Input 2 3 2 4 8" xfId="31058"/>
    <cellStyle name="Input 2 3 2 4 9" xfId="31059"/>
    <cellStyle name="Input 2 3 2 5" xfId="31060"/>
    <cellStyle name="Input 2 3 2 5 10" xfId="31061"/>
    <cellStyle name="Input 2 3 2 5 11" xfId="31062"/>
    <cellStyle name="Input 2 3 2 5 12" xfId="31063"/>
    <cellStyle name="Input 2 3 2 5 13" xfId="31064"/>
    <cellStyle name="Input 2 3 2 5 14" xfId="31065"/>
    <cellStyle name="Input 2 3 2 5 15" xfId="31066"/>
    <cellStyle name="Input 2 3 2 5 16" xfId="31067"/>
    <cellStyle name="Input 2 3 2 5 17" xfId="31068"/>
    <cellStyle name="Input 2 3 2 5 18" xfId="31069"/>
    <cellStyle name="Input 2 3 2 5 2" xfId="31070"/>
    <cellStyle name="Input 2 3 2 5 3" xfId="31071"/>
    <cellStyle name="Input 2 3 2 5 4" xfId="31072"/>
    <cellStyle name="Input 2 3 2 5 5" xfId="31073"/>
    <cellStyle name="Input 2 3 2 5 6" xfId="31074"/>
    <cellStyle name="Input 2 3 2 5 7" xfId="31075"/>
    <cellStyle name="Input 2 3 2 5 8" xfId="31076"/>
    <cellStyle name="Input 2 3 2 5 9" xfId="31077"/>
    <cellStyle name="Input 2 3 2 6" xfId="31078"/>
    <cellStyle name="Input 2 3 2 6 10" xfId="31079"/>
    <cellStyle name="Input 2 3 2 6 11" xfId="31080"/>
    <cellStyle name="Input 2 3 2 6 12" xfId="31081"/>
    <cellStyle name="Input 2 3 2 6 13" xfId="31082"/>
    <cellStyle name="Input 2 3 2 6 14" xfId="31083"/>
    <cellStyle name="Input 2 3 2 6 15" xfId="31084"/>
    <cellStyle name="Input 2 3 2 6 16" xfId="31085"/>
    <cellStyle name="Input 2 3 2 6 17" xfId="31086"/>
    <cellStyle name="Input 2 3 2 6 18" xfId="31087"/>
    <cellStyle name="Input 2 3 2 6 2" xfId="31088"/>
    <cellStyle name="Input 2 3 2 6 3" xfId="31089"/>
    <cellStyle name="Input 2 3 2 6 4" xfId="31090"/>
    <cellStyle name="Input 2 3 2 6 5" xfId="31091"/>
    <cellStyle name="Input 2 3 2 6 6" xfId="31092"/>
    <cellStyle name="Input 2 3 2 6 7" xfId="31093"/>
    <cellStyle name="Input 2 3 2 6 8" xfId="31094"/>
    <cellStyle name="Input 2 3 2 6 9" xfId="31095"/>
    <cellStyle name="Input 2 3 2 7" xfId="31096"/>
    <cellStyle name="Input 2 3 2 7 2" xfId="31097"/>
    <cellStyle name="Input 2 3 2 7 3" xfId="31098"/>
    <cellStyle name="Input 2 3 2 7 4" xfId="31099"/>
    <cellStyle name="Input 2 3 2 7 5" xfId="31100"/>
    <cellStyle name="Input 2 3 2 7 6" xfId="31101"/>
    <cellStyle name="Input 2 3 2 7 7" xfId="31102"/>
    <cellStyle name="Input 2 3 2 7 8" xfId="31103"/>
    <cellStyle name="Input 2 3 2 7 9" xfId="31104"/>
    <cellStyle name="Input 2 3 2 8" xfId="31105"/>
    <cellStyle name="Input 2 3 2 8 2" xfId="31106"/>
    <cellStyle name="Input 2 3 2 8 3" xfId="31107"/>
    <cellStyle name="Input 2 3 2 8 4" xfId="31108"/>
    <cellStyle name="Input 2 3 2 8 5" xfId="31109"/>
    <cellStyle name="Input 2 3 2 8 6" xfId="31110"/>
    <cellStyle name="Input 2 3 2 8 7" xfId="31111"/>
    <cellStyle name="Input 2 3 2 8 8" xfId="31112"/>
    <cellStyle name="Input 2 3 2 8 9" xfId="31113"/>
    <cellStyle name="Input 2 3 2 9" xfId="31114"/>
    <cellStyle name="Input 2 3 2 9 2" xfId="31115"/>
    <cellStyle name="Input 2 3 2 9 3" xfId="31116"/>
    <cellStyle name="Input 2 3 2 9 4" xfId="31117"/>
    <cellStyle name="Input 2 3 2 9 5" xfId="31118"/>
    <cellStyle name="Input 2 3 2 9 6" xfId="31119"/>
    <cellStyle name="Input 2 3 2 9 7" xfId="31120"/>
    <cellStyle name="Input 2 3 2 9 8" xfId="31121"/>
    <cellStyle name="Input 2 3 20" xfId="31122"/>
    <cellStyle name="Input 2 3 21" xfId="31123"/>
    <cellStyle name="Input 2 3 22" xfId="31124"/>
    <cellStyle name="Input 2 3 23" xfId="31125"/>
    <cellStyle name="Input 2 3 24" xfId="31126"/>
    <cellStyle name="Input 2 3 25" xfId="31127"/>
    <cellStyle name="Input 2 3 3" xfId="9779"/>
    <cellStyle name="Input 2 3 3 10" xfId="31128"/>
    <cellStyle name="Input 2 3 3 10 2" xfId="31129"/>
    <cellStyle name="Input 2 3 3 10 3" xfId="31130"/>
    <cellStyle name="Input 2 3 3 10 4" xfId="31131"/>
    <cellStyle name="Input 2 3 3 10 5" xfId="31132"/>
    <cellStyle name="Input 2 3 3 10 6" xfId="31133"/>
    <cellStyle name="Input 2 3 3 10 7" xfId="31134"/>
    <cellStyle name="Input 2 3 3 10 8" xfId="31135"/>
    <cellStyle name="Input 2 3 3 11" xfId="31136"/>
    <cellStyle name="Input 2 3 3 11 2" xfId="31137"/>
    <cellStyle name="Input 2 3 3 11 3" xfId="31138"/>
    <cellStyle name="Input 2 3 3 11 4" xfId="31139"/>
    <cellStyle name="Input 2 3 3 11 5" xfId="31140"/>
    <cellStyle name="Input 2 3 3 11 6" xfId="31141"/>
    <cellStyle name="Input 2 3 3 11 7" xfId="31142"/>
    <cellStyle name="Input 2 3 3 11 8" xfId="31143"/>
    <cellStyle name="Input 2 3 3 12" xfId="31144"/>
    <cellStyle name="Input 2 3 3 13" xfId="31145"/>
    <cellStyle name="Input 2 3 3 14" xfId="31146"/>
    <cellStyle name="Input 2 3 3 15" xfId="31147"/>
    <cellStyle name="Input 2 3 3 16" xfId="31148"/>
    <cellStyle name="Input 2 3 3 17" xfId="31149"/>
    <cellStyle name="Input 2 3 3 18" xfId="31150"/>
    <cellStyle name="Input 2 3 3 19" xfId="31151"/>
    <cellStyle name="Input 2 3 3 2" xfId="10111"/>
    <cellStyle name="Input 2 3 3 2 10" xfId="31152"/>
    <cellStyle name="Input 2 3 3 2 10 2" xfId="31153"/>
    <cellStyle name="Input 2 3 3 2 10 3" xfId="31154"/>
    <cellStyle name="Input 2 3 3 2 10 4" xfId="31155"/>
    <cellStyle name="Input 2 3 3 2 10 5" xfId="31156"/>
    <cellStyle name="Input 2 3 3 2 10 6" xfId="31157"/>
    <cellStyle name="Input 2 3 3 2 10 7" xfId="31158"/>
    <cellStyle name="Input 2 3 3 2 10 8" xfId="31159"/>
    <cellStyle name="Input 2 3 3 2 11" xfId="31160"/>
    <cellStyle name="Input 2 3 3 2 12" xfId="31161"/>
    <cellStyle name="Input 2 3 3 2 13" xfId="31162"/>
    <cellStyle name="Input 2 3 3 2 14" xfId="31163"/>
    <cellStyle name="Input 2 3 3 2 15" xfId="31164"/>
    <cellStyle name="Input 2 3 3 2 16" xfId="31165"/>
    <cellStyle name="Input 2 3 3 2 17" xfId="31166"/>
    <cellStyle name="Input 2 3 3 2 18" xfId="31167"/>
    <cellStyle name="Input 2 3 3 2 19" xfId="31168"/>
    <cellStyle name="Input 2 3 3 2 2" xfId="31169"/>
    <cellStyle name="Input 2 3 3 2 2 10" xfId="31170"/>
    <cellStyle name="Input 2 3 3 2 2 11" xfId="31171"/>
    <cellStyle name="Input 2 3 3 2 2 12" xfId="31172"/>
    <cellStyle name="Input 2 3 3 2 2 13" xfId="31173"/>
    <cellStyle name="Input 2 3 3 2 2 14" xfId="31174"/>
    <cellStyle name="Input 2 3 3 2 2 15" xfId="31175"/>
    <cellStyle name="Input 2 3 3 2 2 16" xfId="31176"/>
    <cellStyle name="Input 2 3 3 2 2 17" xfId="31177"/>
    <cellStyle name="Input 2 3 3 2 2 18" xfId="31178"/>
    <cellStyle name="Input 2 3 3 2 2 19" xfId="31179"/>
    <cellStyle name="Input 2 3 3 2 2 2" xfId="31180"/>
    <cellStyle name="Input 2 3 3 2 2 2 10" xfId="31181"/>
    <cellStyle name="Input 2 3 3 2 2 2 11" xfId="31182"/>
    <cellStyle name="Input 2 3 3 2 2 2 12" xfId="31183"/>
    <cellStyle name="Input 2 3 3 2 2 2 13" xfId="31184"/>
    <cellStyle name="Input 2 3 3 2 2 2 14" xfId="31185"/>
    <cellStyle name="Input 2 3 3 2 2 2 15" xfId="31186"/>
    <cellStyle name="Input 2 3 3 2 2 2 2" xfId="31187"/>
    <cellStyle name="Input 2 3 3 2 2 2 2 2" xfId="31188"/>
    <cellStyle name="Input 2 3 3 2 2 2 2 3" xfId="31189"/>
    <cellStyle name="Input 2 3 3 2 2 2 2 4" xfId="31190"/>
    <cellStyle name="Input 2 3 3 2 2 2 2 5" xfId="31191"/>
    <cellStyle name="Input 2 3 3 2 2 2 2 6" xfId="31192"/>
    <cellStyle name="Input 2 3 3 2 2 2 2 7" xfId="31193"/>
    <cellStyle name="Input 2 3 3 2 2 2 2 8" xfId="31194"/>
    <cellStyle name="Input 2 3 3 2 2 2 2 9" xfId="31195"/>
    <cellStyle name="Input 2 3 3 2 2 2 3" xfId="31196"/>
    <cellStyle name="Input 2 3 3 2 2 2 3 2" xfId="31197"/>
    <cellStyle name="Input 2 3 3 2 2 2 3 3" xfId="31198"/>
    <cellStyle name="Input 2 3 3 2 2 2 3 4" xfId="31199"/>
    <cellStyle name="Input 2 3 3 2 2 2 3 5" xfId="31200"/>
    <cellStyle name="Input 2 3 3 2 2 2 3 6" xfId="31201"/>
    <cellStyle name="Input 2 3 3 2 2 2 3 7" xfId="31202"/>
    <cellStyle name="Input 2 3 3 2 2 2 3 8" xfId="31203"/>
    <cellStyle name="Input 2 3 3 2 2 2 3 9" xfId="31204"/>
    <cellStyle name="Input 2 3 3 2 2 2 4" xfId="31205"/>
    <cellStyle name="Input 2 3 3 2 2 2 4 2" xfId="31206"/>
    <cellStyle name="Input 2 3 3 2 2 2 4 3" xfId="31207"/>
    <cellStyle name="Input 2 3 3 2 2 2 4 4" xfId="31208"/>
    <cellStyle name="Input 2 3 3 2 2 2 4 5" xfId="31209"/>
    <cellStyle name="Input 2 3 3 2 2 2 4 6" xfId="31210"/>
    <cellStyle name="Input 2 3 3 2 2 2 4 7" xfId="31211"/>
    <cellStyle name="Input 2 3 3 2 2 2 4 8" xfId="31212"/>
    <cellStyle name="Input 2 3 3 2 2 2 4 9" xfId="31213"/>
    <cellStyle name="Input 2 3 3 2 2 2 5" xfId="31214"/>
    <cellStyle name="Input 2 3 3 2 2 2 5 2" xfId="31215"/>
    <cellStyle name="Input 2 3 3 2 2 2 5 3" xfId="31216"/>
    <cellStyle name="Input 2 3 3 2 2 2 5 4" xfId="31217"/>
    <cellStyle name="Input 2 3 3 2 2 2 5 5" xfId="31218"/>
    <cellStyle name="Input 2 3 3 2 2 2 5 6" xfId="31219"/>
    <cellStyle name="Input 2 3 3 2 2 2 5 7" xfId="31220"/>
    <cellStyle name="Input 2 3 3 2 2 2 5 8" xfId="31221"/>
    <cellStyle name="Input 2 3 3 2 2 2 6" xfId="31222"/>
    <cellStyle name="Input 2 3 3 2 2 2 6 2" xfId="31223"/>
    <cellStyle name="Input 2 3 3 2 2 2 6 3" xfId="31224"/>
    <cellStyle name="Input 2 3 3 2 2 2 6 4" xfId="31225"/>
    <cellStyle name="Input 2 3 3 2 2 2 6 5" xfId="31226"/>
    <cellStyle name="Input 2 3 3 2 2 2 6 6" xfId="31227"/>
    <cellStyle name="Input 2 3 3 2 2 2 6 7" xfId="31228"/>
    <cellStyle name="Input 2 3 3 2 2 2 6 8" xfId="31229"/>
    <cellStyle name="Input 2 3 3 2 2 2 7" xfId="31230"/>
    <cellStyle name="Input 2 3 3 2 2 2 7 2" xfId="31231"/>
    <cellStyle name="Input 2 3 3 2 2 2 7 3" xfId="31232"/>
    <cellStyle name="Input 2 3 3 2 2 2 7 4" xfId="31233"/>
    <cellStyle name="Input 2 3 3 2 2 2 7 5" xfId="31234"/>
    <cellStyle name="Input 2 3 3 2 2 2 7 6" xfId="31235"/>
    <cellStyle name="Input 2 3 3 2 2 2 7 7" xfId="31236"/>
    <cellStyle name="Input 2 3 3 2 2 2 7 8" xfId="31237"/>
    <cellStyle name="Input 2 3 3 2 2 2 8" xfId="31238"/>
    <cellStyle name="Input 2 3 3 2 2 2 9" xfId="31239"/>
    <cellStyle name="Input 2 3 3 2 2 20" xfId="31240"/>
    <cellStyle name="Input 2 3 3 2 2 21" xfId="31241"/>
    <cellStyle name="Input 2 3 3 2 2 22" xfId="31242"/>
    <cellStyle name="Input 2 3 3 2 2 23" xfId="31243"/>
    <cellStyle name="Input 2 3 3 2 2 24" xfId="31244"/>
    <cellStyle name="Input 2 3 3 2 2 25" xfId="31245"/>
    <cellStyle name="Input 2 3 3 2 2 26" xfId="31246"/>
    <cellStyle name="Input 2 3 3 2 2 27" xfId="31247"/>
    <cellStyle name="Input 2 3 3 2 2 3" xfId="31248"/>
    <cellStyle name="Input 2 3 3 2 2 3 10" xfId="31249"/>
    <cellStyle name="Input 2 3 3 2 2 3 11" xfId="31250"/>
    <cellStyle name="Input 2 3 3 2 2 3 12" xfId="31251"/>
    <cellStyle name="Input 2 3 3 2 2 3 13" xfId="31252"/>
    <cellStyle name="Input 2 3 3 2 2 3 14" xfId="31253"/>
    <cellStyle name="Input 2 3 3 2 2 3 15" xfId="31254"/>
    <cellStyle name="Input 2 3 3 2 2 3 2" xfId="31255"/>
    <cellStyle name="Input 2 3 3 2 2 3 2 2" xfId="31256"/>
    <cellStyle name="Input 2 3 3 2 2 3 2 3" xfId="31257"/>
    <cellStyle name="Input 2 3 3 2 2 3 2 4" xfId="31258"/>
    <cellStyle name="Input 2 3 3 2 2 3 2 5" xfId="31259"/>
    <cellStyle name="Input 2 3 3 2 2 3 2 6" xfId="31260"/>
    <cellStyle name="Input 2 3 3 2 2 3 2 7" xfId="31261"/>
    <cellStyle name="Input 2 3 3 2 2 3 2 8" xfId="31262"/>
    <cellStyle name="Input 2 3 3 2 2 3 3" xfId="31263"/>
    <cellStyle name="Input 2 3 3 2 2 3 3 2" xfId="31264"/>
    <cellStyle name="Input 2 3 3 2 2 3 3 3" xfId="31265"/>
    <cellStyle name="Input 2 3 3 2 2 3 3 4" xfId="31266"/>
    <cellStyle name="Input 2 3 3 2 2 3 3 5" xfId="31267"/>
    <cellStyle name="Input 2 3 3 2 2 3 3 6" xfId="31268"/>
    <cellStyle name="Input 2 3 3 2 2 3 3 7" xfId="31269"/>
    <cellStyle name="Input 2 3 3 2 2 3 3 8" xfId="31270"/>
    <cellStyle name="Input 2 3 3 2 2 3 4" xfId="31271"/>
    <cellStyle name="Input 2 3 3 2 2 3 4 2" xfId="31272"/>
    <cellStyle name="Input 2 3 3 2 2 3 4 3" xfId="31273"/>
    <cellStyle name="Input 2 3 3 2 2 3 4 4" xfId="31274"/>
    <cellStyle name="Input 2 3 3 2 2 3 4 5" xfId="31275"/>
    <cellStyle name="Input 2 3 3 2 2 3 4 6" xfId="31276"/>
    <cellStyle name="Input 2 3 3 2 2 3 4 7" xfId="31277"/>
    <cellStyle name="Input 2 3 3 2 2 3 4 8" xfId="31278"/>
    <cellStyle name="Input 2 3 3 2 2 3 5" xfId="31279"/>
    <cellStyle name="Input 2 3 3 2 2 3 5 2" xfId="31280"/>
    <cellStyle name="Input 2 3 3 2 2 3 5 3" xfId="31281"/>
    <cellStyle name="Input 2 3 3 2 2 3 5 4" xfId="31282"/>
    <cellStyle name="Input 2 3 3 2 2 3 5 5" xfId="31283"/>
    <cellStyle name="Input 2 3 3 2 2 3 5 6" xfId="31284"/>
    <cellStyle name="Input 2 3 3 2 2 3 5 7" xfId="31285"/>
    <cellStyle name="Input 2 3 3 2 2 3 5 8" xfId="31286"/>
    <cellStyle name="Input 2 3 3 2 2 3 6" xfId="31287"/>
    <cellStyle name="Input 2 3 3 2 2 3 6 2" xfId="31288"/>
    <cellStyle name="Input 2 3 3 2 2 3 6 3" xfId="31289"/>
    <cellStyle name="Input 2 3 3 2 2 3 6 4" xfId="31290"/>
    <cellStyle name="Input 2 3 3 2 2 3 6 5" xfId="31291"/>
    <cellStyle name="Input 2 3 3 2 2 3 6 6" xfId="31292"/>
    <cellStyle name="Input 2 3 3 2 2 3 6 7" xfId="31293"/>
    <cellStyle name="Input 2 3 3 2 2 3 6 8" xfId="31294"/>
    <cellStyle name="Input 2 3 3 2 2 3 7" xfId="31295"/>
    <cellStyle name="Input 2 3 3 2 2 3 7 2" xfId="31296"/>
    <cellStyle name="Input 2 3 3 2 2 3 7 3" xfId="31297"/>
    <cellStyle name="Input 2 3 3 2 2 3 7 4" xfId="31298"/>
    <cellStyle name="Input 2 3 3 2 2 3 7 5" xfId="31299"/>
    <cellStyle name="Input 2 3 3 2 2 3 7 6" xfId="31300"/>
    <cellStyle name="Input 2 3 3 2 2 3 7 7" xfId="31301"/>
    <cellStyle name="Input 2 3 3 2 2 3 7 8" xfId="31302"/>
    <cellStyle name="Input 2 3 3 2 2 3 8" xfId="31303"/>
    <cellStyle name="Input 2 3 3 2 2 3 9" xfId="31304"/>
    <cellStyle name="Input 2 3 3 2 2 4" xfId="31305"/>
    <cellStyle name="Input 2 3 3 2 2 4 2" xfId="31306"/>
    <cellStyle name="Input 2 3 3 2 2 4 3" xfId="31307"/>
    <cellStyle name="Input 2 3 3 2 2 4 4" xfId="31308"/>
    <cellStyle name="Input 2 3 3 2 2 4 5" xfId="31309"/>
    <cellStyle name="Input 2 3 3 2 2 4 6" xfId="31310"/>
    <cellStyle name="Input 2 3 3 2 2 4 7" xfId="31311"/>
    <cellStyle name="Input 2 3 3 2 2 4 8" xfId="31312"/>
    <cellStyle name="Input 2 3 3 2 2 4 9" xfId="31313"/>
    <cellStyle name="Input 2 3 3 2 2 5" xfId="31314"/>
    <cellStyle name="Input 2 3 3 2 2 5 2" xfId="31315"/>
    <cellStyle name="Input 2 3 3 2 2 5 3" xfId="31316"/>
    <cellStyle name="Input 2 3 3 2 2 5 4" xfId="31317"/>
    <cellStyle name="Input 2 3 3 2 2 5 5" xfId="31318"/>
    <cellStyle name="Input 2 3 3 2 2 5 6" xfId="31319"/>
    <cellStyle name="Input 2 3 3 2 2 5 7" xfId="31320"/>
    <cellStyle name="Input 2 3 3 2 2 5 8" xfId="31321"/>
    <cellStyle name="Input 2 3 3 2 2 5 9" xfId="31322"/>
    <cellStyle name="Input 2 3 3 2 2 6" xfId="31323"/>
    <cellStyle name="Input 2 3 3 2 2 6 2" xfId="31324"/>
    <cellStyle name="Input 2 3 3 2 2 6 3" xfId="31325"/>
    <cellStyle name="Input 2 3 3 2 2 6 4" xfId="31326"/>
    <cellStyle name="Input 2 3 3 2 2 6 5" xfId="31327"/>
    <cellStyle name="Input 2 3 3 2 2 6 6" xfId="31328"/>
    <cellStyle name="Input 2 3 3 2 2 6 7" xfId="31329"/>
    <cellStyle name="Input 2 3 3 2 2 6 8" xfId="31330"/>
    <cellStyle name="Input 2 3 3 2 2 6 9" xfId="31331"/>
    <cellStyle name="Input 2 3 3 2 2 7" xfId="31332"/>
    <cellStyle name="Input 2 3 3 2 2 7 2" xfId="31333"/>
    <cellStyle name="Input 2 3 3 2 2 7 3" xfId="31334"/>
    <cellStyle name="Input 2 3 3 2 2 7 4" xfId="31335"/>
    <cellStyle name="Input 2 3 3 2 2 7 5" xfId="31336"/>
    <cellStyle name="Input 2 3 3 2 2 7 6" xfId="31337"/>
    <cellStyle name="Input 2 3 3 2 2 7 7" xfId="31338"/>
    <cellStyle name="Input 2 3 3 2 2 7 8" xfId="31339"/>
    <cellStyle name="Input 2 3 3 2 2 8" xfId="31340"/>
    <cellStyle name="Input 2 3 3 2 2 8 2" xfId="31341"/>
    <cellStyle name="Input 2 3 3 2 2 8 3" xfId="31342"/>
    <cellStyle name="Input 2 3 3 2 2 8 4" xfId="31343"/>
    <cellStyle name="Input 2 3 3 2 2 8 5" xfId="31344"/>
    <cellStyle name="Input 2 3 3 2 2 8 6" xfId="31345"/>
    <cellStyle name="Input 2 3 3 2 2 8 7" xfId="31346"/>
    <cellStyle name="Input 2 3 3 2 2 8 8" xfId="31347"/>
    <cellStyle name="Input 2 3 3 2 2 9" xfId="31348"/>
    <cellStyle name="Input 2 3 3 2 2 9 2" xfId="31349"/>
    <cellStyle name="Input 2 3 3 2 2 9 3" xfId="31350"/>
    <cellStyle name="Input 2 3 3 2 2 9 4" xfId="31351"/>
    <cellStyle name="Input 2 3 3 2 2 9 5" xfId="31352"/>
    <cellStyle name="Input 2 3 3 2 2 9 6" xfId="31353"/>
    <cellStyle name="Input 2 3 3 2 2 9 7" xfId="31354"/>
    <cellStyle name="Input 2 3 3 2 2 9 8" xfId="31355"/>
    <cellStyle name="Input 2 3 3 2 20" xfId="31356"/>
    <cellStyle name="Input 2 3 3 2 21" xfId="31357"/>
    <cellStyle name="Input 2 3 3 2 22" xfId="31358"/>
    <cellStyle name="Input 2 3 3 2 23" xfId="31359"/>
    <cellStyle name="Input 2 3 3 2 24" xfId="31360"/>
    <cellStyle name="Input 2 3 3 2 25" xfId="31361"/>
    <cellStyle name="Input 2 3 3 2 26" xfId="31362"/>
    <cellStyle name="Input 2 3 3 2 3" xfId="31363"/>
    <cellStyle name="Input 2 3 3 2 3 10" xfId="31364"/>
    <cellStyle name="Input 2 3 3 2 3 11" xfId="31365"/>
    <cellStyle name="Input 2 3 3 2 3 12" xfId="31366"/>
    <cellStyle name="Input 2 3 3 2 3 13" xfId="31367"/>
    <cellStyle name="Input 2 3 3 2 3 14" xfId="31368"/>
    <cellStyle name="Input 2 3 3 2 3 15" xfId="31369"/>
    <cellStyle name="Input 2 3 3 2 3 16" xfId="31370"/>
    <cellStyle name="Input 2 3 3 2 3 17" xfId="31371"/>
    <cellStyle name="Input 2 3 3 2 3 18" xfId="31372"/>
    <cellStyle name="Input 2 3 3 2 3 19" xfId="31373"/>
    <cellStyle name="Input 2 3 3 2 3 2" xfId="31374"/>
    <cellStyle name="Input 2 3 3 2 3 2 2" xfId="31375"/>
    <cellStyle name="Input 2 3 3 2 3 2 3" xfId="31376"/>
    <cellStyle name="Input 2 3 3 2 3 2 4" xfId="31377"/>
    <cellStyle name="Input 2 3 3 2 3 2 5" xfId="31378"/>
    <cellStyle name="Input 2 3 3 2 3 2 6" xfId="31379"/>
    <cellStyle name="Input 2 3 3 2 3 2 7" xfId="31380"/>
    <cellStyle name="Input 2 3 3 2 3 2 8" xfId="31381"/>
    <cellStyle name="Input 2 3 3 2 3 2 9" xfId="31382"/>
    <cellStyle name="Input 2 3 3 2 3 20" xfId="31383"/>
    <cellStyle name="Input 2 3 3 2 3 21" xfId="31384"/>
    <cellStyle name="Input 2 3 3 2 3 22" xfId="31385"/>
    <cellStyle name="Input 2 3 3 2 3 23" xfId="31386"/>
    <cellStyle name="Input 2 3 3 2 3 24" xfId="31387"/>
    <cellStyle name="Input 2 3 3 2 3 3" xfId="31388"/>
    <cellStyle name="Input 2 3 3 2 3 3 2" xfId="31389"/>
    <cellStyle name="Input 2 3 3 2 3 3 3" xfId="31390"/>
    <cellStyle name="Input 2 3 3 2 3 3 4" xfId="31391"/>
    <cellStyle name="Input 2 3 3 2 3 3 5" xfId="31392"/>
    <cellStyle name="Input 2 3 3 2 3 3 6" xfId="31393"/>
    <cellStyle name="Input 2 3 3 2 3 3 7" xfId="31394"/>
    <cellStyle name="Input 2 3 3 2 3 3 8" xfId="31395"/>
    <cellStyle name="Input 2 3 3 2 3 3 9" xfId="31396"/>
    <cellStyle name="Input 2 3 3 2 3 4" xfId="31397"/>
    <cellStyle name="Input 2 3 3 2 3 4 2" xfId="31398"/>
    <cellStyle name="Input 2 3 3 2 3 4 3" xfId="31399"/>
    <cellStyle name="Input 2 3 3 2 3 4 4" xfId="31400"/>
    <cellStyle name="Input 2 3 3 2 3 4 5" xfId="31401"/>
    <cellStyle name="Input 2 3 3 2 3 4 6" xfId="31402"/>
    <cellStyle name="Input 2 3 3 2 3 4 7" xfId="31403"/>
    <cellStyle name="Input 2 3 3 2 3 4 8" xfId="31404"/>
    <cellStyle name="Input 2 3 3 2 3 4 9" xfId="31405"/>
    <cellStyle name="Input 2 3 3 2 3 5" xfId="31406"/>
    <cellStyle name="Input 2 3 3 2 3 5 2" xfId="31407"/>
    <cellStyle name="Input 2 3 3 2 3 5 3" xfId="31408"/>
    <cellStyle name="Input 2 3 3 2 3 5 4" xfId="31409"/>
    <cellStyle name="Input 2 3 3 2 3 5 5" xfId="31410"/>
    <cellStyle name="Input 2 3 3 2 3 5 6" xfId="31411"/>
    <cellStyle name="Input 2 3 3 2 3 5 7" xfId="31412"/>
    <cellStyle name="Input 2 3 3 2 3 5 8" xfId="31413"/>
    <cellStyle name="Input 2 3 3 2 3 6" xfId="31414"/>
    <cellStyle name="Input 2 3 3 2 3 6 2" xfId="31415"/>
    <cellStyle name="Input 2 3 3 2 3 6 3" xfId="31416"/>
    <cellStyle name="Input 2 3 3 2 3 6 4" xfId="31417"/>
    <cellStyle name="Input 2 3 3 2 3 6 5" xfId="31418"/>
    <cellStyle name="Input 2 3 3 2 3 6 6" xfId="31419"/>
    <cellStyle name="Input 2 3 3 2 3 6 7" xfId="31420"/>
    <cellStyle name="Input 2 3 3 2 3 6 8" xfId="31421"/>
    <cellStyle name="Input 2 3 3 2 3 7" xfId="31422"/>
    <cellStyle name="Input 2 3 3 2 3 7 2" xfId="31423"/>
    <cellStyle name="Input 2 3 3 2 3 7 3" xfId="31424"/>
    <cellStyle name="Input 2 3 3 2 3 7 4" xfId="31425"/>
    <cellStyle name="Input 2 3 3 2 3 7 5" xfId="31426"/>
    <cellStyle name="Input 2 3 3 2 3 7 6" xfId="31427"/>
    <cellStyle name="Input 2 3 3 2 3 7 7" xfId="31428"/>
    <cellStyle name="Input 2 3 3 2 3 7 8" xfId="31429"/>
    <cellStyle name="Input 2 3 3 2 3 8" xfId="31430"/>
    <cellStyle name="Input 2 3 3 2 3 9" xfId="31431"/>
    <cellStyle name="Input 2 3 3 2 4" xfId="31432"/>
    <cellStyle name="Input 2 3 3 2 4 10" xfId="31433"/>
    <cellStyle name="Input 2 3 3 2 4 11" xfId="31434"/>
    <cellStyle name="Input 2 3 3 2 4 12" xfId="31435"/>
    <cellStyle name="Input 2 3 3 2 4 13" xfId="31436"/>
    <cellStyle name="Input 2 3 3 2 4 14" xfId="31437"/>
    <cellStyle name="Input 2 3 3 2 4 15" xfId="31438"/>
    <cellStyle name="Input 2 3 3 2 4 16" xfId="31439"/>
    <cellStyle name="Input 2 3 3 2 4 17" xfId="31440"/>
    <cellStyle name="Input 2 3 3 2 4 18" xfId="31441"/>
    <cellStyle name="Input 2 3 3 2 4 2" xfId="31442"/>
    <cellStyle name="Input 2 3 3 2 4 3" xfId="31443"/>
    <cellStyle name="Input 2 3 3 2 4 4" xfId="31444"/>
    <cellStyle name="Input 2 3 3 2 4 5" xfId="31445"/>
    <cellStyle name="Input 2 3 3 2 4 6" xfId="31446"/>
    <cellStyle name="Input 2 3 3 2 4 7" xfId="31447"/>
    <cellStyle name="Input 2 3 3 2 4 8" xfId="31448"/>
    <cellStyle name="Input 2 3 3 2 4 9" xfId="31449"/>
    <cellStyle name="Input 2 3 3 2 5" xfId="31450"/>
    <cellStyle name="Input 2 3 3 2 5 10" xfId="31451"/>
    <cellStyle name="Input 2 3 3 2 5 11" xfId="31452"/>
    <cellStyle name="Input 2 3 3 2 5 12" xfId="31453"/>
    <cellStyle name="Input 2 3 3 2 5 13" xfId="31454"/>
    <cellStyle name="Input 2 3 3 2 5 14" xfId="31455"/>
    <cellStyle name="Input 2 3 3 2 5 15" xfId="31456"/>
    <cellStyle name="Input 2 3 3 2 5 16" xfId="31457"/>
    <cellStyle name="Input 2 3 3 2 5 17" xfId="31458"/>
    <cellStyle name="Input 2 3 3 2 5 18" xfId="31459"/>
    <cellStyle name="Input 2 3 3 2 5 2" xfId="31460"/>
    <cellStyle name="Input 2 3 3 2 5 3" xfId="31461"/>
    <cellStyle name="Input 2 3 3 2 5 4" xfId="31462"/>
    <cellStyle name="Input 2 3 3 2 5 5" xfId="31463"/>
    <cellStyle name="Input 2 3 3 2 5 6" xfId="31464"/>
    <cellStyle name="Input 2 3 3 2 5 7" xfId="31465"/>
    <cellStyle name="Input 2 3 3 2 5 8" xfId="31466"/>
    <cellStyle name="Input 2 3 3 2 5 9" xfId="31467"/>
    <cellStyle name="Input 2 3 3 2 6" xfId="31468"/>
    <cellStyle name="Input 2 3 3 2 6 10" xfId="31469"/>
    <cellStyle name="Input 2 3 3 2 6 11" xfId="31470"/>
    <cellStyle name="Input 2 3 3 2 6 12" xfId="31471"/>
    <cellStyle name="Input 2 3 3 2 6 13" xfId="31472"/>
    <cellStyle name="Input 2 3 3 2 6 14" xfId="31473"/>
    <cellStyle name="Input 2 3 3 2 6 15" xfId="31474"/>
    <cellStyle name="Input 2 3 3 2 6 16" xfId="31475"/>
    <cellStyle name="Input 2 3 3 2 6 17" xfId="31476"/>
    <cellStyle name="Input 2 3 3 2 6 18" xfId="31477"/>
    <cellStyle name="Input 2 3 3 2 6 2" xfId="31478"/>
    <cellStyle name="Input 2 3 3 2 6 3" xfId="31479"/>
    <cellStyle name="Input 2 3 3 2 6 4" xfId="31480"/>
    <cellStyle name="Input 2 3 3 2 6 5" xfId="31481"/>
    <cellStyle name="Input 2 3 3 2 6 6" xfId="31482"/>
    <cellStyle name="Input 2 3 3 2 6 7" xfId="31483"/>
    <cellStyle name="Input 2 3 3 2 6 8" xfId="31484"/>
    <cellStyle name="Input 2 3 3 2 6 9" xfId="31485"/>
    <cellStyle name="Input 2 3 3 2 7" xfId="31486"/>
    <cellStyle name="Input 2 3 3 2 7 2" xfId="31487"/>
    <cellStyle name="Input 2 3 3 2 7 3" xfId="31488"/>
    <cellStyle name="Input 2 3 3 2 7 4" xfId="31489"/>
    <cellStyle name="Input 2 3 3 2 7 5" xfId="31490"/>
    <cellStyle name="Input 2 3 3 2 7 6" xfId="31491"/>
    <cellStyle name="Input 2 3 3 2 7 7" xfId="31492"/>
    <cellStyle name="Input 2 3 3 2 7 8" xfId="31493"/>
    <cellStyle name="Input 2 3 3 2 7 9" xfId="31494"/>
    <cellStyle name="Input 2 3 3 2 8" xfId="31495"/>
    <cellStyle name="Input 2 3 3 2 8 2" xfId="31496"/>
    <cellStyle name="Input 2 3 3 2 8 3" xfId="31497"/>
    <cellStyle name="Input 2 3 3 2 8 4" xfId="31498"/>
    <cellStyle name="Input 2 3 3 2 8 5" xfId="31499"/>
    <cellStyle name="Input 2 3 3 2 8 6" xfId="31500"/>
    <cellStyle name="Input 2 3 3 2 8 7" xfId="31501"/>
    <cellStyle name="Input 2 3 3 2 8 8" xfId="31502"/>
    <cellStyle name="Input 2 3 3 2 8 9" xfId="31503"/>
    <cellStyle name="Input 2 3 3 2 9" xfId="31504"/>
    <cellStyle name="Input 2 3 3 2 9 2" xfId="31505"/>
    <cellStyle name="Input 2 3 3 2 9 3" xfId="31506"/>
    <cellStyle name="Input 2 3 3 2 9 4" xfId="31507"/>
    <cellStyle name="Input 2 3 3 2 9 5" xfId="31508"/>
    <cellStyle name="Input 2 3 3 2 9 6" xfId="31509"/>
    <cellStyle name="Input 2 3 3 2 9 7" xfId="31510"/>
    <cellStyle name="Input 2 3 3 2 9 8" xfId="31511"/>
    <cellStyle name="Input 2 3 3 20" xfId="31512"/>
    <cellStyle name="Input 2 3 3 21" xfId="31513"/>
    <cellStyle name="Input 2 3 3 22" xfId="31514"/>
    <cellStyle name="Input 2 3 3 23" xfId="31515"/>
    <cellStyle name="Input 2 3 3 24" xfId="31516"/>
    <cellStyle name="Input 2 3 3 25" xfId="31517"/>
    <cellStyle name="Input 2 3 3 26" xfId="31518"/>
    <cellStyle name="Input 2 3 3 27" xfId="31519"/>
    <cellStyle name="Input 2 3 3 3" xfId="31520"/>
    <cellStyle name="Input 2 3 3 3 10" xfId="31521"/>
    <cellStyle name="Input 2 3 3 3 11" xfId="31522"/>
    <cellStyle name="Input 2 3 3 3 12" xfId="31523"/>
    <cellStyle name="Input 2 3 3 3 13" xfId="31524"/>
    <cellStyle name="Input 2 3 3 3 14" xfId="31525"/>
    <cellStyle name="Input 2 3 3 3 15" xfId="31526"/>
    <cellStyle name="Input 2 3 3 3 16" xfId="31527"/>
    <cellStyle name="Input 2 3 3 3 17" xfId="31528"/>
    <cellStyle name="Input 2 3 3 3 18" xfId="31529"/>
    <cellStyle name="Input 2 3 3 3 19" xfId="31530"/>
    <cellStyle name="Input 2 3 3 3 2" xfId="31531"/>
    <cellStyle name="Input 2 3 3 3 2 10" xfId="31532"/>
    <cellStyle name="Input 2 3 3 3 2 11" xfId="31533"/>
    <cellStyle name="Input 2 3 3 3 2 12" xfId="31534"/>
    <cellStyle name="Input 2 3 3 3 2 13" xfId="31535"/>
    <cellStyle name="Input 2 3 3 3 2 14" xfId="31536"/>
    <cellStyle name="Input 2 3 3 3 2 15" xfId="31537"/>
    <cellStyle name="Input 2 3 3 3 2 2" xfId="31538"/>
    <cellStyle name="Input 2 3 3 3 2 2 2" xfId="31539"/>
    <cellStyle name="Input 2 3 3 3 2 2 3" xfId="31540"/>
    <cellStyle name="Input 2 3 3 3 2 2 4" xfId="31541"/>
    <cellStyle name="Input 2 3 3 3 2 2 5" xfId="31542"/>
    <cellStyle name="Input 2 3 3 3 2 2 6" xfId="31543"/>
    <cellStyle name="Input 2 3 3 3 2 2 7" xfId="31544"/>
    <cellStyle name="Input 2 3 3 3 2 2 8" xfId="31545"/>
    <cellStyle name="Input 2 3 3 3 2 2 9" xfId="31546"/>
    <cellStyle name="Input 2 3 3 3 2 3" xfId="31547"/>
    <cellStyle name="Input 2 3 3 3 2 3 2" xfId="31548"/>
    <cellStyle name="Input 2 3 3 3 2 3 3" xfId="31549"/>
    <cellStyle name="Input 2 3 3 3 2 3 4" xfId="31550"/>
    <cellStyle name="Input 2 3 3 3 2 3 5" xfId="31551"/>
    <cellStyle name="Input 2 3 3 3 2 3 6" xfId="31552"/>
    <cellStyle name="Input 2 3 3 3 2 3 7" xfId="31553"/>
    <cellStyle name="Input 2 3 3 3 2 3 8" xfId="31554"/>
    <cellStyle name="Input 2 3 3 3 2 3 9" xfId="31555"/>
    <cellStyle name="Input 2 3 3 3 2 4" xfId="31556"/>
    <cellStyle name="Input 2 3 3 3 2 4 2" xfId="31557"/>
    <cellStyle name="Input 2 3 3 3 2 4 3" xfId="31558"/>
    <cellStyle name="Input 2 3 3 3 2 4 4" xfId="31559"/>
    <cellStyle name="Input 2 3 3 3 2 4 5" xfId="31560"/>
    <cellStyle name="Input 2 3 3 3 2 4 6" xfId="31561"/>
    <cellStyle name="Input 2 3 3 3 2 4 7" xfId="31562"/>
    <cellStyle name="Input 2 3 3 3 2 4 8" xfId="31563"/>
    <cellStyle name="Input 2 3 3 3 2 4 9" xfId="31564"/>
    <cellStyle name="Input 2 3 3 3 2 5" xfId="31565"/>
    <cellStyle name="Input 2 3 3 3 2 5 2" xfId="31566"/>
    <cellStyle name="Input 2 3 3 3 2 5 3" xfId="31567"/>
    <cellStyle name="Input 2 3 3 3 2 5 4" xfId="31568"/>
    <cellStyle name="Input 2 3 3 3 2 5 5" xfId="31569"/>
    <cellStyle name="Input 2 3 3 3 2 5 6" xfId="31570"/>
    <cellStyle name="Input 2 3 3 3 2 5 7" xfId="31571"/>
    <cellStyle name="Input 2 3 3 3 2 5 8" xfId="31572"/>
    <cellStyle name="Input 2 3 3 3 2 6" xfId="31573"/>
    <cellStyle name="Input 2 3 3 3 2 6 2" xfId="31574"/>
    <cellStyle name="Input 2 3 3 3 2 6 3" xfId="31575"/>
    <cellStyle name="Input 2 3 3 3 2 6 4" xfId="31576"/>
    <cellStyle name="Input 2 3 3 3 2 6 5" xfId="31577"/>
    <cellStyle name="Input 2 3 3 3 2 6 6" xfId="31578"/>
    <cellStyle name="Input 2 3 3 3 2 6 7" xfId="31579"/>
    <cellStyle name="Input 2 3 3 3 2 6 8" xfId="31580"/>
    <cellStyle name="Input 2 3 3 3 2 7" xfId="31581"/>
    <cellStyle name="Input 2 3 3 3 2 7 2" xfId="31582"/>
    <cellStyle name="Input 2 3 3 3 2 7 3" xfId="31583"/>
    <cellStyle name="Input 2 3 3 3 2 7 4" xfId="31584"/>
    <cellStyle name="Input 2 3 3 3 2 7 5" xfId="31585"/>
    <cellStyle name="Input 2 3 3 3 2 7 6" xfId="31586"/>
    <cellStyle name="Input 2 3 3 3 2 7 7" xfId="31587"/>
    <cellStyle name="Input 2 3 3 3 2 7 8" xfId="31588"/>
    <cellStyle name="Input 2 3 3 3 2 8" xfId="31589"/>
    <cellStyle name="Input 2 3 3 3 2 9" xfId="31590"/>
    <cellStyle name="Input 2 3 3 3 20" xfId="31591"/>
    <cellStyle name="Input 2 3 3 3 21" xfId="31592"/>
    <cellStyle name="Input 2 3 3 3 22" xfId="31593"/>
    <cellStyle name="Input 2 3 3 3 23" xfId="31594"/>
    <cellStyle name="Input 2 3 3 3 24" xfId="31595"/>
    <cellStyle name="Input 2 3 3 3 25" xfId="31596"/>
    <cellStyle name="Input 2 3 3 3 26" xfId="31597"/>
    <cellStyle name="Input 2 3 3 3 27" xfId="31598"/>
    <cellStyle name="Input 2 3 3 3 3" xfId="31599"/>
    <cellStyle name="Input 2 3 3 3 3 10" xfId="31600"/>
    <cellStyle name="Input 2 3 3 3 3 11" xfId="31601"/>
    <cellStyle name="Input 2 3 3 3 3 12" xfId="31602"/>
    <cellStyle name="Input 2 3 3 3 3 13" xfId="31603"/>
    <cellStyle name="Input 2 3 3 3 3 14" xfId="31604"/>
    <cellStyle name="Input 2 3 3 3 3 15" xfId="31605"/>
    <cellStyle name="Input 2 3 3 3 3 2" xfId="31606"/>
    <cellStyle name="Input 2 3 3 3 3 2 2" xfId="31607"/>
    <cellStyle name="Input 2 3 3 3 3 2 3" xfId="31608"/>
    <cellStyle name="Input 2 3 3 3 3 2 4" xfId="31609"/>
    <cellStyle name="Input 2 3 3 3 3 2 5" xfId="31610"/>
    <cellStyle name="Input 2 3 3 3 3 2 6" xfId="31611"/>
    <cellStyle name="Input 2 3 3 3 3 2 7" xfId="31612"/>
    <cellStyle name="Input 2 3 3 3 3 2 8" xfId="31613"/>
    <cellStyle name="Input 2 3 3 3 3 3" xfId="31614"/>
    <cellStyle name="Input 2 3 3 3 3 3 2" xfId="31615"/>
    <cellStyle name="Input 2 3 3 3 3 3 3" xfId="31616"/>
    <cellStyle name="Input 2 3 3 3 3 3 4" xfId="31617"/>
    <cellStyle name="Input 2 3 3 3 3 3 5" xfId="31618"/>
    <cellStyle name="Input 2 3 3 3 3 3 6" xfId="31619"/>
    <cellStyle name="Input 2 3 3 3 3 3 7" xfId="31620"/>
    <cellStyle name="Input 2 3 3 3 3 3 8" xfId="31621"/>
    <cellStyle name="Input 2 3 3 3 3 4" xfId="31622"/>
    <cellStyle name="Input 2 3 3 3 3 4 2" xfId="31623"/>
    <cellStyle name="Input 2 3 3 3 3 4 3" xfId="31624"/>
    <cellStyle name="Input 2 3 3 3 3 4 4" xfId="31625"/>
    <cellStyle name="Input 2 3 3 3 3 4 5" xfId="31626"/>
    <cellStyle name="Input 2 3 3 3 3 4 6" xfId="31627"/>
    <cellStyle name="Input 2 3 3 3 3 4 7" xfId="31628"/>
    <cellStyle name="Input 2 3 3 3 3 4 8" xfId="31629"/>
    <cellStyle name="Input 2 3 3 3 3 5" xfId="31630"/>
    <cellStyle name="Input 2 3 3 3 3 5 2" xfId="31631"/>
    <cellStyle name="Input 2 3 3 3 3 5 3" xfId="31632"/>
    <cellStyle name="Input 2 3 3 3 3 5 4" xfId="31633"/>
    <cellStyle name="Input 2 3 3 3 3 5 5" xfId="31634"/>
    <cellStyle name="Input 2 3 3 3 3 5 6" xfId="31635"/>
    <cellStyle name="Input 2 3 3 3 3 5 7" xfId="31636"/>
    <cellStyle name="Input 2 3 3 3 3 5 8" xfId="31637"/>
    <cellStyle name="Input 2 3 3 3 3 6" xfId="31638"/>
    <cellStyle name="Input 2 3 3 3 3 6 2" xfId="31639"/>
    <cellStyle name="Input 2 3 3 3 3 6 3" xfId="31640"/>
    <cellStyle name="Input 2 3 3 3 3 6 4" xfId="31641"/>
    <cellStyle name="Input 2 3 3 3 3 6 5" xfId="31642"/>
    <cellStyle name="Input 2 3 3 3 3 6 6" xfId="31643"/>
    <cellStyle name="Input 2 3 3 3 3 6 7" xfId="31644"/>
    <cellStyle name="Input 2 3 3 3 3 6 8" xfId="31645"/>
    <cellStyle name="Input 2 3 3 3 3 7" xfId="31646"/>
    <cellStyle name="Input 2 3 3 3 3 7 2" xfId="31647"/>
    <cellStyle name="Input 2 3 3 3 3 7 3" xfId="31648"/>
    <cellStyle name="Input 2 3 3 3 3 7 4" xfId="31649"/>
    <cellStyle name="Input 2 3 3 3 3 7 5" xfId="31650"/>
    <cellStyle name="Input 2 3 3 3 3 7 6" xfId="31651"/>
    <cellStyle name="Input 2 3 3 3 3 7 7" xfId="31652"/>
    <cellStyle name="Input 2 3 3 3 3 7 8" xfId="31653"/>
    <cellStyle name="Input 2 3 3 3 3 8" xfId="31654"/>
    <cellStyle name="Input 2 3 3 3 3 9" xfId="31655"/>
    <cellStyle name="Input 2 3 3 3 4" xfId="31656"/>
    <cellStyle name="Input 2 3 3 3 4 2" xfId="31657"/>
    <cellStyle name="Input 2 3 3 3 4 3" xfId="31658"/>
    <cellStyle name="Input 2 3 3 3 4 4" xfId="31659"/>
    <cellStyle name="Input 2 3 3 3 4 5" xfId="31660"/>
    <cellStyle name="Input 2 3 3 3 4 6" xfId="31661"/>
    <cellStyle name="Input 2 3 3 3 4 7" xfId="31662"/>
    <cellStyle name="Input 2 3 3 3 4 8" xfId="31663"/>
    <cellStyle name="Input 2 3 3 3 4 9" xfId="31664"/>
    <cellStyle name="Input 2 3 3 3 5" xfId="31665"/>
    <cellStyle name="Input 2 3 3 3 5 2" xfId="31666"/>
    <cellStyle name="Input 2 3 3 3 5 3" xfId="31667"/>
    <cellStyle name="Input 2 3 3 3 5 4" xfId="31668"/>
    <cellStyle name="Input 2 3 3 3 5 5" xfId="31669"/>
    <cellStyle name="Input 2 3 3 3 5 6" xfId="31670"/>
    <cellStyle name="Input 2 3 3 3 5 7" xfId="31671"/>
    <cellStyle name="Input 2 3 3 3 5 8" xfId="31672"/>
    <cellStyle name="Input 2 3 3 3 5 9" xfId="31673"/>
    <cellStyle name="Input 2 3 3 3 6" xfId="31674"/>
    <cellStyle name="Input 2 3 3 3 6 2" xfId="31675"/>
    <cellStyle name="Input 2 3 3 3 6 3" xfId="31676"/>
    <cellStyle name="Input 2 3 3 3 6 4" xfId="31677"/>
    <cellStyle name="Input 2 3 3 3 6 5" xfId="31678"/>
    <cellStyle name="Input 2 3 3 3 6 6" xfId="31679"/>
    <cellStyle name="Input 2 3 3 3 6 7" xfId="31680"/>
    <cellStyle name="Input 2 3 3 3 6 8" xfId="31681"/>
    <cellStyle name="Input 2 3 3 3 6 9" xfId="31682"/>
    <cellStyle name="Input 2 3 3 3 7" xfId="31683"/>
    <cellStyle name="Input 2 3 3 3 7 2" xfId="31684"/>
    <cellStyle name="Input 2 3 3 3 7 3" xfId="31685"/>
    <cellStyle name="Input 2 3 3 3 7 4" xfId="31686"/>
    <cellStyle name="Input 2 3 3 3 7 5" xfId="31687"/>
    <cellStyle name="Input 2 3 3 3 7 6" xfId="31688"/>
    <cellStyle name="Input 2 3 3 3 7 7" xfId="31689"/>
    <cellStyle name="Input 2 3 3 3 7 8" xfId="31690"/>
    <cellStyle name="Input 2 3 3 3 8" xfId="31691"/>
    <cellStyle name="Input 2 3 3 3 8 2" xfId="31692"/>
    <cellStyle name="Input 2 3 3 3 8 3" xfId="31693"/>
    <cellStyle name="Input 2 3 3 3 8 4" xfId="31694"/>
    <cellStyle name="Input 2 3 3 3 8 5" xfId="31695"/>
    <cellStyle name="Input 2 3 3 3 8 6" xfId="31696"/>
    <cellStyle name="Input 2 3 3 3 8 7" xfId="31697"/>
    <cellStyle name="Input 2 3 3 3 8 8" xfId="31698"/>
    <cellStyle name="Input 2 3 3 3 9" xfId="31699"/>
    <cellStyle name="Input 2 3 3 3 9 2" xfId="31700"/>
    <cellStyle name="Input 2 3 3 3 9 3" xfId="31701"/>
    <cellStyle name="Input 2 3 3 3 9 4" xfId="31702"/>
    <cellStyle name="Input 2 3 3 3 9 5" xfId="31703"/>
    <cellStyle name="Input 2 3 3 3 9 6" xfId="31704"/>
    <cellStyle name="Input 2 3 3 3 9 7" xfId="31705"/>
    <cellStyle name="Input 2 3 3 3 9 8" xfId="31706"/>
    <cellStyle name="Input 2 3 3 4" xfId="31707"/>
    <cellStyle name="Input 2 3 3 4 10" xfId="31708"/>
    <cellStyle name="Input 2 3 3 4 11" xfId="31709"/>
    <cellStyle name="Input 2 3 3 4 12" xfId="31710"/>
    <cellStyle name="Input 2 3 3 4 13" xfId="31711"/>
    <cellStyle name="Input 2 3 3 4 14" xfId="31712"/>
    <cellStyle name="Input 2 3 3 4 15" xfId="31713"/>
    <cellStyle name="Input 2 3 3 4 16" xfId="31714"/>
    <cellStyle name="Input 2 3 3 4 17" xfId="31715"/>
    <cellStyle name="Input 2 3 3 4 18" xfId="31716"/>
    <cellStyle name="Input 2 3 3 4 19" xfId="31717"/>
    <cellStyle name="Input 2 3 3 4 2" xfId="31718"/>
    <cellStyle name="Input 2 3 3 4 2 10" xfId="31719"/>
    <cellStyle name="Input 2 3 3 4 2 2" xfId="31720"/>
    <cellStyle name="Input 2 3 3 4 2 2 2" xfId="31721"/>
    <cellStyle name="Input 2 3 3 4 2 2 3" xfId="31722"/>
    <cellStyle name="Input 2 3 3 4 2 2 4" xfId="31723"/>
    <cellStyle name="Input 2 3 3 4 2 2 5" xfId="31724"/>
    <cellStyle name="Input 2 3 3 4 2 2 6" xfId="31725"/>
    <cellStyle name="Input 2 3 3 4 2 2 7" xfId="31726"/>
    <cellStyle name="Input 2 3 3 4 2 2 8" xfId="31727"/>
    <cellStyle name="Input 2 3 3 4 2 2 9" xfId="31728"/>
    <cellStyle name="Input 2 3 3 4 2 3" xfId="31729"/>
    <cellStyle name="Input 2 3 3 4 2 4" xfId="31730"/>
    <cellStyle name="Input 2 3 3 4 2 5" xfId="31731"/>
    <cellStyle name="Input 2 3 3 4 2 6" xfId="31732"/>
    <cellStyle name="Input 2 3 3 4 2 7" xfId="31733"/>
    <cellStyle name="Input 2 3 3 4 2 8" xfId="31734"/>
    <cellStyle name="Input 2 3 3 4 2 9" xfId="31735"/>
    <cellStyle name="Input 2 3 3 4 20" xfId="31736"/>
    <cellStyle name="Input 2 3 3 4 21" xfId="31737"/>
    <cellStyle name="Input 2 3 3 4 22" xfId="31738"/>
    <cellStyle name="Input 2 3 3 4 23" xfId="31739"/>
    <cellStyle name="Input 2 3 3 4 24" xfId="31740"/>
    <cellStyle name="Input 2 3 3 4 3" xfId="31741"/>
    <cellStyle name="Input 2 3 3 4 3 2" xfId="31742"/>
    <cellStyle name="Input 2 3 3 4 3 3" xfId="31743"/>
    <cellStyle name="Input 2 3 3 4 3 4" xfId="31744"/>
    <cellStyle name="Input 2 3 3 4 3 5" xfId="31745"/>
    <cellStyle name="Input 2 3 3 4 3 6" xfId="31746"/>
    <cellStyle name="Input 2 3 3 4 3 7" xfId="31747"/>
    <cellStyle name="Input 2 3 3 4 3 8" xfId="31748"/>
    <cellStyle name="Input 2 3 3 4 3 9" xfId="31749"/>
    <cellStyle name="Input 2 3 3 4 4" xfId="31750"/>
    <cellStyle name="Input 2 3 3 4 4 2" xfId="31751"/>
    <cellStyle name="Input 2 3 3 4 4 3" xfId="31752"/>
    <cellStyle name="Input 2 3 3 4 4 4" xfId="31753"/>
    <cellStyle name="Input 2 3 3 4 4 5" xfId="31754"/>
    <cellStyle name="Input 2 3 3 4 4 6" xfId="31755"/>
    <cellStyle name="Input 2 3 3 4 4 7" xfId="31756"/>
    <cellStyle name="Input 2 3 3 4 4 8" xfId="31757"/>
    <cellStyle name="Input 2 3 3 4 4 9" xfId="31758"/>
    <cellStyle name="Input 2 3 3 4 5" xfId="31759"/>
    <cellStyle name="Input 2 3 3 4 5 2" xfId="31760"/>
    <cellStyle name="Input 2 3 3 4 5 3" xfId="31761"/>
    <cellStyle name="Input 2 3 3 4 5 4" xfId="31762"/>
    <cellStyle name="Input 2 3 3 4 5 5" xfId="31763"/>
    <cellStyle name="Input 2 3 3 4 5 6" xfId="31764"/>
    <cellStyle name="Input 2 3 3 4 5 7" xfId="31765"/>
    <cellStyle name="Input 2 3 3 4 5 8" xfId="31766"/>
    <cellStyle name="Input 2 3 3 4 6" xfId="31767"/>
    <cellStyle name="Input 2 3 3 4 6 2" xfId="31768"/>
    <cellStyle name="Input 2 3 3 4 6 3" xfId="31769"/>
    <cellStyle name="Input 2 3 3 4 6 4" xfId="31770"/>
    <cellStyle name="Input 2 3 3 4 6 5" xfId="31771"/>
    <cellStyle name="Input 2 3 3 4 6 6" xfId="31772"/>
    <cellStyle name="Input 2 3 3 4 6 7" xfId="31773"/>
    <cellStyle name="Input 2 3 3 4 6 8" xfId="31774"/>
    <cellStyle name="Input 2 3 3 4 7" xfId="31775"/>
    <cellStyle name="Input 2 3 3 4 7 2" xfId="31776"/>
    <cellStyle name="Input 2 3 3 4 7 3" xfId="31777"/>
    <cellStyle name="Input 2 3 3 4 7 4" xfId="31778"/>
    <cellStyle name="Input 2 3 3 4 7 5" xfId="31779"/>
    <cellStyle name="Input 2 3 3 4 7 6" xfId="31780"/>
    <cellStyle name="Input 2 3 3 4 7 7" xfId="31781"/>
    <cellStyle name="Input 2 3 3 4 7 8" xfId="31782"/>
    <cellStyle name="Input 2 3 3 4 8" xfId="31783"/>
    <cellStyle name="Input 2 3 3 4 9" xfId="31784"/>
    <cellStyle name="Input 2 3 3 5" xfId="31785"/>
    <cellStyle name="Input 2 3 3 5 10" xfId="31786"/>
    <cellStyle name="Input 2 3 3 5 11" xfId="31787"/>
    <cellStyle name="Input 2 3 3 5 12" xfId="31788"/>
    <cellStyle name="Input 2 3 3 5 13" xfId="31789"/>
    <cellStyle name="Input 2 3 3 5 14" xfId="31790"/>
    <cellStyle name="Input 2 3 3 5 15" xfId="31791"/>
    <cellStyle name="Input 2 3 3 5 16" xfId="31792"/>
    <cellStyle name="Input 2 3 3 5 17" xfId="31793"/>
    <cellStyle name="Input 2 3 3 5 18" xfId="31794"/>
    <cellStyle name="Input 2 3 3 5 2" xfId="31795"/>
    <cellStyle name="Input 2 3 3 5 2 10" xfId="31796"/>
    <cellStyle name="Input 2 3 3 5 2 2" xfId="31797"/>
    <cellStyle name="Input 2 3 3 5 2 2 2" xfId="31798"/>
    <cellStyle name="Input 2 3 3 5 2 2 3" xfId="31799"/>
    <cellStyle name="Input 2 3 3 5 2 2 4" xfId="31800"/>
    <cellStyle name="Input 2 3 3 5 2 2 5" xfId="31801"/>
    <cellStyle name="Input 2 3 3 5 2 2 6" xfId="31802"/>
    <cellStyle name="Input 2 3 3 5 2 2 7" xfId="31803"/>
    <cellStyle name="Input 2 3 3 5 2 2 8" xfId="31804"/>
    <cellStyle name="Input 2 3 3 5 2 2 9" xfId="31805"/>
    <cellStyle name="Input 2 3 3 5 2 3" xfId="31806"/>
    <cellStyle name="Input 2 3 3 5 2 4" xfId="31807"/>
    <cellStyle name="Input 2 3 3 5 2 5" xfId="31808"/>
    <cellStyle name="Input 2 3 3 5 2 6" xfId="31809"/>
    <cellStyle name="Input 2 3 3 5 2 7" xfId="31810"/>
    <cellStyle name="Input 2 3 3 5 2 8" xfId="31811"/>
    <cellStyle name="Input 2 3 3 5 2 9" xfId="31812"/>
    <cellStyle name="Input 2 3 3 5 3" xfId="31813"/>
    <cellStyle name="Input 2 3 3 5 3 2" xfId="31814"/>
    <cellStyle name="Input 2 3 3 5 3 3" xfId="31815"/>
    <cellStyle name="Input 2 3 3 5 3 4" xfId="31816"/>
    <cellStyle name="Input 2 3 3 5 3 5" xfId="31817"/>
    <cellStyle name="Input 2 3 3 5 3 6" xfId="31818"/>
    <cellStyle name="Input 2 3 3 5 3 7" xfId="31819"/>
    <cellStyle name="Input 2 3 3 5 3 8" xfId="31820"/>
    <cellStyle name="Input 2 3 3 5 4" xfId="31821"/>
    <cellStyle name="Input 2 3 3 5 4 2" xfId="31822"/>
    <cellStyle name="Input 2 3 3 5 4 3" xfId="31823"/>
    <cellStyle name="Input 2 3 3 5 4 4" xfId="31824"/>
    <cellStyle name="Input 2 3 3 5 4 5" xfId="31825"/>
    <cellStyle name="Input 2 3 3 5 4 6" xfId="31826"/>
    <cellStyle name="Input 2 3 3 5 4 7" xfId="31827"/>
    <cellStyle name="Input 2 3 3 5 4 8" xfId="31828"/>
    <cellStyle name="Input 2 3 3 5 4 9" xfId="31829"/>
    <cellStyle name="Input 2 3 3 5 5" xfId="31830"/>
    <cellStyle name="Input 2 3 3 5 6" xfId="31831"/>
    <cellStyle name="Input 2 3 3 5 7" xfId="31832"/>
    <cellStyle name="Input 2 3 3 5 8" xfId="31833"/>
    <cellStyle name="Input 2 3 3 5 9" xfId="31834"/>
    <cellStyle name="Input 2 3 3 6" xfId="31835"/>
    <cellStyle name="Input 2 3 3 6 10" xfId="31836"/>
    <cellStyle name="Input 2 3 3 6 11" xfId="31837"/>
    <cellStyle name="Input 2 3 3 6 12" xfId="31838"/>
    <cellStyle name="Input 2 3 3 6 13" xfId="31839"/>
    <cellStyle name="Input 2 3 3 6 14" xfId="31840"/>
    <cellStyle name="Input 2 3 3 6 15" xfId="31841"/>
    <cellStyle name="Input 2 3 3 6 16" xfId="31842"/>
    <cellStyle name="Input 2 3 3 6 17" xfId="31843"/>
    <cellStyle name="Input 2 3 3 6 18" xfId="31844"/>
    <cellStyle name="Input 2 3 3 6 2" xfId="31845"/>
    <cellStyle name="Input 2 3 3 6 2 2" xfId="31846"/>
    <cellStyle name="Input 2 3 3 6 2 3" xfId="31847"/>
    <cellStyle name="Input 2 3 3 6 2 4" xfId="31848"/>
    <cellStyle name="Input 2 3 3 6 2 5" xfId="31849"/>
    <cellStyle name="Input 2 3 3 6 2 6" xfId="31850"/>
    <cellStyle name="Input 2 3 3 6 2 7" xfId="31851"/>
    <cellStyle name="Input 2 3 3 6 2 8" xfId="31852"/>
    <cellStyle name="Input 2 3 3 6 2 9" xfId="31853"/>
    <cellStyle name="Input 2 3 3 6 3" xfId="31854"/>
    <cellStyle name="Input 2 3 3 6 4" xfId="31855"/>
    <cellStyle name="Input 2 3 3 6 5" xfId="31856"/>
    <cellStyle name="Input 2 3 3 6 6" xfId="31857"/>
    <cellStyle name="Input 2 3 3 6 7" xfId="31858"/>
    <cellStyle name="Input 2 3 3 6 8" xfId="31859"/>
    <cellStyle name="Input 2 3 3 6 9" xfId="31860"/>
    <cellStyle name="Input 2 3 3 7" xfId="31861"/>
    <cellStyle name="Input 2 3 3 7 10" xfId="31862"/>
    <cellStyle name="Input 2 3 3 7 11" xfId="31863"/>
    <cellStyle name="Input 2 3 3 7 12" xfId="31864"/>
    <cellStyle name="Input 2 3 3 7 13" xfId="31865"/>
    <cellStyle name="Input 2 3 3 7 14" xfId="31866"/>
    <cellStyle name="Input 2 3 3 7 15" xfId="31867"/>
    <cellStyle name="Input 2 3 3 7 16" xfId="31868"/>
    <cellStyle name="Input 2 3 3 7 17" xfId="31869"/>
    <cellStyle name="Input 2 3 3 7 18" xfId="31870"/>
    <cellStyle name="Input 2 3 3 7 2" xfId="31871"/>
    <cellStyle name="Input 2 3 3 7 3" xfId="31872"/>
    <cellStyle name="Input 2 3 3 7 4" xfId="31873"/>
    <cellStyle name="Input 2 3 3 7 5" xfId="31874"/>
    <cellStyle name="Input 2 3 3 7 6" xfId="31875"/>
    <cellStyle name="Input 2 3 3 7 7" xfId="31876"/>
    <cellStyle name="Input 2 3 3 7 8" xfId="31877"/>
    <cellStyle name="Input 2 3 3 7 9" xfId="31878"/>
    <cellStyle name="Input 2 3 3 8" xfId="31879"/>
    <cellStyle name="Input 2 3 3 8 2" xfId="31880"/>
    <cellStyle name="Input 2 3 3 8 3" xfId="31881"/>
    <cellStyle name="Input 2 3 3 8 4" xfId="31882"/>
    <cellStyle name="Input 2 3 3 8 5" xfId="31883"/>
    <cellStyle name="Input 2 3 3 8 6" xfId="31884"/>
    <cellStyle name="Input 2 3 3 8 7" xfId="31885"/>
    <cellStyle name="Input 2 3 3 8 8" xfId="31886"/>
    <cellStyle name="Input 2 3 3 8 9" xfId="31887"/>
    <cellStyle name="Input 2 3 3 9" xfId="31888"/>
    <cellStyle name="Input 2 3 3 9 2" xfId="31889"/>
    <cellStyle name="Input 2 3 3 9 3" xfId="31890"/>
    <cellStyle name="Input 2 3 3 9 4" xfId="31891"/>
    <cellStyle name="Input 2 3 3 9 5" xfId="31892"/>
    <cellStyle name="Input 2 3 3 9 6" xfId="31893"/>
    <cellStyle name="Input 2 3 3 9 7" xfId="31894"/>
    <cellStyle name="Input 2 3 3 9 8" xfId="31895"/>
    <cellStyle name="Input 2 3 3 9 9" xfId="31896"/>
    <cellStyle name="Input 2 3 4" xfId="9858"/>
    <cellStyle name="Input 2 3 4 10" xfId="31897"/>
    <cellStyle name="Input 2 3 4 11" xfId="31898"/>
    <cellStyle name="Input 2 3 4 12" xfId="31899"/>
    <cellStyle name="Input 2 3 4 13" xfId="31900"/>
    <cellStyle name="Input 2 3 4 14" xfId="31901"/>
    <cellStyle name="Input 2 3 4 15" xfId="31902"/>
    <cellStyle name="Input 2 3 4 16" xfId="31903"/>
    <cellStyle name="Input 2 3 4 17" xfId="31904"/>
    <cellStyle name="Input 2 3 4 18" xfId="31905"/>
    <cellStyle name="Input 2 3 4 19" xfId="31906"/>
    <cellStyle name="Input 2 3 4 2" xfId="10149"/>
    <cellStyle name="Input 2 3 4 2 10" xfId="31907"/>
    <cellStyle name="Input 2 3 4 2 11" xfId="31908"/>
    <cellStyle name="Input 2 3 4 2 12" xfId="31909"/>
    <cellStyle name="Input 2 3 4 2 13" xfId="31910"/>
    <cellStyle name="Input 2 3 4 2 14" xfId="31911"/>
    <cellStyle name="Input 2 3 4 2 15" xfId="31912"/>
    <cellStyle name="Input 2 3 4 2 16" xfId="31913"/>
    <cellStyle name="Input 2 3 4 2 17" xfId="31914"/>
    <cellStyle name="Input 2 3 4 2 18" xfId="31915"/>
    <cellStyle name="Input 2 3 4 2 19" xfId="31916"/>
    <cellStyle name="Input 2 3 4 2 2" xfId="10289"/>
    <cellStyle name="Input 2 3 4 2 2 10" xfId="31917"/>
    <cellStyle name="Input 2 3 4 2 2 11" xfId="31918"/>
    <cellStyle name="Input 2 3 4 2 2 12" xfId="31919"/>
    <cellStyle name="Input 2 3 4 2 2 13" xfId="31920"/>
    <cellStyle name="Input 2 3 4 2 2 14" xfId="31921"/>
    <cellStyle name="Input 2 3 4 2 2 15" xfId="31922"/>
    <cellStyle name="Input 2 3 4 2 2 2" xfId="31923"/>
    <cellStyle name="Input 2 3 4 2 2 2 2" xfId="31924"/>
    <cellStyle name="Input 2 3 4 2 2 2 3" xfId="31925"/>
    <cellStyle name="Input 2 3 4 2 2 2 4" xfId="31926"/>
    <cellStyle name="Input 2 3 4 2 2 2 5" xfId="31927"/>
    <cellStyle name="Input 2 3 4 2 2 2 6" xfId="31928"/>
    <cellStyle name="Input 2 3 4 2 2 2 7" xfId="31929"/>
    <cellStyle name="Input 2 3 4 2 2 2 8" xfId="31930"/>
    <cellStyle name="Input 2 3 4 2 2 2 9" xfId="31931"/>
    <cellStyle name="Input 2 3 4 2 2 3" xfId="31932"/>
    <cellStyle name="Input 2 3 4 2 2 3 2" xfId="31933"/>
    <cellStyle name="Input 2 3 4 2 2 3 3" xfId="31934"/>
    <cellStyle name="Input 2 3 4 2 2 3 4" xfId="31935"/>
    <cellStyle name="Input 2 3 4 2 2 3 5" xfId="31936"/>
    <cellStyle name="Input 2 3 4 2 2 3 6" xfId="31937"/>
    <cellStyle name="Input 2 3 4 2 2 3 7" xfId="31938"/>
    <cellStyle name="Input 2 3 4 2 2 3 8" xfId="31939"/>
    <cellStyle name="Input 2 3 4 2 2 4" xfId="31940"/>
    <cellStyle name="Input 2 3 4 2 2 4 2" xfId="31941"/>
    <cellStyle name="Input 2 3 4 2 2 4 3" xfId="31942"/>
    <cellStyle name="Input 2 3 4 2 2 4 4" xfId="31943"/>
    <cellStyle name="Input 2 3 4 2 2 4 5" xfId="31944"/>
    <cellStyle name="Input 2 3 4 2 2 4 6" xfId="31945"/>
    <cellStyle name="Input 2 3 4 2 2 4 7" xfId="31946"/>
    <cellStyle name="Input 2 3 4 2 2 4 8" xfId="31947"/>
    <cellStyle name="Input 2 3 4 2 2 5" xfId="31948"/>
    <cellStyle name="Input 2 3 4 2 2 5 2" xfId="31949"/>
    <cellStyle name="Input 2 3 4 2 2 5 3" xfId="31950"/>
    <cellStyle name="Input 2 3 4 2 2 5 4" xfId="31951"/>
    <cellStyle name="Input 2 3 4 2 2 5 5" xfId="31952"/>
    <cellStyle name="Input 2 3 4 2 2 5 6" xfId="31953"/>
    <cellStyle name="Input 2 3 4 2 2 5 7" xfId="31954"/>
    <cellStyle name="Input 2 3 4 2 2 5 8" xfId="31955"/>
    <cellStyle name="Input 2 3 4 2 2 6" xfId="31956"/>
    <cellStyle name="Input 2 3 4 2 2 6 2" xfId="31957"/>
    <cellStyle name="Input 2 3 4 2 2 6 3" xfId="31958"/>
    <cellStyle name="Input 2 3 4 2 2 6 4" xfId="31959"/>
    <cellStyle name="Input 2 3 4 2 2 6 5" xfId="31960"/>
    <cellStyle name="Input 2 3 4 2 2 6 6" xfId="31961"/>
    <cellStyle name="Input 2 3 4 2 2 6 7" xfId="31962"/>
    <cellStyle name="Input 2 3 4 2 2 6 8" xfId="31963"/>
    <cellStyle name="Input 2 3 4 2 2 7" xfId="31964"/>
    <cellStyle name="Input 2 3 4 2 2 7 2" xfId="31965"/>
    <cellStyle name="Input 2 3 4 2 2 7 3" xfId="31966"/>
    <cellStyle name="Input 2 3 4 2 2 7 4" xfId="31967"/>
    <cellStyle name="Input 2 3 4 2 2 7 5" xfId="31968"/>
    <cellStyle name="Input 2 3 4 2 2 7 6" xfId="31969"/>
    <cellStyle name="Input 2 3 4 2 2 7 7" xfId="31970"/>
    <cellStyle name="Input 2 3 4 2 2 7 8" xfId="31971"/>
    <cellStyle name="Input 2 3 4 2 2 8" xfId="31972"/>
    <cellStyle name="Input 2 3 4 2 2 9" xfId="31973"/>
    <cellStyle name="Input 2 3 4 2 20" xfId="31974"/>
    <cellStyle name="Input 2 3 4 2 21" xfId="31975"/>
    <cellStyle name="Input 2 3 4 2 22" xfId="31976"/>
    <cellStyle name="Input 2 3 4 2 23" xfId="31977"/>
    <cellStyle name="Input 2 3 4 2 24" xfId="31978"/>
    <cellStyle name="Input 2 3 4 2 25" xfId="31979"/>
    <cellStyle name="Input 2 3 4 2 26" xfId="31980"/>
    <cellStyle name="Input 2 3 4 2 27" xfId="31981"/>
    <cellStyle name="Input 2 3 4 2 3" xfId="10387"/>
    <cellStyle name="Input 2 3 4 2 3 10" xfId="31982"/>
    <cellStyle name="Input 2 3 4 2 3 11" xfId="31983"/>
    <cellStyle name="Input 2 3 4 2 3 12" xfId="31984"/>
    <cellStyle name="Input 2 3 4 2 3 13" xfId="31985"/>
    <cellStyle name="Input 2 3 4 2 3 14" xfId="31986"/>
    <cellStyle name="Input 2 3 4 2 3 15" xfId="31987"/>
    <cellStyle name="Input 2 3 4 2 3 2" xfId="31988"/>
    <cellStyle name="Input 2 3 4 2 3 2 2" xfId="31989"/>
    <cellStyle name="Input 2 3 4 2 3 2 3" xfId="31990"/>
    <cellStyle name="Input 2 3 4 2 3 2 4" xfId="31991"/>
    <cellStyle name="Input 2 3 4 2 3 2 5" xfId="31992"/>
    <cellStyle name="Input 2 3 4 2 3 2 6" xfId="31993"/>
    <cellStyle name="Input 2 3 4 2 3 2 7" xfId="31994"/>
    <cellStyle name="Input 2 3 4 2 3 2 8" xfId="31995"/>
    <cellStyle name="Input 2 3 4 2 3 3" xfId="31996"/>
    <cellStyle name="Input 2 3 4 2 3 3 2" xfId="31997"/>
    <cellStyle name="Input 2 3 4 2 3 3 3" xfId="31998"/>
    <cellStyle name="Input 2 3 4 2 3 3 4" xfId="31999"/>
    <cellStyle name="Input 2 3 4 2 3 3 5" xfId="32000"/>
    <cellStyle name="Input 2 3 4 2 3 3 6" xfId="32001"/>
    <cellStyle name="Input 2 3 4 2 3 3 7" xfId="32002"/>
    <cellStyle name="Input 2 3 4 2 3 3 8" xfId="32003"/>
    <cellStyle name="Input 2 3 4 2 3 4" xfId="32004"/>
    <cellStyle name="Input 2 3 4 2 3 4 2" xfId="32005"/>
    <cellStyle name="Input 2 3 4 2 3 4 3" xfId="32006"/>
    <cellStyle name="Input 2 3 4 2 3 4 4" xfId="32007"/>
    <cellStyle name="Input 2 3 4 2 3 4 5" xfId="32008"/>
    <cellStyle name="Input 2 3 4 2 3 4 6" xfId="32009"/>
    <cellStyle name="Input 2 3 4 2 3 4 7" xfId="32010"/>
    <cellStyle name="Input 2 3 4 2 3 4 8" xfId="32011"/>
    <cellStyle name="Input 2 3 4 2 3 5" xfId="32012"/>
    <cellStyle name="Input 2 3 4 2 3 5 2" xfId="32013"/>
    <cellStyle name="Input 2 3 4 2 3 5 3" xfId="32014"/>
    <cellStyle name="Input 2 3 4 2 3 5 4" xfId="32015"/>
    <cellStyle name="Input 2 3 4 2 3 5 5" xfId="32016"/>
    <cellStyle name="Input 2 3 4 2 3 5 6" xfId="32017"/>
    <cellStyle name="Input 2 3 4 2 3 5 7" xfId="32018"/>
    <cellStyle name="Input 2 3 4 2 3 5 8" xfId="32019"/>
    <cellStyle name="Input 2 3 4 2 3 6" xfId="32020"/>
    <cellStyle name="Input 2 3 4 2 3 6 2" xfId="32021"/>
    <cellStyle name="Input 2 3 4 2 3 6 3" xfId="32022"/>
    <cellStyle name="Input 2 3 4 2 3 6 4" xfId="32023"/>
    <cellStyle name="Input 2 3 4 2 3 6 5" xfId="32024"/>
    <cellStyle name="Input 2 3 4 2 3 6 6" xfId="32025"/>
    <cellStyle name="Input 2 3 4 2 3 6 7" xfId="32026"/>
    <cellStyle name="Input 2 3 4 2 3 6 8" xfId="32027"/>
    <cellStyle name="Input 2 3 4 2 3 7" xfId="32028"/>
    <cellStyle name="Input 2 3 4 2 3 7 2" xfId="32029"/>
    <cellStyle name="Input 2 3 4 2 3 7 3" xfId="32030"/>
    <cellStyle name="Input 2 3 4 2 3 7 4" xfId="32031"/>
    <cellStyle name="Input 2 3 4 2 3 7 5" xfId="32032"/>
    <cellStyle name="Input 2 3 4 2 3 7 6" xfId="32033"/>
    <cellStyle name="Input 2 3 4 2 3 7 7" xfId="32034"/>
    <cellStyle name="Input 2 3 4 2 3 7 8" xfId="32035"/>
    <cellStyle name="Input 2 3 4 2 3 8" xfId="32036"/>
    <cellStyle name="Input 2 3 4 2 3 9" xfId="32037"/>
    <cellStyle name="Input 2 3 4 2 4" xfId="32038"/>
    <cellStyle name="Input 2 3 4 2 4 2" xfId="32039"/>
    <cellStyle name="Input 2 3 4 2 4 3" xfId="32040"/>
    <cellStyle name="Input 2 3 4 2 4 4" xfId="32041"/>
    <cellStyle name="Input 2 3 4 2 4 5" xfId="32042"/>
    <cellStyle name="Input 2 3 4 2 4 6" xfId="32043"/>
    <cellStyle name="Input 2 3 4 2 4 7" xfId="32044"/>
    <cellStyle name="Input 2 3 4 2 4 8" xfId="32045"/>
    <cellStyle name="Input 2 3 4 2 4 9" xfId="32046"/>
    <cellStyle name="Input 2 3 4 2 5" xfId="32047"/>
    <cellStyle name="Input 2 3 4 2 5 2" xfId="32048"/>
    <cellStyle name="Input 2 3 4 2 5 3" xfId="32049"/>
    <cellStyle name="Input 2 3 4 2 5 4" xfId="32050"/>
    <cellStyle name="Input 2 3 4 2 5 5" xfId="32051"/>
    <cellStyle name="Input 2 3 4 2 5 6" xfId="32052"/>
    <cellStyle name="Input 2 3 4 2 5 7" xfId="32053"/>
    <cellStyle name="Input 2 3 4 2 5 8" xfId="32054"/>
    <cellStyle name="Input 2 3 4 2 6" xfId="32055"/>
    <cellStyle name="Input 2 3 4 2 6 2" xfId="32056"/>
    <cellStyle name="Input 2 3 4 2 6 3" xfId="32057"/>
    <cellStyle name="Input 2 3 4 2 6 4" xfId="32058"/>
    <cellStyle name="Input 2 3 4 2 6 5" xfId="32059"/>
    <cellStyle name="Input 2 3 4 2 6 6" xfId="32060"/>
    <cellStyle name="Input 2 3 4 2 6 7" xfId="32061"/>
    <cellStyle name="Input 2 3 4 2 6 8" xfId="32062"/>
    <cellStyle name="Input 2 3 4 2 7" xfId="32063"/>
    <cellStyle name="Input 2 3 4 2 7 2" xfId="32064"/>
    <cellStyle name="Input 2 3 4 2 7 3" xfId="32065"/>
    <cellStyle name="Input 2 3 4 2 7 4" xfId="32066"/>
    <cellStyle name="Input 2 3 4 2 7 5" xfId="32067"/>
    <cellStyle name="Input 2 3 4 2 7 6" xfId="32068"/>
    <cellStyle name="Input 2 3 4 2 7 7" xfId="32069"/>
    <cellStyle name="Input 2 3 4 2 7 8" xfId="32070"/>
    <cellStyle name="Input 2 3 4 2 8" xfId="32071"/>
    <cellStyle name="Input 2 3 4 2 8 2" xfId="32072"/>
    <cellStyle name="Input 2 3 4 2 8 3" xfId="32073"/>
    <cellStyle name="Input 2 3 4 2 8 4" xfId="32074"/>
    <cellStyle name="Input 2 3 4 2 8 5" xfId="32075"/>
    <cellStyle name="Input 2 3 4 2 8 6" xfId="32076"/>
    <cellStyle name="Input 2 3 4 2 8 7" xfId="32077"/>
    <cellStyle name="Input 2 3 4 2 8 8" xfId="32078"/>
    <cellStyle name="Input 2 3 4 2 9" xfId="32079"/>
    <cellStyle name="Input 2 3 4 2 9 2" xfId="32080"/>
    <cellStyle name="Input 2 3 4 2 9 3" xfId="32081"/>
    <cellStyle name="Input 2 3 4 2 9 4" xfId="32082"/>
    <cellStyle name="Input 2 3 4 2 9 5" xfId="32083"/>
    <cellStyle name="Input 2 3 4 2 9 6" xfId="32084"/>
    <cellStyle name="Input 2 3 4 2 9 7" xfId="32085"/>
    <cellStyle name="Input 2 3 4 2 9 8" xfId="32086"/>
    <cellStyle name="Input 2 3 4 20" xfId="32087"/>
    <cellStyle name="Input 2 3 4 21" xfId="32088"/>
    <cellStyle name="Input 2 3 4 22" xfId="32089"/>
    <cellStyle name="Input 2 3 4 23" xfId="32090"/>
    <cellStyle name="Input 2 3 4 24" xfId="32091"/>
    <cellStyle name="Input 2 3 4 3" xfId="32092"/>
    <cellStyle name="Input 2 3 4 3 10" xfId="32093"/>
    <cellStyle name="Input 2 3 4 3 11" xfId="32094"/>
    <cellStyle name="Input 2 3 4 3 12" xfId="32095"/>
    <cellStyle name="Input 2 3 4 3 13" xfId="32096"/>
    <cellStyle name="Input 2 3 4 3 14" xfId="32097"/>
    <cellStyle name="Input 2 3 4 3 15" xfId="32098"/>
    <cellStyle name="Input 2 3 4 3 16" xfId="32099"/>
    <cellStyle name="Input 2 3 4 3 17" xfId="32100"/>
    <cellStyle name="Input 2 3 4 3 18" xfId="32101"/>
    <cellStyle name="Input 2 3 4 3 19" xfId="32102"/>
    <cellStyle name="Input 2 3 4 3 2" xfId="32103"/>
    <cellStyle name="Input 2 3 4 3 2 10" xfId="32104"/>
    <cellStyle name="Input 2 3 4 3 2 2" xfId="32105"/>
    <cellStyle name="Input 2 3 4 3 2 2 2" xfId="32106"/>
    <cellStyle name="Input 2 3 4 3 2 2 3" xfId="32107"/>
    <cellStyle name="Input 2 3 4 3 2 2 4" xfId="32108"/>
    <cellStyle name="Input 2 3 4 3 2 2 5" xfId="32109"/>
    <cellStyle name="Input 2 3 4 3 2 2 6" xfId="32110"/>
    <cellStyle name="Input 2 3 4 3 2 2 7" xfId="32111"/>
    <cellStyle name="Input 2 3 4 3 2 2 8" xfId="32112"/>
    <cellStyle name="Input 2 3 4 3 2 2 9" xfId="32113"/>
    <cellStyle name="Input 2 3 4 3 2 3" xfId="32114"/>
    <cellStyle name="Input 2 3 4 3 2 4" xfId="32115"/>
    <cellStyle name="Input 2 3 4 3 2 5" xfId="32116"/>
    <cellStyle name="Input 2 3 4 3 2 6" xfId="32117"/>
    <cellStyle name="Input 2 3 4 3 2 7" xfId="32118"/>
    <cellStyle name="Input 2 3 4 3 2 8" xfId="32119"/>
    <cellStyle name="Input 2 3 4 3 2 9" xfId="32120"/>
    <cellStyle name="Input 2 3 4 3 20" xfId="32121"/>
    <cellStyle name="Input 2 3 4 3 21" xfId="32122"/>
    <cellStyle name="Input 2 3 4 3 22" xfId="32123"/>
    <cellStyle name="Input 2 3 4 3 23" xfId="32124"/>
    <cellStyle name="Input 2 3 4 3 24" xfId="32125"/>
    <cellStyle name="Input 2 3 4 3 3" xfId="32126"/>
    <cellStyle name="Input 2 3 4 3 3 2" xfId="32127"/>
    <cellStyle name="Input 2 3 4 3 3 3" xfId="32128"/>
    <cellStyle name="Input 2 3 4 3 3 4" xfId="32129"/>
    <cellStyle name="Input 2 3 4 3 3 5" xfId="32130"/>
    <cellStyle name="Input 2 3 4 3 3 6" xfId="32131"/>
    <cellStyle name="Input 2 3 4 3 3 7" xfId="32132"/>
    <cellStyle name="Input 2 3 4 3 3 8" xfId="32133"/>
    <cellStyle name="Input 2 3 4 3 4" xfId="32134"/>
    <cellStyle name="Input 2 3 4 3 4 2" xfId="32135"/>
    <cellStyle name="Input 2 3 4 3 4 3" xfId="32136"/>
    <cellStyle name="Input 2 3 4 3 4 4" xfId="32137"/>
    <cellStyle name="Input 2 3 4 3 4 5" xfId="32138"/>
    <cellStyle name="Input 2 3 4 3 4 6" xfId="32139"/>
    <cellStyle name="Input 2 3 4 3 4 7" xfId="32140"/>
    <cellStyle name="Input 2 3 4 3 4 8" xfId="32141"/>
    <cellStyle name="Input 2 3 4 3 4 9" xfId="32142"/>
    <cellStyle name="Input 2 3 4 3 5" xfId="32143"/>
    <cellStyle name="Input 2 3 4 3 5 2" xfId="32144"/>
    <cellStyle name="Input 2 3 4 3 5 3" xfId="32145"/>
    <cellStyle name="Input 2 3 4 3 5 4" xfId="32146"/>
    <cellStyle name="Input 2 3 4 3 5 5" xfId="32147"/>
    <cellStyle name="Input 2 3 4 3 5 6" xfId="32148"/>
    <cellStyle name="Input 2 3 4 3 5 7" xfId="32149"/>
    <cellStyle name="Input 2 3 4 3 5 8" xfId="32150"/>
    <cellStyle name="Input 2 3 4 3 6" xfId="32151"/>
    <cellStyle name="Input 2 3 4 3 6 2" xfId="32152"/>
    <cellStyle name="Input 2 3 4 3 6 3" xfId="32153"/>
    <cellStyle name="Input 2 3 4 3 6 4" xfId="32154"/>
    <cellStyle name="Input 2 3 4 3 6 5" xfId="32155"/>
    <cellStyle name="Input 2 3 4 3 6 6" xfId="32156"/>
    <cellStyle name="Input 2 3 4 3 6 7" xfId="32157"/>
    <cellStyle name="Input 2 3 4 3 6 8" xfId="32158"/>
    <cellStyle name="Input 2 3 4 3 7" xfId="32159"/>
    <cellStyle name="Input 2 3 4 3 7 2" xfId="32160"/>
    <cellStyle name="Input 2 3 4 3 7 3" xfId="32161"/>
    <cellStyle name="Input 2 3 4 3 7 4" xfId="32162"/>
    <cellStyle name="Input 2 3 4 3 7 5" xfId="32163"/>
    <cellStyle name="Input 2 3 4 3 7 6" xfId="32164"/>
    <cellStyle name="Input 2 3 4 3 7 7" xfId="32165"/>
    <cellStyle name="Input 2 3 4 3 7 8" xfId="32166"/>
    <cellStyle name="Input 2 3 4 3 8" xfId="32167"/>
    <cellStyle name="Input 2 3 4 3 9" xfId="32168"/>
    <cellStyle name="Input 2 3 4 4" xfId="32169"/>
    <cellStyle name="Input 2 3 4 4 10" xfId="32170"/>
    <cellStyle name="Input 2 3 4 4 11" xfId="32171"/>
    <cellStyle name="Input 2 3 4 4 12" xfId="32172"/>
    <cellStyle name="Input 2 3 4 4 13" xfId="32173"/>
    <cellStyle name="Input 2 3 4 4 14" xfId="32174"/>
    <cellStyle name="Input 2 3 4 4 15" xfId="32175"/>
    <cellStyle name="Input 2 3 4 4 16" xfId="32176"/>
    <cellStyle name="Input 2 3 4 4 17" xfId="32177"/>
    <cellStyle name="Input 2 3 4 4 18" xfId="32178"/>
    <cellStyle name="Input 2 3 4 4 2" xfId="32179"/>
    <cellStyle name="Input 2 3 4 4 2 10" xfId="32180"/>
    <cellStyle name="Input 2 3 4 4 2 2" xfId="32181"/>
    <cellStyle name="Input 2 3 4 4 2 2 2" xfId="32182"/>
    <cellStyle name="Input 2 3 4 4 2 2 3" xfId="32183"/>
    <cellStyle name="Input 2 3 4 4 2 2 4" xfId="32184"/>
    <cellStyle name="Input 2 3 4 4 2 2 5" xfId="32185"/>
    <cellStyle name="Input 2 3 4 4 2 2 6" xfId="32186"/>
    <cellStyle name="Input 2 3 4 4 2 2 7" xfId="32187"/>
    <cellStyle name="Input 2 3 4 4 2 2 8" xfId="32188"/>
    <cellStyle name="Input 2 3 4 4 2 2 9" xfId="32189"/>
    <cellStyle name="Input 2 3 4 4 2 3" xfId="32190"/>
    <cellStyle name="Input 2 3 4 4 2 4" xfId="32191"/>
    <cellStyle name="Input 2 3 4 4 2 5" xfId="32192"/>
    <cellStyle name="Input 2 3 4 4 2 6" xfId="32193"/>
    <cellStyle name="Input 2 3 4 4 2 7" xfId="32194"/>
    <cellStyle name="Input 2 3 4 4 2 8" xfId="32195"/>
    <cellStyle name="Input 2 3 4 4 2 9" xfId="32196"/>
    <cellStyle name="Input 2 3 4 4 3" xfId="32197"/>
    <cellStyle name="Input 2 3 4 4 3 2" xfId="32198"/>
    <cellStyle name="Input 2 3 4 4 3 3" xfId="32199"/>
    <cellStyle name="Input 2 3 4 4 3 4" xfId="32200"/>
    <cellStyle name="Input 2 3 4 4 3 5" xfId="32201"/>
    <cellStyle name="Input 2 3 4 4 3 6" xfId="32202"/>
    <cellStyle name="Input 2 3 4 4 3 7" xfId="32203"/>
    <cellStyle name="Input 2 3 4 4 3 8" xfId="32204"/>
    <cellStyle name="Input 2 3 4 4 4" xfId="32205"/>
    <cellStyle name="Input 2 3 4 4 4 2" xfId="32206"/>
    <cellStyle name="Input 2 3 4 4 4 3" xfId="32207"/>
    <cellStyle name="Input 2 3 4 4 4 4" xfId="32208"/>
    <cellStyle name="Input 2 3 4 4 4 5" xfId="32209"/>
    <cellStyle name="Input 2 3 4 4 4 6" xfId="32210"/>
    <cellStyle name="Input 2 3 4 4 4 7" xfId="32211"/>
    <cellStyle name="Input 2 3 4 4 4 8" xfId="32212"/>
    <cellStyle name="Input 2 3 4 4 4 9" xfId="32213"/>
    <cellStyle name="Input 2 3 4 4 5" xfId="32214"/>
    <cellStyle name="Input 2 3 4 4 6" xfId="32215"/>
    <cellStyle name="Input 2 3 4 4 7" xfId="32216"/>
    <cellStyle name="Input 2 3 4 4 8" xfId="32217"/>
    <cellStyle name="Input 2 3 4 4 9" xfId="32218"/>
    <cellStyle name="Input 2 3 4 5" xfId="32219"/>
    <cellStyle name="Input 2 3 4 5 10" xfId="32220"/>
    <cellStyle name="Input 2 3 4 5 11" xfId="32221"/>
    <cellStyle name="Input 2 3 4 5 12" xfId="32222"/>
    <cellStyle name="Input 2 3 4 5 13" xfId="32223"/>
    <cellStyle name="Input 2 3 4 5 14" xfId="32224"/>
    <cellStyle name="Input 2 3 4 5 15" xfId="32225"/>
    <cellStyle name="Input 2 3 4 5 16" xfId="32226"/>
    <cellStyle name="Input 2 3 4 5 17" xfId="32227"/>
    <cellStyle name="Input 2 3 4 5 18" xfId="32228"/>
    <cellStyle name="Input 2 3 4 5 2" xfId="32229"/>
    <cellStyle name="Input 2 3 4 5 2 10" xfId="32230"/>
    <cellStyle name="Input 2 3 4 5 2 2" xfId="32231"/>
    <cellStyle name="Input 2 3 4 5 2 2 2" xfId="32232"/>
    <cellStyle name="Input 2 3 4 5 2 2 3" xfId="32233"/>
    <cellStyle name="Input 2 3 4 5 2 2 4" xfId="32234"/>
    <cellStyle name="Input 2 3 4 5 2 2 5" xfId="32235"/>
    <cellStyle name="Input 2 3 4 5 2 2 6" xfId="32236"/>
    <cellStyle name="Input 2 3 4 5 2 2 7" xfId="32237"/>
    <cellStyle name="Input 2 3 4 5 2 2 8" xfId="32238"/>
    <cellStyle name="Input 2 3 4 5 2 2 9" xfId="32239"/>
    <cellStyle name="Input 2 3 4 5 2 3" xfId="32240"/>
    <cellStyle name="Input 2 3 4 5 2 4" xfId="32241"/>
    <cellStyle name="Input 2 3 4 5 2 5" xfId="32242"/>
    <cellStyle name="Input 2 3 4 5 2 6" xfId="32243"/>
    <cellStyle name="Input 2 3 4 5 2 7" xfId="32244"/>
    <cellStyle name="Input 2 3 4 5 2 8" xfId="32245"/>
    <cellStyle name="Input 2 3 4 5 2 9" xfId="32246"/>
    <cellStyle name="Input 2 3 4 5 3" xfId="32247"/>
    <cellStyle name="Input 2 3 4 5 3 2" xfId="32248"/>
    <cellStyle name="Input 2 3 4 5 3 3" xfId="32249"/>
    <cellStyle name="Input 2 3 4 5 3 4" xfId="32250"/>
    <cellStyle name="Input 2 3 4 5 3 5" xfId="32251"/>
    <cellStyle name="Input 2 3 4 5 3 6" xfId="32252"/>
    <cellStyle name="Input 2 3 4 5 3 7" xfId="32253"/>
    <cellStyle name="Input 2 3 4 5 3 8" xfId="32254"/>
    <cellStyle name="Input 2 3 4 5 4" xfId="32255"/>
    <cellStyle name="Input 2 3 4 5 4 2" xfId="32256"/>
    <cellStyle name="Input 2 3 4 5 4 3" xfId="32257"/>
    <cellStyle name="Input 2 3 4 5 4 4" xfId="32258"/>
    <cellStyle name="Input 2 3 4 5 4 5" xfId="32259"/>
    <cellStyle name="Input 2 3 4 5 4 6" xfId="32260"/>
    <cellStyle name="Input 2 3 4 5 4 7" xfId="32261"/>
    <cellStyle name="Input 2 3 4 5 4 8" xfId="32262"/>
    <cellStyle name="Input 2 3 4 5 4 9" xfId="32263"/>
    <cellStyle name="Input 2 3 4 5 5" xfId="32264"/>
    <cellStyle name="Input 2 3 4 5 6" xfId="32265"/>
    <cellStyle name="Input 2 3 4 5 7" xfId="32266"/>
    <cellStyle name="Input 2 3 4 5 8" xfId="32267"/>
    <cellStyle name="Input 2 3 4 5 9" xfId="32268"/>
    <cellStyle name="Input 2 3 4 6" xfId="32269"/>
    <cellStyle name="Input 2 3 4 6 10" xfId="32270"/>
    <cellStyle name="Input 2 3 4 6 11" xfId="32271"/>
    <cellStyle name="Input 2 3 4 6 12" xfId="32272"/>
    <cellStyle name="Input 2 3 4 6 13" xfId="32273"/>
    <cellStyle name="Input 2 3 4 6 14" xfId="32274"/>
    <cellStyle name="Input 2 3 4 6 15" xfId="32275"/>
    <cellStyle name="Input 2 3 4 6 16" xfId="32276"/>
    <cellStyle name="Input 2 3 4 6 17" xfId="32277"/>
    <cellStyle name="Input 2 3 4 6 18" xfId="32278"/>
    <cellStyle name="Input 2 3 4 6 2" xfId="32279"/>
    <cellStyle name="Input 2 3 4 6 2 2" xfId="32280"/>
    <cellStyle name="Input 2 3 4 6 2 3" xfId="32281"/>
    <cellStyle name="Input 2 3 4 6 2 4" xfId="32282"/>
    <cellStyle name="Input 2 3 4 6 2 5" xfId="32283"/>
    <cellStyle name="Input 2 3 4 6 2 6" xfId="32284"/>
    <cellStyle name="Input 2 3 4 6 2 7" xfId="32285"/>
    <cellStyle name="Input 2 3 4 6 2 8" xfId="32286"/>
    <cellStyle name="Input 2 3 4 6 2 9" xfId="32287"/>
    <cellStyle name="Input 2 3 4 6 3" xfId="32288"/>
    <cellStyle name="Input 2 3 4 6 4" xfId="32289"/>
    <cellStyle name="Input 2 3 4 6 5" xfId="32290"/>
    <cellStyle name="Input 2 3 4 6 6" xfId="32291"/>
    <cellStyle name="Input 2 3 4 6 7" xfId="32292"/>
    <cellStyle name="Input 2 3 4 6 8" xfId="32293"/>
    <cellStyle name="Input 2 3 4 6 9" xfId="32294"/>
    <cellStyle name="Input 2 3 4 7" xfId="32295"/>
    <cellStyle name="Input 2 3 4 7 2" xfId="32296"/>
    <cellStyle name="Input 2 3 4 7 3" xfId="32297"/>
    <cellStyle name="Input 2 3 4 7 4" xfId="32298"/>
    <cellStyle name="Input 2 3 4 7 5" xfId="32299"/>
    <cellStyle name="Input 2 3 4 7 6" xfId="32300"/>
    <cellStyle name="Input 2 3 4 7 7" xfId="32301"/>
    <cellStyle name="Input 2 3 4 7 8" xfId="32302"/>
    <cellStyle name="Input 2 3 4 7 9" xfId="32303"/>
    <cellStyle name="Input 2 3 4 8" xfId="32304"/>
    <cellStyle name="Input 2 3 4 8 2" xfId="32305"/>
    <cellStyle name="Input 2 3 4 8 3" xfId="32306"/>
    <cellStyle name="Input 2 3 4 8 4" xfId="32307"/>
    <cellStyle name="Input 2 3 4 8 5" xfId="32308"/>
    <cellStyle name="Input 2 3 4 8 6" xfId="32309"/>
    <cellStyle name="Input 2 3 4 8 7" xfId="32310"/>
    <cellStyle name="Input 2 3 4 8 8" xfId="32311"/>
    <cellStyle name="Input 2 3 4 8 9" xfId="32312"/>
    <cellStyle name="Input 2 3 4 9" xfId="32313"/>
    <cellStyle name="Input 2 3 5" xfId="10337"/>
    <cellStyle name="Input 2 3 5 10" xfId="32314"/>
    <cellStyle name="Input 2 3 5 11" xfId="32315"/>
    <cellStyle name="Input 2 3 5 12" xfId="32316"/>
    <cellStyle name="Input 2 3 5 13" xfId="32317"/>
    <cellStyle name="Input 2 3 5 14" xfId="32318"/>
    <cellStyle name="Input 2 3 5 15" xfId="32319"/>
    <cellStyle name="Input 2 3 5 16" xfId="32320"/>
    <cellStyle name="Input 2 3 5 17" xfId="32321"/>
    <cellStyle name="Input 2 3 5 18" xfId="32322"/>
    <cellStyle name="Input 2 3 5 19" xfId="32323"/>
    <cellStyle name="Input 2 3 5 2" xfId="32324"/>
    <cellStyle name="Input 2 3 5 2 10" xfId="32325"/>
    <cellStyle name="Input 2 3 5 2 2" xfId="32326"/>
    <cellStyle name="Input 2 3 5 2 2 2" xfId="32327"/>
    <cellStyle name="Input 2 3 5 2 2 3" xfId="32328"/>
    <cellStyle name="Input 2 3 5 2 2 4" xfId="32329"/>
    <cellStyle name="Input 2 3 5 2 2 5" xfId="32330"/>
    <cellStyle name="Input 2 3 5 2 2 6" xfId="32331"/>
    <cellStyle name="Input 2 3 5 2 2 7" xfId="32332"/>
    <cellStyle name="Input 2 3 5 2 2 8" xfId="32333"/>
    <cellStyle name="Input 2 3 5 2 2 9" xfId="32334"/>
    <cellStyle name="Input 2 3 5 2 3" xfId="32335"/>
    <cellStyle name="Input 2 3 5 2 4" xfId="32336"/>
    <cellStyle name="Input 2 3 5 2 5" xfId="32337"/>
    <cellStyle name="Input 2 3 5 2 6" xfId="32338"/>
    <cellStyle name="Input 2 3 5 2 7" xfId="32339"/>
    <cellStyle name="Input 2 3 5 2 8" xfId="32340"/>
    <cellStyle name="Input 2 3 5 2 9" xfId="32341"/>
    <cellStyle name="Input 2 3 5 3" xfId="32342"/>
    <cellStyle name="Input 2 3 5 3 2" xfId="32343"/>
    <cellStyle name="Input 2 3 5 3 3" xfId="32344"/>
    <cellStyle name="Input 2 3 5 3 4" xfId="32345"/>
    <cellStyle name="Input 2 3 5 3 5" xfId="32346"/>
    <cellStyle name="Input 2 3 5 3 6" xfId="32347"/>
    <cellStyle name="Input 2 3 5 3 7" xfId="32348"/>
    <cellStyle name="Input 2 3 5 3 8" xfId="32349"/>
    <cellStyle name="Input 2 3 5 4" xfId="32350"/>
    <cellStyle name="Input 2 3 5 4 2" xfId="32351"/>
    <cellStyle name="Input 2 3 5 4 3" xfId="32352"/>
    <cellStyle name="Input 2 3 5 4 4" xfId="32353"/>
    <cellStyle name="Input 2 3 5 4 5" xfId="32354"/>
    <cellStyle name="Input 2 3 5 4 6" xfId="32355"/>
    <cellStyle name="Input 2 3 5 4 7" xfId="32356"/>
    <cellStyle name="Input 2 3 5 4 8" xfId="32357"/>
    <cellStyle name="Input 2 3 5 4 9" xfId="32358"/>
    <cellStyle name="Input 2 3 5 5" xfId="32359"/>
    <cellStyle name="Input 2 3 5 6" xfId="32360"/>
    <cellStyle name="Input 2 3 5 7" xfId="32361"/>
    <cellStyle name="Input 2 3 5 8" xfId="32362"/>
    <cellStyle name="Input 2 3 5 9" xfId="32363"/>
    <cellStyle name="Input 2 3 6" xfId="32364"/>
    <cellStyle name="Input 2 3 6 10" xfId="32365"/>
    <cellStyle name="Input 2 3 6 11" xfId="32366"/>
    <cellStyle name="Input 2 3 6 12" xfId="32367"/>
    <cellStyle name="Input 2 3 6 13" xfId="32368"/>
    <cellStyle name="Input 2 3 6 14" xfId="32369"/>
    <cellStyle name="Input 2 3 6 15" xfId="32370"/>
    <cellStyle name="Input 2 3 6 16" xfId="32371"/>
    <cellStyle name="Input 2 3 6 17" xfId="32372"/>
    <cellStyle name="Input 2 3 6 18" xfId="32373"/>
    <cellStyle name="Input 2 3 6 2" xfId="32374"/>
    <cellStyle name="Input 2 3 6 2 10" xfId="32375"/>
    <cellStyle name="Input 2 3 6 2 2" xfId="32376"/>
    <cellStyle name="Input 2 3 6 2 2 2" xfId="32377"/>
    <cellStyle name="Input 2 3 6 2 2 3" xfId="32378"/>
    <cellStyle name="Input 2 3 6 2 2 4" xfId="32379"/>
    <cellStyle name="Input 2 3 6 2 2 5" xfId="32380"/>
    <cellStyle name="Input 2 3 6 2 2 6" xfId="32381"/>
    <cellStyle name="Input 2 3 6 2 2 7" xfId="32382"/>
    <cellStyle name="Input 2 3 6 2 2 8" xfId="32383"/>
    <cellStyle name="Input 2 3 6 2 2 9" xfId="32384"/>
    <cellStyle name="Input 2 3 6 2 3" xfId="32385"/>
    <cellStyle name="Input 2 3 6 2 4" xfId="32386"/>
    <cellStyle name="Input 2 3 6 2 5" xfId="32387"/>
    <cellStyle name="Input 2 3 6 2 6" xfId="32388"/>
    <cellStyle name="Input 2 3 6 2 7" xfId="32389"/>
    <cellStyle name="Input 2 3 6 2 8" xfId="32390"/>
    <cellStyle name="Input 2 3 6 2 9" xfId="32391"/>
    <cellStyle name="Input 2 3 6 3" xfId="32392"/>
    <cellStyle name="Input 2 3 6 3 2" xfId="32393"/>
    <cellStyle name="Input 2 3 6 3 3" xfId="32394"/>
    <cellStyle name="Input 2 3 6 3 4" xfId="32395"/>
    <cellStyle name="Input 2 3 6 3 5" xfId="32396"/>
    <cellStyle name="Input 2 3 6 3 6" xfId="32397"/>
    <cellStyle name="Input 2 3 6 3 7" xfId="32398"/>
    <cellStyle name="Input 2 3 6 3 8" xfId="32399"/>
    <cellStyle name="Input 2 3 6 4" xfId="32400"/>
    <cellStyle name="Input 2 3 6 4 2" xfId="32401"/>
    <cellStyle name="Input 2 3 6 4 3" xfId="32402"/>
    <cellStyle name="Input 2 3 6 4 4" xfId="32403"/>
    <cellStyle name="Input 2 3 6 4 5" xfId="32404"/>
    <cellStyle name="Input 2 3 6 4 6" xfId="32405"/>
    <cellStyle name="Input 2 3 6 4 7" xfId="32406"/>
    <cellStyle name="Input 2 3 6 4 8" xfId="32407"/>
    <cellStyle name="Input 2 3 6 4 9" xfId="32408"/>
    <cellStyle name="Input 2 3 6 5" xfId="32409"/>
    <cellStyle name="Input 2 3 6 6" xfId="32410"/>
    <cellStyle name="Input 2 3 6 7" xfId="32411"/>
    <cellStyle name="Input 2 3 6 8" xfId="32412"/>
    <cellStyle name="Input 2 3 6 9" xfId="32413"/>
    <cellStyle name="Input 2 3 7" xfId="32414"/>
    <cellStyle name="Input 2 3 7 10" xfId="32415"/>
    <cellStyle name="Input 2 3 7 11" xfId="32416"/>
    <cellStyle name="Input 2 3 7 12" xfId="32417"/>
    <cellStyle name="Input 2 3 7 13" xfId="32418"/>
    <cellStyle name="Input 2 3 7 14" xfId="32419"/>
    <cellStyle name="Input 2 3 7 15" xfId="32420"/>
    <cellStyle name="Input 2 3 7 16" xfId="32421"/>
    <cellStyle name="Input 2 3 7 17" xfId="32422"/>
    <cellStyle name="Input 2 3 7 18" xfId="32423"/>
    <cellStyle name="Input 2 3 7 2" xfId="32424"/>
    <cellStyle name="Input 2 3 7 3" xfId="32425"/>
    <cellStyle name="Input 2 3 7 4" xfId="32426"/>
    <cellStyle name="Input 2 3 7 5" xfId="32427"/>
    <cellStyle name="Input 2 3 7 6" xfId="32428"/>
    <cellStyle name="Input 2 3 7 7" xfId="32429"/>
    <cellStyle name="Input 2 3 7 8" xfId="32430"/>
    <cellStyle name="Input 2 3 7 9" xfId="32431"/>
    <cellStyle name="Input 2 3 8" xfId="32432"/>
    <cellStyle name="Input 2 3 8 10" xfId="32433"/>
    <cellStyle name="Input 2 3 8 11" xfId="32434"/>
    <cellStyle name="Input 2 3 8 12" xfId="32435"/>
    <cellStyle name="Input 2 3 8 13" xfId="32436"/>
    <cellStyle name="Input 2 3 8 14" xfId="32437"/>
    <cellStyle name="Input 2 3 8 15" xfId="32438"/>
    <cellStyle name="Input 2 3 8 16" xfId="32439"/>
    <cellStyle name="Input 2 3 8 17" xfId="32440"/>
    <cellStyle name="Input 2 3 8 18" xfId="32441"/>
    <cellStyle name="Input 2 3 8 2" xfId="32442"/>
    <cellStyle name="Input 2 3 8 3" xfId="32443"/>
    <cellStyle name="Input 2 3 8 4" xfId="32444"/>
    <cellStyle name="Input 2 3 8 5" xfId="32445"/>
    <cellStyle name="Input 2 3 8 6" xfId="32446"/>
    <cellStyle name="Input 2 3 8 7" xfId="32447"/>
    <cellStyle name="Input 2 3 8 8" xfId="32448"/>
    <cellStyle name="Input 2 3 8 9" xfId="32449"/>
    <cellStyle name="Input 2 3 9" xfId="32450"/>
    <cellStyle name="Input 2 3 9 10" xfId="32451"/>
    <cellStyle name="Input 2 3 9 11" xfId="32452"/>
    <cellStyle name="Input 2 3 9 12" xfId="32453"/>
    <cellStyle name="Input 2 3 9 13" xfId="32454"/>
    <cellStyle name="Input 2 3 9 14" xfId="32455"/>
    <cellStyle name="Input 2 3 9 15" xfId="32456"/>
    <cellStyle name="Input 2 3 9 16" xfId="32457"/>
    <cellStyle name="Input 2 3 9 17" xfId="32458"/>
    <cellStyle name="Input 2 3 9 18" xfId="32459"/>
    <cellStyle name="Input 2 3 9 2" xfId="32460"/>
    <cellStyle name="Input 2 3 9 3" xfId="32461"/>
    <cellStyle name="Input 2 3 9 4" xfId="32462"/>
    <cellStyle name="Input 2 3 9 5" xfId="32463"/>
    <cellStyle name="Input 2 3 9 6" xfId="32464"/>
    <cellStyle name="Input 2 3 9 7" xfId="32465"/>
    <cellStyle name="Input 2 3 9 8" xfId="32466"/>
    <cellStyle name="Input 2 3 9 9" xfId="32467"/>
    <cellStyle name="Input 2 4" xfId="2311"/>
    <cellStyle name="Input 2 4 10" xfId="32468"/>
    <cellStyle name="Input 2 4 10 2" xfId="32469"/>
    <cellStyle name="Input 2 4 10 3" xfId="32470"/>
    <cellStyle name="Input 2 4 10 4" xfId="32471"/>
    <cellStyle name="Input 2 4 10 5" xfId="32472"/>
    <cellStyle name="Input 2 4 10 6" xfId="32473"/>
    <cellStyle name="Input 2 4 10 7" xfId="32474"/>
    <cellStyle name="Input 2 4 10 8" xfId="32475"/>
    <cellStyle name="Input 2 4 11" xfId="32476"/>
    <cellStyle name="Input 2 4 12" xfId="32477"/>
    <cellStyle name="Input 2 4 13" xfId="32478"/>
    <cellStyle name="Input 2 4 14" xfId="32479"/>
    <cellStyle name="Input 2 4 15" xfId="32480"/>
    <cellStyle name="Input 2 4 16" xfId="32481"/>
    <cellStyle name="Input 2 4 17" xfId="32482"/>
    <cellStyle name="Input 2 4 18" xfId="32483"/>
    <cellStyle name="Input 2 4 19" xfId="32484"/>
    <cellStyle name="Input 2 4 2" xfId="32485"/>
    <cellStyle name="Input 2 4 2 10" xfId="32486"/>
    <cellStyle name="Input 2 4 2 11" xfId="32487"/>
    <cellStyle name="Input 2 4 2 12" xfId="32488"/>
    <cellStyle name="Input 2 4 2 13" xfId="32489"/>
    <cellStyle name="Input 2 4 2 14" xfId="32490"/>
    <cellStyle name="Input 2 4 2 15" xfId="32491"/>
    <cellStyle name="Input 2 4 2 16" xfId="32492"/>
    <cellStyle name="Input 2 4 2 17" xfId="32493"/>
    <cellStyle name="Input 2 4 2 18" xfId="32494"/>
    <cellStyle name="Input 2 4 2 19" xfId="32495"/>
    <cellStyle name="Input 2 4 2 2" xfId="32496"/>
    <cellStyle name="Input 2 4 2 2 10" xfId="32497"/>
    <cellStyle name="Input 2 4 2 2 11" xfId="32498"/>
    <cellStyle name="Input 2 4 2 2 12" xfId="32499"/>
    <cellStyle name="Input 2 4 2 2 13" xfId="32500"/>
    <cellStyle name="Input 2 4 2 2 14" xfId="32501"/>
    <cellStyle name="Input 2 4 2 2 15" xfId="32502"/>
    <cellStyle name="Input 2 4 2 2 16" xfId="32503"/>
    <cellStyle name="Input 2 4 2 2 17" xfId="32504"/>
    <cellStyle name="Input 2 4 2 2 18" xfId="32505"/>
    <cellStyle name="Input 2 4 2 2 19" xfId="32506"/>
    <cellStyle name="Input 2 4 2 2 2" xfId="32507"/>
    <cellStyle name="Input 2 4 2 2 2 10" xfId="32508"/>
    <cellStyle name="Input 2 4 2 2 2 11" xfId="32509"/>
    <cellStyle name="Input 2 4 2 2 2 12" xfId="32510"/>
    <cellStyle name="Input 2 4 2 2 2 13" xfId="32511"/>
    <cellStyle name="Input 2 4 2 2 2 2" xfId="32512"/>
    <cellStyle name="Input 2 4 2 2 2 2 10" xfId="32513"/>
    <cellStyle name="Input 2 4 2 2 2 2 2" xfId="32514"/>
    <cellStyle name="Input 2 4 2 2 2 2 2 2" xfId="32515"/>
    <cellStyle name="Input 2 4 2 2 2 2 2 3" xfId="32516"/>
    <cellStyle name="Input 2 4 2 2 2 2 2 4" xfId="32517"/>
    <cellStyle name="Input 2 4 2 2 2 2 2 5" xfId="32518"/>
    <cellStyle name="Input 2 4 2 2 2 2 2 6" xfId="32519"/>
    <cellStyle name="Input 2 4 2 2 2 2 2 7" xfId="32520"/>
    <cellStyle name="Input 2 4 2 2 2 2 2 8" xfId="32521"/>
    <cellStyle name="Input 2 4 2 2 2 2 2 9" xfId="32522"/>
    <cellStyle name="Input 2 4 2 2 2 2 3" xfId="32523"/>
    <cellStyle name="Input 2 4 2 2 2 2 4" xfId="32524"/>
    <cellStyle name="Input 2 4 2 2 2 2 5" xfId="32525"/>
    <cellStyle name="Input 2 4 2 2 2 2 6" xfId="32526"/>
    <cellStyle name="Input 2 4 2 2 2 2 7" xfId="32527"/>
    <cellStyle name="Input 2 4 2 2 2 2 8" xfId="32528"/>
    <cellStyle name="Input 2 4 2 2 2 2 9" xfId="32529"/>
    <cellStyle name="Input 2 4 2 2 2 3" xfId="32530"/>
    <cellStyle name="Input 2 4 2 2 2 3 2" xfId="32531"/>
    <cellStyle name="Input 2 4 2 2 2 3 3" xfId="32532"/>
    <cellStyle name="Input 2 4 2 2 2 3 4" xfId="32533"/>
    <cellStyle name="Input 2 4 2 2 2 3 5" xfId="32534"/>
    <cellStyle name="Input 2 4 2 2 2 3 6" xfId="32535"/>
    <cellStyle name="Input 2 4 2 2 2 3 7" xfId="32536"/>
    <cellStyle name="Input 2 4 2 2 2 3 8" xfId="32537"/>
    <cellStyle name="Input 2 4 2 2 2 4" xfId="32538"/>
    <cellStyle name="Input 2 4 2 2 2 4 2" xfId="32539"/>
    <cellStyle name="Input 2 4 2 2 2 4 3" xfId="32540"/>
    <cellStyle name="Input 2 4 2 2 2 4 4" xfId="32541"/>
    <cellStyle name="Input 2 4 2 2 2 4 5" xfId="32542"/>
    <cellStyle name="Input 2 4 2 2 2 4 6" xfId="32543"/>
    <cellStyle name="Input 2 4 2 2 2 4 7" xfId="32544"/>
    <cellStyle name="Input 2 4 2 2 2 4 8" xfId="32545"/>
    <cellStyle name="Input 2 4 2 2 2 4 9" xfId="32546"/>
    <cellStyle name="Input 2 4 2 2 2 5" xfId="32547"/>
    <cellStyle name="Input 2 4 2 2 2 6" xfId="32548"/>
    <cellStyle name="Input 2 4 2 2 2 7" xfId="32549"/>
    <cellStyle name="Input 2 4 2 2 2 8" xfId="32550"/>
    <cellStyle name="Input 2 4 2 2 2 9" xfId="32551"/>
    <cellStyle name="Input 2 4 2 2 3" xfId="32552"/>
    <cellStyle name="Input 2 4 2 2 3 10" xfId="32553"/>
    <cellStyle name="Input 2 4 2 2 3 11" xfId="32554"/>
    <cellStyle name="Input 2 4 2 2 3 12" xfId="32555"/>
    <cellStyle name="Input 2 4 2 2 3 13" xfId="32556"/>
    <cellStyle name="Input 2 4 2 2 3 2" xfId="32557"/>
    <cellStyle name="Input 2 4 2 2 3 2 10" xfId="32558"/>
    <cellStyle name="Input 2 4 2 2 3 2 2" xfId="32559"/>
    <cellStyle name="Input 2 4 2 2 3 2 2 2" xfId="32560"/>
    <cellStyle name="Input 2 4 2 2 3 2 2 3" xfId="32561"/>
    <cellStyle name="Input 2 4 2 2 3 2 2 4" xfId="32562"/>
    <cellStyle name="Input 2 4 2 2 3 2 2 5" xfId="32563"/>
    <cellStyle name="Input 2 4 2 2 3 2 2 6" xfId="32564"/>
    <cellStyle name="Input 2 4 2 2 3 2 2 7" xfId="32565"/>
    <cellStyle name="Input 2 4 2 2 3 2 2 8" xfId="32566"/>
    <cellStyle name="Input 2 4 2 2 3 2 2 9" xfId="32567"/>
    <cellStyle name="Input 2 4 2 2 3 2 3" xfId="32568"/>
    <cellStyle name="Input 2 4 2 2 3 2 4" xfId="32569"/>
    <cellStyle name="Input 2 4 2 2 3 2 5" xfId="32570"/>
    <cellStyle name="Input 2 4 2 2 3 2 6" xfId="32571"/>
    <cellStyle name="Input 2 4 2 2 3 2 7" xfId="32572"/>
    <cellStyle name="Input 2 4 2 2 3 2 8" xfId="32573"/>
    <cellStyle name="Input 2 4 2 2 3 2 9" xfId="32574"/>
    <cellStyle name="Input 2 4 2 2 3 3" xfId="32575"/>
    <cellStyle name="Input 2 4 2 2 3 3 2" xfId="32576"/>
    <cellStyle name="Input 2 4 2 2 3 3 3" xfId="32577"/>
    <cellStyle name="Input 2 4 2 2 3 3 4" xfId="32578"/>
    <cellStyle name="Input 2 4 2 2 3 3 5" xfId="32579"/>
    <cellStyle name="Input 2 4 2 2 3 3 6" xfId="32580"/>
    <cellStyle name="Input 2 4 2 2 3 3 7" xfId="32581"/>
    <cellStyle name="Input 2 4 2 2 3 3 8" xfId="32582"/>
    <cellStyle name="Input 2 4 2 2 3 4" xfId="32583"/>
    <cellStyle name="Input 2 4 2 2 3 4 2" xfId="32584"/>
    <cellStyle name="Input 2 4 2 2 3 4 3" xfId="32585"/>
    <cellStyle name="Input 2 4 2 2 3 4 4" xfId="32586"/>
    <cellStyle name="Input 2 4 2 2 3 4 5" xfId="32587"/>
    <cellStyle name="Input 2 4 2 2 3 4 6" xfId="32588"/>
    <cellStyle name="Input 2 4 2 2 3 4 7" xfId="32589"/>
    <cellStyle name="Input 2 4 2 2 3 4 8" xfId="32590"/>
    <cellStyle name="Input 2 4 2 2 3 4 9" xfId="32591"/>
    <cellStyle name="Input 2 4 2 2 3 5" xfId="32592"/>
    <cellStyle name="Input 2 4 2 2 3 6" xfId="32593"/>
    <cellStyle name="Input 2 4 2 2 3 7" xfId="32594"/>
    <cellStyle name="Input 2 4 2 2 3 8" xfId="32595"/>
    <cellStyle name="Input 2 4 2 2 3 9" xfId="32596"/>
    <cellStyle name="Input 2 4 2 2 4" xfId="32597"/>
    <cellStyle name="Input 2 4 2 2 4 10" xfId="32598"/>
    <cellStyle name="Input 2 4 2 2 4 11" xfId="32599"/>
    <cellStyle name="Input 2 4 2 2 4 12" xfId="32600"/>
    <cellStyle name="Input 2 4 2 2 4 13" xfId="32601"/>
    <cellStyle name="Input 2 4 2 2 4 2" xfId="32602"/>
    <cellStyle name="Input 2 4 2 2 4 2 10" xfId="32603"/>
    <cellStyle name="Input 2 4 2 2 4 2 2" xfId="32604"/>
    <cellStyle name="Input 2 4 2 2 4 2 2 2" xfId="32605"/>
    <cellStyle name="Input 2 4 2 2 4 2 2 3" xfId="32606"/>
    <cellStyle name="Input 2 4 2 2 4 2 2 4" xfId="32607"/>
    <cellStyle name="Input 2 4 2 2 4 2 2 5" xfId="32608"/>
    <cellStyle name="Input 2 4 2 2 4 2 2 6" xfId="32609"/>
    <cellStyle name="Input 2 4 2 2 4 2 2 7" xfId="32610"/>
    <cellStyle name="Input 2 4 2 2 4 2 2 8" xfId="32611"/>
    <cellStyle name="Input 2 4 2 2 4 2 2 9" xfId="32612"/>
    <cellStyle name="Input 2 4 2 2 4 2 3" xfId="32613"/>
    <cellStyle name="Input 2 4 2 2 4 2 4" xfId="32614"/>
    <cellStyle name="Input 2 4 2 2 4 2 5" xfId="32615"/>
    <cellStyle name="Input 2 4 2 2 4 2 6" xfId="32616"/>
    <cellStyle name="Input 2 4 2 2 4 2 7" xfId="32617"/>
    <cellStyle name="Input 2 4 2 2 4 2 8" xfId="32618"/>
    <cellStyle name="Input 2 4 2 2 4 2 9" xfId="32619"/>
    <cellStyle name="Input 2 4 2 2 4 3" xfId="32620"/>
    <cellStyle name="Input 2 4 2 2 4 3 2" xfId="32621"/>
    <cellStyle name="Input 2 4 2 2 4 3 3" xfId="32622"/>
    <cellStyle name="Input 2 4 2 2 4 3 4" xfId="32623"/>
    <cellStyle name="Input 2 4 2 2 4 3 5" xfId="32624"/>
    <cellStyle name="Input 2 4 2 2 4 3 6" xfId="32625"/>
    <cellStyle name="Input 2 4 2 2 4 3 7" xfId="32626"/>
    <cellStyle name="Input 2 4 2 2 4 3 8" xfId="32627"/>
    <cellStyle name="Input 2 4 2 2 4 4" xfId="32628"/>
    <cellStyle name="Input 2 4 2 2 4 4 2" xfId="32629"/>
    <cellStyle name="Input 2 4 2 2 4 4 3" xfId="32630"/>
    <cellStyle name="Input 2 4 2 2 4 4 4" xfId="32631"/>
    <cellStyle name="Input 2 4 2 2 4 4 5" xfId="32632"/>
    <cellStyle name="Input 2 4 2 2 4 4 6" xfId="32633"/>
    <cellStyle name="Input 2 4 2 2 4 4 7" xfId="32634"/>
    <cellStyle name="Input 2 4 2 2 4 4 8" xfId="32635"/>
    <cellStyle name="Input 2 4 2 2 4 4 9" xfId="32636"/>
    <cellStyle name="Input 2 4 2 2 4 5" xfId="32637"/>
    <cellStyle name="Input 2 4 2 2 4 6" xfId="32638"/>
    <cellStyle name="Input 2 4 2 2 4 7" xfId="32639"/>
    <cellStyle name="Input 2 4 2 2 4 8" xfId="32640"/>
    <cellStyle name="Input 2 4 2 2 4 9" xfId="32641"/>
    <cellStyle name="Input 2 4 2 2 5" xfId="32642"/>
    <cellStyle name="Input 2 4 2 2 5 10" xfId="32643"/>
    <cellStyle name="Input 2 4 2 2 5 11" xfId="32644"/>
    <cellStyle name="Input 2 4 2 2 5 12" xfId="32645"/>
    <cellStyle name="Input 2 4 2 2 5 13" xfId="32646"/>
    <cellStyle name="Input 2 4 2 2 5 2" xfId="32647"/>
    <cellStyle name="Input 2 4 2 2 5 2 10" xfId="32648"/>
    <cellStyle name="Input 2 4 2 2 5 2 2" xfId="32649"/>
    <cellStyle name="Input 2 4 2 2 5 2 2 2" xfId="32650"/>
    <cellStyle name="Input 2 4 2 2 5 2 2 3" xfId="32651"/>
    <cellStyle name="Input 2 4 2 2 5 2 2 4" xfId="32652"/>
    <cellStyle name="Input 2 4 2 2 5 2 2 5" xfId="32653"/>
    <cellStyle name="Input 2 4 2 2 5 2 2 6" xfId="32654"/>
    <cellStyle name="Input 2 4 2 2 5 2 2 7" xfId="32655"/>
    <cellStyle name="Input 2 4 2 2 5 2 2 8" xfId="32656"/>
    <cellStyle name="Input 2 4 2 2 5 2 2 9" xfId="32657"/>
    <cellStyle name="Input 2 4 2 2 5 2 3" xfId="32658"/>
    <cellStyle name="Input 2 4 2 2 5 2 4" xfId="32659"/>
    <cellStyle name="Input 2 4 2 2 5 2 5" xfId="32660"/>
    <cellStyle name="Input 2 4 2 2 5 2 6" xfId="32661"/>
    <cellStyle name="Input 2 4 2 2 5 2 7" xfId="32662"/>
    <cellStyle name="Input 2 4 2 2 5 2 8" xfId="32663"/>
    <cellStyle name="Input 2 4 2 2 5 2 9" xfId="32664"/>
    <cellStyle name="Input 2 4 2 2 5 3" xfId="32665"/>
    <cellStyle name="Input 2 4 2 2 5 3 2" xfId="32666"/>
    <cellStyle name="Input 2 4 2 2 5 3 3" xfId="32667"/>
    <cellStyle name="Input 2 4 2 2 5 3 4" xfId="32668"/>
    <cellStyle name="Input 2 4 2 2 5 3 5" xfId="32669"/>
    <cellStyle name="Input 2 4 2 2 5 3 6" xfId="32670"/>
    <cellStyle name="Input 2 4 2 2 5 3 7" xfId="32671"/>
    <cellStyle name="Input 2 4 2 2 5 3 8" xfId="32672"/>
    <cellStyle name="Input 2 4 2 2 5 4" xfId="32673"/>
    <cellStyle name="Input 2 4 2 2 5 4 2" xfId="32674"/>
    <cellStyle name="Input 2 4 2 2 5 4 3" xfId="32675"/>
    <cellStyle name="Input 2 4 2 2 5 4 4" xfId="32676"/>
    <cellStyle name="Input 2 4 2 2 5 4 5" xfId="32677"/>
    <cellStyle name="Input 2 4 2 2 5 4 6" xfId="32678"/>
    <cellStyle name="Input 2 4 2 2 5 4 7" xfId="32679"/>
    <cellStyle name="Input 2 4 2 2 5 4 8" xfId="32680"/>
    <cellStyle name="Input 2 4 2 2 5 4 9" xfId="32681"/>
    <cellStyle name="Input 2 4 2 2 5 5" xfId="32682"/>
    <cellStyle name="Input 2 4 2 2 5 6" xfId="32683"/>
    <cellStyle name="Input 2 4 2 2 5 7" xfId="32684"/>
    <cellStyle name="Input 2 4 2 2 5 8" xfId="32685"/>
    <cellStyle name="Input 2 4 2 2 5 9" xfId="32686"/>
    <cellStyle name="Input 2 4 2 2 6" xfId="32687"/>
    <cellStyle name="Input 2 4 2 2 6 10" xfId="32688"/>
    <cellStyle name="Input 2 4 2 2 6 2" xfId="32689"/>
    <cellStyle name="Input 2 4 2 2 6 2 2" xfId="32690"/>
    <cellStyle name="Input 2 4 2 2 6 2 3" xfId="32691"/>
    <cellStyle name="Input 2 4 2 2 6 2 4" xfId="32692"/>
    <cellStyle name="Input 2 4 2 2 6 2 5" xfId="32693"/>
    <cellStyle name="Input 2 4 2 2 6 2 6" xfId="32694"/>
    <cellStyle name="Input 2 4 2 2 6 2 7" xfId="32695"/>
    <cellStyle name="Input 2 4 2 2 6 2 8" xfId="32696"/>
    <cellStyle name="Input 2 4 2 2 6 2 9" xfId="32697"/>
    <cellStyle name="Input 2 4 2 2 6 3" xfId="32698"/>
    <cellStyle name="Input 2 4 2 2 6 4" xfId="32699"/>
    <cellStyle name="Input 2 4 2 2 6 5" xfId="32700"/>
    <cellStyle name="Input 2 4 2 2 6 6" xfId="32701"/>
    <cellStyle name="Input 2 4 2 2 6 7" xfId="32702"/>
    <cellStyle name="Input 2 4 2 2 6 8" xfId="32703"/>
    <cellStyle name="Input 2 4 2 2 6 9" xfId="32704"/>
    <cellStyle name="Input 2 4 2 2 7" xfId="32705"/>
    <cellStyle name="Input 2 4 2 2 7 2" xfId="32706"/>
    <cellStyle name="Input 2 4 2 2 7 3" xfId="32707"/>
    <cellStyle name="Input 2 4 2 2 7 4" xfId="32708"/>
    <cellStyle name="Input 2 4 2 2 7 5" xfId="32709"/>
    <cellStyle name="Input 2 4 2 2 7 6" xfId="32710"/>
    <cellStyle name="Input 2 4 2 2 7 7" xfId="32711"/>
    <cellStyle name="Input 2 4 2 2 7 8" xfId="32712"/>
    <cellStyle name="Input 2 4 2 2 8" xfId="32713"/>
    <cellStyle name="Input 2 4 2 2 8 2" xfId="32714"/>
    <cellStyle name="Input 2 4 2 2 8 3" xfId="32715"/>
    <cellStyle name="Input 2 4 2 2 8 4" xfId="32716"/>
    <cellStyle name="Input 2 4 2 2 8 5" xfId="32717"/>
    <cellStyle name="Input 2 4 2 2 8 6" xfId="32718"/>
    <cellStyle name="Input 2 4 2 2 8 7" xfId="32719"/>
    <cellStyle name="Input 2 4 2 2 8 8" xfId="32720"/>
    <cellStyle name="Input 2 4 2 2 8 9" xfId="32721"/>
    <cellStyle name="Input 2 4 2 2 9" xfId="32722"/>
    <cellStyle name="Input 2 4 2 20" xfId="32723"/>
    <cellStyle name="Input 2 4 2 21" xfId="32724"/>
    <cellStyle name="Input 2 4 2 22" xfId="32725"/>
    <cellStyle name="Input 2 4 2 23" xfId="32726"/>
    <cellStyle name="Input 2 4 2 24" xfId="32727"/>
    <cellStyle name="Input 2 4 2 25" xfId="32728"/>
    <cellStyle name="Input 2 4 2 26" xfId="32729"/>
    <cellStyle name="Input 2 4 2 27" xfId="32730"/>
    <cellStyle name="Input 2 4 2 3" xfId="32731"/>
    <cellStyle name="Input 2 4 2 3 10" xfId="32732"/>
    <cellStyle name="Input 2 4 2 3 11" xfId="32733"/>
    <cellStyle name="Input 2 4 2 3 12" xfId="32734"/>
    <cellStyle name="Input 2 4 2 3 13" xfId="32735"/>
    <cellStyle name="Input 2 4 2 3 14" xfId="32736"/>
    <cellStyle name="Input 2 4 2 3 15" xfId="32737"/>
    <cellStyle name="Input 2 4 2 3 16" xfId="32738"/>
    <cellStyle name="Input 2 4 2 3 17" xfId="32739"/>
    <cellStyle name="Input 2 4 2 3 2" xfId="32740"/>
    <cellStyle name="Input 2 4 2 3 2 10" xfId="32741"/>
    <cellStyle name="Input 2 4 2 3 2 11" xfId="32742"/>
    <cellStyle name="Input 2 4 2 3 2 12" xfId="32743"/>
    <cellStyle name="Input 2 4 2 3 2 13" xfId="32744"/>
    <cellStyle name="Input 2 4 2 3 2 2" xfId="32745"/>
    <cellStyle name="Input 2 4 2 3 2 2 10" xfId="32746"/>
    <cellStyle name="Input 2 4 2 3 2 2 2" xfId="32747"/>
    <cellStyle name="Input 2 4 2 3 2 2 2 2" xfId="32748"/>
    <cellStyle name="Input 2 4 2 3 2 2 2 3" xfId="32749"/>
    <cellStyle name="Input 2 4 2 3 2 2 2 4" xfId="32750"/>
    <cellStyle name="Input 2 4 2 3 2 2 2 5" xfId="32751"/>
    <cellStyle name="Input 2 4 2 3 2 2 2 6" xfId="32752"/>
    <cellStyle name="Input 2 4 2 3 2 2 2 7" xfId="32753"/>
    <cellStyle name="Input 2 4 2 3 2 2 2 8" xfId="32754"/>
    <cellStyle name="Input 2 4 2 3 2 2 2 9" xfId="32755"/>
    <cellStyle name="Input 2 4 2 3 2 2 3" xfId="32756"/>
    <cellStyle name="Input 2 4 2 3 2 2 4" xfId="32757"/>
    <cellStyle name="Input 2 4 2 3 2 2 5" xfId="32758"/>
    <cellStyle name="Input 2 4 2 3 2 2 6" xfId="32759"/>
    <cellStyle name="Input 2 4 2 3 2 2 7" xfId="32760"/>
    <cellStyle name="Input 2 4 2 3 2 2 8" xfId="32761"/>
    <cellStyle name="Input 2 4 2 3 2 2 9" xfId="32762"/>
    <cellStyle name="Input 2 4 2 3 2 3" xfId="32763"/>
    <cellStyle name="Input 2 4 2 3 2 3 2" xfId="32764"/>
    <cellStyle name="Input 2 4 2 3 2 3 3" xfId="32765"/>
    <cellStyle name="Input 2 4 2 3 2 3 4" xfId="32766"/>
    <cellStyle name="Input 2 4 2 3 2 3 5" xfId="32767"/>
    <cellStyle name="Input 2 4 2 3 2 3 6" xfId="32768"/>
    <cellStyle name="Input 2 4 2 3 2 3 7" xfId="32769"/>
    <cellStyle name="Input 2 4 2 3 2 3 8" xfId="32770"/>
    <cellStyle name="Input 2 4 2 3 2 4" xfId="32771"/>
    <cellStyle name="Input 2 4 2 3 2 4 2" xfId="32772"/>
    <cellStyle name="Input 2 4 2 3 2 4 3" xfId="32773"/>
    <cellStyle name="Input 2 4 2 3 2 4 4" xfId="32774"/>
    <cellStyle name="Input 2 4 2 3 2 4 5" xfId="32775"/>
    <cellStyle name="Input 2 4 2 3 2 4 6" xfId="32776"/>
    <cellStyle name="Input 2 4 2 3 2 4 7" xfId="32777"/>
    <cellStyle name="Input 2 4 2 3 2 4 8" xfId="32778"/>
    <cellStyle name="Input 2 4 2 3 2 4 9" xfId="32779"/>
    <cellStyle name="Input 2 4 2 3 2 5" xfId="32780"/>
    <cellStyle name="Input 2 4 2 3 2 6" xfId="32781"/>
    <cellStyle name="Input 2 4 2 3 2 7" xfId="32782"/>
    <cellStyle name="Input 2 4 2 3 2 8" xfId="32783"/>
    <cellStyle name="Input 2 4 2 3 2 9" xfId="32784"/>
    <cellStyle name="Input 2 4 2 3 3" xfId="32785"/>
    <cellStyle name="Input 2 4 2 3 3 10" xfId="32786"/>
    <cellStyle name="Input 2 4 2 3 3 11" xfId="32787"/>
    <cellStyle name="Input 2 4 2 3 3 12" xfId="32788"/>
    <cellStyle name="Input 2 4 2 3 3 13" xfId="32789"/>
    <cellStyle name="Input 2 4 2 3 3 2" xfId="32790"/>
    <cellStyle name="Input 2 4 2 3 3 2 10" xfId="32791"/>
    <cellStyle name="Input 2 4 2 3 3 2 2" xfId="32792"/>
    <cellStyle name="Input 2 4 2 3 3 2 2 2" xfId="32793"/>
    <cellStyle name="Input 2 4 2 3 3 2 2 3" xfId="32794"/>
    <cellStyle name="Input 2 4 2 3 3 2 2 4" xfId="32795"/>
    <cellStyle name="Input 2 4 2 3 3 2 2 5" xfId="32796"/>
    <cellStyle name="Input 2 4 2 3 3 2 2 6" xfId="32797"/>
    <cellStyle name="Input 2 4 2 3 3 2 2 7" xfId="32798"/>
    <cellStyle name="Input 2 4 2 3 3 2 2 8" xfId="32799"/>
    <cellStyle name="Input 2 4 2 3 3 2 2 9" xfId="32800"/>
    <cellStyle name="Input 2 4 2 3 3 2 3" xfId="32801"/>
    <cellStyle name="Input 2 4 2 3 3 2 4" xfId="32802"/>
    <cellStyle name="Input 2 4 2 3 3 2 5" xfId="32803"/>
    <cellStyle name="Input 2 4 2 3 3 2 6" xfId="32804"/>
    <cellStyle name="Input 2 4 2 3 3 2 7" xfId="32805"/>
    <cellStyle name="Input 2 4 2 3 3 2 8" xfId="32806"/>
    <cellStyle name="Input 2 4 2 3 3 2 9" xfId="32807"/>
    <cellStyle name="Input 2 4 2 3 3 3" xfId="32808"/>
    <cellStyle name="Input 2 4 2 3 3 3 2" xfId="32809"/>
    <cellStyle name="Input 2 4 2 3 3 3 3" xfId="32810"/>
    <cellStyle name="Input 2 4 2 3 3 3 4" xfId="32811"/>
    <cellStyle name="Input 2 4 2 3 3 3 5" xfId="32812"/>
    <cellStyle name="Input 2 4 2 3 3 3 6" xfId="32813"/>
    <cellStyle name="Input 2 4 2 3 3 3 7" xfId="32814"/>
    <cellStyle name="Input 2 4 2 3 3 3 8" xfId="32815"/>
    <cellStyle name="Input 2 4 2 3 3 4" xfId="32816"/>
    <cellStyle name="Input 2 4 2 3 3 4 2" xfId="32817"/>
    <cellStyle name="Input 2 4 2 3 3 4 3" xfId="32818"/>
    <cellStyle name="Input 2 4 2 3 3 4 4" xfId="32819"/>
    <cellStyle name="Input 2 4 2 3 3 4 5" xfId="32820"/>
    <cellStyle name="Input 2 4 2 3 3 4 6" xfId="32821"/>
    <cellStyle name="Input 2 4 2 3 3 4 7" xfId="32822"/>
    <cellStyle name="Input 2 4 2 3 3 4 8" xfId="32823"/>
    <cellStyle name="Input 2 4 2 3 3 4 9" xfId="32824"/>
    <cellStyle name="Input 2 4 2 3 3 5" xfId="32825"/>
    <cellStyle name="Input 2 4 2 3 3 6" xfId="32826"/>
    <cellStyle name="Input 2 4 2 3 3 7" xfId="32827"/>
    <cellStyle name="Input 2 4 2 3 3 8" xfId="32828"/>
    <cellStyle name="Input 2 4 2 3 3 9" xfId="32829"/>
    <cellStyle name="Input 2 4 2 3 4" xfId="32830"/>
    <cellStyle name="Input 2 4 2 3 4 10" xfId="32831"/>
    <cellStyle name="Input 2 4 2 3 4 11" xfId="32832"/>
    <cellStyle name="Input 2 4 2 3 4 12" xfId="32833"/>
    <cellStyle name="Input 2 4 2 3 4 13" xfId="32834"/>
    <cellStyle name="Input 2 4 2 3 4 2" xfId="32835"/>
    <cellStyle name="Input 2 4 2 3 4 2 10" xfId="32836"/>
    <cellStyle name="Input 2 4 2 3 4 2 2" xfId="32837"/>
    <cellStyle name="Input 2 4 2 3 4 2 2 2" xfId="32838"/>
    <cellStyle name="Input 2 4 2 3 4 2 2 3" xfId="32839"/>
    <cellStyle name="Input 2 4 2 3 4 2 2 4" xfId="32840"/>
    <cellStyle name="Input 2 4 2 3 4 2 2 5" xfId="32841"/>
    <cellStyle name="Input 2 4 2 3 4 2 2 6" xfId="32842"/>
    <cellStyle name="Input 2 4 2 3 4 2 2 7" xfId="32843"/>
    <cellStyle name="Input 2 4 2 3 4 2 2 8" xfId="32844"/>
    <cellStyle name="Input 2 4 2 3 4 2 2 9" xfId="32845"/>
    <cellStyle name="Input 2 4 2 3 4 2 3" xfId="32846"/>
    <cellStyle name="Input 2 4 2 3 4 2 4" xfId="32847"/>
    <cellStyle name="Input 2 4 2 3 4 2 5" xfId="32848"/>
    <cellStyle name="Input 2 4 2 3 4 2 6" xfId="32849"/>
    <cellStyle name="Input 2 4 2 3 4 2 7" xfId="32850"/>
    <cellStyle name="Input 2 4 2 3 4 2 8" xfId="32851"/>
    <cellStyle name="Input 2 4 2 3 4 2 9" xfId="32852"/>
    <cellStyle name="Input 2 4 2 3 4 3" xfId="32853"/>
    <cellStyle name="Input 2 4 2 3 4 3 2" xfId="32854"/>
    <cellStyle name="Input 2 4 2 3 4 3 3" xfId="32855"/>
    <cellStyle name="Input 2 4 2 3 4 3 4" xfId="32856"/>
    <cellStyle name="Input 2 4 2 3 4 3 5" xfId="32857"/>
    <cellStyle name="Input 2 4 2 3 4 3 6" xfId="32858"/>
    <cellStyle name="Input 2 4 2 3 4 3 7" xfId="32859"/>
    <cellStyle name="Input 2 4 2 3 4 3 8" xfId="32860"/>
    <cellStyle name="Input 2 4 2 3 4 4" xfId="32861"/>
    <cellStyle name="Input 2 4 2 3 4 4 2" xfId="32862"/>
    <cellStyle name="Input 2 4 2 3 4 4 3" xfId="32863"/>
    <cellStyle name="Input 2 4 2 3 4 4 4" xfId="32864"/>
    <cellStyle name="Input 2 4 2 3 4 4 5" xfId="32865"/>
    <cellStyle name="Input 2 4 2 3 4 4 6" xfId="32866"/>
    <cellStyle name="Input 2 4 2 3 4 4 7" xfId="32867"/>
    <cellStyle name="Input 2 4 2 3 4 4 8" xfId="32868"/>
    <cellStyle name="Input 2 4 2 3 4 4 9" xfId="32869"/>
    <cellStyle name="Input 2 4 2 3 4 5" xfId="32870"/>
    <cellStyle name="Input 2 4 2 3 4 6" xfId="32871"/>
    <cellStyle name="Input 2 4 2 3 4 7" xfId="32872"/>
    <cellStyle name="Input 2 4 2 3 4 8" xfId="32873"/>
    <cellStyle name="Input 2 4 2 3 4 9" xfId="32874"/>
    <cellStyle name="Input 2 4 2 3 5" xfId="32875"/>
    <cellStyle name="Input 2 4 2 3 5 10" xfId="32876"/>
    <cellStyle name="Input 2 4 2 3 5 2" xfId="32877"/>
    <cellStyle name="Input 2 4 2 3 5 2 2" xfId="32878"/>
    <cellStyle name="Input 2 4 2 3 5 2 3" xfId="32879"/>
    <cellStyle name="Input 2 4 2 3 5 2 4" xfId="32880"/>
    <cellStyle name="Input 2 4 2 3 5 2 5" xfId="32881"/>
    <cellStyle name="Input 2 4 2 3 5 2 6" xfId="32882"/>
    <cellStyle name="Input 2 4 2 3 5 2 7" xfId="32883"/>
    <cellStyle name="Input 2 4 2 3 5 2 8" xfId="32884"/>
    <cellStyle name="Input 2 4 2 3 5 2 9" xfId="32885"/>
    <cellStyle name="Input 2 4 2 3 5 3" xfId="32886"/>
    <cellStyle name="Input 2 4 2 3 5 4" xfId="32887"/>
    <cellStyle name="Input 2 4 2 3 5 5" xfId="32888"/>
    <cellStyle name="Input 2 4 2 3 5 6" xfId="32889"/>
    <cellStyle name="Input 2 4 2 3 5 7" xfId="32890"/>
    <cellStyle name="Input 2 4 2 3 5 8" xfId="32891"/>
    <cellStyle name="Input 2 4 2 3 5 9" xfId="32892"/>
    <cellStyle name="Input 2 4 2 3 6" xfId="32893"/>
    <cellStyle name="Input 2 4 2 3 6 2" xfId="32894"/>
    <cellStyle name="Input 2 4 2 3 6 3" xfId="32895"/>
    <cellStyle name="Input 2 4 2 3 6 4" xfId="32896"/>
    <cellStyle name="Input 2 4 2 3 6 5" xfId="32897"/>
    <cellStyle name="Input 2 4 2 3 6 6" xfId="32898"/>
    <cellStyle name="Input 2 4 2 3 6 7" xfId="32899"/>
    <cellStyle name="Input 2 4 2 3 6 8" xfId="32900"/>
    <cellStyle name="Input 2 4 2 3 7" xfId="32901"/>
    <cellStyle name="Input 2 4 2 3 7 2" xfId="32902"/>
    <cellStyle name="Input 2 4 2 3 7 3" xfId="32903"/>
    <cellStyle name="Input 2 4 2 3 7 4" xfId="32904"/>
    <cellStyle name="Input 2 4 2 3 7 5" xfId="32905"/>
    <cellStyle name="Input 2 4 2 3 7 6" xfId="32906"/>
    <cellStyle name="Input 2 4 2 3 7 7" xfId="32907"/>
    <cellStyle name="Input 2 4 2 3 7 8" xfId="32908"/>
    <cellStyle name="Input 2 4 2 3 7 9" xfId="32909"/>
    <cellStyle name="Input 2 4 2 3 8" xfId="32910"/>
    <cellStyle name="Input 2 4 2 3 9" xfId="32911"/>
    <cellStyle name="Input 2 4 2 4" xfId="32912"/>
    <cellStyle name="Input 2 4 2 4 10" xfId="32913"/>
    <cellStyle name="Input 2 4 2 4 11" xfId="32914"/>
    <cellStyle name="Input 2 4 2 4 12" xfId="32915"/>
    <cellStyle name="Input 2 4 2 4 13" xfId="32916"/>
    <cellStyle name="Input 2 4 2 4 2" xfId="32917"/>
    <cellStyle name="Input 2 4 2 4 2 10" xfId="32918"/>
    <cellStyle name="Input 2 4 2 4 2 2" xfId="32919"/>
    <cellStyle name="Input 2 4 2 4 2 2 2" xfId="32920"/>
    <cellStyle name="Input 2 4 2 4 2 2 3" xfId="32921"/>
    <cellStyle name="Input 2 4 2 4 2 2 4" xfId="32922"/>
    <cellStyle name="Input 2 4 2 4 2 2 5" xfId="32923"/>
    <cellStyle name="Input 2 4 2 4 2 2 6" xfId="32924"/>
    <cellStyle name="Input 2 4 2 4 2 2 7" xfId="32925"/>
    <cellStyle name="Input 2 4 2 4 2 2 8" xfId="32926"/>
    <cellStyle name="Input 2 4 2 4 2 2 9" xfId="32927"/>
    <cellStyle name="Input 2 4 2 4 2 3" xfId="32928"/>
    <cellStyle name="Input 2 4 2 4 2 4" xfId="32929"/>
    <cellStyle name="Input 2 4 2 4 2 5" xfId="32930"/>
    <cellStyle name="Input 2 4 2 4 2 6" xfId="32931"/>
    <cellStyle name="Input 2 4 2 4 2 7" xfId="32932"/>
    <cellStyle name="Input 2 4 2 4 2 8" xfId="32933"/>
    <cellStyle name="Input 2 4 2 4 2 9" xfId="32934"/>
    <cellStyle name="Input 2 4 2 4 3" xfId="32935"/>
    <cellStyle name="Input 2 4 2 4 3 2" xfId="32936"/>
    <cellStyle name="Input 2 4 2 4 3 3" xfId="32937"/>
    <cellStyle name="Input 2 4 2 4 3 4" xfId="32938"/>
    <cellStyle name="Input 2 4 2 4 3 5" xfId="32939"/>
    <cellStyle name="Input 2 4 2 4 3 6" xfId="32940"/>
    <cellStyle name="Input 2 4 2 4 3 7" xfId="32941"/>
    <cellStyle name="Input 2 4 2 4 3 8" xfId="32942"/>
    <cellStyle name="Input 2 4 2 4 4" xfId="32943"/>
    <cellStyle name="Input 2 4 2 4 4 2" xfId="32944"/>
    <cellStyle name="Input 2 4 2 4 4 3" xfId="32945"/>
    <cellStyle name="Input 2 4 2 4 4 4" xfId="32946"/>
    <cellStyle name="Input 2 4 2 4 4 5" xfId="32947"/>
    <cellStyle name="Input 2 4 2 4 4 6" xfId="32948"/>
    <cellStyle name="Input 2 4 2 4 4 7" xfId="32949"/>
    <cellStyle name="Input 2 4 2 4 4 8" xfId="32950"/>
    <cellStyle name="Input 2 4 2 4 4 9" xfId="32951"/>
    <cellStyle name="Input 2 4 2 4 5" xfId="32952"/>
    <cellStyle name="Input 2 4 2 4 6" xfId="32953"/>
    <cellStyle name="Input 2 4 2 4 7" xfId="32954"/>
    <cellStyle name="Input 2 4 2 4 8" xfId="32955"/>
    <cellStyle name="Input 2 4 2 4 9" xfId="32956"/>
    <cellStyle name="Input 2 4 2 5" xfId="32957"/>
    <cellStyle name="Input 2 4 2 5 2" xfId="32958"/>
    <cellStyle name="Input 2 4 2 5 3" xfId="32959"/>
    <cellStyle name="Input 2 4 2 5 4" xfId="32960"/>
    <cellStyle name="Input 2 4 2 5 5" xfId="32961"/>
    <cellStyle name="Input 2 4 2 5 6" xfId="32962"/>
    <cellStyle name="Input 2 4 2 5 7" xfId="32963"/>
    <cellStyle name="Input 2 4 2 5 8" xfId="32964"/>
    <cellStyle name="Input 2 4 2 5 9" xfId="32965"/>
    <cellStyle name="Input 2 4 2 6" xfId="32966"/>
    <cellStyle name="Input 2 4 2 6 2" xfId="32967"/>
    <cellStyle name="Input 2 4 2 6 3" xfId="32968"/>
    <cellStyle name="Input 2 4 2 6 4" xfId="32969"/>
    <cellStyle name="Input 2 4 2 6 5" xfId="32970"/>
    <cellStyle name="Input 2 4 2 6 6" xfId="32971"/>
    <cellStyle name="Input 2 4 2 6 7" xfId="32972"/>
    <cellStyle name="Input 2 4 2 6 8" xfId="32973"/>
    <cellStyle name="Input 2 4 2 6 9" xfId="32974"/>
    <cellStyle name="Input 2 4 2 7" xfId="32975"/>
    <cellStyle name="Input 2 4 2 7 2" xfId="32976"/>
    <cellStyle name="Input 2 4 2 7 3" xfId="32977"/>
    <cellStyle name="Input 2 4 2 7 4" xfId="32978"/>
    <cellStyle name="Input 2 4 2 7 5" xfId="32979"/>
    <cellStyle name="Input 2 4 2 7 6" xfId="32980"/>
    <cellStyle name="Input 2 4 2 7 7" xfId="32981"/>
    <cellStyle name="Input 2 4 2 7 8" xfId="32982"/>
    <cellStyle name="Input 2 4 2 8" xfId="32983"/>
    <cellStyle name="Input 2 4 2 8 2" xfId="32984"/>
    <cellStyle name="Input 2 4 2 8 3" xfId="32985"/>
    <cellStyle name="Input 2 4 2 8 4" xfId="32986"/>
    <cellStyle name="Input 2 4 2 8 5" xfId="32987"/>
    <cellStyle name="Input 2 4 2 8 6" xfId="32988"/>
    <cellStyle name="Input 2 4 2 8 7" xfId="32989"/>
    <cellStyle name="Input 2 4 2 8 8" xfId="32990"/>
    <cellStyle name="Input 2 4 2 9" xfId="32991"/>
    <cellStyle name="Input 2 4 2 9 2" xfId="32992"/>
    <cellStyle name="Input 2 4 2 9 3" xfId="32993"/>
    <cellStyle name="Input 2 4 2 9 4" xfId="32994"/>
    <cellStyle name="Input 2 4 2 9 5" xfId="32995"/>
    <cellStyle name="Input 2 4 2 9 6" xfId="32996"/>
    <cellStyle name="Input 2 4 2 9 7" xfId="32997"/>
    <cellStyle name="Input 2 4 2 9 8" xfId="32998"/>
    <cellStyle name="Input 2 4 20" xfId="32999"/>
    <cellStyle name="Input 2 4 21" xfId="33000"/>
    <cellStyle name="Input 2 4 22" xfId="33001"/>
    <cellStyle name="Input 2 4 23" xfId="33002"/>
    <cellStyle name="Input 2 4 24" xfId="33003"/>
    <cellStyle name="Input 2 4 25" xfId="33004"/>
    <cellStyle name="Input 2 4 26" xfId="33005"/>
    <cellStyle name="Input 2 4 3" xfId="33006"/>
    <cellStyle name="Input 2 4 3 10" xfId="33007"/>
    <cellStyle name="Input 2 4 3 11" xfId="33008"/>
    <cellStyle name="Input 2 4 3 12" xfId="33009"/>
    <cellStyle name="Input 2 4 3 13" xfId="33010"/>
    <cellStyle name="Input 2 4 3 14" xfId="33011"/>
    <cellStyle name="Input 2 4 3 15" xfId="33012"/>
    <cellStyle name="Input 2 4 3 16" xfId="33013"/>
    <cellStyle name="Input 2 4 3 17" xfId="33014"/>
    <cellStyle name="Input 2 4 3 18" xfId="33015"/>
    <cellStyle name="Input 2 4 3 19" xfId="33016"/>
    <cellStyle name="Input 2 4 3 2" xfId="33017"/>
    <cellStyle name="Input 2 4 3 2 10" xfId="33018"/>
    <cellStyle name="Input 2 4 3 2 11" xfId="33019"/>
    <cellStyle name="Input 2 4 3 2 12" xfId="33020"/>
    <cellStyle name="Input 2 4 3 2 13" xfId="33021"/>
    <cellStyle name="Input 2 4 3 2 2" xfId="33022"/>
    <cellStyle name="Input 2 4 3 2 2 10" xfId="33023"/>
    <cellStyle name="Input 2 4 3 2 2 2" xfId="33024"/>
    <cellStyle name="Input 2 4 3 2 2 2 2" xfId="33025"/>
    <cellStyle name="Input 2 4 3 2 2 2 3" xfId="33026"/>
    <cellStyle name="Input 2 4 3 2 2 2 4" xfId="33027"/>
    <cellStyle name="Input 2 4 3 2 2 2 5" xfId="33028"/>
    <cellStyle name="Input 2 4 3 2 2 2 6" xfId="33029"/>
    <cellStyle name="Input 2 4 3 2 2 2 7" xfId="33030"/>
    <cellStyle name="Input 2 4 3 2 2 2 8" xfId="33031"/>
    <cellStyle name="Input 2 4 3 2 2 2 9" xfId="33032"/>
    <cellStyle name="Input 2 4 3 2 2 3" xfId="33033"/>
    <cellStyle name="Input 2 4 3 2 2 4" xfId="33034"/>
    <cellStyle name="Input 2 4 3 2 2 5" xfId="33035"/>
    <cellStyle name="Input 2 4 3 2 2 6" xfId="33036"/>
    <cellStyle name="Input 2 4 3 2 2 7" xfId="33037"/>
    <cellStyle name="Input 2 4 3 2 2 8" xfId="33038"/>
    <cellStyle name="Input 2 4 3 2 2 9" xfId="33039"/>
    <cellStyle name="Input 2 4 3 2 3" xfId="33040"/>
    <cellStyle name="Input 2 4 3 2 3 2" xfId="33041"/>
    <cellStyle name="Input 2 4 3 2 3 3" xfId="33042"/>
    <cellStyle name="Input 2 4 3 2 3 4" xfId="33043"/>
    <cellStyle name="Input 2 4 3 2 3 5" xfId="33044"/>
    <cellStyle name="Input 2 4 3 2 3 6" xfId="33045"/>
    <cellStyle name="Input 2 4 3 2 3 7" xfId="33046"/>
    <cellStyle name="Input 2 4 3 2 3 8" xfId="33047"/>
    <cellStyle name="Input 2 4 3 2 4" xfId="33048"/>
    <cellStyle name="Input 2 4 3 2 4 2" xfId="33049"/>
    <cellStyle name="Input 2 4 3 2 4 3" xfId="33050"/>
    <cellStyle name="Input 2 4 3 2 4 4" xfId="33051"/>
    <cellStyle name="Input 2 4 3 2 4 5" xfId="33052"/>
    <cellStyle name="Input 2 4 3 2 4 6" xfId="33053"/>
    <cellStyle name="Input 2 4 3 2 4 7" xfId="33054"/>
    <cellStyle name="Input 2 4 3 2 4 8" xfId="33055"/>
    <cellStyle name="Input 2 4 3 2 4 9" xfId="33056"/>
    <cellStyle name="Input 2 4 3 2 5" xfId="33057"/>
    <cellStyle name="Input 2 4 3 2 6" xfId="33058"/>
    <cellStyle name="Input 2 4 3 2 7" xfId="33059"/>
    <cellStyle name="Input 2 4 3 2 8" xfId="33060"/>
    <cellStyle name="Input 2 4 3 2 9" xfId="33061"/>
    <cellStyle name="Input 2 4 3 20" xfId="33062"/>
    <cellStyle name="Input 2 4 3 21" xfId="33063"/>
    <cellStyle name="Input 2 4 3 22" xfId="33064"/>
    <cellStyle name="Input 2 4 3 23" xfId="33065"/>
    <cellStyle name="Input 2 4 3 24" xfId="33066"/>
    <cellStyle name="Input 2 4 3 3" xfId="33067"/>
    <cellStyle name="Input 2 4 3 3 10" xfId="33068"/>
    <cellStyle name="Input 2 4 3 3 11" xfId="33069"/>
    <cellStyle name="Input 2 4 3 3 12" xfId="33070"/>
    <cellStyle name="Input 2 4 3 3 13" xfId="33071"/>
    <cellStyle name="Input 2 4 3 3 2" xfId="33072"/>
    <cellStyle name="Input 2 4 3 3 2 10" xfId="33073"/>
    <cellStyle name="Input 2 4 3 3 2 2" xfId="33074"/>
    <cellStyle name="Input 2 4 3 3 2 2 2" xfId="33075"/>
    <cellStyle name="Input 2 4 3 3 2 2 3" xfId="33076"/>
    <cellStyle name="Input 2 4 3 3 2 2 4" xfId="33077"/>
    <cellStyle name="Input 2 4 3 3 2 2 5" xfId="33078"/>
    <cellStyle name="Input 2 4 3 3 2 2 6" xfId="33079"/>
    <cellStyle name="Input 2 4 3 3 2 2 7" xfId="33080"/>
    <cellStyle name="Input 2 4 3 3 2 2 8" xfId="33081"/>
    <cellStyle name="Input 2 4 3 3 2 2 9" xfId="33082"/>
    <cellStyle name="Input 2 4 3 3 2 3" xfId="33083"/>
    <cellStyle name="Input 2 4 3 3 2 4" xfId="33084"/>
    <cellStyle name="Input 2 4 3 3 2 5" xfId="33085"/>
    <cellStyle name="Input 2 4 3 3 2 6" xfId="33086"/>
    <cellStyle name="Input 2 4 3 3 2 7" xfId="33087"/>
    <cellStyle name="Input 2 4 3 3 2 8" xfId="33088"/>
    <cellStyle name="Input 2 4 3 3 2 9" xfId="33089"/>
    <cellStyle name="Input 2 4 3 3 3" xfId="33090"/>
    <cellStyle name="Input 2 4 3 3 3 2" xfId="33091"/>
    <cellStyle name="Input 2 4 3 3 3 3" xfId="33092"/>
    <cellStyle name="Input 2 4 3 3 3 4" xfId="33093"/>
    <cellStyle name="Input 2 4 3 3 3 5" xfId="33094"/>
    <cellStyle name="Input 2 4 3 3 3 6" xfId="33095"/>
    <cellStyle name="Input 2 4 3 3 3 7" xfId="33096"/>
    <cellStyle name="Input 2 4 3 3 3 8" xfId="33097"/>
    <cellStyle name="Input 2 4 3 3 4" xfId="33098"/>
    <cellStyle name="Input 2 4 3 3 4 2" xfId="33099"/>
    <cellStyle name="Input 2 4 3 3 4 3" xfId="33100"/>
    <cellStyle name="Input 2 4 3 3 4 4" xfId="33101"/>
    <cellStyle name="Input 2 4 3 3 4 5" xfId="33102"/>
    <cellStyle name="Input 2 4 3 3 4 6" xfId="33103"/>
    <cellStyle name="Input 2 4 3 3 4 7" xfId="33104"/>
    <cellStyle name="Input 2 4 3 3 4 8" xfId="33105"/>
    <cellStyle name="Input 2 4 3 3 4 9" xfId="33106"/>
    <cellStyle name="Input 2 4 3 3 5" xfId="33107"/>
    <cellStyle name="Input 2 4 3 3 6" xfId="33108"/>
    <cellStyle name="Input 2 4 3 3 7" xfId="33109"/>
    <cellStyle name="Input 2 4 3 3 8" xfId="33110"/>
    <cellStyle name="Input 2 4 3 3 9" xfId="33111"/>
    <cellStyle name="Input 2 4 3 4" xfId="33112"/>
    <cellStyle name="Input 2 4 3 4 10" xfId="33113"/>
    <cellStyle name="Input 2 4 3 4 11" xfId="33114"/>
    <cellStyle name="Input 2 4 3 4 12" xfId="33115"/>
    <cellStyle name="Input 2 4 3 4 13" xfId="33116"/>
    <cellStyle name="Input 2 4 3 4 2" xfId="33117"/>
    <cellStyle name="Input 2 4 3 4 2 10" xfId="33118"/>
    <cellStyle name="Input 2 4 3 4 2 2" xfId="33119"/>
    <cellStyle name="Input 2 4 3 4 2 2 2" xfId="33120"/>
    <cellStyle name="Input 2 4 3 4 2 2 3" xfId="33121"/>
    <cellStyle name="Input 2 4 3 4 2 2 4" xfId="33122"/>
    <cellStyle name="Input 2 4 3 4 2 2 5" xfId="33123"/>
    <cellStyle name="Input 2 4 3 4 2 2 6" xfId="33124"/>
    <cellStyle name="Input 2 4 3 4 2 2 7" xfId="33125"/>
    <cellStyle name="Input 2 4 3 4 2 2 8" xfId="33126"/>
    <cellStyle name="Input 2 4 3 4 2 2 9" xfId="33127"/>
    <cellStyle name="Input 2 4 3 4 2 3" xfId="33128"/>
    <cellStyle name="Input 2 4 3 4 2 4" xfId="33129"/>
    <cellStyle name="Input 2 4 3 4 2 5" xfId="33130"/>
    <cellStyle name="Input 2 4 3 4 2 6" xfId="33131"/>
    <cellStyle name="Input 2 4 3 4 2 7" xfId="33132"/>
    <cellStyle name="Input 2 4 3 4 2 8" xfId="33133"/>
    <cellStyle name="Input 2 4 3 4 2 9" xfId="33134"/>
    <cellStyle name="Input 2 4 3 4 3" xfId="33135"/>
    <cellStyle name="Input 2 4 3 4 3 2" xfId="33136"/>
    <cellStyle name="Input 2 4 3 4 3 3" xfId="33137"/>
    <cellStyle name="Input 2 4 3 4 3 4" xfId="33138"/>
    <cellStyle name="Input 2 4 3 4 3 5" xfId="33139"/>
    <cellStyle name="Input 2 4 3 4 3 6" xfId="33140"/>
    <cellStyle name="Input 2 4 3 4 3 7" xfId="33141"/>
    <cellStyle name="Input 2 4 3 4 3 8" xfId="33142"/>
    <cellStyle name="Input 2 4 3 4 4" xfId="33143"/>
    <cellStyle name="Input 2 4 3 4 4 2" xfId="33144"/>
    <cellStyle name="Input 2 4 3 4 4 3" xfId="33145"/>
    <cellStyle name="Input 2 4 3 4 4 4" xfId="33146"/>
    <cellStyle name="Input 2 4 3 4 4 5" xfId="33147"/>
    <cellStyle name="Input 2 4 3 4 4 6" xfId="33148"/>
    <cellStyle name="Input 2 4 3 4 4 7" xfId="33149"/>
    <cellStyle name="Input 2 4 3 4 4 8" xfId="33150"/>
    <cellStyle name="Input 2 4 3 4 4 9" xfId="33151"/>
    <cellStyle name="Input 2 4 3 4 5" xfId="33152"/>
    <cellStyle name="Input 2 4 3 4 6" xfId="33153"/>
    <cellStyle name="Input 2 4 3 4 7" xfId="33154"/>
    <cellStyle name="Input 2 4 3 4 8" xfId="33155"/>
    <cellStyle name="Input 2 4 3 4 9" xfId="33156"/>
    <cellStyle name="Input 2 4 3 5" xfId="33157"/>
    <cellStyle name="Input 2 4 3 5 10" xfId="33158"/>
    <cellStyle name="Input 2 4 3 5 11" xfId="33159"/>
    <cellStyle name="Input 2 4 3 5 12" xfId="33160"/>
    <cellStyle name="Input 2 4 3 5 13" xfId="33161"/>
    <cellStyle name="Input 2 4 3 5 2" xfId="33162"/>
    <cellStyle name="Input 2 4 3 5 2 10" xfId="33163"/>
    <cellStyle name="Input 2 4 3 5 2 2" xfId="33164"/>
    <cellStyle name="Input 2 4 3 5 2 2 2" xfId="33165"/>
    <cellStyle name="Input 2 4 3 5 2 2 3" xfId="33166"/>
    <cellStyle name="Input 2 4 3 5 2 2 4" xfId="33167"/>
    <cellStyle name="Input 2 4 3 5 2 2 5" xfId="33168"/>
    <cellStyle name="Input 2 4 3 5 2 2 6" xfId="33169"/>
    <cellStyle name="Input 2 4 3 5 2 2 7" xfId="33170"/>
    <cellStyle name="Input 2 4 3 5 2 2 8" xfId="33171"/>
    <cellStyle name="Input 2 4 3 5 2 2 9" xfId="33172"/>
    <cellStyle name="Input 2 4 3 5 2 3" xfId="33173"/>
    <cellStyle name="Input 2 4 3 5 2 4" xfId="33174"/>
    <cellStyle name="Input 2 4 3 5 2 5" xfId="33175"/>
    <cellStyle name="Input 2 4 3 5 2 6" xfId="33176"/>
    <cellStyle name="Input 2 4 3 5 2 7" xfId="33177"/>
    <cellStyle name="Input 2 4 3 5 2 8" xfId="33178"/>
    <cellStyle name="Input 2 4 3 5 2 9" xfId="33179"/>
    <cellStyle name="Input 2 4 3 5 3" xfId="33180"/>
    <cellStyle name="Input 2 4 3 5 3 2" xfId="33181"/>
    <cellStyle name="Input 2 4 3 5 3 3" xfId="33182"/>
    <cellStyle name="Input 2 4 3 5 3 4" xfId="33183"/>
    <cellStyle name="Input 2 4 3 5 3 5" xfId="33184"/>
    <cellStyle name="Input 2 4 3 5 3 6" xfId="33185"/>
    <cellStyle name="Input 2 4 3 5 3 7" xfId="33186"/>
    <cellStyle name="Input 2 4 3 5 3 8" xfId="33187"/>
    <cellStyle name="Input 2 4 3 5 4" xfId="33188"/>
    <cellStyle name="Input 2 4 3 5 4 2" xfId="33189"/>
    <cellStyle name="Input 2 4 3 5 4 3" xfId="33190"/>
    <cellStyle name="Input 2 4 3 5 4 4" xfId="33191"/>
    <cellStyle name="Input 2 4 3 5 4 5" xfId="33192"/>
    <cellStyle name="Input 2 4 3 5 4 6" xfId="33193"/>
    <cellStyle name="Input 2 4 3 5 4 7" xfId="33194"/>
    <cellStyle name="Input 2 4 3 5 4 8" xfId="33195"/>
    <cellStyle name="Input 2 4 3 5 4 9" xfId="33196"/>
    <cellStyle name="Input 2 4 3 5 5" xfId="33197"/>
    <cellStyle name="Input 2 4 3 5 6" xfId="33198"/>
    <cellStyle name="Input 2 4 3 5 7" xfId="33199"/>
    <cellStyle name="Input 2 4 3 5 8" xfId="33200"/>
    <cellStyle name="Input 2 4 3 5 9" xfId="33201"/>
    <cellStyle name="Input 2 4 3 6" xfId="33202"/>
    <cellStyle name="Input 2 4 3 6 10" xfId="33203"/>
    <cellStyle name="Input 2 4 3 6 2" xfId="33204"/>
    <cellStyle name="Input 2 4 3 6 2 2" xfId="33205"/>
    <cellStyle name="Input 2 4 3 6 2 3" xfId="33206"/>
    <cellStyle name="Input 2 4 3 6 2 4" xfId="33207"/>
    <cellStyle name="Input 2 4 3 6 2 5" xfId="33208"/>
    <cellStyle name="Input 2 4 3 6 2 6" xfId="33209"/>
    <cellStyle name="Input 2 4 3 6 2 7" xfId="33210"/>
    <cellStyle name="Input 2 4 3 6 2 8" xfId="33211"/>
    <cellStyle name="Input 2 4 3 6 2 9" xfId="33212"/>
    <cellStyle name="Input 2 4 3 6 3" xfId="33213"/>
    <cellStyle name="Input 2 4 3 6 4" xfId="33214"/>
    <cellStyle name="Input 2 4 3 6 5" xfId="33215"/>
    <cellStyle name="Input 2 4 3 6 6" xfId="33216"/>
    <cellStyle name="Input 2 4 3 6 7" xfId="33217"/>
    <cellStyle name="Input 2 4 3 6 8" xfId="33218"/>
    <cellStyle name="Input 2 4 3 6 9" xfId="33219"/>
    <cellStyle name="Input 2 4 3 7" xfId="33220"/>
    <cellStyle name="Input 2 4 3 7 2" xfId="33221"/>
    <cellStyle name="Input 2 4 3 7 3" xfId="33222"/>
    <cellStyle name="Input 2 4 3 7 4" xfId="33223"/>
    <cellStyle name="Input 2 4 3 7 5" xfId="33224"/>
    <cellStyle name="Input 2 4 3 7 6" xfId="33225"/>
    <cellStyle name="Input 2 4 3 7 7" xfId="33226"/>
    <cellStyle name="Input 2 4 3 7 8" xfId="33227"/>
    <cellStyle name="Input 2 4 3 8" xfId="33228"/>
    <cellStyle name="Input 2 4 3 8 2" xfId="33229"/>
    <cellStyle name="Input 2 4 3 8 3" xfId="33230"/>
    <cellStyle name="Input 2 4 3 8 4" xfId="33231"/>
    <cellStyle name="Input 2 4 3 8 5" xfId="33232"/>
    <cellStyle name="Input 2 4 3 8 6" xfId="33233"/>
    <cellStyle name="Input 2 4 3 8 7" xfId="33234"/>
    <cellStyle name="Input 2 4 3 8 8" xfId="33235"/>
    <cellStyle name="Input 2 4 3 8 9" xfId="33236"/>
    <cellStyle name="Input 2 4 3 9" xfId="33237"/>
    <cellStyle name="Input 2 4 4" xfId="33238"/>
    <cellStyle name="Input 2 4 4 10" xfId="33239"/>
    <cellStyle name="Input 2 4 4 11" xfId="33240"/>
    <cellStyle name="Input 2 4 4 12" xfId="33241"/>
    <cellStyle name="Input 2 4 4 13" xfId="33242"/>
    <cellStyle name="Input 2 4 4 14" xfId="33243"/>
    <cellStyle name="Input 2 4 4 15" xfId="33244"/>
    <cellStyle name="Input 2 4 4 16" xfId="33245"/>
    <cellStyle name="Input 2 4 4 17" xfId="33246"/>
    <cellStyle name="Input 2 4 4 18" xfId="33247"/>
    <cellStyle name="Input 2 4 4 2" xfId="33248"/>
    <cellStyle name="Input 2 4 4 2 10" xfId="33249"/>
    <cellStyle name="Input 2 4 4 2 11" xfId="33250"/>
    <cellStyle name="Input 2 4 4 2 12" xfId="33251"/>
    <cellStyle name="Input 2 4 4 2 13" xfId="33252"/>
    <cellStyle name="Input 2 4 4 2 2" xfId="33253"/>
    <cellStyle name="Input 2 4 4 2 2 10" xfId="33254"/>
    <cellStyle name="Input 2 4 4 2 2 2" xfId="33255"/>
    <cellStyle name="Input 2 4 4 2 2 2 2" xfId="33256"/>
    <cellStyle name="Input 2 4 4 2 2 2 3" xfId="33257"/>
    <cellStyle name="Input 2 4 4 2 2 2 4" xfId="33258"/>
    <cellStyle name="Input 2 4 4 2 2 2 5" xfId="33259"/>
    <cellStyle name="Input 2 4 4 2 2 2 6" xfId="33260"/>
    <cellStyle name="Input 2 4 4 2 2 2 7" xfId="33261"/>
    <cellStyle name="Input 2 4 4 2 2 2 8" xfId="33262"/>
    <cellStyle name="Input 2 4 4 2 2 2 9" xfId="33263"/>
    <cellStyle name="Input 2 4 4 2 2 3" xfId="33264"/>
    <cellStyle name="Input 2 4 4 2 2 4" xfId="33265"/>
    <cellStyle name="Input 2 4 4 2 2 5" xfId="33266"/>
    <cellStyle name="Input 2 4 4 2 2 6" xfId="33267"/>
    <cellStyle name="Input 2 4 4 2 2 7" xfId="33268"/>
    <cellStyle name="Input 2 4 4 2 2 8" xfId="33269"/>
    <cellStyle name="Input 2 4 4 2 2 9" xfId="33270"/>
    <cellStyle name="Input 2 4 4 2 3" xfId="33271"/>
    <cellStyle name="Input 2 4 4 2 3 2" xfId="33272"/>
    <cellStyle name="Input 2 4 4 2 3 3" xfId="33273"/>
    <cellStyle name="Input 2 4 4 2 3 4" xfId="33274"/>
    <cellStyle name="Input 2 4 4 2 3 5" xfId="33275"/>
    <cellStyle name="Input 2 4 4 2 3 6" xfId="33276"/>
    <cellStyle name="Input 2 4 4 2 3 7" xfId="33277"/>
    <cellStyle name="Input 2 4 4 2 3 8" xfId="33278"/>
    <cellStyle name="Input 2 4 4 2 4" xfId="33279"/>
    <cellStyle name="Input 2 4 4 2 4 2" xfId="33280"/>
    <cellStyle name="Input 2 4 4 2 4 3" xfId="33281"/>
    <cellStyle name="Input 2 4 4 2 4 4" xfId="33282"/>
    <cellStyle name="Input 2 4 4 2 4 5" xfId="33283"/>
    <cellStyle name="Input 2 4 4 2 4 6" xfId="33284"/>
    <cellStyle name="Input 2 4 4 2 4 7" xfId="33285"/>
    <cellStyle name="Input 2 4 4 2 4 8" xfId="33286"/>
    <cellStyle name="Input 2 4 4 2 4 9" xfId="33287"/>
    <cellStyle name="Input 2 4 4 2 5" xfId="33288"/>
    <cellStyle name="Input 2 4 4 2 6" xfId="33289"/>
    <cellStyle name="Input 2 4 4 2 7" xfId="33290"/>
    <cellStyle name="Input 2 4 4 2 8" xfId="33291"/>
    <cellStyle name="Input 2 4 4 2 9" xfId="33292"/>
    <cellStyle name="Input 2 4 4 3" xfId="33293"/>
    <cellStyle name="Input 2 4 4 3 10" xfId="33294"/>
    <cellStyle name="Input 2 4 4 3 11" xfId="33295"/>
    <cellStyle name="Input 2 4 4 3 12" xfId="33296"/>
    <cellStyle name="Input 2 4 4 3 13" xfId="33297"/>
    <cellStyle name="Input 2 4 4 3 2" xfId="33298"/>
    <cellStyle name="Input 2 4 4 3 2 10" xfId="33299"/>
    <cellStyle name="Input 2 4 4 3 2 2" xfId="33300"/>
    <cellStyle name="Input 2 4 4 3 2 2 2" xfId="33301"/>
    <cellStyle name="Input 2 4 4 3 2 2 3" xfId="33302"/>
    <cellStyle name="Input 2 4 4 3 2 2 4" xfId="33303"/>
    <cellStyle name="Input 2 4 4 3 2 2 5" xfId="33304"/>
    <cellStyle name="Input 2 4 4 3 2 2 6" xfId="33305"/>
    <cellStyle name="Input 2 4 4 3 2 2 7" xfId="33306"/>
    <cellStyle name="Input 2 4 4 3 2 2 8" xfId="33307"/>
    <cellStyle name="Input 2 4 4 3 2 2 9" xfId="33308"/>
    <cellStyle name="Input 2 4 4 3 2 3" xfId="33309"/>
    <cellStyle name="Input 2 4 4 3 2 4" xfId="33310"/>
    <cellStyle name="Input 2 4 4 3 2 5" xfId="33311"/>
    <cellStyle name="Input 2 4 4 3 2 6" xfId="33312"/>
    <cellStyle name="Input 2 4 4 3 2 7" xfId="33313"/>
    <cellStyle name="Input 2 4 4 3 2 8" xfId="33314"/>
    <cellStyle name="Input 2 4 4 3 2 9" xfId="33315"/>
    <cellStyle name="Input 2 4 4 3 3" xfId="33316"/>
    <cellStyle name="Input 2 4 4 3 3 2" xfId="33317"/>
    <cellStyle name="Input 2 4 4 3 3 3" xfId="33318"/>
    <cellStyle name="Input 2 4 4 3 3 4" xfId="33319"/>
    <cellStyle name="Input 2 4 4 3 3 5" xfId="33320"/>
    <cellStyle name="Input 2 4 4 3 3 6" xfId="33321"/>
    <cellStyle name="Input 2 4 4 3 3 7" xfId="33322"/>
    <cellStyle name="Input 2 4 4 3 3 8" xfId="33323"/>
    <cellStyle name="Input 2 4 4 3 4" xfId="33324"/>
    <cellStyle name="Input 2 4 4 3 4 2" xfId="33325"/>
    <cellStyle name="Input 2 4 4 3 4 3" xfId="33326"/>
    <cellStyle name="Input 2 4 4 3 4 4" xfId="33327"/>
    <cellStyle name="Input 2 4 4 3 4 5" xfId="33328"/>
    <cellStyle name="Input 2 4 4 3 4 6" xfId="33329"/>
    <cellStyle name="Input 2 4 4 3 4 7" xfId="33330"/>
    <cellStyle name="Input 2 4 4 3 4 8" xfId="33331"/>
    <cellStyle name="Input 2 4 4 3 4 9" xfId="33332"/>
    <cellStyle name="Input 2 4 4 3 5" xfId="33333"/>
    <cellStyle name="Input 2 4 4 3 6" xfId="33334"/>
    <cellStyle name="Input 2 4 4 3 7" xfId="33335"/>
    <cellStyle name="Input 2 4 4 3 8" xfId="33336"/>
    <cellStyle name="Input 2 4 4 3 9" xfId="33337"/>
    <cellStyle name="Input 2 4 4 4" xfId="33338"/>
    <cellStyle name="Input 2 4 4 4 10" xfId="33339"/>
    <cellStyle name="Input 2 4 4 4 11" xfId="33340"/>
    <cellStyle name="Input 2 4 4 4 12" xfId="33341"/>
    <cellStyle name="Input 2 4 4 4 13" xfId="33342"/>
    <cellStyle name="Input 2 4 4 4 2" xfId="33343"/>
    <cellStyle name="Input 2 4 4 4 2 10" xfId="33344"/>
    <cellStyle name="Input 2 4 4 4 2 2" xfId="33345"/>
    <cellStyle name="Input 2 4 4 4 2 2 2" xfId="33346"/>
    <cellStyle name="Input 2 4 4 4 2 2 3" xfId="33347"/>
    <cellStyle name="Input 2 4 4 4 2 2 4" xfId="33348"/>
    <cellStyle name="Input 2 4 4 4 2 2 5" xfId="33349"/>
    <cellStyle name="Input 2 4 4 4 2 2 6" xfId="33350"/>
    <cellStyle name="Input 2 4 4 4 2 2 7" xfId="33351"/>
    <cellStyle name="Input 2 4 4 4 2 2 8" xfId="33352"/>
    <cellStyle name="Input 2 4 4 4 2 2 9" xfId="33353"/>
    <cellStyle name="Input 2 4 4 4 2 3" xfId="33354"/>
    <cellStyle name="Input 2 4 4 4 2 4" xfId="33355"/>
    <cellStyle name="Input 2 4 4 4 2 5" xfId="33356"/>
    <cellStyle name="Input 2 4 4 4 2 6" xfId="33357"/>
    <cellStyle name="Input 2 4 4 4 2 7" xfId="33358"/>
    <cellStyle name="Input 2 4 4 4 2 8" xfId="33359"/>
    <cellStyle name="Input 2 4 4 4 2 9" xfId="33360"/>
    <cellStyle name="Input 2 4 4 4 3" xfId="33361"/>
    <cellStyle name="Input 2 4 4 4 3 2" xfId="33362"/>
    <cellStyle name="Input 2 4 4 4 3 3" xfId="33363"/>
    <cellStyle name="Input 2 4 4 4 3 4" xfId="33364"/>
    <cellStyle name="Input 2 4 4 4 3 5" xfId="33365"/>
    <cellStyle name="Input 2 4 4 4 3 6" xfId="33366"/>
    <cellStyle name="Input 2 4 4 4 3 7" xfId="33367"/>
    <cellStyle name="Input 2 4 4 4 3 8" xfId="33368"/>
    <cellStyle name="Input 2 4 4 4 4" xfId="33369"/>
    <cellStyle name="Input 2 4 4 4 4 2" xfId="33370"/>
    <cellStyle name="Input 2 4 4 4 4 3" xfId="33371"/>
    <cellStyle name="Input 2 4 4 4 4 4" xfId="33372"/>
    <cellStyle name="Input 2 4 4 4 4 5" xfId="33373"/>
    <cellStyle name="Input 2 4 4 4 4 6" xfId="33374"/>
    <cellStyle name="Input 2 4 4 4 4 7" xfId="33375"/>
    <cellStyle name="Input 2 4 4 4 4 8" xfId="33376"/>
    <cellStyle name="Input 2 4 4 4 4 9" xfId="33377"/>
    <cellStyle name="Input 2 4 4 4 5" xfId="33378"/>
    <cellStyle name="Input 2 4 4 4 6" xfId="33379"/>
    <cellStyle name="Input 2 4 4 4 7" xfId="33380"/>
    <cellStyle name="Input 2 4 4 4 8" xfId="33381"/>
    <cellStyle name="Input 2 4 4 4 9" xfId="33382"/>
    <cellStyle name="Input 2 4 4 5" xfId="33383"/>
    <cellStyle name="Input 2 4 4 5 10" xfId="33384"/>
    <cellStyle name="Input 2 4 4 5 11" xfId="33385"/>
    <cellStyle name="Input 2 4 4 5 12" xfId="33386"/>
    <cellStyle name="Input 2 4 4 5 13" xfId="33387"/>
    <cellStyle name="Input 2 4 4 5 2" xfId="33388"/>
    <cellStyle name="Input 2 4 4 5 2 10" xfId="33389"/>
    <cellStyle name="Input 2 4 4 5 2 2" xfId="33390"/>
    <cellStyle name="Input 2 4 4 5 2 2 2" xfId="33391"/>
    <cellStyle name="Input 2 4 4 5 2 2 3" xfId="33392"/>
    <cellStyle name="Input 2 4 4 5 2 2 4" xfId="33393"/>
    <cellStyle name="Input 2 4 4 5 2 2 5" xfId="33394"/>
    <cellStyle name="Input 2 4 4 5 2 2 6" xfId="33395"/>
    <cellStyle name="Input 2 4 4 5 2 2 7" xfId="33396"/>
    <cellStyle name="Input 2 4 4 5 2 2 8" xfId="33397"/>
    <cellStyle name="Input 2 4 4 5 2 2 9" xfId="33398"/>
    <cellStyle name="Input 2 4 4 5 2 3" xfId="33399"/>
    <cellStyle name="Input 2 4 4 5 2 4" xfId="33400"/>
    <cellStyle name="Input 2 4 4 5 2 5" xfId="33401"/>
    <cellStyle name="Input 2 4 4 5 2 6" xfId="33402"/>
    <cellStyle name="Input 2 4 4 5 2 7" xfId="33403"/>
    <cellStyle name="Input 2 4 4 5 2 8" xfId="33404"/>
    <cellStyle name="Input 2 4 4 5 2 9" xfId="33405"/>
    <cellStyle name="Input 2 4 4 5 3" xfId="33406"/>
    <cellStyle name="Input 2 4 4 5 3 2" xfId="33407"/>
    <cellStyle name="Input 2 4 4 5 3 3" xfId="33408"/>
    <cellStyle name="Input 2 4 4 5 3 4" xfId="33409"/>
    <cellStyle name="Input 2 4 4 5 3 5" xfId="33410"/>
    <cellStyle name="Input 2 4 4 5 3 6" xfId="33411"/>
    <cellStyle name="Input 2 4 4 5 3 7" xfId="33412"/>
    <cellStyle name="Input 2 4 4 5 3 8" xfId="33413"/>
    <cellStyle name="Input 2 4 4 5 4" xfId="33414"/>
    <cellStyle name="Input 2 4 4 5 4 2" xfId="33415"/>
    <cellStyle name="Input 2 4 4 5 4 3" xfId="33416"/>
    <cellStyle name="Input 2 4 4 5 4 4" xfId="33417"/>
    <cellStyle name="Input 2 4 4 5 4 5" xfId="33418"/>
    <cellStyle name="Input 2 4 4 5 4 6" xfId="33419"/>
    <cellStyle name="Input 2 4 4 5 4 7" xfId="33420"/>
    <cellStyle name="Input 2 4 4 5 4 8" xfId="33421"/>
    <cellStyle name="Input 2 4 4 5 4 9" xfId="33422"/>
    <cellStyle name="Input 2 4 4 5 5" xfId="33423"/>
    <cellStyle name="Input 2 4 4 5 6" xfId="33424"/>
    <cellStyle name="Input 2 4 4 5 7" xfId="33425"/>
    <cellStyle name="Input 2 4 4 5 8" xfId="33426"/>
    <cellStyle name="Input 2 4 4 5 9" xfId="33427"/>
    <cellStyle name="Input 2 4 4 6" xfId="33428"/>
    <cellStyle name="Input 2 4 4 6 10" xfId="33429"/>
    <cellStyle name="Input 2 4 4 6 2" xfId="33430"/>
    <cellStyle name="Input 2 4 4 6 2 2" xfId="33431"/>
    <cellStyle name="Input 2 4 4 6 2 3" xfId="33432"/>
    <cellStyle name="Input 2 4 4 6 2 4" xfId="33433"/>
    <cellStyle name="Input 2 4 4 6 2 5" xfId="33434"/>
    <cellStyle name="Input 2 4 4 6 2 6" xfId="33435"/>
    <cellStyle name="Input 2 4 4 6 2 7" xfId="33436"/>
    <cellStyle name="Input 2 4 4 6 2 8" xfId="33437"/>
    <cellStyle name="Input 2 4 4 6 2 9" xfId="33438"/>
    <cellStyle name="Input 2 4 4 6 3" xfId="33439"/>
    <cellStyle name="Input 2 4 4 6 4" xfId="33440"/>
    <cellStyle name="Input 2 4 4 6 5" xfId="33441"/>
    <cellStyle name="Input 2 4 4 6 6" xfId="33442"/>
    <cellStyle name="Input 2 4 4 6 7" xfId="33443"/>
    <cellStyle name="Input 2 4 4 6 8" xfId="33444"/>
    <cellStyle name="Input 2 4 4 6 9" xfId="33445"/>
    <cellStyle name="Input 2 4 4 7" xfId="33446"/>
    <cellStyle name="Input 2 4 4 7 2" xfId="33447"/>
    <cellStyle name="Input 2 4 4 7 3" xfId="33448"/>
    <cellStyle name="Input 2 4 4 7 4" xfId="33449"/>
    <cellStyle name="Input 2 4 4 7 5" xfId="33450"/>
    <cellStyle name="Input 2 4 4 7 6" xfId="33451"/>
    <cellStyle name="Input 2 4 4 7 7" xfId="33452"/>
    <cellStyle name="Input 2 4 4 7 8" xfId="33453"/>
    <cellStyle name="Input 2 4 4 8" xfId="33454"/>
    <cellStyle name="Input 2 4 4 8 2" xfId="33455"/>
    <cellStyle name="Input 2 4 4 8 3" xfId="33456"/>
    <cellStyle name="Input 2 4 4 8 4" xfId="33457"/>
    <cellStyle name="Input 2 4 4 8 5" xfId="33458"/>
    <cellStyle name="Input 2 4 4 8 6" xfId="33459"/>
    <cellStyle name="Input 2 4 4 8 7" xfId="33460"/>
    <cellStyle name="Input 2 4 4 8 8" xfId="33461"/>
    <cellStyle name="Input 2 4 4 8 9" xfId="33462"/>
    <cellStyle name="Input 2 4 4 9" xfId="33463"/>
    <cellStyle name="Input 2 4 5" xfId="33464"/>
    <cellStyle name="Input 2 4 5 10" xfId="33465"/>
    <cellStyle name="Input 2 4 5 11" xfId="33466"/>
    <cellStyle name="Input 2 4 5 12" xfId="33467"/>
    <cellStyle name="Input 2 4 5 13" xfId="33468"/>
    <cellStyle name="Input 2 4 5 14" xfId="33469"/>
    <cellStyle name="Input 2 4 5 15" xfId="33470"/>
    <cellStyle name="Input 2 4 5 16" xfId="33471"/>
    <cellStyle name="Input 2 4 5 17" xfId="33472"/>
    <cellStyle name="Input 2 4 5 18" xfId="33473"/>
    <cellStyle name="Input 2 4 5 2" xfId="33474"/>
    <cellStyle name="Input 2 4 5 2 10" xfId="33475"/>
    <cellStyle name="Input 2 4 5 2 2" xfId="33476"/>
    <cellStyle name="Input 2 4 5 2 2 2" xfId="33477"/>
    <cellStyle name="Input 2 4 5 2 2 3" xfId="33478"/>
    <cellStyle name="Input 2 4 5 2 2 4" xfId="33479"/>
    <cellStyle name="Input 2 4 5 2 2 5" xfId="33480"/>
    <cellStyle name="Input 2 4 5 2 2 6" xfId="33481"/>
    <cellStyle name="Input 2 4 5 2 2 7" xfId="33482"/>
    <cellStyle name="Input 2 4 5 2 2 8" xfId="33483"/>
    <cellStyle name="Input 2 4 5 2 2 9" xfId="33484"/>
    <cellStyle name="Input 2 4 5 2 3" xfId="33485"/>
    <cellStyle name="Input 2 4 5 2 4" xfId="33486"/>
    <cellStyle name="Input 2 4 5 2 5" xfId="33487"/>
    <cellStyle name="Input 2 4 5 2 6" xfId="33488"/>
    <cellStyle name="Input 2 4 5 2 7" xfId="33489"/>
    <cellStyle name="Input 2 4 5 2 8" xfId="33490"/>
    <cellStyle name="Input 2 4 5 2 9" xfId="33491"/>
    <cellStyle name="Input 2 4 5 3" xfId="33492"/>
    <cellStyle name="Input 2 4 5 3 2" xfId="33493"/>
    <cellStyle name="Input 2 4 5 3 3" xfId="33494"/>
    <cellStyle name="Input 2 4 5 3 4" xfId="33495"/>
    <cellStyle name="Input 2 4 5 3 5" xfId="33496"/>
    <cellStyle name="Input 2 4 5 3 6" xfId="33497"/>
    <cellStyle name="Input 2 4 5 3 7" xfId="33498"/>
    <cellStyle name="Input 2 4 5 3 8" xfId="33499"/>
    <cellStyle name="Input 2 4 5 4" xfId="33500"/>
    <cellStyle name="Input 2 4 5 4 2" xfId="33501"/>
    <cellStyle name="Input 2 4 5 4 3" xfId="33502"/>
    <cellStyle name="Input 2 4 5 4 4" xfId="33503"/>
    <cellStyle name="Input 2 4 5 4 5" xfId="33504"/>
    <cellStyle name="Input 2 4 5 4 6" xfId="33505"/>
    <cellStyle name="Input 2 4 5 4 7" xfId="33506"/>
    <cellStyle name="Input 2 4 5 4 8" xfId="33507"/>
    <cellStyle name="Input 2 4 5 4 9" xfId="33508"/>
    <cellStyle name="Input 2 4 5 5" xfId="33509"/>
    <cellStyle name="Input 2 4 5 6" xfId="33510"/>
    <cellStyle name="Input 2 4 5 7" xfId="33511"/>
    <cellStyle name="Input 2 4 5 8" xfId="33512"/>
    <cellStyle name="Input 2 4 5 9" xfId="33513"/>
    <cellStyle name="Input 2 4 6" xfId="33514"/>
    <cellStyle name="Input 2 4 6 10" xfId="33515"/>
    <cellStyle name="Input 2 4 6 11" xfId="33516"/>
    <cellStyle name="Input 2 4 6 12" xfId="33517"/>
    <cellStyle name="Input 2 4 6 13" xfId="33518"/>
    <cellStyle name="Input 2 4 6 14" xfId="33519"/>
    <cellStyle name="Input 2 4 6 15" xfId="33520"/>
    <cellStyle name="Input 2 4 6 16" xfId="33521"/>
    <cellStyle name="Input 2 4 6 17" xfId="33522"/>
    <cellStyle name="Input 2 4 6 18" xfId="33523"/>
    <cellStyle name="Input 2 4 6 2" xfId="33524"/>
    <cellStyle name="Input 2 4 6 2 10" xfId="33525"/>
    <cellStyle name="Input 2 4 6 2 2" xfId="33526"/>
    <cellStyle name="Input 2 4 6 2 2 2" xfId="33527"/>
    <cellStyle name="Input 2 4 6 2 2 3" xfId="33528"/>
    <cellStyle name="Input 2 4 6 2 2 4" xfId="33529"/>
    <cellStyle name="Input 2 4 6 2 2 5" xfId="33530"/>
    <cellStyle name="Input 2 4 6 2 2 6" xfId="33531"/>
    <cellStyle name="Input 2 4 6 2 2 7" xfId="33532"/>
    <cellStyle name="Input 2 4 6 2 2 8" xfId="33533"/>
    <cellStyle name="Input 2 4 6 2 2 9" xfId="33534"/>
    <cellStyle name="Input 2 4 6 2 3" xfId="33535"/>
    <cellStyle name="Input 2 4 6 2 4" xfId="33536"/>
    <cellStyle name="Input 2 4 6 2 5" xfId="33537"/>
    <cellStyle name="Input 2 4 6 2 6" xfId="33538"/>
    <cellStyle name="Input 2 4 6 2 7" xfId="33539"/>
    <cellStyle name="Input 2 4 6 2 8" xfId="33540"/>
    <cellStyle name="Input 2 4 6 2 9" xfId="33541"/>
    <cellStyle name="Input 2 4 6 3" xfId="33542"/>
    <cellStyle name="Input 2 4 6 3 2" xfId="33543"/>
    <cellStyle name="Input 2 4 6 3 3" xfId="33544"/>
    <cellStyle name="Input 2 4 6 3 4" xfId="33545"/>
    <cellStyle name="Input 2 4 6 3 5" xfId="33546"/>
    <cellStyle name="Input 2 4 6 3 6" xfId="33547"/>
    <cellStyle name="Input 2 4 6 3 7" xfId="33548"/>
    <cellStyle name="Input 2 4 6 3 8" xfId="33549"/>
    <cellStyle name="Input 2 4 6 4" xfId="33550"/>
    <cellStyle name="Input 2 4 6 4 2" xfId="33551"/>
    <cellStyle name="Input 2 4 6 4 3" xfId="33552"/>
    <cellStyle name="Input 2 4 6 4 4" xfId="33553"/>
    <cellStyle name="Input 2 4 6 4 5" xfId="33554"/>
    <cellStyle name="Input 2 4 6 4 6" xfId="33555"/>
    <cellStyle name="Input 2 4 6 4 7" xfId="33556"/>
    <cellStyle name="Input 2 4 6 4 8" xfId="33557"/>
    <cellStyle name="Input 2 4 6 4 9" xfId="33558"/>
    <cellStyle name="Input 2 4 6 5" xfId="33559"/>
    <cellStyle name="Input 2 4 6 6" xfId="33560"/>
    <cellStyle name="Input 2 4 6 7" xfId="33561"/>
    <cellStyle name="Input 2 4 6 8" xfId="33562"/>
    <cellStyle name="Input 2 4 6 9" xfId="33563"/>
    <cellStyle name="Input 2 4 7" xfId="33564"/>
    <cellStyle name="Input 2 4 7 2" xfId="33565"/>
    <cellStyle name="Input 2 4 7 3" xfId="33566"/>
    <cellStyle name="Input 2 4 7 4" xfId="33567"/>
    <cellStyle name="Input 2 4 7 5" xfId="33568"/>
    <cellStyle name="Input 2 4 7 6" xfId="33569"/>
    <cellStyle name="Input 2 4 7 7" xfId="33570"/>
    <cellStyle name="Input 2 4 7 8" xfId="33571"/>
    <cellStyle name="Input 2 4 7 9" xfId="33572"/>
    <cellStyle name="Input 2 4 8" xfId="33573"/>
    <cellStyle name="Input 2 4 8 2" xfId="33574"/>
    <cellStyle name="Input 2 4 8 3" xfId="33575"/>
    <cellStyle name="Input 2 4 8 4" xfId="33576"/>
    <cellStyle name="Input 2 4 8 5" xfId="33577"/>
    <cellStyle name="Input 2 4 8 6" xfId="33578"/>
    <cellStyle name="Input 2 4 8 7" xfId="33579"/>
    <cellStyle name="Input 2 4 8 8" xfId="33580"/>
    <cellStyle name="Input 2 4 8 9" xfId="33581"/>
    <cellStyle name="Input 2 4 9" xfId="33582"/>
    <cellStyle name="Input 2 4 9 2" xfId="33583"/>
    <cellStyle name="Input 2 4 9 3" xfId="33584"/>
    <cellStyle name="Input 2 4 9 4" xfId="33585"/>
    <cellStyle name="Input 2 4 9 5" xfId="33586"/>
    <cellStyle name="Input 2 4 9 6" xfId="33587"/>
    <cellStyle name="Input 2 4 9 7" xfId="33588"/>
    <cellStyle name="Input 2 4 9 8" xfId="33589"/>
    <cellStyle name="Input 2 5" xfId="2312"/>
    <cellStyle name="Input 2 5 10" xfId="33590"/>
    <cellStyle name="Input 2 5 10 2" xfId="33591"/>
    <cellStyle name="Input 2 5 10 3" xfId="33592"/>
    <cellStyle name="Input 2 5 10 4" xfId="33593"/>
    <cellStyle name="Input 2 5 10 5" xfId="33594"/>
    <cellStyle name="Input 2 5 10 6" xfId="33595"/>
    <cellStyle name="Input 2 5 10 7" xfId="33596"/>
    <cellStyle name="Input 2 5 10 8" xfId="33597"/>
    <cellStyle name="Input 2 5 11" xfId="33598"/>
    <cellStyle name="Input 2 5 11 2" xfId="33599"/>
    <cellStyle name="Input 2 5 11 3" xfId="33600"/>
    <cellStyle name="Input 2 5 11 4" xfId="33601"/>
    <cellStyle name="Input 2 5 11 5" xfId="33602"/>
    <cellStyle name="Input 2 5 11 6" xfId="33603"/>
    <cellStyle name="Input 2 5 11 7" xfId="33604"/>
    <cellStyle name="Input 2 5 11 8" xfId="33605"/>
    <cellStyle name="Input 2 5 12" xfId="33606"/>
    <cellStyle name="Input 2 5 13" xfId="33607"/>
    <cellStyle name="Input 2 5 14" xfId="33608"/>
    <cellStyle name="Input 2 5 15" xfId="33609"/>
    <cellStyle name="Input 2 5 16" xfId="33610"/>
    <cellStyle name="Input 2 5 17" xfId="33611"/>
    <cellStyle name="Input 2 5 18" xfId="33612"/>
    <cellStyle name="Input 2 5 19" xfId="33613"/>
    <cellStyle name="Input 2 5 2" xfId="33614"/>
    <cellStyle name="Input 2 5 2 10" xfId="33615"/>
    <cellStyle name="Input 2 5 2 10 2" xfId="33616"/>
    <cellStyle name="Input 2 5 2 10 3" xfId="33617"/>
    <cellStyle name="Input 2 5 2 10 4" xfId="33618"/>
    <cellStyle name="Input 2 5 2 10 5" xfId="33619"/>
    <cellStyle name="Input 2 5 2 10 6" xfId="33620"/>
    <cellStyle name="Input 2 5 2 10 7" xfId="33621"/>
    <cellStyle name="Input 2 5 2 10 8" xfId="33622"/>
    <cellStyle name="Input 2 5 2 11" xfId="33623"/>
    <cellStyle name="Input 2 5 2 12" xfId="33624"/>
    <cellStyle name="Input 2 5 2 13" xfId="33625"/>
    <cellStyle name="Input 2 5 2 14" xfId="33626"/>
    <cellStyle name="Input 2 5 2 15" xfId="33627"/>
    <cellStyle name="Input 2 5 2 16" xfId="33628"/>
    <cellStyle name="Input 2 5 2 17" xfId="33629"/>
    <cellStyle name="Input 2 5 2 18" xfId="33630"/>
    <cellStyle name="Input 2 5 2 19" xfId="33631"/>
    <cellStyle name="Input 2 5 2 2" xfId="33632"/>
    <cellStyle name="Input 2 5 2 2 10" xfId="33633"/>
    <cellStyle name="Input 2 5 2 2 11" xfId="33634"/>
    <cellStyle name="Input 2 5 2 2 12" xfId="33635"/>
    <cellStyle name="Input 2 5 2 2 13" xfId="33636"/>
    <cellStyle name="Input 2 5 2 2 14" xfId="33637"/>
    <cellStyle name="Input 2 5 2 2 15" xfId="33638"/>
    <cellStyle name="Input 2 5 2 2 16" xfId="33639"/>
    <cellStyle name="Input 2 5 2 2 17" xfId="33640"/>
    <cellStyle name="Input 2 5 2 2 18" xfId="33641"/>
    <cellStyle name="Input 2 5 2 2 19" xfId="33642"/>
    <cellStyle name="Input 2 5 2 2 2" xfId="33643"/>
    <cellStyle name="Input 2 5 2 2 2 10" xfId="33644"/>
    <cellStyle name="Input 2 5 2 2 2 11" xfId="33645"/>
    <cellStyle name="Input 2 5 2 2 2 12" xfId="33646"/>
    <cellStyle name="Input 2 5 2 2 2 13" xfId="33647"/>
    <cellStyle name="Input 2 5 2 2 2 14" xfId="33648"/>
    <cellStyle name="Input 2 5 2 2 2 15" xfId="33649"/>
    <cellStyle name="Input 2 5 2 2 2 2" xfId="33650"/>
    <cellStyle name="Input 2 5 2 2 2 2 2" xfId="33651"/>
    <cellStyle name="Input 2 5 2 2 2 2 3" xfId="33652"/>
    <cellStyle name="Input 2 5 2 2 2 2 4" xfId="33653"/>
    <cellStyle name="Input 2 5 2 2 2 2 5" xfId="33654"/>
    <cellStyle name="Input 2 5 2 2 2 2 6" xfId="33655"/>
    <cellStyle name="Input 2 5 2 2 2 2 7" xfId="33656"/>
    <cellStyle name="Input 2 5 2 2 2 2 8" xfId="33657"/>
    <cellStyle name="Input 2 5 2 2 2 2 9" xfId="33658"/>
    <cellStyle name="Input 2 5 2 2 2 3" xfId="33659"/>
    <cellStyle name="Input 2 5 2 2 2 3 2" xfId="33660"/>
    <cellStyle name="Input 2 5 2 2 2 3 3" xfId="33661"/>
    <cellStyle name="Input 2 5 2 2 2 3 4" xfId="33662"/>
    <cellStyle name="Input 2 5 2 2 2 3 5" xfId="33663"/>
    <cellStyle name="Input 2 5 2 2 2 3 6" xfId="33664"/>
    <cellStyle name="Input 2 5 2 2 2 3 7" xfId="33665"/>
    <cellStyle name="Input 2 5 2 2 2 3 8" xfId="33666"/>
    <cellStyle name="Input 2 5 2 2 2 3 9" xfId="33667"/>
    <cellStyle name="Input 2 5 2 2 2 4" xfId="33668"/>
    <cellStyle name="Input 2 5 2 2 2 4 2" xfId="33669"/>
    <cellStyle name="Input 2 5 2 2 2 4 3" xfId="33670"/>
    <cellStyle name="Input 2 5 2 2 2 4 4" xfId="33671"/>
    <cellStyle name="Input 2 5 2 2 2 4 5" xfId="33672"/>
    <cellStyle name="Input 2 5 2 2 2 4 6" xfId="33673"/>
    <cellStyle name="Input 2 5 2 2 2 4 7" xfId="33674"/>
    <cellStyle name="Input 2 5 2 2 2 4 8" xfId="33675"/>
    <cellStyle name="Input 2 5 2 2 2 4 9" xfId="33676"/>
    <cellStyle name="Input 2 5 2 2 2 5" xfId="33677"/>
    <cellStyle name="Input 2 5 2 2 2 5 2" xfId="33678"/>
    <cellStyle name="Input 2 5 2 2 2 5 3" xfId="33679"/>
    <cellStyle name="Input 2 5 2 2 2 5 4" xfId="33680"/>
    <cellStyle name="Input 2 5 2 2 2 5 5" xfId="33681"/>
    <cellStyle name="Input 2 5 2 2 2 5 6" xfId="33682"/>
    <cellStyle name="Input 2 5 2 2 2 5 7" xfId="33683"/>
    <cellStyle name="Input 2 5 2 2 2 5 8" xfId="33684"/>
    <cellStyle name="Input 2 5 2 2 2 6" xfId="33685"/>
    <cellStyle name="Input 2 5 2 2 2 6 2" xfId="33686"/>
    <cellStyle name="Input 2 5 2 2 2 6 3" xfId="33687"/>
    <cellStyle name="Input 2 5 2 2 2 6 4" xfId="33688"/>
    <cellStyle name="Input 2 5 2 2 2 6 5" xfId="33689"/>
    <cellStyle name="Input 2 5 2 2 2 6 6" xfId="33690"/>
    <cellStyle name="Input 2 5 2 2 2 6 7" xfId="33691"/>
    <cellStyle name="Input 2 5 2 2 2 6 8" xfId="33692"/>
    <cellStyle name="Input 2 5 2 2 2 7" xfId="33693"/>
    <cellStyle name="Input 2 5 2 2 2 7 2" xfId="33694"/>
    <cellStyle name="Input 2 5 2 2 2 7 3" xfId="33695"/>
    <cellStyle name="Input 2 5 2 2 2 7 4" xfId="33696"/>
    <cellStyle name="Input 2 5 2 2 2 7 5" xfId="33697"/>
    <cellStyle name="Input 2 5 2 2 2 7 6" xfId="33698"/>
    <cellStyle name="Input 2 5 2 2 2 7 7" xfId="33699"/>
    <cellStyle name="Input 2 5 2 2 2 7 8" xfId="33700"/>
    <cellStyle name="Input 2 5 2 2 2 8" xfId="33701"/>
    <cellStyle name="Input 2 5 2 2 2 9" xfId="33702"/>
    <cellStyle name="Input 2 5 2 2 20" xfId="33703"/>
    <cellStyle name="Input 2 5 2 2 21" xfId="33704"/>
    <cellStyle name="Input 2 5 2 2 22" xfId="33705"/>
    <cellStyle name="Input 2 5 2 2 23" xfId="33706"/>
    <cellStyle name="Input 2 5 2 2 24" xfId="33707"/>
    <cellStyle name="Input 2 5 2 2 25" xfId="33708"/>
    <cellStyle name="Input 2 5 2 2 26" xfId="33709"/>
    <cellStyle name="Input 2 5 2 2 27" xfId="33710"/>
    <cellStyle name="Input 2 5 2 2 3" xfId="33711"/>
    <cellStyle name="Input 2 5 2 2 3 10" xfId="33712"/>
    <cellStyle name="Input 2 5 2 2 3 11" xfId="33713"/>
    <cellStyle name="Input 2 5 2 2 3 12" xfId="33714"/>
    <cellStyle name="Input 2 5 2 2 3 13" xfId="33715"/>
    <cellStyle name="Input 2 5 2 2 3 14" xfId="33716"/>
    <cellStyle name="Input 2 5 2 2 3 15" xfId="33717"/>
    <cellStyle name="Input 2 5 2 2 3 2" xfId="33718"/>
    <cellStyle name="Input 2 5 2 2 3 2 2" xfId="33719"/>
    <cellStyle name="Input 2 5 2 2 3 2 3" xfId="33720"/>
    <cellStyle name="Input 2 5 2 2 3 2 4" xfId="33721"/>
    <cellStyle name="Input 2 5 2 2 3 2 5" xfId="33722"/>
    <cellStyle name="Input 2 5 2 2 3 2 6" xfId="33723"/>
    <cellStyle name="Input 2 5 2 2 3 2 7" xfId="33724"/>
    <cellStyle name="Input 2 5 2 2 3 2 8" xfId="33725"/>
    <cellStyle name="Input 2 5 2 2 3 3" xfId="33726"/>
    <cellStyle name="Input 2 5 2 2 3 3 2" xfId="33727"/>
    <cellStyle name="Input 2 5 2 2 3 3 3" xfId="33728"/>
    <cellStyle name="Input 2 5 2 2 3 3 4" xfId="33729"/>
    <cellStyle name="Input 2 5 2 2 3 3 5" xfId="33730"/>
    <cellStyle name="Input 2 5 2 2 3 3 6" xfId="33731"/>
    <cellStyle name="Input 2 5 2 2 3 3 7" xfId="33732"/>
    <cellStyle name="Input 2 5 2 2 3 3 8" xfId="33733"/>
    <cellStyle name="Input 2 5 2 2 3 4" xfId="33734"/>
    <cellStyle name="Input 2 5 2 2 3 4 2" xfId="33735"/>
    <cellStyle name="Input 2 5 2 2 3 4 3" xfId="33736"/>
    <cellStyle name="Input 2 5 2 2 3 4 4" xfId="33737"/>
    <cellStyle name="Input 2 5 2 2 3 4 5" xfId="33738"/>
    <cellStyle name="Input 2 5 2 2 3 4 6" xfId="33739"/>
    <cellStyle name="Input 2 5 2 2 3 4 7" xfId="33740"/>
    <cellStyle name="Input 2 5 2 2 3 4 8" xfId="33741"/>
    <cellStyle name="Input 2 5 2 2 3 5" xfId="33742"/>
    <cellStyle name="Input 2 5 2 2 3 5 2" xfId="33743"/>
    <cellStyle name="Input 2 5 2 2 3 5 3" xfId="33744"/>
    <cellStyle name="Input 2 5 2 2 3 5 4" xfId="33745"/>
    <cellStyle name="Input 2 5 2 2 3 5 5" xfId="33746"/>
    <cellStyle name="Input 2 5 2 2 3 5 6" xfId="33747"/>
    <cellStyle name="Input 2 5 2 2 3 5 7" xfId="33748"/>
    <cellStyle name="Input 2 5 2 2 3 5 8" xfId="33749"/>
    <cellStyle name="Input 2 5 2 2 3 6" xfId="33750"/>
    <cellStyle name="Input 2 5 2 2 3 6 2" xfId="33751"/>
    <cellStyle name="Input 2 5 2 2 3 6 3" xfId="33752"/>
    <cellStyle name="Input 2 5 2 2 3 6 4" xfId="33753"/>
    <cellStyle name="Input 2 5 2 2 3 6 5" xfId="33754"/>
    <cellStyle name="Input 2 5 2 2 3 6 6" xfId="33755"/>
    <cellStyle name="Input 2 5 2 2 3 6 7" xfId="33756"/>
    <cellStyle name="Input 2 5 2 2 3 6 8" xfId="33757"/>
    <cellStyle name="Input 2 5 2 2 3 7" xfId="33758"/>
    <cellStyle name="Input 2 5 2 2 3 7 2" xfId="33759"/>
    <cellStyle name="Input 2 5 2 2 3 7 3" xfId="33760"/>
    <cellStyle name="Input 2 5 2 2 3 7 4" xfId="33761"/>
    <cellStyle name="Input 2 5 2 2 3 7 5" xfId="33762"/>
    <cellStyle name="Input 2 5 2 2 3 7 6" xfId="33763"/>
    <cellStyle name="Input 2 5 2 2 3 7 7" xfId="33764"/>
    <cellStyle name="Input 2 5 2 2 3 7 8" xfId="33765"/>
    <cellStyle name="Input 2 5 2 2 3 8" xfId="33766"/>
    <cellStyle name="Input 2 5 2 2 3 9" xfId="33767"/>
    <cellStyle name="Input 2 5 2 2 4" xfId="33768"/>
    <cellStyle name="Input 2 5 2 2 4 2" xfId="33769"/>
    <cellStyle name="Input 2 5 2 2 4 3" xfId="33770"/>
    <cellStyle name="Input 2 5 2 2 4 4" xfId="33771"/>
    <cellStyle name="Input 2 5 2 2 4 5" xfId="33772"/>
    <cellStyle name="Input 2 5 2 2 4 6" xfId="33773"/>
    <cellStyle name="Input 2 5 2 2 4 7" xfId="33774"/>
    <cellStyle name="Input 2 5 2 2 4 8" xfId="33775"/>
    <cellStyle name="Input 2 5 2 2 4 9" xfId="33776"/>
    <cellStyle name="Input 2 5 2 2 5" xfId="33777"/>
    <cellStyle name="Input 2 5 2 2 5 2" xfId="33778"/>
    <cellStyle name="Input 2 5 2 2 5 3" xfId="33779"/>
    <cellStyle name="Input 2 5 2 2 5 4" xfId="33780"/>
    <cellStyle name="Input 2 5 2 2 5 5" xfId="33781"/>
    <cellStyle name="Input 2 5 2 2 5 6" xfId="33782"/>
    <cellStyle name="Input 2 5 2 2 5 7" xfId="33783"/>
    <cellStyle name="Input 2 5 2 2 5 8" xfId="33784"/>
    <cellStyle name="Input 2 5 2 2 5 9" xfId="33785"/>
    <cellStyle name="Input 2 5 2 2 6" xfId="33786"/>
    <cellStyle name="Input 2 5 2 2 6 2" xfId="33787"/>
    <cellStyle name="Input 2 5 2 2 6 3" xfId="33788"/>
    <cellStyle name="Input 2 5 2 2 6 4" xfId="33789"/>
    <cellStyle name="Input 2 5 2 2 6 5" xfId="33790"/>
    <cellStyle name="Input 2 5 2 2 6 6" xfId="33791"/>
    <cellStyle name="Input 2 5 2 2 6 7" xfId="33792"/>
    <cellStyle name="Input 2 5 2 2 6 8" xfId="33793"/>
    <cellStyle name="Input 2 5 2 2 6 9" xfId="33794"/>
    <cellStyle name="Input 2 5 2 2 7" xfId="33795"/>
    <cellStyle name="Input 2 5 2 2 7 2" xfId="33796"/>
    <cellStyle name="Input 2 5 2 2 7 3" xfId="33797"/>
    <cellStyle name="Input 2 5 2 2 7 4" xfId="33798"/>
    <cellStyle name="Input 2 5 2 2 7 5" xfId="33799"/>
    <cellStyle name="Input 2 5 2 2 7 6" xfId="33800"/>
    <cellStyle name="Input 2 5 2 2 7 7" xfId="33801"/>
    <cellStyle name="Input 2 5 2 2 7 8" xfId="33802"/>
    <cellStyle name="Input 2 5 2 2 8" xfId="33803"/>
    <cellStyle name="Input 2 5 2 2 8 2" xfId="33804"/>
    <cellStyle name="Input 2 5 2 2 8 3" xfId="33805"/>
    <cellStyle name="Input 2 5 2 2 8 4" xfId="33806"/>
    <cellStyle name="Input 2 5 2 2 8 5" xfId="33807"/>
    <cellStyle name="Input 2 5 2 2 8 6" xfId="33808"/>
    <cellStyle name="Input 2 5 2 2 8 7" xfId="33809"/>
    <cellStyle name="Input 2 5 2 2 8 8" xfId="33810"/>
    <cellStyle name="Input 2 5 2 2 9" xfId="33811"/>
    <cellStyle name="Input 2 5 2 2 9 2" xfId="33812"/>
    <cellStyle name="Input 2 5 2 2 9 3" xfId="33813"/>
    <cellStyle name="Input 2 5 2 2 9 4" xfId="33814"/>
    <cellStyle name="Input 2 5 2 2 9 5" xfId="33815"/>
    <cellStyle name="Input 2 5 2 2 9 6" xfId="33816"/>
    <cellStyle name="Input 2 5 2 2 9 7" xfId="33817"/>
    <cellStyle name="Input 2 5 2 2 9 8" xfId="33818"/>
    <cellStyle name="Input 2 5 2 20" xfId="33819"/>
    <cellStyle name="Input 2 5 2 21" xfId="33820"/>
    <cellStyle name="Input 2 5 2 22" xfId="33821"/>
    <cellStyle name="Input 2 5 2 23" xfId="33822"/>
    <cellStyle name="Input 2 5 2 24" xfId="33823"/>
    <cellStyle name="Input 2 5 2 25" xfId="33824"/>
    <cellStyle name="Input 2 5 2 26" xfId="33825"/>
    <cellStyle name="Input 2 5 2 3" xfId="33826"/>
    <cellStyle name="Input 2 5 2 3 10" xfId="33827"/>
    <cellStyle name="Input 2 5 2 3 11" xfId="33828"/>
    <cellStyle name="Input 2 5 2 3 12" xfId="33829"/>
    <cellStyle name="Input 2 5 2 3 13" xfId="33830"/>
    <cellStyle name="Input 2 5 2 3 14" xfId="33831"/>
    <cellStyle name="Input 2 5 2 3 15" xfId="33832"/>
    <cellStyle name="Input 2 5 2 3 16" xfId="33833"/>
    <cellStyle name="Input 2 5 2 3 17" xfId="33834"/>
    <cellStyle name="Input 2 5 2 3 18" xfId="33835"/>
    <cellStyle name="Input 2 5 2 3 19" xfId="33836"/>
    <cellStyle name="Input 2 5 2 3 2" xfId="33837"/>
    <cellStyle name="Input 2 5 2 3 2 10" xfId="33838"/>
    <cellStyle name="Input 2 5 2 3 2 2" xfId="33839"/>
    <cellStyle name="Input 2 5 2 3 2 2 2" xfId="33840"/>
    <cellStyle name="Input 2 5 2 3 2 2 3" xfId="33841"/>
    <cellStyle name="Input 2 5 2 3 2 2 4" xfId="33842"/>
    <cellStyle name="Input 2 5 2 3 2 2 5" xfId="33843"/>
    <cellStyle name="Input 2 5 2 3 2 2 6" xfId="33844"/>
    <cellStyle name="Input 2 5 2 3 2 2 7" xfId="33845"/>
    <cellStyle name="Input 2 5 2 3 2 2 8" xfId="33846"/>
    <cellStyle name="Input 2 5 2 3 2 2 9" xfId="33847"/>
    <cellStyle name="Input 2 5 2 3 2 3" xfId="33848"/>
    <cellStyle name="Input 2 5 2 3 2 4" xfId="33849"/>
    <cellStyle name="Input 2 5 2 3 2 5" xfId="33850"/>
    <cellStyle name="Input 2 5 2 3 2 6" xfId="33851"/>
    <cellStyle name="Input 2 5 2 3 2 7" xfId="33852"/>
    <cellStyle name="Input 2 5 2 3 2 8" xfId="33853"/>
    <cellStyle name="Input 2 5 2 3 2 9" xfId="33854"/>
    <cellStyle name="Input 2 5 2 3 20" xfId="33855"/>
    <cellStyle name="Input 2 5 2 3 21" xfId="33856"/>
    <cellStyle name="Input 2 5 2 3 22" xfId="33857"/>
    <cellStyle name="Input 2 5 2 3 23" xfId="33858"/>
    <cellStyle name="Input 2 5 2 3 24" xfId="33859"/>
    <cellStyle name="Input 2 5 2 3 3" xfId="33860"/>
    <cellStyle name="Input 2 5 2 3 3 2" xfId="33861"/>
    <cellStyle name="Input 2 5 2 3 3 3" xfId="33862"/>
    <cellStyle name="Input 2 5 2 3 3 4" xfId="33863"/>
    <cellStyle name="Input 2 5 2 3 3 5" xfId="33864"/>
    <cellStyle name="Input 2 5 2 3 3 6" xfId="33865"/>
    <cellStyle name="Input 2 5 2 3 3 7" xfId="33866"/>
    <cellStyle name="Input 2 5 2 3 3 8" xfId="33867"/>
    <cellStyle name="Input 2 5 2 3 3 9" xfId="33868"/>
    <cellStyle name="Input 2 5 2 3 4" xfId="33869"/>
    <cellStyle name="Input 2 5 2 3 4 2" xfId="33870"/>
    <cellStyle name="Input 2 5 2 3 4 3" xfId="33871"/>
    <cellStyle name="Input 2 5 2 3 4 4" xfId="33872"/>
    <cellStyle name="Input 2 5 2 3 4 5" xfId="33873"/>
    <cellStyle name="Input 2 5 2 3 4 6" xfId="33874"/>
    <cellStyle name="Input 2 5 2 3 4 7" xfId="33875"/>
    <cellStyle name="Input 2 5 2 3 4 8" xfId="33876"/>
    <cellStyle name="Input 2 5 2 3 4 9" xfId="33877"/>
    <cellStyle name="Input 2 5 2 3 5" xfId="33878"/>
    <cellStyle name="Input 2 5 2 3 5 2" xfId="33879"/>
    <cellStyle name="Input 2 5 2 3 5 3" xfId="33880"/>
    <cellStyle name="Input 2 5 2 3 5 4" xfId="33881"/>
    <cellStyle name="Input 2 5 2 3 5 5" xfId="33882"/>
    <cellStyle name="Input 2 5 2 3 5 6" xfId="33883"/>
    <cellStyle name="Input 2 5 2 3 5 7" xfId="33884"/>
    <cellStyle name="Input 2 5 2 3 5 8" xfId="33885"/>
    <cellStyle name="Input 2 5 2 3 6" xfId="33886"/>
    <cellStyle name="Input 2 5 2 3 6 2" xfId="33887"/>
    <cellStyle name="Input 2 5 2 3 6 3" xfId="33888"/>
    <cellStyle name="Input 2 5 2 3 6 4" xfId="33889"/>
    <cellStyle name="Input 2 5 2 3 6 5" xfId="33890"/>
    <cellStyle name="Input 2 5 2 3 6 6" xfId="33891"/>
    <cellStyle name="Input 2 5 2 3 6 7" xfId="33892"/>
    <cellStyle name="Input 2 5 2 3 6 8" xfId="33893"/>
    <cellStyle name="Input 2 5 2 3 7" xfId="33894"/>
    <cellStyle name="Input 2 5 2 3 7 2" xfId="33895"/>
    <cellStyle name="Input 2 5 2 3 7 3" xfId="33896"/>
    <cellStyle name="Input 2 5 2 3 7 4" xfId="33897"/>
    <cellStyle name="Input 2 5 2 3 7 5" xfId="33898"/>
    <cellStyle name="Input 2 5 2 3 7 6" xfId="33899"/>
    <cellStyle name="Input 2 5 2 3 7 7" xfId="33900"/>
    <cellStyle name="Input 2 5 2 3 7 8" xfId="33901"/>
    <cellStyle name="Input 2 5 2 3 8" xfId="33902"/>
    <cellStyle name="Input 2 5 2 3 9" xfId="33903"/>
    <cellStyle name="Input 2 5 2 4" xfId="33904"/>
    <cellStyle name="Input 2 5 2 4 10" xfId="33905"/>
    <cellStyle name="Input 2 5 2 4 11" xfId="33906"/>
    <cellStyle name="Input 2 5 2 4 12" xfId="33907"/>
    <cellStyle name="Input 2 5 2 4 13" xfId="33908"/>
    <cellStyle name="Input 2 5 2 4 14" xfId="33909"/>
    <cellStyle name="Input 2 5 2 4 15" xfId="33910"/>
    <cellStyle name="Input 2 5 2 4 16" xfId="33911"/>
    <cellStyle name="Input 2 5 2 4 17" xfId="33912"/>
    <cellStyle name="Input 2 5 2 4 18" xfId="33913"/>
    <cellStyle name="Input 2 5 2 4 2" xfId="33914"/>
    <cellStyle name="Input 2 5 2 4 2 10" xfId="33915"/>
    <cellStyle name="Input 2 5 2 4 2 2" xfId="33916"/>
    <cellStyle name="Input 2 5 2 4 2 2 2" xfId="33917"/>
    <cellStyle name="Input 2 5 2 4 2 2 3" xfId="33918"/>
    <cellStyle name="Input 2 5 2 4 2 2 4" xfId="33919"/>
    <cellStyle name="Input 2 5 2 4 2 2 5" xfId="33920"/>
    <cellStyle name="Input 2 5 2 4 2 2 6" xfId="33921"/>
    <cellStyle name="Input 2 5 2 4 2 2 7" xfId="33922"/>
    <cellStyle name="Input 2 5 2 4 2 2 8" xfId="33923"/>
    <cellStyle name="Input 2 5 2 4 2 2 9" xfId="33924"/>
    <cellStyle name="Input 2 5 2 4 2 3" xfId="33925"/>
    <cellStyle name="Input 2 5 2 4 2 4" xfId="33926"/>
    <cellStyle name="Input 2 5 2 4 2 5" xfId="33927"/>
    <cellStyle name="Input 2 5 2 4 2 6" xfId="33928"/>
    <cellStyle name="Input 2 5 2 4 2 7" xfId="33929"/>
    <cellStyle name="Input 2 5 2 4 2 8" xfId="33930"/>
    <cellStyle name="Input 2 5 2 4 2 9" xfId="33931"/>
    <cellStyle name="Input 2 5 2 4 3" xfId="33932"/>
    <cellStyle name="Input 2 5 2 4 3 2" xfId="33933"/>
    <cellStyle name="Input 2 5 2 4 3 3" xfId="33934"/>
    <cellStyle name="Input 2 5 2 4 3 4" xfId="33935"/>
    <cellStyle name="Input 2 5 2 4 3 5" xfId="33936"/>
    <cellStyle name="Input 2 5 2 4 3 6" xfId="33937"/>
    <cellStyle name="Input 2 5 2 4 3 7" xfId="33938"/>
    <cellStyle name="Input 2 5 2 4 3 8" xfId="33939"/>
    <cellStyle name="Input 2 5 2 4 4" xfId="33940"/>
    <cellStyle name="Input 2 5 2 4 4 2" xfId="33941"/>
    <cellStyle name="Input 2 5 2 4 4 3" xfId="33942"/>
    <cellStyle name="Input 2 5 2 4 4 4" xfId="33943"/>
    <cellStyle name="Input 2 5 2 4 4 5" xfId="33944"/>
    <cellStyle name="Input 2 5 2 4 4 6" xfId="33945"/>
    <cellStyle name="Input 2 5 2 4 4 7" xfId="33946"/>
    <cellStyle name="Input 2 5 2 4 4 8" xfId="33947"/>
    <cellStyle name="Input 2 5 2 4 4 9" xfId="33948"/>
    <cellStyle name="Input 2 5 2 4 5" xfId="33949"/>
    <cellStyle name="Input 2 5 2 4 6" xfId="33950"/>
    <cellStyle name="Input 2 5 2 4 7" xfId="33951"/>
    <cellStyle name="Input 2 5 2 4 8" xfId="33952"/>
    <cellStyle name="Input 2 5 2 4 9" xfId="33953"/>
    <cellStyle name="Input 2 5 2 5" xfId="33954"/>
    <cellStyle name="Input 2 5 2 5 10" xfId="33955"/>
    <cellStyle name="Input 2 5 2 5 11" xfId="33956"/>
    <cellStyle name="Input 2 5 2 5 12" xfId="33957"/>
    <cellStyle name="Input 2 5 2 5 13" xfId="33958"/>
    <cellStyle name="Input 2 5 2 5 14" xfId="33959"/>
    <cellStyle name="Input 2 5 2 5 15" xfId="33960"/>
    <cellStyle name="Input 2 5 2 5 16" xfId="33961"/>
    <cellStyle name="Input 2 5 2 5 17" xfId="33962"/>
    <cellStyle name="Input 2 5 2 5 18" xfId="33963"/>
    <cellStyle name="Input 2 5 2 5 2" xfId="33964"/>
    <cellStyle name="Input 2 5 2 5 2 10" xfId="33965"/>
    <cellStyle name="Input 2 5 2 5 2 2" xfId="33966"/>
    <cellStyle name="Input 2 5 2 5 2 2 2" xfId="33967"/>
    <cellStyle name="Input 2 5 2 5 2 2 3" xfId="33968"/>
    <cellStyle name="Input 2 5 2 5 2 2 4" xfId="33969"/>
    <cellStyle name="Input 2 5 2 5 2 2 5" xfId="33970"/>
    <cellStyle name="Input 2 5 2 5 2 2 6" xfId="33971"/>
    <cellStyle name="Input 2 5 2 5 2 2 7" xfId="33972"/>
    <cellStyle name="Input 2 5 2 5 2 2 8" xfId="33973"/>
    <cellStyle name="Input 2 5 2 5 2 2 9" xfId="33974"/>
    <cellStyle name="Input 2 5 2 5 2 3" xfId="33975"/>
    <cellStyle name="Input 2 5 2 5 2 4" xfId="33976"/>
    <cellStyle name="Input 2 5 2 5 2 5" xfId="33977"/>
    <cellStyle name="Input 2 5 2 5 2 6" xfId="33978"/>
    <cellStyle name="Input 2 5 2 5 2 7" xfId="33979"/>
    <cellStyle name="Input 2 5 2 5 2 8" xfId="33980"/>
    <cellStyle name="Input 2 5 2 5 2 9" xfId="33981"/>
    <cellStyle name="Input 2 5 2 5 3" xfId="33982"/>
    <cellStyle name="Input 2 5 2 5 3 2" xfId="33983"/>
    <cellStyle name="Input 2 5 2 5 3 3" xfId="33984"/>
    <cellStyle name="Input 2 5 2 5 3 4" xfId="33985"/>
    <cellStyle name="Input 2 5 2 5 3 5" xfId="33986"/>
    <cellStyle name="Input 2 5 2 5 3 6" xfId="33987"/>
    <cellStyle name="Input 2 5 2 5 3 7" xfId="33988"/>
    <cellStyle name="Input 2 5 2 5 3 8" xfId="33989"/>
    <cellStyle name="Input 2 5 2 5 4" xfId="33990"/>
    <cellStyle name="Input 2 5 2 5 4 2" xfId="33991"/>
    <cellStyle name="Input 2 5 2 5 4 3" xfId="33992"/>
    <cellStyle name="Input 2 5 2 5 4 4" xfId="33993"/>
    <cellStyle name="Input 2 5 2 5 4 5" xfId="33994"/>
    <cellStyle name="Input 2 5 2 5 4 6" xfId="33995"/>
    <cellStyle name="Input 2 5 2 5 4 7" xfId="33996"/>
    <cellStyle name="Input 2 5 2 5 4 8" xfId="33997"/>
    <cellStyle name="Input 2 5 2 5 4 9" xfId="33998"/>
    <cellStyle name="Input 2 5 2 5 5" xfId="33999"/>
    <cellStyle name="Input 2 5 2 5 6" xfId="34000"/>
    <cellStyle name="Input 2 5 2 5 7" xfId="34001"/>
    <cellStyle name="Input 2 5 2 5 8" xfId="34002"/>
    <cellStyle name="Input 2 5 2 5 9" xfId="34003"/>
    <cellStyle name="Input 2 5 2 6" xfId="34004"/>
    <cellStyle name="Input 2 5 2 6 10" xfId="34005"/>
    <cellStyle name="Input 2 5 2 6 11" xfId="34006"/>
    <cellStyle name="Input 2 5 2 6 12" xfId="34007"/>
    <cellStyle name="Input 2 5 2 6 13" xfId="34008"/>
    <cellStyle name="Input 2 5 2 6 14" xfId="34009"/>
    <cellStyle name="Input 2 5 2 6 15" xfId="34010"/>
    <cellStyle name="Input 2 5 2 6 16" xfId="34011"/>
    <cellStyle name="Input 2 5 2 6 17" xfId="34012"/>
    <cellStyle name="Input 2 5 2 6 18" xfId="34013"/>
    <cellStyle name="Input 2 5 2 6 2" xfId="34014"/>
    <cellStyle name="Input 2 5 2 6 2 2" xfId="34015"/>
    <cellStyle name="Input 2 5 2 6 2 3" xfId="34016"/>
    <cellStyle name="Input 2 5 2 6 2 4" xfId="34017"/>
    <cellStyle name="Input 2 5 2 6 2 5" xfId="34018"/>
    <cellStyle name="Input 2 5 2 6 2 6" xfId="34019"/>
    <cellStyle name="Input 2 5 2 6 2 7" xfId="34020"/>
    <cellStyle name="Input 2 5 2 6 2 8" xfId="34021"/>
    <cellStyle name="Input 2 5 2 6 2 9" xfId="34022"/>
    <cellStyle name="Input 2 5 2 6 3" xfId="34023"/>
    <cellStyle name="Input 2 5 2 6 4" xfId="34024"/>
    <cellStyle name="Input 2 5 2 6 5" xfId="34025"/>
    <cellStyle name="Input 2 5 2 6 6" xfId="34026"/>
    <cellStyle name="Input 2 5 2 6 7" xfId="34027"/>
    <cellStyle name="Input 2 5 2 6 8" xfId="34028"/>
    <cellStyle name="Input 2 5 2 6 9" xfId="34029"/>
    <cellStyle name="Input 2 5 2 7" xfId="34030"/>
    <cellStyle name="Input 2 5 2 7 2" xfId="34031"/>
    <cellStyle name="Input 2 5 2 7 3" xfId="34032"/>
    <cellStyle name="Input 2 5 2 7 4" xfId="34033"/>
    <cellStyle name="Input 2 5 2 7 5" xfId="34034"/>
    <cellStyle name="Input 2 5 2 7 6" xfId="34035"/>
    <cellStyle name="Input 2 5 2 7 7" xfId="34036"/>
    <cellStyle name="Input 2 5 2 7 8" xfId="34037"/>
    <cellStyle name="Input 2 5 2 7 9" xfId="34038"/>
    <cellStyle name="Input 2 5 2 8" xfId="34039"/>
    <cellStyle name="Input 2 5 2 8 2" xfId="34040"/>
    <cellStyle name="Input 2 5 2 8 3" xfId="34041"/>
    <cellStyle name="Input 2 5 2 8 4" xfId="34042"/>
    <cellStyle name="Input 2 5 2 8 5" xfId="34043"/>
    <cellStyle name="Input 2 5 2 8 6" xfId="34044"/>
    <cellStyle name="Input 2 5 2 8 7" xfId="34045"/>
    <cellStyle name="Input 2 5 2 8 8" xfId="34046"/>
    <cellStyle name="Input 2 5 2 8 9" xfId="34047"/>
    <cellStyle name="Input 2 5 2 9" xfId="34048"/>
    <cellStyle name="Input 2 5 2 9 2" xfId="34049"/>
    <cellStyle name="Input 2 5 2 9 3" xfId="34050"/>
    <cellStyle name="Input 2 5 2 9 4" xfId="34051"/>
    <cellStyle name="Input 2 5 2 9 5" xfId="34052"/>
    <cellStyle name="Input 2 5 2 9 6" xfId="34053"/>
    <cellStyle name="Input 2 5 2 9 7" xfId="34054"/>
    <cellStyle name="Input 2 5 2 9 8" xfId="34055"/>
    <cellStyle name="Input 2 5 20" xfId="34056"/>
    <cellStyle name="Input 2 5 21" xfId="34057"/>
    <cellStyle name="Input 2 5 22" xfId="34058"/>
    <cellStyle name="Input 2 5 23" xfId="34059"/>
    <cellStyle name="Input 2 5 24" xfId="34060"/>
    <cellStyle name="Input 2 5 25" xfId="34061"/>
    <cellStyle name="Input 2 5 26" xfId="34062"/>
    <cellStyle name="Input 2 5 27" xfId="34063"/>
    <cellStyle name="Input 2 5 3" xfId="34064"/>
    <cellStyle name="Input 2 5 3 10" xfId="34065"/>
    <cellStyle name="Input 2 5 3 11" xfId="34066"/>
    <cellStyle name="Input 2 5 3 12" xfId="34067"/>
    <cellStyle name="Input 2 5 3 13" xfId="34068"/>
    <cellStyle name="Input 2 5 3 14" xfId="34069"/>
    <cellStyle name="Input 2 5 3 15" xfId="34070"/>
    <cellStyle name="Input 2 5 3 16" xfId="34071"/>
    <cellStyle name="Input 2 5 3 17" xfId="34072"/>
    <cellStyle name="Input 2 5 3 18" xfId="34073"/>
    <cellStyle name="Input 2 5 3 19" xfId="34074"/>
    <cellStyle name="Input 2 5 3 2" xfId="34075"/>
    <cellStyle name="Input 2 5 3 2 10" xfId="34076"/>
    <cellStyle name="Input 2 5 3 2 11" xfId="34077"/>
    <cellStyle name="Input 2 5 3 2 12" xfId="34078"/>
    <cellStyle name="Input 2 5 3 2 13" xfId="34079"/>
    <cellStyle name="Input 2 5 3 2 14" xfId="34080"/>
    <cellStyle name="Input 2 5 3 2 15" xfId="34081"/>
    <cellStyle name="Input 2 5 3 2 2" xfId="34082"/>
    <cellStyle name="Input 2 5 3 2 2 10" xfId="34083"/>
    <cellStyle name="Input 2 5 3 2 2 2" xfId="34084"/>
    <cellStyle name="Input 2 5 3 2 2 2 2" xfId="34085"/>
    <cellStyle name="Input 2 5 3 2 2 2 3" xfId="34086"/>
    <cellStyle name="Input 2 5 3 2 2 2 4" xfId="34087"/>
    <cellStyle name="Input 2 5 3 2 2 2 5" xfId="34088"/>
    <cellStyle name="Input 2 5 3 2 2 2 6" xfId="34089"/>
    <cellStyle name="Input 2 5 3 2 2 2 7" xfId="34090"/>
    <cellStyle name="Input 2 5 3 2 2 2 8" xfId="34091"/>
    <cellStyle name="Input 2 5 3 2 2 2 9" xfId="34092"/>
    <cellStyle name="Input 2 5 3 2 2 3" xfId="34093"/>
    <cellStyle name="Input 2 5 3 2 2 4" xfId="34094"/>
    <cellStyle name="Input 2 5 3 2 2 5" xfId="34095"/>
    <cellStyle name="Input 2 5 3 2 2 6" xfId="34096"/>
    <cellStyle name="Input 2 5 3 2 2 7" xfId="34097"/>
    <cellStyle name="Input 2 5 3 2 2 8" xfId="34098"/>
    <cellStyle name="Input 2 5 3 2 2 9" xfId="34099"/>
    <cellStyle name="Input 2 5 3 2 3" xfId="34100"/>
    <cellStyle name="Input 2 5 3 2 3 2" xfId="34101"/>
    <cellStyle name="Input 2 5 3 2 3 3" xfId="34102"/>
    <cellStyle name="Input 2 5 3 2 3 4" xfId="34103"/>
    <cellStyle name="Input 2 5 3 2 3 5" xfId="34104"/>
    <cellStyle name="Input 2 5 3 2 3 6" xfId="34105"/>
    <cellStyle name="Input 2 5 3 2 3 7" xfId="34106"/>
    <cellStyle name="Input 2 5 3 2 3 8" xfId="34107"/>
    <cellStyle name="Input 2 5 3 2 3 9" xfId="34108"/>
    <cellStyle name="Input 2 5 3 2 4" xfId="34109"/>
    <cellStyle name="Input 2 5 3 2 4 2" xfId="34110"/>
    <cellStyle name="Input 2 5 3 2 4 3" xfId="34111"/>
    <cellStyle name="Input 2 5 3 2 4 4" xfId="34112"/>
    <cellStyle name="Input 2 5 3 2 4 5" xfId="34113"/>
    <cellStyle name="Input 2 5 3 2 4 6" xfId="34114"/>
    <cellStyle name="Input 2 5 3 2 4 7" xfId="34115"/>
    <cellStyle name="Input 2 5 3 2 4 8" xfId="34116"/>
    <cellStyle name="Input 2 5 3 2 4 9" xfId="34117"/>
    <cellStyle name="Input 2 5 3 2 5" xfId="34118"/>
    <cellStyle name="Input 2 5 3 2 5 2" xfId="34119"/>
    <cellStyle name="Input 2 5 3 2 5 3" xfId="34120"/>
    <cellStyle name="Input 2 5 3 2 5 4" xfId="34121"/>
    <cellStyle name="Input 2 5 3 2 5 5" xfId="34122"/>
    <cellStyle name="Input 2 5 3 2 5 6" xfId="34123"/>
    <cellStyle name="Input 2 5 3 2 5 7" xfId="34124"/>
    <cellStyle name="Input 2 5 3 2 5 8" xfId="34125"/>
    <cellStyle name="Input 2 5 3 2 6" xfId="34126"/>
    <cellStyle name="Input 2 5 3 2 6 2" xfId="34127"/>
    <cellStyle name="Input 2 5 3 2 6 3" xfId="34128"/>
    <cellStyle name="Input 2 5 3 2 6 4" xfId="34129"/>
    <cellStyle name="Input 2 5 3 2 6 5" xfId="34130"/>
    <cellStyle name="Input 2 5 3 2 6 6" xfId="34131"/>
    <cellStyle name="Input 2 5 3 2 6 7" xfId="34132"/>
    <cellStyle name="Input 2 5 3 2 6 8" xfId="34133"/>
    <cellStyle name="Input 2 5 3 2 7" xfId="34134"/>
    <cellStyle name="Input 2 5 3 2 7 2" xfId="34135"/>
    <cellStyle name="Input 2 5 3 2 7 3" xfId="34136"/>
    <cellStyle name="Input 2 5 3 2 7 4" xfId="34137"/>
    <cellStyle name="Input 2 5 3 2 7 5" xfId="34138"/>
    <cellStyle name="Input 2 5 3 2 7 6" xfId="34139"/>
    <cellStyle name="Input 2 5 3 2 7 7" xfId="34140"/>
    <cellStyle name="Input 2 5 3 2 7 8" xfId="34141"/>
    <cellStyle name="Input 2 5 3 2 8" xfId="34142"/>
    <cellStyle name="Input 2 5 3 2 9" xfId="34143"/>
    <cellStyle name="Input 2 5 3 20" xfId="34144"/>
    <cellStyle name="Input 2 5 3 21" xfId="34145"/>
    <cellStyle name="Input 2 5 3 22" xfId="34146"/>
    <cellStyle name="Input 2 5 3 23" xfId="34147"/>
    <cellStyle name="Input 2 5 3 24" xfId="34148"/>
    <cellStyle name="Input 2 5 3 25" xfId="34149"/>
    <cellStyle name="Input 2 5 3 26" xfId="34150"/>
    <cellStyle name="Input 2 5 3 27" xfId="34151"/>
    <cellStyle name="Input 2 5 3 3" xfId="34152"/>
    <cellStyle name="Input 2 5 3 3 10" xfId="34153"/>
    <cellStyle name="Input 2 5 3 3 11" xfId="34154"/>
    <cellStyle name="Input 2 5 3 3 12" xfId="34155"/>
    <cellStyle name="Input 2 5 3 3 13" xfId="34156"/>
    <cellStyle name="Input 2 5 3 3 14" xfId="34157"/>
    <cellStyle name="Input 2 5 3 3 15" xfId="34158"/>
    <cellStyle name="Input 2 5 3 3 2" xfId="34159"/>
    <cellStyle name="Input 2 5 3 3 2 10" xfId="34160"/>
    <cellStyle name="Input 2 5 3 3 2 2" xfId="34161"/>
    <cellStyle name="Input 2 5 3 3 2 2 2" xfId="34162"/>
    <cellStyle name="Input 2 5 3 3 2 2 3" xfId="34163"/>
    <cellStyle name="Input 2 5 3 3 2 2 4" xfId="34164"/>
    <cellStyle name="Input 2 5 3 3 2 2 5" xfId="34165"/>
    <cellStyle name="Input 2 5 3 3 2 2 6" xfId="34166"/>
    <cellStyle name="Input 2 5 3 3 2 2 7" xfId="34167"/>
    <cellStyle name="Input 2 5 3 3 2 2 8" xfId="34168"/>
    <cellStyle name="Input 2 5 3 3 2 2 9" xfId="34169"/>
    <cellStyle name="Input 2 5 3 3 2 3" xfId="34170"/>
    <cellStyle name="Input 2 5 3 3 2 4" xfId="34171"/>
    <cellStyle name="Input 2 5 3 3 2 5" xfId="34172"/>
    <cellStyle name="Input 2 5 3 3 2 6" xfId="34173"/>
    <cellStyle name="Input 2 5 3 3 2 7" xfId="34174"/>
    <cellStyle name="Input 2 5 3 3 2 8" xfId="34175"/>
    <cellStyle name="Input 2 5 3 3 2 9" xfId="34176"/>
    <cellStyle name="Input 2 5 3 3 3" xfId="34177"/>
    <cellStyle name="Input 2 5 3 3 3 2" xfId="34178"/>
    <cellStyle name="Input 2 5 3 3 3 3" xfId="34179"/>
    <cellStyle name="Input 2 5 3 3 3 4" xfId="34180"/>
    <cellStyle name="Input 2 5 3 3 3 5" xfId="34181"/>
    <cellStyle name="Input 2 5 3 3 3 6" xfId="34182"/>
    <cellStyle name="Input 2 5 3 3 3 7" xfId="34183"/>
    <cellStyle name="Input 2 5 3 3 3 8" xfId="34184"/>
    <cellStyle name="Input 2 5 3 3 4" xfId="34185"/>
    <cellStyle name="Input 2 5 3 3 4 2" xfId="34186"/>
    <cellStyle name="Input 2 5 3 3 4 3" xfId="34187"/>
    <cellStyle name="Input 2 5 3 3 4 4" xfId="34188"/>
    <cellStyle name="Input 2 5 3 3 4 5" xfId="34189"/>
    <cellStyle name="Input 2 5 3 3 4 6" xfId="34190"/>
    <cellStyle name="Input 2 5 3 3 4 7" xfId="34191"/>
    <cellStyle name="Input 2 5 3 3 4 8" xfId="34192"/>
    <cellStyle name="Input 2 5 3 3 4 9" xfId="34193"/>
    <cellStyle name="Input 2 5 3 3 5" xfId="34194"/>
    <cellStyle name="Input 2 5 3 3 5 2" xfId="34195"/>
    <cellStyle name="Input 2 5 3 3 5 3" xfId="34196"/>
    <cellStyle name="Input 2 5 3 3 5 4" xfId="34197"/>
    <cellStyle name="Input 2 5 3 3 5 5" xfId="34198"/>
    <cellStyle name="Input 2 5 3 3 5 6" xfId="34199"/>
    <cellStyle name="Input 2 5 3 3 5 7" xfId="34200"/>
    <cellStyle name="Input 2 5 3 3 5 8" xfId="34201"/>
    <cellStyle name="Input 2 5 3 3 6" xfId="34202"/>
    <cellStyle name="Input 2 5 3 3 6 2" xfId="34203"/>
    <cellStyle name="Input 2 5 3 3 6 3" xfId="34204"/>
    <cellStyle name="Input 2 5 3 3 6 4" xfId="34205"/>
    <cellStyle name="Input 2 5 3 3 6 5" xfId="34206"/>
    <cellStyle name="Input 2 5 3 3 6 6" xfId="34207"/>
    <cellStyle name="Input 2 5 3 3 6 7" xfId="34208"/>
    <cellStyle name="Input 2 5 3 3 6 8" xfId="34209"/>
    <cellStyle name="Input 2 5 3 3 7" xfId="34210"/>
    <cellStyle name="Input 2 5 3 3 7 2" xfId="34211"/>
    <cellStyle name="Input 2 5 3 3 7 3" xfId="34212"/>
    <cellStyle name="Input 2 5 3 3 7 4" xfId="34213"/>
    <cellStyle name="Input 2 5 3 3 7 5" xfId="34214"/>
    <cellStyle name="Input 2 5 3 3 7 6" xfId="34215"/>
    <cellStyle name="Input 2 5 3 3 7 7" xfId="34216"/>
    <cellStyle name="Input 2 5 3 3 7 8" xfId="34217"/>
    <cellStyle name="Input 2 5 3 3 8" xfId="34218"/>
    <cellStyle name="Input 2 5 3 3 9" xfId="34219"/>
    <cellStyle name="Input 2 5 3 4" xfId="34220"/>
    <cellStyle name="Input 2 5 3 4 10" xfId="34221"/>
    <cellStyle name="Input 2 5 3 4 11" xfId="34222"/>
    <cellStyle name="Input 2 5 3 4 12" xfId="34223"/>
    <cellStyle name="Input 2 5 3 4 13" xfId="34224"/>
    <cellStyle name="Input 2 5 3 4 2" xfId="34225"/>
    <cellStyle name="Input 2 5 3 4 2 10" xfId="34226"/>
    <cellStyle name="Input 2 5 3 4 2 2" xfId="34227"/>
    <cellStyle name="Input 2 5 3 4 2 2 2" xfId="34228"/>
    <cellStyle name="Input 2 5 3 4 2 2 3" xfId="34229"/>
    <cellStyle name="Input 2 5 3 4 2 2 4" xfId="34230"/>
    <cellStyle name="Input 2 5 3 4 2 2 5" xfId="34231"/>
    <cellStyle name="Input 2 5 3 4 2 2 6" xfId="34232"/>
    <cellStyle name="Input 2 5 3 4 2 2 7" xfId="34233"/>
    <cellStyle name="Input 2 5 3 4 2 2 8" xfId="34234"/>
    <cellStyle name="Input 2 5 3 4 2 2 9" xfId="34235"/>
    <cellStyle name="Input 2 5 3 4 2 3" xfId="34236"/>
    <cellStyle name="Input 2 5 3 4 2 4" xfId="34237"/>
    <cellStyle name="Input 2 5 3 4 2 5" xfId="34238"/>
    <cellStyle name="Input 2 5 3 4 2 6" xfId="34239"/>
    <cellStyle name="Input 2 5 3 4 2 7" xfId="34240"/>
    <cellStyle name="Input 2 5 3 4 2 8" xfId="34241"/>
    <cellStyle name="Input 2 5 3 4 2 9" xfId="34242"/>
    <cellStyle name="Input 2 5 3 4 3" xfId="34243"/>
    <cellStyle name="Input 2 5 3 4 3 2" xfId="34244"/>
    <cellStyle name="Input 2 5 3 4 3 3" xfId="34245"/>
    <cellStyle name="Input 2 5 3 4 3 4" xfId="34246"/>
    <cellStyle name="Input 2 5 3 4 3 5" xfId="34247"/>
    <cellStyle name="Input 2 5 3 4 3 6" xfId="34248"/>
    <cellStyle name="Input 2 5 3 4 3 7" xfId="34249"/>
    <cellStyle name="Input 2 5 3 4 3 8" xfId="34250"/>
    <cellStyle name="Input 2 5 3 4 4" xfId="34251"/>
    <cellStyle name="Input 2 5 3 4 4 2" xfId="34252"/>
    <cellStyle name="Input 2 5 3 4 4 3" xfId="34253"/>
    <cellStyle name="Input 2 5 3 4 4 4" xfId="34254"/>
    <cellStyle name="Input 2 5 3 4 4 5" xfId="34255"/>
    <cellStyle name="Input 2 5 3 4 4 6" xfId="34256"/>
    <cellStyle name="Input 2 5 3 4 4 7" xfId="34257"/>
    <cellStyle name="Input 2 5 3 4 4 8" xfId="34258"/>
    <cellStyle name="Input 2 5 3 4 4 9" xfId="34259"/>
    <cellStyle name="Input 2 5 3 4 5" xfId="34260"/>
    <cellStyle name="Input 2 5 3 4 6" xfId="34261"/>
    <cellStyle name="Input 2 5 3 4 7" xfId="34262"/>
    <cellStyle name="Input 2 5 3 4 8" xfId="34263"/>
    <cellStyle name="Input 2 5 3 4 9" xfId="34264"/>
    <cellStyle name="Input 2 5 3 5" xfId="34265"/>
    <cellStyle name="Input 2 5 3 5 10" xfId="34266"/>
    <cellStyle name="Input 2 5 3 5 11" xfId="34267"/>
    <cellStyle name="Input 2 5 3 5 12" xfId="34268"/>
    <cellStyle name="Input 2 5 3 5 13" xfId="34269"/>
    <cellStyle name="Input 2 5 3 5 2" xfId="34270"/>
    <cellStyle name="Input 2 5 3 5 2 10" xfId="34271"/>
    <cellStyle name="Input 2 5 3 5 2 2" xfId="34272"/>
    <cellStyle name="Input 2 5 3 5 2 2 2" xfId="34273"/>
    <cellStyle name="Input 2 5 3 5 2 2 3" xfId="34274"/>
    <cellStyle name="Input 2 5 3 5 2 2 4" xfId="34275"/>
    <cellStyle name="Input 2 5 3 5 2 2 5" xfId="34276"/>
    <cellStyle name="Input 2 5 3 5 2 2 6" xfId="34277"/>
    <cellStyle name="Input 2 5 3 5 2 2 7" xfId="34278"/>
    <cellStyle name="Input 2 5 3 5 2 2 8" xfId="34279"/>
    <cellStyle name="Input 2 5 3 5 2 2 9" xfId="34280"/>
    <cellStyle name="Input 2 5 3 5 2 3" xfId="34281"/>
    <cellStyle name="Input 2 5 3 5 2 4" xfId="34282"/>
    <cellStyle name="Input 2 5 3 5 2 5" xfId="34283"/>
    <cellStyle name="Input 2 5 3 5 2 6" xfId="34284"/>
    <cellStyle name="Input 2 5 3 5 2 7" xfId="34285"/>
    <cellStyle name="Input 2 5 3 5 2 8" xfId="34286"/>
    <cellStyle name="Input 2 5 3 5 2 9" xfId="34287"/>
    <cellStyle name="Input 2 5 3 5 3" xfId="34288"/>
    <cellStyle name="Input 2 5 3 5 3 2" xfId="34289"/>
    <cellStyle name="Input 2 5 3 5 3 3" xfId="34290"/>
    <cellStyle name="Input 2 5 3 5 3 4" xfId="34291"/>
    <cellStyle name="Input 2 5 3 5 3 5" xfId="34292"/>
    <cellStyle name="Input 2 5 3 5 3 6" xfId="34293"/>
    <cellStyle name="Input 2 5 3 5 3 7" xfId="34294"/>
    <cellStyle name="Input 2 5 3 5 3 8" xfId="34295"/>
    <cellStyle name="Input 2 5 3 5 4" xfId="34296"/>
    <cellStyle name="Input 2 5 3 5 4 2" xfId="34297"/>
    <cellStyle name="Input 2 5 3 5 4 3" xfId="34298"/>
    <cellStyle name="Input 2 5 3 5 4 4" xfId="34299"/>
    <cellStyle name="Input 2 5 3 5 4 5" xfId="34300"/>
    <cellStyle name="Input 2 5 3 5 4 6" xfId="34301"/>
    <cellStyle name="Input 2 5 3 5 4 7" xfId="34302"/>
    <cellStyle name="Input 2 5 3 5 4 8" xfId="34303"/>
    <cellStyle name="Input 2 5 3 5 4 9" xfId="34304"/>
    <cellStyle name="Input 2 5 3 5 5" xfId="34305"/>
    <cellStyle name="Input 2 5 3 5 6" xfId="34306"/>
    <cellStyle name="Input 2 5 3 5 7" xfId="34307"/>
    <cellStyle name="Input 2 5 3 5 8" xfId="34308"/>
    <cellStyle name="Input 2 5 3 5 9" xfId="34309"/>
    <cellStyle name="Input 2 5 3 6" xfId="34310"/>
    <cellStyle name="Input 2 5 3 6 10" xfId="34311"/>
    <cellStyle name="Input 2 5 3 6 2" xfId="34312"/>
    <cellStyle name="Input 2 5 3 6 2 2" xfId="34313"/>
    <cellStyle name="Input 2 5 3 6 2 3" xfId="34314"/>
    <cellStyle name="Input 2 5 3 6 2 4" xfId="34315"/>
    <cellStyle name="Input 2 5 3 6 2 5" xfId="34316"/>
    <cellStyle name="Input 2 5 3 6 2 6" xfId="34317"/>
    <cellStyle name="Input 2 5 3 6 2 7" xfId="34318"/>
    <cellStyle name="Input 2 5 3 6 2 8" xfId="34319"/>
    <cellStyle name="Input 2 5 3 6 2 9" xfId="34320"/>
    <cellStyle name="Input 2 5 3 6 3" xfId="34321"/>
    <cellStyle name="Input 2 5 3 6 4" xfId="34322"/>
    <cellStyle name="Input 2 5 3 6 5" xfId="34323"/>
    <cellStyle name="Input 2 5 3 6 6" xfId="34324"/>
    <cellStyle name="Input 2 5 3 6 7" xfId="34325"/>
    <cellStyle name="Input 2 5 3 6 8" xfId="34326"/>
    <cellStyle name="Input 2 5 3 6 9" xfId="34327"/>
    <cellStyle name="Input 2 5 3 7" xfId="34328"/>
    <cellStyle name="Input 2 5 3 7 2" xfId="34329"/>
    <cellStyle name="Input 2 5 3 7 3" xfId="34330"/>
    <cellStyle name="Input 2 5 3 7 4" xfId="34331"/>
    <cellStyle name="Input 2 5 3 7 5" xfId="34332"/>
    <cellStyle name="Input 2 5 3 7 6" xfId="34333"/>
    <cellStyle name="Input 2 5 3 7 7" xfId="34334"/>
    <cellStyle name="Input 2 5 3 7 8" xfId="34335"/>
    <cellStyle name="Input 2 5 3 8" xfId="34336"/>
    <cellStyle name="Input 2 5 3 8 2" xfId="34337"/>
    <cellStyle name="Input 2 5 3 8 3" xfId="34338"/>
    <cellStyle name="Input 2 5 3 8 4" xfId="34339"/>
    <cellStyle name="Input 2 5 3 8 5" xfId="34340"/>
    <cellStyle name="Input 2 5 3 8 6" xfId="34341"/>
    <cellStyle name="Input 2 5 3 8 7" xfId="34342"/>
    <cellStyle name="Input 2 5 3 8 8" xfId="34343"/>
    <cellStyle name="Input 2 5 3 8 9" xfId="34344"/>
    <cellStyle name="Input 2 5 3 9" xfId="34345"/>
    <cellStyle name="Input 2 5 3 9 2" xfId="34346"/>
    <cellStyle name="Input 2 5 3 9 3" xfId="34347"/>
    <cellStyle name="Input 2 5 3 9 4" xfId="34348"/>
    <cellStyle name="Input 2 5 3 9 5" xfId="34349"/>
    <cellStyle name="Input 2 5 3 9 6" xfId="34350"/>
    <cellStyle name="Input 2 5 3 9 7" xfId="34351"/>
    <cellStyle name="Input 2 5 3 9 8" xfId="34352"/>
    <cellStyle name="Input 2 5 4" xfId="34353"/>
    <cellStyle name="Input 2 5 4 10" xfId="34354"/>
    <cellStyle name="Input 2 5 4 11" xfId="34355"/>
    <cellStyle name="Input 2 5 4 12" xfId="34356"/>
    <cellStyle name="Input 2 5 4 13" xfId="34357"/>
    <cellStyle name="Input 2 5 4 14" xfId="34358"/>
    <cellStyle name="Input 2 5 4 15" xfId="34359"/>
    <cellStyle name="Input 2 5 4 16" xfId="34360"/>
    <cellStyle name="Input 2 5 4 17" xfId="34361"/>
    <cellStyle name="Input 2 5 4 18" xfId="34362"/>
    <cellStyle name="Input 2 5 4 19" xfId="34363"/>
    <cellStyle name="Input 2 5 4 2" xfId="34364"/>
    <cellStyle name="Input 2 5 4 2 2" xfId="34365"/>
    <cellStyle name="Input 2 5 4 2 3" xfId="34366"/>
    <cellStyle name="Input 2 5 4 2 4" xfId="34367"/>
    <cellStyle name="Input 2 5 4 2 5" xfId="34368"/>
    <cellStyle name="Input 2 5 4 2 6" xfId="34369"/>
    <cellStyle name="Input 2 5 4 2 7" xfId="34370"/>
    <cellStyle name="Input 2 5 4 2 8" xfId="34371"/>
    <cellStyle name="Input 2 5 4 2 9" xfId="34372"/>
    <cellStyle name="Input 2 5 4 20" xfId="34373"/>
    <cellStyle name="Input 2 5 4 21" xfId="34374"/>
    <cellStyle name="Input 2 5 4 22" xfId="34375"/>
    <cellStyle name="Input 2 5 4 23" xfId="34376"/>
    <cellStyle name="Input 2 5 4 24" xfId="34377"/>
    <cellStyle name="Input 2 5 4 3" xfId="34378"/>
    <cellStyle name="Input 2 5 4 3 2" xfId="34379"/>
    <cellStyle name="Input 2 5 4 3 3" xfId="34380"/>
    <cellStyle name="Input 2 5 4 3 4" xfId="34381"/>
    <cellStyle name="Input 2 5 4 3 5" xfId="34382"/>
    <cellStyle name="Input 2 5 4 3 6" xfId="34383"/>
    <cellStyle name="Input 2 5 4 3 7" xfId="34384"/>
    <cellStyle name="Input 2 5 4 3 8" xfId="34385"/>
    <cellStyle name="Input 2 5 4 3 9" xfId="34386"/>
    <cellStyle name="Input 2 5 4 4" xfId="34387"/>
    <cellStyle name="Input 2 5 4 4 2" xfId="34388"/>
    <cellStyle name="Input 2 5 4 4 3" xfId="34389"/>
    <cellStyle name="Input 2 5 4 4 4" xfId="34390"/>
    <cellStyle name="Input 2 5 4 4 5" xfId="34391"/>
    <cellStyle name="Input 2 5 4 4 6" xfId="34392"/>
    <cellStyle name="Input 2 5 4 4 7" xfId="34393"/>
    <cellStyle name="Input 2 5 4 4 8" xfId="34394"/>
    <cellStyle name="Input 2 5 4 4 9" xfId="34395"/>
    <cellStyle name="Input 2 5 4 5" xfId="34396"/>
    <cellStyle name="Input 2 5 4 5 2" xfId="34397"/>
    <cellStyle name="Input 2 5 4 5 3" xfId="34398"/>
    <cellStyle name="Input 2 5 4 5 4" xfId="34399"/>
    <cellStyle name="Input 2 5 4 5 5" xfId="34400"/>
    <cellStyle name="Input 2 5 4 5 6" xfId="34401"/>
    <cellStyle name="Input 2 5 4 5 7" xfId="34402"/>
    <cellStyle name="Input 2 5 4 5 8" xfId="34403"/>
    <cellStyle name="Input 2 5 4 6" xfId="34404"/>
    <cellStyle name="Input 2 5 4 6 2" xfId="34405"/>
    <cellStyle name="Input 2 5 4 6 3" xfId="34406"/>
    <cellStyle name="Input 2 5 4 6 4" xfId="34407"/>
    <cellStyle name="Input 2 5 4 6 5" xfId="34408"/>
    <cellStyle name="Input 2 5 4 6 6" xfId="34409"/>
    <cellStyle name="Input 2 5 4 6 7" xfId="34410"/>
    <cellStyle name="Input 2 5 4 6 8" xfId="34411"/>
    <cellStyle name="Input 2 5 4 7" xfId="34412"/>
    <cellStyle name="Input 2 5 4 7 2" xfId="34413"/>
    <cellStyle name="Input 2 5 4 7 3" xfId="34414"/>
    <cellStyle name="Input 2 5 4 7 4" xfId="34415"/>
    <cellStyle name="Input 2 5 4 7 5" xfId="34416"/>
    <cellStyle name="Input 2 5 4 7 6" xfId="34417"/>
    <cellStyle name="Input 2 5 4 7 7" xfId="34418"/>
    <cellStyle name="Input 2 5 4 7 8" xfId="34419"/>
    <cellStyle name="Input 2 5 4 8" xfId="34420"/>
    <cellStyle name="Input 2 5 4 9" xfId="34421"/>
    <cellStyle name="Input 2 5 5" xfId="34422"/>
    <cellStyle name="Input 2 5 5 10" xfId="34423"/>
    <cellStyle name="Input 2 5 5 11" xfId="34424"/>
    <cellStyle name="Input 2 5 5 12" xfId="34425"/>
    <cellStyle name="Input 2 5 5 13" xfId="34426"/>
    <cellStyle name="Input 2 5 5 14" xfId="34427"/>
    <cellStyle name="Input 2 5 5 15" xfId="34428"/>
    <cellStyle name="Input 2 5 5 16" xfId="34429"/>
    <cellStyle name="Input 2 5 5 17" xfId="34430"/>
    <cellStyle name="Input 2 5 5 18" xfId="34431"/>
    <cellStyle name="Input 2 5 5 2" xfId="34432"/>
    <cellStyle name="Input 2 5 5 2 10" xfId="34433"/>
    <cellStyle name="Input 2 5 5 2 2" xfId="34434"/>
    <cellStyle name="Input 2 5 5 2 2 2" xfId="34435"/>
    <cellStyle name="Input 2 5 5 2 2 3" xfId="34436"/>
    <cellStyle name="Input 2 5 5 2 2 4" xfId="34437"/>
    <cellStyle name="Input 2 5 5 2 2 5" xfId="34438"/>
    <cellStyle name="Input 2 5 5 2 2 6" xfId="34439"/>
    <cellStyle name="Input 2 5 5 2 2 7" xfId="34440"/>
    <cellStyle name="Input 2 5 5 2 2 8" xfId="34441"/>
    <cellStyle name="Input 2 5 5 2 2 9" xfId="34442"/>
    <cellStyle name="Input 2 5 5 2 3" xfId="34443"/>
    <cellStyle name="Input 2 5 5 2 4" xfId="34444"/>
    <cellStyle name="Input 2 5 5 2 5" xfId="34445"/>
    <cellStyle name="Input 2 5 5 2 6" xfId="34446"/>
    <cellStyle name="Input 2 5 5 2 7" xfId="34447"/>
    <cellStyle name="Input 2 5 5 2 8" xfId="34448"/>
    <cellStyle name="Input 2 5 5 2 9" xfId="34449"/>
    <cellStyle name="Input 2 5 5 3" xfId="34450"/>
    <cellStyle name="Input 2 5 5 3 2" xfId="34451"/>
    <cellStyle name="Input 2 5 5 3 3" xfId="34452"/>
    <cellStyle name="Input 2 5 5 3 4" xfId="34453"/>
    <cellStyle name="Input 2 5 5 3 5" xfId="34454"/>
    <cellStyle name="Input 2 5 5 3 6" xfId="34455"/>
    <cellStyle name="Input 2 5 5 3 7" xfId="34456"/>
    <cellStyle name="Input 2 5 5 3 8" xfId="34457"/>
    <cellStyle name="Input 2 5 5 4" xfId="34458"/>
    <cellStyle name="Input 2 5 5 4 2" xfId="34459"/>
    <cellStyle name="Input 2 5 5 4 3" xfId="34460"/>
    <cellStyle name="Input 2 5 5 4 4" xfId="34461"/>
    <cellStyle name="Input 2 5 5 4 5" xfId="34462"/>
    <cellStyle name="Input 2 5 5 4 6" xfId="34463"/>
    <cellStyle name="Input 2 5 5 4 7" xfId="34464"/>
    <cellStyle name="Input 2 5 5 4 8" xfId="34465"/>
    <cellStyle name="Input 2 5 5 4 9" xfId="34466"/>
    <cellStyle name="Input 2 5 5 5" xfId="34467"/>
    <cellStyle name="Input 2 5 5 6" xfId="34468"/>
    <cellStyle name="Input 2 5 5 7" xfId="34469"/>
    <cellStyle name="Input 2 5 5 8" xfId="34470"/>
    <cellStyle name="Input 2 5 5 9" xfId="34471"/>
    <cellStyle name="Input 2 5 6" xfId="34472"/>
    <cellStyle name="Input 2 5 6 10" xfId="34473"/>
    <cellStyle name="Input 2 5 6 11" xfId="34474"/>
    <cellStyle name="Input 2 5 6 12" xfId="34475"/>
    <cellStyle name="Input 2 5 6 13" xfId="34476"/>
    <cellStyle name="Input 2 5 6 14" xfId="34477"/>
    <cellStyle name="Input 2 5 6 15" xfId="34478"/>
    <cellStyle name="Input 2 5 6 16" xfId="34479"/>
    <cellStyle name="Input 2 5 6 17" xfId="34480"/>
    <cellStyle name="Input 2 5 6 18" xfId="34481"/>
    <cellStyle name="Input 2 5 6 2" xfId="34482"/>
    <cellStyle name="Input 2 5 6 2 10" xfId="34483"/>
    <cellStyle name="Input 2 5 6 2 2" xfId="34484"/>
    <cellStyle name="Input 2 5 6 2 2 2" xfId="34485"/>
    <cellStyle name="Input 2 5 6 2 2 3" xfId="34486"/>
    <cellStyle name="Input 2 5 6 2 2 4" xfId="34487"/>
    <cellStyle name="Input 2 5 6 2 2 5" xfId="34488"/>
    <cellStyle name="Input 2 5 6 2 2 6" xfId="34489"/>
    <cellStyle name="Input 2 5 6 2 2 7" xfId="34490"/>
    <cellStyle name="Input 2 5 6 2 2 8" xfId="34491"/>
    <cellStyle name="Input 2 5 6 2 2 9" xfId="34492"/>
    <cellStyle name="Input 2 5 6 2 3" xfId="34493"/>
    <cellStyle name="Input 2 5 6 2 4" xfId="34494"/>
    <cellStyle name="Input 2 5 6 2 5" xfId="34495"/>
    <cellStyle name="Input 2 5 6 2 6" xfId="34496"/>
    <cellStyle name="Input 2 5 6 2 7" xfId="34497"/>
    <cellStyle name="Input 2 5 6 2 8" xfId="34498"/>
    <cellStyle name="Input 2 5 6 2 9" xfId="34499"/>
    <cellStyle name="Input 2 5 6 3" xfId="34500"/>
    <cellStyle name="Input 2 5 6 3 2" xfId="34501"/>
    <cellStyle name="Input 2 5 6 3 3" xfId="34502"/>
    <cellStyle name="Input 2 5 6 3 4" xfId="34503"/>
    <cellStyle name="Input 2 5 6 3 5" xfId="34504"/>
    <cellStyle name="Input 2 5 6 3 6" xfId="34505"/>
    <cellStyle name="Input 2 5 6 3 7" xfId="34506"/>
    <cellStyle name="Input 2 5 6 3 8" xfId="34507"/>
    <cellStyle name="Input 2 5 6 4" xfId="34508"/>
    <cellStyle name="Input 2 5 6 4 2" xfId="34509"/>
    <cellStyle name="Input 2 5 6 4 3" xfId="34510"/>
    <cellStyle name="Input 2 5 6 4 4" xfId="34511"/>
    <cellStyle name="Input 2 5 6 4 5" xfId="34512"/>
    <cellStyle name="Input 2 5 6 4 6" xfId="34513"/>
    <cellStyle name="Input 2 5 6 4 7" xfId="34514"/>
    <cellStyle name="Input 2 5 6 4 8" xfId="34515"/>
    <cellStyle name="Input 2 5 6 4 9" xfId="34516"/>
    <cellStyle name="Input 2 5 6 5" xfId="34517"/>
    <cellStyle name="Input 2 5 6 6" xfId="34518"/>
    <cellStyle name="Input 2 5 6 7" xfId="34519"/>
    <cellStyle name="Input 2 5 6 8" xfId="34520"/>
    <cellStyle name="Input 2 5 6 9" xfId="34521"/>
    <cellStyle name="Input 2 5 7" xfId="34522"/>
    <cellStyle name="Input 2 5 7 10" xfId="34523"/>
    <cellStyle name="Input 2 5 7 11" xfId="34524"/>
    <cellStyle name="Input 2 5 7 12" xfId="34525"/>
    <cellStyle name="Input 2 5 7 13" xfId="34526"/>
    <cellStyle name="Input 2 5 7 14" xfId="34527"/>
    <cellStyle name="Input 2 5 7 15" xfId="34528"/>
    <cellStyle name="Input 2 5 7 16" xfId="34529"/>
    <cellStyle name="Input 2 5 7 17" xfId="34530"/>
    <cellStyle name="Input 2 5 7 18" xfId="34531"/>
    <cellStyle name="Input 2 5 7 2" xfId="34532"/>
    <cellStyle name="Input 2 5 7 3" xfId="34533"/>
    <cellStyle name="Input 2 5 7 4" xfId="34534"/>
    <cellStyle name="Input 2 5 7 5" xfId="34535"/>
    <cellStyle name="Input 2 5 7 6" xfId="34536"/>
    <cellStyle name="Input 2 5 7 7" xfId="34537"/>
    <cellStyle name="Input 2 5 7 8" xfId="34538"/>
    <cellStyle name="Input 2 5 7 9" xfId="34539"/>
    <cellStyle name="Input 2 5 8" xfId="34540"/>
    <cellStyle name="Input 2 5 8 2" xfId="34541"/>
    <cellStyle name="Input 2 5 8 3" xfId="34542"/>
    <cellStyle name="Input 2 5 8 4" xfId="34543"/>
    <cellStyle name="Input 2 5 8 5" xfId="34544"/>
    <cellStyle name="Input 2 5 8 6" xfId="34545"/>
    <cellStyle name="Input 2 5 8 7" xfId="34546"/>
    <cellStyle name="Input 2 5 8 8" xfId="34547"/>
    <cellStyle name="Input 2 5 8 9" xfId="34548"/>
    <cellStyle name="Input 2 5 9" xfId="34549"/>
    <cellStyle name="Input 2 5 9 2" xfId="34550"/>
    <cellStyle name="Input 2 5 9 3" xfId="34551"/>
    <cellStyle name="Input 2 5 9 4" xfId="34552"/>
    <cellStyle name="Input 2 5 9 5" xfId="34553"/>
    <cellStyle name="Input 2 5 9 6" xfId="34554"/>
    <cellStyle name="Input 2 5 9 7" xfId="34555"/>
    <cellStyle name="Input 2 5 9 8" xfId="34556"/>
    <cellStyle name="Input 2 5 9 9" xfId="34557"/>
    <cellStyle name="Input 2 6" xfId="2313"/>
    <cellStyle name="Input 2 6 10" xfId="34558"/>
    <cellStyle name="Input 2 6 11" xfId="34559"/>
    <cellStyle name="Input 2 6 12" xfId="34560"/>
    <cellStyle name="Input 2 6 13" xfId="34561"/>
    <cellStyle name="Input 2 6 14" xfId="34562"/>
    <cellStyle name="Input 2 6 15" xfId="34563"/>
    <cellStyle name="Input 2 6 16" xfId="34564"/>
    <cellStyle name="Input 2 6 17" xfId="34565"/>
    <cellStyle name="Input 2 6 18" xfId="34566"/>
    <cellStyle name="Input 2 6 19" xfId="34567"/>
    <cellStyle name="Input 2 6 2" xfId="34568"/>
    <cellStyle name="Input 2 6 2 10" xfId="34569"/>
    <cellStyle name="Input 2 6 2 11" xfId="34570"/>
    <cellStyle name="Input 2 6 2 12" xfId="34571"/>
    <cellStyle name="Input 2 6 2 13" xfId="34572"/>
    <cellStyle name="Input 2 6 2 14" xfId="34573"/>
    <cellStyle name="Input 2 6 2 15" xfId="34574"/>
    <cellStyle name="Input 2 6 2 16" xfId="34575"/>
    <cellStyle name="Input 2 6 2 17" xfId="34576"/>
    <cellStyle name="Input 2 6 2 18" xfId="34577"/>
    <cellStyle name="Input 2 6 2 19" xfId="34578"/>
    <cellStyle name="Input 2 6 2 2" xfId="34579"/>
    <cellStyle name="Input 2 6 2 2 10" xfId="34580"/>
    <cellStyle name="Input 2 6 2 2 11" xfId="34581"/>
    <cellStyle name="Input 2 6 2 2 12" xfId="34582"/>
    <cellStyle name="Input 2 6 2 2 13" xfId="34583"/>
    <cellStyle name="Input 2 6 2 2 14" xfId="34584"/>
    <cellStyle name="Input 2 6 2 2 15" xfId="34585"/>
    <cellStyle name="Input 2 6 2 2 2" xfId="34586"/>
    <cellStyle name="Input 2 6 2 2 2 2" xfId="34587"/>
    <cellStyle name="Input 2 6 2 2 2 3" xfId="34588"/>
    <cellStyle name="Input 2 6 2 2 2 4" xfId="34589"/>
    <cellStyle name="Input 2 6 2 2 2 5" xfId="34590"/>
    <cellStyle name="Input 2 6 2 2 2 6" xfId="34591"/>
    <cellStyle name="Input 2 6 2 2 2 7" xfId="34592"/>
    <cellStyle name="Input 2 6 2 2 2 8" xfId="34593"/>
    <cellStyle name="Input 2 6 2 2 2 9" xfId="34594"/>
    <cellStyle name="Input 2 6 2 2 3" xfId="34595"/>
    <cellStyle name="Input 2 6 2 2 3 2" xfId="34596"/>
    <cellStyle name="Input 2 6 2 2 3 3" xfId="34597"/>
    <cellStyle name="Input 2 6 2 2 3 4" xfId="34598"/>
    <cellStyle name="Input 2 6 2 2 3 5" xfId="34599"/>
    <cellStyle name="Input 2 6 2 2 3 6" xfId="34600"/>
    <cellStyle name="Input 2 6 2 2 3 7" xfId="34601"/>
    <cellStyle name="Input 2 6 2 2 3 8" xfId="34602"/>
    <cellStyle name="Input 2 6 2 2 4" xfId="34603"/>
    <cellStyle name="Input 2 6 2 2 4 2" xfId="34604"/>
    <cellStyle name="Input 2 6 2 2 4 3" xfId="34605"/>
    <cellStyle name="Input 2 6 2 2 4 4" xfId="34606"/>
    <cellStyle name="Input 2 6 2 2 4 5" xfId="34607"/>
    <cellStyle name="Input 2 6 2 2 4 6" xfId="34608"/>
    <cellStyle name="Input 2 6 2 2 4 7" xfId="34609"/>
    <cellStyle name="Input 2 6 2 2 4 8" xfId="34610"/>
    <cellStyle name="Input 2 6 2 2 5" xfId="34611"/>
    <cellStyle name="Input 2 6 2 2 5 2" xfId="34612"/>
    <cellStyle name="Input 2 6 2 2 5 3" xfId="34613"/>
    <cellStyle name="Input 2 6 2 2 5 4" xfId="34614"/>
    <cellStyle name="Input 2 6 2 2 5 5" xfId="34615"/>
    <cellStyle name="Input 2 6 2 2 5 6" xfId="34616"/>
    <cellStyle name="Input 2 6 2 2 5 7" xfId="34617"/>
    <cellStyle name="Input 2 6 2 2 5 8" xfId="34618"/>
    <cellStyle name="Input 2 6 2 2 6" xfId="34619"/>
    <cellStyle name="Input 2 6 2 2 6 2" xfId="34620"/>
    <cellStyle name="Input 2 6 2 2 6 3" xfId="34621"/>
    <cellStyle name="Input 2 6 2 2 6 4" xfId="34622"/>
    <cellStyle name="Input 2 6 2 2 6 5" xfId="34623"/>
    <cellStyle name="Input 2 6 2 2 6 6" xfId="34624"/>
    <cellStyle name="Input 2 6 2 2 6 7" xfId="34625"/>
    <cellStyle name="Input 2 6 2 2 6 8" xfId="34626"/>
    <cellStyle name="Input 2 6 2 2 7" xfId="34627"/>
    <cellStyle name="Input 2 6 2 2 7 2" xfId="34628"/>
    <cellStyle name="Input 2 6 2 2 7 3" xfId="34629"/>
    <cellStyle name="Input 2 6 2 2 7 4" xfId="34630"/>
    <cellStyle name="Input 2 6 2 2 7 5" xfId="34631"/>
    <cellStyle name="Input 2 6 2 2 7 6" xfId="34632"/>
    <cellStyle name="Input 2 6 2 2 7 7" xfId="34633"/>
    <cellStyle name="Input 2 6 2 2 7 8" xfId="34634"/>
    <cellStyle name="Input 2 6 2 2 8" xfId="34635"/>
    <cellStyle name="Input 2 6 2 2 9" xfId="34636"/>
    <cellStyle name="Input 2 6 2 20" xfId="34637"/>
    <cellStyle name="Input 2 6 2 21" xfId="34638"/>
    <cellStyle name="Input 2 6 2 22" xfId="34639"/>
    <cellStyle name="Input 2 6 2 23" xfId="34640"/>
    <cellStyle name="Input 2 6 2 24" xfId="34641"/>
    <cellStyle name="Input 2 6 2 25" xfId="34642"/>
    <cellStyle name="Input 2 6 2 26" xfId="34643"/>
    <cellStyle name="Input 2 6 2 27" xfId="34644"/>
    <cellStyle name="Input 2 6 2 3" xfId="34645"/>
    <cellStyle name="Input 2 6 2 3 10" xfId="34646"/>
    <cellStyle name="Input 2 6 2 3 11" xfId="34647"/>
    <cellStyle name="Input 2 6 2 3 12" xfId="34648"/>
    <cellStyle name="Input 2 6 2 3 13" xfId="34649"/>
    <cellStyle name="Input 2 6 2 3 14" xfId="34650"/>
    <cellStyle name="Input 2 6 2 3 15" xfId="34651"/>
    <cellStyle name="Input 2 6 2 3 2" xfId="34652"/>
    <cellStyle name="Input 2 6 2 3 2 2" xfId="34653"/>
    <cellStyle name="Input 2 6 2 3 2 3" xfId="34654"/>
    <cellStyle name="Input 2 6 2 3 2 4" xfId="34655"/>
    <cellStyle name="Input 2 6 2 3 2 5" xfId="34656"/>
    <cellStyle name="Input 2 6 2 3 2 6" xfId="34657"/>
    <cellStyle name="Input 2 6 2 3 2 7" xfId="34658"/>
    <cellStyle name="Input 2 6 2 3 2 8" xfId="34659"/>
    <cellStyle name="Input 2 6 2 3 3" xfId="34660"/>
    <cellStyle name="Input 2 6 2 3 3 2" xfId="34661"/>
    <cellStyle name="Input 2 6 2 3 3 3" xfId="34662"/>
    <cellStyle name="Input 2 6 2 3 3 4" xfId="34663"/>
    <cellStyle name="Input 2 6 2 3 3 5" xfId="34664"/>
    <cellStyle name="Input 2 6 2 3 3 6" xfId="34665"/>
    <cellStyle name="Input 2 6 2 3 3 7" xfId="34666"/>
    <cellStyle name="Input 2 6 2 3 3 8" xfId="34667"/>
    <cellStyle name="Input 2 6 2 3 4" xfId="34668"/>
    <cellStyle name="Input 2 6 2 3 4 2" xfId="34669"/>
    <cellStyle name="Input 2 6 2 3 4 3" xfId="34670"/>
    <cellStyle name="Input 2 6 2 3 4 4" xfId="34671"/>
    <cellStyle name="Input 2 6 2 3 4 5" xfId="34672"/>
    <cellStyle name="Input 2 6 2 3 4 6" xfId="34673"/>
    <cellStyle name="Input 2 6 2 3 4 7" xfId="34674"/>
    <cellStyle name="Input 2 6 2 3 4 8" xfId="34675"/>
    <cellStyle name="Input 2 6 2 3 5" xfId="34676"/>
    <cellStyle name="Input 2 6 2 3 5 2" xfId="34677"/>
    <cellStyle name="Input 2 6 2 3 5 3" xfId="34678"/>
    <cellStyle name="Input 2 6 2 3 5 4" xfId="34679"/>
    <cellStyle name="Input 2 6 2 3 5 5" xfId="34680"/>
    <cellStyle name="Input 2 6 2 3 5 6" xfId="34681"/>
    <cellStyle name="Input 2 6 2 3 5 7" xfId="34682"/>
    <cellStyle name="Input 2 6 2 3 5 8" xfId="34683"/>
    <cellStyle name="Input 2 6 2 3 6" xfId="34684"/>
    <cellStyle name="Input 2 6 2 3 6 2" xfId="34685"/>
    <cellStyle name="Input 2 6 2 3 6 3" xfId="34686"/>
    <cellStyle name="Input 2 6 2 3 6 4" xfId="34687"/>
    <cellStyle name="Input 2 6 2 3 6 5" xfId="34688"/>
    <cellStyle name="Input 2 6 2 3 6 6" xfId="34689"/>
    <cellStyle name="Input 2 6 2 3 6 7" xfId="34690"/>
    <cellStyle name="Input 2 6 2 3 6 8" xfId="34691"/>
    <cellStyle name="Input 2 6 2 3 7" xfId="34692"/>
    <cellStyle name="Input 2 6 2 3 7 2" xfId="34693"/>
    <cellStyle name="Input 2 6 2 3 7 3" xfId="34694"/>
    <cellStyle name="Input 2 6 2 3 7 4" xfId="34695"/>
    <cellStyle name="Input 2 6 2 3 7 5" xfId="34696"/>
    <cellStyle name="Input 2 6 2 3 7 6" xfId="34697"/>
    <cellStyle name="Input 2 6 2 3 7 7" xfId="34698"/>
    <cellStyle name="Input 2 6 2 3 7 8" xfId="34699"/>
    <cellStyle name="Input 2 6 2 3 8" xfId="34700"/>
    <cellStyle name="Input 2 6 2 3 9" xfId="34701"/>
    <cellStyle name="Input 2 6 2 4" xfId="34702"/>
    <cellStyle name="Input 2 6 2 4 2" xfId="34703"/>
    <cellStyle name="Input 2 6 2 4 3" xfId="34704"/>
    <cellStyle name="Input 2 6 2 4 4" xfId="34705"/>
    <cellStyle name="Input 2 6 2 4 5" xfId="34706"/>
    <cellStyle name="Input 2 6 2 4 6" xfId="34707"/>
    <cellStyle name="Input 2 6 2 4 7" xfId="34708"/>
    <cellStyle name="Input 2 6 2 4 8" xfId="34709"/>
    <cellStyle name="Input 2 6 2 4 9" xfId="34710"/>
    <cellStyle name="Input 2 6 2 5" xfId="34711"/>
    <cellStyle name="Input 2 6 2 5 2" xfId="34712"/>
    <cellStyle name="Input 2 6 2 5 3" xfId="34713"/>
    <cellStyle name="Input 2 6 2 5 4" xfId="34714"/>
    <cellStyle name="Input 2 6 2 5 5" xfId="34715"/>
    <cellStyle name="Input 2 6 2 5 6" xfId="34716"/>
    <cellStyle name="Input 2 6 2 5 7" xfId="34717"/>
    <cellStyle name="Input 2 6 2 5 8" xfId="34718"/>
    <cellStyle name="Input 2 6 2 6" xfId="34719"/>
    <cellStyle name="Input 2 6 2 6 2" xfId="34720"/>
    <cellStyle name="Input 2 6 2 6 3" xfId="34721"/>
    <cellStyle name="Input 2 6 2 6 4" xfId="34722"/>
    <cellStyle name="Input 2 6 2 6 5" xfId="34723"/>
    <cellStyle name="Input 2 6 2 6 6" xfId="34724"/>
    <cellStyle name="Input 2 6 2 6 7" xfId="34725"/>
    <cellStyle name="Input 2 6 2 6 8" xfId="34726"/>
    <cellStyle name="Input 2 6 2 7" xfId="34727"/>
    <cellStyle name="Input 2 6 2 7 2" xfId="34728"/>
    <cellStyle name="Input 2 6 2 7 3" xfId="34729"/>
    <cellStyle name="Input 2 6 2 7 4" xfId="34730"/>
    <cellStyle name="Input 2 6 2 7 5" xfId="34731"/>
    <cellStyle name="Input 2 6 2 7 6" xfId="34732"/>
    <cellStyle name="Input 2 6 2 7 7" xfId="34733"/>
    <cellStyle name="Input 2 6 2 7 8" xfId="34734"/>
    <cellStyle name="Input 2 6 2 8" xfId="34735"/>
    <cellStyle name="Input 2 6 2 8 2" xfId="34736"/>
    <cellStyle name="Input 2 6 2 8 3" xfId="34737"/>
    <cellStyle name="Input 2 6 2 8 4" xfId="34738"/>
    <cellStyle name="Input 2 6 2 8 5" xfId="34739"/>
    <cellStyle name="Input 2 6 2 8 6" xfId="34740"/>
    <cellStyle name="Input 2 6 2 8 7" xfId="34741"/>
    <cellStyle name="Input 2 6 2 8 8" xfId="34742"/>
    <cellStyle name="Input 2 6 2 9" xfId="34743"/>
    <cellStyle name="Input 2 6 2 9 2" xfId="34744"/>
    <cellStyle name="Input 2 6 2 9 3" xfId="34745"/>
    <cellStyle name="Input 2 6 2 9 4" xfId="34746"/>
    <cellStyle name="Input 2 6 2 9 5" xfId="34747"/>
    <cellStyle name="Input 2 6 2 9 6" xfId="34748"/>
    <cellStyle name="Input 2 6 2 9 7" xfId="34749"/>
    <cellStyle name="Input 2 6 2 9 8" xfId="34750"/>
    <cellStyle name="Input 2 6 20" xfId="34751"/>
    <cellStyle name="Input 2 6 21" xfId="34752"/>
    <cellStyle name="Input 2 6 22" xfId="34753"/>
    <cellStyle name="Input 2 6 23" xfId="34754"/>
    <cellStyle name="Input 2 6 24" xfId="34755"/>
    <cellStyle name="Input 2 6 3" xfId="34756"/>
    <cellStyle name="Input 2 6 3 10" xfId="34757"/>
    <cellStyle name="Input 2 6 3 11" xfId="34758"/>
    <cellStyle name="Input 2 6 3 12" xfId="34759"/>
    <cellStyle name="Input 2 6 3 13" xfId="34760"/>
    <cellStyle name="Input 2 6 3 14" xfId="34761"/>
    <cellStyle name="Input 2 6 3 15" xfId="34762"/>
    <cellStyle name="Input 2 6 3 16" xfId="34763"/>
    <cellStyle name="Input 2 6 3 17" xfId="34764"/>
    <cellStyle name="Input 2 6 3 18" xfId="34765"/>
    <cellStyle name="Input 2 6 3 19" xfId="34766"/>
    <cellStyle name="Input 2 6 3 2" xfId="34767"/>
    <cellStyle name="Input 2 6 3 2 10" xfId="34768"/>
    <cellStyle name="Input 2 6 3 2 2" xfId="34769"/>
    <cellStyle name="Input 2 6 3 2 2 2" xfId="34770"/>
    <cellStyle name="Input 2 6 3 2 2 3" xfId="34771"/>
    <cellStyle name="Input 2 6 3 2 2 4" xfId="34772"/>
    <cellStyle name="Input 2 6 3 2 2 5" xfId="34773"/>
    <cellStyle name="Input 2 6 3 2 2 6" xfId="34774"/>
    <cellStyle name="Input 2 6 3 2 2 7" xfId="34775"/>
    <cellStyle name="Input 2 6 3 2 2 8" xfId="34776"/>
    <cellStyle name="Input 2 6 3 2 2 9" xfId="34777"/>
    <cellStyle name="Input 2 6 3 2 3" xfId="34778"/>
    <cellStyle name="Input 2 6 3 2 4" xfId="34779"/>
    <cellStyle name="Input 2 6 3 2 5" xfId="34780"/>
    <cellStyle name="Input 2 6 3 2 6" xfId="34781"/>
    <cellStyle name="Input 2 6 3 2 7" xfId="34782"/>
    <cellStyle name="Input 2 6 3 2 8" xfId="34783"/>
    <cellStyle name="Input 2 6 3 2 9" xfId="34784"/>
    <cellStyle name="Input 2 6 3 20" xfId="34785"/>
    <cellStyle name="Input 2 6 3 21" xfId="34786"/>
    <cellStyle name="Input 2 6 3 22" xfId="34787"/>
    <cellStyle name="Input 2 6 3 23" xfId="34788"/>
    <cellStyle name="Input 2 6 3 24" xfId="34789"/>
    <cellStyle name="Input 2 6 3 3" xfId="34790"/>
    <cellStyle name="Input 2 6 3 3 2" xfId="34791"/>
    <cellStyle name="Input 2 6 3 3 3" xfId="34792"/>
    <cellStyle name="Input 2 6 3 3 4" xfId="34793"/>
    <cellStyle name="Input 2 6 3 3 5" xfId="34794"/>
    <cellStyle name="Input 2 6 3 3 6" xfId="34795"/>
    <cellStyle name="Input 2 6 3 3 7" xfId="34796"/>
    <cellStyle name="Input 2 6 3 3 8" xfId="34797"/>
    <cellStyle name="Input 2 6 3 4" xfId="34798"/>
    <cellStyle name="Input 2 6 3 4 2" xfId="34799"/>
    <cellStyle name="Input 2 6 3 4 3" xfId="34800"/>
    <cellStyle name="Input 2 6 3 4 4" xfId="34801"/>
    <cellStyle name="Input 2 6 3 4 5" xfId="34802"/>
    <cellStyle name="Input 2 6 3 4 6" xfId="34803"/>
    <cellStyle name="Input 2 6 3 4 7" xfId="34804"/>
    <cellStyle name="Input 2 6 3 4 8" xfId="34805"/>
    <cellStyle name="Input 2 6 3 4 9" xfId="34806"/>
    <cellStyle name="Input 2 6 3 5" xfId="34807"/>
    <cellStyle name="Input 2 6 3 5 2" xfId="34808"/>
    <cellStyle name="Input 2 6 3 5 3" xfId="34809"/>
    <cellStyle name="Input 2 6 3 5 4" xfId="34810"/>
    <cellStyle name="Input 2 6 3 5 5" xfId="34811"/>
    <cellStyle name="Input 2 6 3 5 6" xfId="34812"/>
    <cellStyle name="Input 2 6 3 5 7" xfId="34813"/>
    <cellStyle name="Input 2 6 3 5 8" xfId="34814"/>
    <cellStyle name="Input 2 6 3 6" xfId="34815"/>
    <cellStyle name="Input 2 6 3 6 2" xfId="34816"/>
    <cellStyle name="Input 2 6 3 6 3" xfId="34817"/>
    <cellStyle name="Input 2 6 3 6 4" xfId="34818"/>
    <cellStyle name="Input 2 6 3 6 5" xfId="34819"/>
    <cellStyle name="Input 2 6 3 6 6" xfId="34820"/>
    <cellStyle name="Input 2 6 3 6 7" xfId="34821"/>
    <cellStyle name="Input 2 6 3 6 8" xfId="34822"/>
    <cellStyle name="Input 2 6 3 7" xfId="34823"/>
    <cellStyle name="Input 2 6 3 7 2" xfId="34824"/>
    <cellStyle name="Input 2 6 3 7 3" xfId="34825"/>
    <cellStyle name="Input 2 6 3 7 4" xfId="34826"/>
    <cellStyle name="Input 2 6 3 7 5" xfId="34827"/>
    <cellStyle name="Input 2 6 3 7 6" xfId="34828"/>
    <cellStyle name="Input 2 6 3 7 7" xfId="34829"/>
    <cellStyle name="Input 2 6 3 7 8" xfId="34830"/>
    <cellStyle name="Input 2 6 3 8" xfId="34831"/>
    <cellStyle name="Input 2 6 3 9" xfId="34832"/>
    <cellStyle name="Input 2 6 4" xfId="34833"/>
    <cellStyle name="Input 2 6 4 10" xfId="34834"/>
    <cellStyle name="Input 2 6 4 11" xfId="34835"/>
    <cellStyle name="Input 2 6 4 12" xfId="34836"/>
    <cellStyle name="Input 2 6 4 13" xfId="34837"/>
    <cellStyle name="Input 2 6 4 14" xfId="34838"/>
    <cellStyle name="Input 2 6 4 15" xfId="34839"/>
    <cellStyle name="Input 2 6 4 16" xfId="34840"/>
    <cellStyle name="Input 2 6 4 17" xfId="34841"/>
    <cellStyle name="Input 2 6 4 18" xfId="34842"/>
    <cellStyle name="Input 2 6 4 2" xfId="34843"/>
    <cellStyle name="Input 2 6 4 2 10" xfId="34844"/>
    <cellStyle name="Input 2 6 4 2 2" xfId="34845"/>
    <cellStyle name="Input 2 6 4 2 2 2" xfId="34846"/>
    <cellStyle name="Input 2 6 4 2 2 3" xfId="34847"/>
    <cellStyle name="Input 2 6 4 2 2 4" xfId="34848"/>
    <cellStyle name="Input 2 6 4 2 2 5" xfId="34849"/>
    <cellStyle name="Input 2 6 4 2 2 6" xfId="34850"/>
    <cellStyle name="Input 2 6 4 2 2 7" xfId="34851"/>
    <cellStyle name="Input 2 6 4 2 2 8" xfId="34852"/>
    <cellStyle name="Input 2 6 4 2 2 9" xfId="34853"/>
    <cellStyle name="Input 2 6 4 2 3" xfId="34854"/>
    <cellStyle name="Input 2 6 4 2 4" xfId="34855"/>
    <cellStyle name="Input 2 6 4 2 5" xfId="34856"/>
    <cellStyle name="Input 2 6 4 2 6" xfId="34857"/>
    <cellStyle name="Input 2 6 4 2 7" xfId="34858"/>
    <cellStyle name="Input 2 6 4 2 8" xfId="34859"/>
    <cellStyle name="Input 2 6 4 2 9" xfId="34860"/>
    <cellStyle name="Input 2 6 4 3" xfId="34861"/>
    <cellStyle name="Input 2 6 4 3 2" xfId="34862"/>
    <cellStyle name="Input 2 6 4 3 3" xfId="34863"/>
    <cellStyle name="Input 2 6 4 3 4" xfId="34864"/>
    <cellStyle name="Input 2 6 4 3 5" xfId="34865"/>
    <cellStyle name="Input 2 6 4 3 6" xfId="34866"/>
    <cellStyle name="Input 2 6 4 3 7" xfId="34867"/>
    <cellStyle name="Input 2 6 4 3 8" xfId="34868"/>
    <cellStyle name="Input 2 6 4 4" xfId="34869"/>
    <cellStyle name="Input 2 6 4 4 2" xfId="34870"/>
    <cellStyle name="Input 2 6 4 4 3" xfId="34871"/>
    <cellStyle name="Input 2 6 4 4 4" xfId="34872"/>
    <cellStyle name="Input 2 6 4 4 5" xfId="34873"/>
    <cellStyle name="Input 2 6 4 4 6" xfId="34874"/>
    <cellStyle name="Input 2 6 4 4 7" xfId="34875"/>
    <cellStyle name="Input 2 6 4 4 8" xfId="34876"/>
    <cellStyle name="Input 2 6 4 4 9" xfId="34877"/>
    <cellStyle name="Input 2 6 4 5" xfId="34878"/>
    <cellStyle name="Input 2 6 4 6" xfId="34879"/>
    <cellStyle name="Input 2 6 4 7" xfId="34880"/>
    <cellStyle name="Input 2 6 4 8" xfId="34881"/>
    <cellStyle name="Input 2 6 4 9" xfId="34882"/>
    <cellStyle name="Input 2 6 5" xfId="34883"/>
    <cellStyle name="Input 2 6 5 10" xfId="34884"/>
    <cellStyle name="Input 2 6 5 11" xfId="34885"/>
    <cellStyle name="Input 2 6 5 12" xfId="34886"/>
    <cellStyle name="Input 2 6 5 13" xfId="34887"/>
    <cellStyle name="Input 2 6 5 14" xfId="34888"/>
    <cellStyle name="Input 2 6 5 15" xfId="34889"/>
    <cellStyle name="Input 2 6 5 16" xfId="34890"/>
    <cellStyle name="Input 2 6 5 17" xfId="34891"/>
    <cellStyle name="Input 2 6 5 18" xfId="34892"/>
    <cellStyle name="Input 2 6 5 2" xfId="34893"/>
    <cellStyle name="Input 2 6 5 2 10" xfId="34894"/>
    <cellStyle name="Input 2 6 5 2 2" xfId="34895"/>
    <cellStyle name="Input 2 6 5 2 2 2" xfId="34896"/>
    <cellStyle name="Input 2 6 5 2 2 3" xfId="34897"/>
    <cellStyle name="Input 2 6 5 2 2 4" xfId="34898"/>
    <cellStyle name="Input 2 6 5 2 2 5" xfId="34899"/>
    <cellStyle name="Input 2 6 5 2 2 6" xfId="34900"/>
    <cellStyle name="Input 2 6 5 2 2 7" xfId="34901"/>
    <cellStyle name="Input 2 6 5 2 2 8" xfId="34902"/>
    <cellStyle name="Input 2 6 5 2 2 9" xfId="34903"/>
    <cellStyle name="Input 2 6 5 2 3" xfId="34904"/>
    <cellStyle name="Input 2 6 5 2 4" xfId="34905"/>
    <cellStyle name="Input 2 6 5 2 5" xfId="34906"/>
    <cellStyle name="Input 2 6 5 2 6" xfId="34907"/>
    <cellStyle name="Input 2 6 5 2 7" xfId="34908"/>
    <cellStyle name="Input 2 6 5 2 8" xfId="34909"/>
    <cellStyle name="Input 2 6 5 2 9" xfId="34910"/>
    <cellStyle name="Input 2 6 5 3" xfId="34911"/>
    <cellStyle name="Input 2 6 5 3 2" xfId="34912"/>
    <cellStyle name="Input 2 6 5 3 3" xfId="34913"/>
    <cellStyle name="Input 2 6 5 3 4" xfId="34914"/>
    <cellStyle name="Input 2 6 5 3 5" xfId="34915"/>
    <cellStyle name="Input 2 6 5 3 6" xfId="34916"/>
    <cellStyle name="Input 2 6 5 3 7" xfId="34917"/>
    <cellStyle name="Input 2 6 5 3 8" xfId="34918"/>
    <cellStyle name="Input 2 6 5 4" xfId="34919"/>
    <cellStyle name="Input 2 6 5 4 2" xfId="34920"/>
    <cellStyle name="Input 2 6 5 4 3" xfId="34921"/>
    <cellStyle name="Input 2 6 5 4 4" xfId="34922"/>
    <cellStyle name="Input 2 6 5 4 5" xfId="34923"/>
    <cellStyle name="Input 2 6 5 4 6" xfId="34924"/>
    <cellStyle name="Input 2 6 5 4 7" xfId="34925"/>
    <cellStyle name="Input 2 6 5 4 8" xfId="34926"/>
    <cellStyle name="Input 2 6 5 4 9" xfId="34927"/>
    <cellStyle name="Input 2 6 5 5" xfId="34928"/>
    <cellStyle name="Input 2 6 5 6" xfId="34929"/>
    <cellStyle name="Input 2 6 5 7" xfId="34930"/>
    <cellStyle name="Input 2 6 5 8" xfId="34931"/>
    <cellStyle name="Input 2 6 5 9" xfId="34932"/>
    <cellStyle name="Input 2 6 6" xfId="34933"/>
    <cellStyle name="Input 2 6 6 10" xfId="34934"/>
    <cellStyle name="Input 2 6 6 11" xfId="34935"/>
    <cellStyle name="Input 2 6 6 12" xfId="34936"/>
    <cellStyle name="Input 2 6 6 13" xfId="34937"/>
    <cellStyle name="Input 2 6 6 14" xfId="34938"/>
    <cellStyle name="Input 2 6 6 15" xfId="34939"/>
    <cellStyle name="Input 2 6 6 16" xfId="34940"/>
    <cellStyle name="Input 2 6 6 17" xfId="34941"/>
    <cellStyle name="Input 2 6 6 18" xfId="34942"/>
    <cellStyle name="Input 2 6 6 2" xfId="34943"/>
    <cellStyle name="Input 2 6 6 2 2" xfId="34944"/>
    <cellStyle name="Input 2 6 6 2 3" xfId="34945"/>
    <cellStyle name="Input 2 6 6 2 4" xfId="34946"/>
    <cellStyle name="Input 2 6 6 2 5" xfId="34947"/>
    <cellStyle name="Input 2 6 6 2 6" xfId="34948"/>
    <cellStyle name="Input 2 6 6 2 7" xfId="34949"/>
    <cellStyle name="Input 2 6 6 2 8" xfId="34950"/>
    <cellStyle name="Input 2 6 6 2 9" xfId="34951"/>
    <cellStyle name="Input 2 6 6 3" xfId="34952"/>
    <cellStyle name="Input 2 6 6 4" xfId="34953"/>
    <cellStyle name="Input 2 6 6 5" xfId="34954"/>
    <cellStyle name="Input 2 6 6 6" xfId="34955"/>
    <cellStyle name="Input 2 6 6 7" xfId="34956"/>
    <cellStyle name="Input 2 6 6 8" xfId="34957"/>
    <cellStyle name="Input 2 6 6 9" xfId="34958"/>
    <cellStyle name="Input 2 6 7" xfId="34959"/>
    <cellStyle name="Input 2 6 7 2" xfId="34960"/>
    <cellStyle name="Input 2 6 7 3" xfId="34961"/>
    <cellStyle name="Input 2 6 7 4" xfId="34962"/>
    <cellStyle name="Input 2 6 7 5" xfId="34963"/>
    <cellStyle name="Input 2 6 7 6" xfId="34964"/>
    <cellStyle name="Input 2 6 7 7" xfId="34965"/>
    <cellStyle name="Input 2 6 7 8" xfId="34966"/>
    <cellStyle name="Input 2 6 7 9" xfId="34967"/>
    <cellStyle name="Input 2 6 8" xfId="34968"/>
    <cellStyle name="Input 2 6 8 2" xfId="34969"/>
    <cellStyle name="Input 2 6 8 3" xfId="34970"/>
    <cellStyle name="Input 2 6 8 4" xfId="34971"/>
    <cellStyle name="Input 2 6 8 5" xfId="34972"/>
    <cellStyle name="Input 2 6 8 6" xfId="34973"/>
    <cellStyle name="Input 2 6 8 7" xfId="34974"/>
    <cellStyle name="Input 2 6 8 8" xfId="34975"/>
    <cellStyle name="Input 2 6 8 9" xfId="34976"/>
    <cellStyle name="Input 2 6 9" xfId="34977"/>
    <cellStyle name="Input 2 7" xfId="2314"/>
    <cellStyle name="Input 2 7 10" xfId="34978"/>
    <cellStyle name="Input 2 7 11" xfId="34979"/>
    <cellStyle name="Input 2 7 12" xfId="34980"/>
    <cellStyle name="Input 2 7 13" xfId="34981"/>
    <cellStyle name="Input 2 7 14" xfId="34982"/>
    <cellStyle name="Input 2 7 15" xfId="34983"/>
    <cellStyle name="Input 2 7 16" xfId="34984"/>
    <cellStyle name="Input 2 7 17" xfId="34985"/>
    <cellStyle name="Input 2 7 18" xfId="34986"/>
    <cellStyle name="Input 2 7 19" xfId="34987"/>
    <cellStyle name="Input 2 7 2" xfId="34988"/>
    <cellStyle name="Input 2 7 2 10" xfId="34989"/>
    <cellStyle name="Input 2 7 2 11" xfId="34990"/>
    <cellStyle name="Input 2 7 2 12" xfId="34991"/>
    <cellStyle name="Input 2 7 2 13" xfId="34992"/>
    <cellStyle name="Input 2 7 2 2" xfId="34993"/>
    <cellStyle name="Input 2 7 2 2 10" xfId="34994"/>
    <cellStyle name="Input 2 7 2 2 2" xfId="34995"/>
    <cellStyle name="Input 2 7 2 2 2 2" xfId="34996"/>
    <cellStyle name="Input 2 7 2 2 2 3" xfId="34997"/>
    <cellStyle name="Input 2 7 2 2 2 4" xfId="34998"/>
    <cellStyle name="Input 2 7 2 2 2 5" xfId="34999"/>
    <cellStyle name="Input 2 7 2 2 2 6" xfId="35000"/>
    <cellStyle name="Input 2 7 2 2 2 7" xfId="35001"/>
    <cellStyle name="Input 2 7 2 2 2 8" xfId="35002"/>
    <cellStyle name="Input 2 7 2 2 2 9" xfId="35003"/>
    <cellStyle name="Input 2 7 2 2 3" xfId="35004"/>
    <cellStyle name="Input 2 7 2 2 4" xfId="35005"/>
    <cellStyle name="Input 2 7 2 2 5" xfId="35006"/>
    <cellStyle name="Input 2 7 2 2 6" xfId="35007"/>
    <cellStyle name="Input 2 7 2 2 7" xfId="35008"/>
    <cellStyle name="Input 2 7 2 2 8" xfId="35009"/>
    <cellStyle name="Input 2 7 2 2 9" xfId="35010"/>
    <cellStyle name="Input 2 7 2 3" xfId="35011"/>
    <cellStyle name="Input 2 7 2 3 2" xfId="35012"/>
    <cellStyle name="Input 2 7 2 3 3" xfId="35013"/>
    <cellStyle name="Input 2 7 2 3 4" xfId="35014"/>
    <cellStyle name="Input 2 7 2 3 5" xfId="35015"/>
    <cellStyle name="Input 2 7 2 3 6" xfId="35016"/>
    <cellStyle name="Input 2 7 2 3 7" xfId="35017"/>
    <cellStyle name="Input 2 7 2 3 8" xfId="35018"/>
    <cellStyle name="Input 2 7 2 4" xfId="35019"/>
    <cellStyle name="Input 2 7 2 4 2" xfId="35020"/>
    <cellStyle name="Input 2 7 2 4 3" xfId="35021"/>
    <cellStyle name="Input 2 7 2 4 4" xfId="35022"/>
    <cellStyle name="Input 2 7 2 4 5" xfId="35023"/>
    <cellStyle name="Input 2 7 2 4 6" xfId="35024"/>
    <cellStyle name="Input 2 7 2 4 7" xfId="35025"/>
    <cellStyle name="Input 2 7 2 4 8" xfId="35026"/>
    <cellStyle name="Input 2 7 2 4 9" xfId="35027"/>
    <cellStyle name="Input 2 7 2 5" xfId="35028"/>
    <cellStyle name="Input 2 7 2 6" xfId="35029"/>
    <cellStyle name="Input 2 7 2 7" xfId="35030"/>
    <cellStyle name="Input 2 7 2 8" xfId="35031"/>
    <cellStyle name="Input 2 7 2 9" xfId="35032"/>
    <cellStyle name="Input 2 7 3" xfId="35033"/>
    <cellStyle name="Input 2 7 3 10" xfId="35034"/>
    <cellStyle name="Input 2 7 3 11" xfId="35035"/>
    <cellStyle name="Input 2 7 3 12" xfId="35036"/>
    <cellStyle name="Input 2 7 3 13" xfId="35037"/>
    <cellStyle name="Input 2 7 3 2" xfId="35038"/>
    <cellStyle name="Input 2 7 3 2 10" xfId="35039"/>
    <cellStyle name="Input 2 7 3 2 2" xfId="35040"/>
    <cellStyle name="Input 2 7 3 2 2 2" xfId="35041"/>
    <cellStyle name="Input 2 7 3 2 2 3" xfId="35042"/>
    <cellStyle name="Input 2 7 3 2 2 4" xfId="35043"/>
    <cellStyle name="Input 2 7 3 2 2 5" xfId="35044"/>
    <cellStyle name="Input 2 7 3 2 2 6" xfId="35045"/>
    <cellStyle name="Input 2 7 3 2 2 7" xfId="35046"/>
    <cellStyle name="Input 2 7 3 2 2 8" xfId="35047"/>
    <cellStyle name="Input 2 7 3 2 2 9" xfId="35048"/>
    <cellStyle name="Input 2 7 3 2 3" xfId="35049"/>
    <cellStyle name="Input 2 7 3 2 4" xfId="35050"/>
    <cellStyle name="Input 2 7 3 2 5" xfId="35051"/>
    <cellStyle name="Input 2 7 3 2 6" xfId="35052"/>
    <cellStyle name="Input 2 7 3 2 7" xfId="35053"/>
    <cellStyle name="Input 2 7 3 2 8" xfId="35054"/>
    <cellStyle name="Input 2 7 3 2 9" xfId="35055"/>
    <cellStyle name="Input 2 7 3 3" xfId="35056"/>
    <cellStyle name="Input 2 7 3 3 2" xfId="35057"/>
    <cellStyle name="Input 2 7 3 3 3" xfId="35058"/>
    <cellStyle name="Input 2 7 3 3 4" xfId="35059"/>
    <cellStyle name="Input 2 7 3 3 5" xfId="35060"/>
    <cellStyle name="Input 2 7 3 3 6" xfId="35061"/>
    <cellStyle name="Input 2 7 3 3 7" xfId="35062"/>
    <cellStyle name="Input 2 7 3 3 8" xfId="35063"/>
    <cellStyle name="Input 2 7 3 4" xfId="35064"/>
    <cellStyle name="Input 2 7 3 4 2" xfId="35065"/>
    <cellStyle name="Input 2 7 3 4 3" xfId="35066"/>
    <cellStyle name="Input 2 7 3 4 4" xfId="35067"/>
    <cellStyle name="Input 2 7 3 4 5" xfId="35068"/>
    <cellStyle name="Input 2 7 3 4 6" xfId="35069"/>
    <cellStyle name="Input 2 7 3 4 7" xfId="35070"/>
    <cellStyle name="Input 2 7 3 4 8" xfId="35071"/>
    <cellStyle name="Input 2 7 3 4 9" xfId="35072"/>
    <cellStyle name="Input 2 7 3 5" xfId="35073"/>
    <cellStyle name="Input 2 7 3 6" xfId="35074"/>
    <cellStyle name="Input 2 7 3 7" xfId="35075"/>
    <cellStyle name="Input 2 7 3 8" xfId="35076"/>
    <cellStyle name="Input 2 7 3 9" xfId="35077"/>
    <cellStyle name="Input 2 7 4" xfId="35078"/>
    <cellStyle name="Input 2 7 4 10" xfId="35079"/>
    <cellStyle name="Input 2 7 4 11" xfId="35080"/>
    <cellStyle name="Input 2 7 4 12" xfId="35081"/>
    <cellStyle name="Input 2 7 4 13" xfId="35082"/>
    <cellStyle name="Input 2 7 4 2" xfId="35083"/>
    <cellStyle name="Input 2 7 4 2 10" xfId="35084"/>
    <cellStyle name="Input 2 7 4 2 2" xfId="35085"/>
    <cellStyle name="Input 2 7 4 2 2 2" xfId="35086"/>
    <cellStyle name="Input 2 7 4 2 2 3" xfId="35087"/>
    <cellStyle name="Input 2 7 4 2 2 4" xfId="35088"/>
    <cellStyle name="Input 2 7 4 2 2 5" xfId="35089"/>
    <cellStyle name="Input 2 7 4 2 2 6" xfId="35090"/>
    <cellStyle name="Input 2 7 4 2 2 7" xfId="35091"/>
    <cellStyle name="Input 2 7 4 2 2 8" xfId="35092"/>
    <cellStyle name="Input 2 7 4 2 2 9" xfId="35093"/>
    <cellStyle name="Input 2 7 4 2 3" xfId="35094"/>
    <cellStyle name="Input 2 7 4 2 4" xfId="35095"/>
    <cellStyle name="Input 2 7 4 2 5" xfId="35096"/>
    <cellStyle name="Input 2 7 4 2 6" xfId="35097"/>
    <cellStyle name="Input 2 7 4 2 7" xfId="35098"/>
    <cellStyle name="Input 2 7 4 2 8" xfId="35099"/>
    <cellStyle name="Input 2 7 4 2 9" xfId="35100"/>
    <cellStyle name="Input 2 7 4 3" xfId="35101"/>
    <cellStyle name="Input 2 7 4 3 2" xfId="35102"/>
    <cellStyle name="Input 2 7 4 3 3" xfId="35103"/>
    <cellStyle name="Input 2 7 4 3 4" xfId="35104"/>
    <cellStyle name="Input 2 7 4 3 5" xfId="35105"/>
    <cellStyle name="Input 2 7 4 3 6" xfId="35106"/>
    <cellStyle name="Input 2 7 4 3 7" xfId="35107"/>
    <cellStyle name="Input 2 7 4 3 8" xfId="35108"/>
    <cellStyle name="Input 2 7 4 4" xfId="35109"/>
    <cellStyle name="Input 2 7 4 4 2" xfId="35110"/>
    <cellStyle name="Input 2 7 4 4 3" xfId="35111"/>
    <cellStyle name="Input 2 7 4 4 4" xfId="35112"/>
    <cellStyle name="Input 2 7 4 4 5" xfId="35113"/>
    <cellStyle name="Input 2 7 4 4 6" xfId="35114"/>
    <cellStyle name="Input 2 7 4 4 7" xfId="35115"/>
    <cellStyle name="Input 2 7 4 4 8" xfId="35116"/>
    <cellStyle name="Input 2 7 4 4 9" xfId="35117"/>
    <cellStyle name="Input 2 7 4 5" xfId="35118"/>
    <cellStyle name="Input 2 7 4 6" xfId="35119"/>
    <cellStyle name="Input 2 7 4 7" xfId="35120"/>
    <cellStyle name="Input 2 7 4 8" xfId="35121"/>
    <cellStyle name="Input 2 7 4 9" xfId="35122"/>
    <cellStyle name="Input 2 7 5" xfId="35123"/>
    <cellStyle name="Input 2 7 5 10" xfId="35124"/>
    <cellStyle name="Input 2 7 5 11" xfId="35125"/>
    <cellStyle name="Input 2 7 5 12" xfId="35126"/>
    <cellStyle name="Input 2 7 5 13" xfId="35127"/>
    <cellStyle name="Input 2 7 5 2" xfId="35128"/>
    <cellStyle name="Input 2 7 5 2 10" xfId="35129"/>
    <cellStyle name="Input 2 7 5 2 2" xfId="35130"/>
    <cellStyle name="Input 2 7 5 2 2 2" xfId="35131"/>
    <cellStyle name="Input 2 7 5 2 2 3" xfId="35132"/>
    <cellStyle name="Input 2 7 5 2 2 4" xfId="35133"/>
    <cellStyle name="Input 2 7 5 2 2 5" xfId="35134"/>
    <cellStyle name="Input 2 7 5 2 2 6" xfId="35135"/>
    <cellStyle name="Input 2 7 5 2 2 7" xfId="35136"/>
    <cellStyle name="Input 2 7 5 2 2 8" xfId="35137"/>
    <cellStyle name="Input 2 7 5 2 2 9" xfId="35138"/>
    <cellStyle name="Input 2 7 5 2 3" xfId="35139"/>
    <cellStyle name="Input 2 7 5 2 4" xfId="35140"/>
    <cellStyle name="Input 2 7 5 2 5" xfId="35141"/>
    <cellStyle name="Input 2 7 5 2 6" xfId="35142"/>
    <cellStyle name="Input 2 7 5 2 7" xfId="35143"/>
    <cellStyle name="Input 2 7 5 2 8" xfId="35144"/>
    <cellStyle name="Input 2 7 5 2 9" xfId="35145"/>
    <cellStyle name="Input 2 7 5 3" xfId="35146"/>
    <cellStyle name="Input 2 7 5 3 2" xfId="35147"/>
    <cellStyle name="Input 2 7 5 3 3" xfId="35148"/>
    <cellStyle name="Input 2 7 5 3 4" xfId="35149"/>
    <cellStyle name="Input 2 7 5 3 5" xfId="35150"/>
    <cellStyle name="Input 2 7 5 3 6" xfId="35151"/>
    <cellStyle name="Input 2 7 5 3 7" xfId="35152"/>
    <cellStyle name="Input 2 7 5 3 8" xfId="35153"/>
    <cellStyle name="Input 2 7 5 4" xfId="35154"/>
    <cellStyle name="Input 2 7 5 4 2" xfId="35155"/>
    <cellStyle name="Input 2 7 5 4 3" xfId="35156"/>
    <cellStyle name="Input 2 7 5 4 4" xfId="35157"/>
    <cellStyle name="Input 2 7 5 4 5" xfId="35158"/>
    <cellStyle name="Input 2 7 5 4 6" xfId="35159"/>
    <cellStyle name="Input 2 7 5 4 7" xfId="35160"/>
    <cellStyle name="Input 2 7 5 4 8" xfId="35161"/>
    <cellStyle name="Input 2 7 5 4 9" xfId="35162"/>
    <cellStyle name="Input 2 7 5 5" xfId="35163"/>
    <cellStyle name="Input 2 7 5 6" xfId="35164"/>
    <cellStyle name="Input 2 7 5 7" xfId="35165"/>
    <cellStyle name="Input 2 7 5 8" xfId="35166"/>
    <cellStyle name="Input 2 7 5 9" xfId="35167"/>
    <cellStyle name="Input 2 7 6" xfId="35168"/>
    <cellStyle name="Input 2 7 6 10" xfId="35169"/>
    <cellStyle name="Input 2 7 6 2" xfId="35170"/>
    <cellStyle name="Input 2 7 6 2 2" xfId="35171"/>
    <cellStyle name="Input 2 7 6 2 3" xfId="35172"/>
    <cellStyle name="Input 2 7 6 2 4" xfId="35173"/>
    <cellStyle name="Input 2 7 6 2 5" xfId="35174"/>
    <cellStyle name="Input 2 7 6 2 6" xfId="35175"/>
    <cellStyle name="Input 2 7 6 2 7" xfId="35176"/>
    <cellStyle name="Input 2 7 6 2 8" xfId="35177"/>
    <cellStyle name="Input 2 7 6 2 9" xfId="35178"/>
    <cellStyle name="Input 2 7 6 3" xfId="35179"/>
    <cellStyle name="Input 2 7 6 4" xfId="35180"/>
    <cellStyle name="Input 2 7 6 5" xfId="35181"/>
    <cellStyle name="Input 2 7 6 6" xfId="35182"/>
    <cellStyle name="Input 2 7 6 7" xfId="35183"/>
    <cellStyle name="Input 2 7 6 8" xfId="35184"/>
    <cellStyle name="Input 2 7 6 9" xfId="35185"/>
    <cellStyle name="Input 2 7 7" xfId="35186"/>
    <cellStyle name="Input 2 7 7 2" xfId="35187"/>
    <cellStyle name="Input 2 7 7 3" xfId="35188"/>
    <cellStyle name="Input 2 7 7 4" xfId="35189"/>
    <cellStyle name="Input 2 7 7 5" xfId="35190"/>
    <cellStyle name="Input 2 7 7 6" xfId="35191"/>
    <cellStyle name="Input 2 7 7 7" xfId="35192"/>
    <cellStyle name="Input 2 7 7 8" xfId="35193"/>
    <cellStyle name="Input 2 7 8" xfId="35194"/>
    <cellStyle name="Input 2 7 8 2" xfId="35195"/>
    <cellStyle name="Input 2 7 8 3" xfId="35196"/>
    <cellStyle name="Input 2 7 8 4" xfId="35197"/>
    <cellStyle name="Input 2 7 8 5" xfId="35198"/>
    <cellStyle name="Input 2 7 8 6" xfId="35199"/>
    <cellStyle name="Input 2 7 8 7" xfId="35200"/>
    <cellStyle name="Input 2 7 8 8" xfId="35201"/>
    <cellStyle name="Input 2 7 8 9" xfId="35202"/>
    <cellStyle name="Input 2 7 9" xfId="35203"/>
    <cellStyle name="Input 2 8" xfId="2315"/>
    <cellStyle name="Input 2 8 10" xfId="35204"/>
    <cellStyle name="Input 2 8 11" xfId="35205"/>
    <cellStyle name="Input 2 8 12" xfId="35206"/>
    <cellStyle name="Input 2 8 13" xfId="35207"/>
    <cellStyle name="Input 2 8 14" xfId="35208"/>
    <cellStyle name="Input 2 8 15" xfId="35209"/>
    <cellStyle name="Input 2 8 16" xfId="35210"/>
    <cellStyle name="Input 2 8 17" xfId="35211"/>
    <cellStyle name="Input 2 8 18" xfId="35212"/>
    <cellStyle name="Input 2 8 2" xfId="35213"/>
    <cellStyle name="Input 2 8 2 10" xfId="35214"/>
    <cellStyle name="Input 2 8 2 2" xfId="35215"/>
    <cellStyle name="Input 2 8 2 2 2" xfId="35216"/>
    <cellStyle name="Input 2 8 2 2 3" xfId="35217"/>
    <cellStyle name="Input 2 8 2 2 4" xfId="35218"/>
    <cellStyle name="Input 2 8 2 2 5" xfId="35219"/>
    <cellStyle name="Input 2 8 2 2 6" xfId="35220"/>
    <cellStyle name="Input 2 8 2 2 7" xfId="35221"/>
    <cellStyle name="Input 2 8 2 2 8" xfId="35222"/>
    <cellStyle name="Input 2 8 2 2 9" xfId="35223"/>
    <cellStyle name="Input 2 8 2 3" xfId="35224"/>
    <cellStyle name="Input 2 8 2 4" xfId="35225"/>
    <cellStyle name="Input 2 8 2 5" xfId="35226"/>
    <cellStyle name="Input 2 8 2 6" xfId="35227"/>
    <cellStyle name="Input 2 8 2 7" xfId="35228"/>
    <cellStyle name="Input 2 8 2 8" xfId="35229"/>
    <cellStyle name="Input 2 8 2 9" xfId="35230"/>
    <cellStyle name="Input 2 8 3" xfId="35231"/>
    <cellStyle name="Input 2 8 3 2" xfId="35232"/>
    <cellStyle name="Input 2 8 3 3" xfId="35233"/>
    <cellStyle name="Input 2 8 3 4" xfId="35234"/>
    <cellStyle name="Input 2 8 3 5" xfId="35235"/>
    <cellStyle name="Input 2 8 3 6" xfId="35236"/>
    <cellStyle name="Input 2 8 3 7" xfId="35237"/>
    <cellStyle name="Input 2 8 3 8" xfId="35238"/>
    <cellStyle name="Input 2 8 4" xfId="35239"/>
    <cellStyle name="Input 2 8 4 2" xfId="35240"/>
    <cellStyle name="Input 2 8 4 3" xfId="35241"/>
    <cellStyle name="Input 2 8 4 4" xfId="35242"/>
    <cellStyle name="Input 2 8 4 5" xfId="35243"/>
    <cellStyle name="Input 2 8 4 6" xfId="35244"/>
    <cellStyle name="Input 2 8 4 7" xfId="35245"/>
    <cellStyle name="Input 2 8 4 8" xfId="35246"/>
    <cellStyle name="Input 2 8 4 9" xfId="35247"/>
    <cellStyle name="Input 2 8 5" xfId="35248"/>
    <cellStyle name="Input 2 8 6" xfId="35249"/>
    <cellStyle name="Input 2 8 7" xfId="35250"/>
    <cellStyle name="Input 2 8 8" xfId="35251"/>
    <cellStyle name="Input 2 8 9" xfId="35252"/>
    <cellStyle name="Input 2 9" xfId="2316"/>
    <cellStyle name="Input 2 9 10" xfId="35253"/>
    <cellStyle name="Input 2 9 11" xfId="35254"/>
    <cellStyle name="Input 2 9 12" xfId="35255"/>
    <cellStyle name="Input 2 9 13" xfId="35256"/>
    <cellStyle name="Input 2 9 14" xfId="35257"/>
    <cellStyle name="Input 2 9 15" xfId="35258"/>
    <cellStyle name="Input 2 9 16" xfId="35259"/>
    <cellStyle name="Input 2 9 17" xfId="35260"/>
    <cellStyle name="Input 2 9 18" xfId="35261"/>
    <cellStyle name="Input 2 9 2" xfId="35262"/>
    <cellStyle name="Input 2 9 2 10" xfId="35263"/>
    <cellStyle name="Input 2 9 2 2" xfId="35264"/>
    <cellStyle name="Input 2 9 2 2 2" xfId="35265"/>
    <cellStyle name="Input 2 9 2 2 3" xfId="35266"/>
    <cellStyle name="Input 2 9 2 2 4" xfId="35267"/>
    <cellStyle name="Input 2 9 2 2 5" xfId="35268"/>
    <cellStyle name="Input 2 9 2 2 6" xfId="35269"/>
    <cellStyle name="Input 2 9 2 2 7" xfId="35270"/>
    <cellStyle name="Input 2 9 2 2 8" xfId="35271"/>
    <cellStyle name="Input 2 9 2 2 9" xfId="35272"/>
    <cellStyle name="Input 2 9 2 3" xfId="35273"/>
    <cellStyle name="Input 2 9 2 4" xfId="35274"/>
    <cellStyle name="Input 2 9 2 5" xfId="35275"/>
    <cellStyle name="Input 2 9 2 6" xfId="35276"/>
    <cellStyle name="Input 2 9 2 7" xfId="35277"/>
    <cellStyle name="Input 2 9 2 8" xfId="35278"/>
    <cellStyle name="Input 2 9 2 9" xfId="35279"/>
    <cellStyle name="Input 2 9 3" xfId="35280"/>
    <cellStyle name="Input 2 9 3 2" xfId="35281"/>
    <cellStyle name="Input 2 9 3 3" xfId="35282"/>
    <cellStyle name="Input 2 9 3 4" xfId="35283"/>
    <cellStyle name="Input 2 9 3 5" xfId="35284"/>
    <cellStyle name="Input 2 9 3 6" xfId="35285"/>
    <cellStyle name="Input 2 9 3 7" xfId="35286"/>
    <cellStyle name="Input 2 9 3 8" xfId="35287"/>
    <cellStyle name="Input 2 9 4" xfId="35288"/>
    <cellStyle name="Input 2 9 4 2" xfId="35289"/>
    <cellStyle name="Input 2 9 4 3" xfId="35290"/>
    <cellStyle name="Input 2 9 4 4" xfId="35291"/>
    <cellStyle name="Input 2 9 4 5" xfId="35292"/>
    <cellStyle name="Input 2 9 4 6" xfId="35293"/>
    <cellStyle name="Input 2 9 4 7" xfId="35294"/>
    <cellStyle name="Input 2 9 4 8" xfId="35295"/>
    <cellStyle name="Input 2 9 4 9" xfId="35296"/>
    <cellStyle name="Input 2 9 5" xfId="35297"/>
    <cellStyle name="Input 2 9 6" xfId="35298"/>
    <cellStyle name="Input 2 9 7" xfId="35299"/>
    <cellStyle name="Input 2 9 8" xfId="35300"/>
    <cellStyle name="Input 2 9 9" xfId="35301"/>
    <cellStyle name="Input 3" xfId="2317"/>
    <cellStyle name="Input 3 10" xfId="35302"/>
    <cellStyle name="Input 3 11" xfId="35303"/>
    <cellStyle name="Input 3 12" xfId="35304"/>
    <cellStyle name="Input 3 13" xfId="35305"/>
    <cellStyle name="Input 3 14" xfId="35306"/>
    <cellStyle name="Input 3 15" xfId="35307"/>
    <cellStyle name="Input 3 16" xfId="35308"/>
    <cellStyle name="Input 3 2" xfId="35309"/>
    <cellStyle name="Input 3 2 10" xfId="35310"/>
    <cellStyle name="Input 3 2 11" xfId="35311"/>
    <cellStyle name="Input 3 2 12" xfId="35312"/>
    <cellStyle name="Input 3 2 13" xfId="35313"/>
    <cellStyle name="Input 3 2 14" xfId="35314"/>
    <cellStyle name="Input 3 2 2" xfId="35315"/>
    <cellStyle name="Input 3 2 2 10" xfId="35316"/>
    <cellStyle name="Input 3 2 2 11" xfId="35317"/>
    <cellStyle name="Input 3 2 2 12" xfId="35318"/>
    <cellStyle name="Input 3 2 2 2" xfId="35319"/>
    <cellStyle name="Input 3 2 2 2 10" xfId="35320"/>
    <cellStyle name="Input 3 2 2 2 11" xfId="35321"/>
    <cellStyle name="Input 3 2 2 2 12" xfId="35322"/>
    <cellStyle name="Input 3 2 2 2 13" xfId="35323"/>
    <cellStyle name="Input 3 2 2 2 14" xfId="35324"/>
    <cellStyle name="Input 3 2 2 2 15" xfId="35325"/>
    <cellStyle name="Input 3 2 2 2 16" xfId="35326"/>
    <cellStyle name="Input 3 2 2 2 17" xfId="35327"/>
    <cellStyle name="Input 3 2 2 2 18" xfId="35328"/>
    <cellStyle name="Input 3 2 2 2 19" xfId="35329"/>
    <cellStyle name="Input 3 2 2 2 2" xfId="35330"/>
    <cellStyle name="Input 3 2 2 2 2 10" xfId="35331"/>
    <cellStyle name="Input 3 2 2 2 2 11" xfId="35332"/>
    <cellStyle name="Input 3 2 2 2 2 12" xfId="35333"/>
    <cellStyle name="Input 3 2 2 2 2 13" xfId="35334"/>
    <cellStyle name="Input 3 2 2 2 2 2" xfId="35335"/>
    <cellStyle name="Input 3 2 2 2 2 2 10" xfId="35336"/>
    <cellStyle name="Input 3 2 2 2 2 2 2" xfId="35337"/>
    <cellStyle name="Input 3 2 2 2 2 2 2 2" xfId="35338"/>
    <cellStyle name="Input 3 2 2 2 2 2 2 3" xfId="35339"/>
    <cellStyle name="Input 3 2 2 2 2 2 2 4" xfId="35340"/>
    <cellStyle name="Input 3 2 2 2 2 2 2 5" xfId="35341"/>
    <cellStyle name="Input 3 2 2 2 2 2 2 6" xfId="35342"/>
    <cellStyle name="Input 3 2 2 2 2 2 2 7" xfId="35343"/>
    <cellStyle name="Input 3 2 2 2 2 2 2 8" xfId="35344"/>
    <cellStyle name="Input 3 2 2 2 2 2 2 9" xfId="35345"/>
    <cellStyle name="Input 3 2 2 2 2 2 3" xfId="35346"/>
    <cellStyle name="Input 3 2 2 2 2 2 4" xfId="35347"/>
    <cellStyle name="Input 3 2 2 2 2 2 5" xfId="35348"/>
    <cellStyle name="Input 3 2 2 2 2 2 6" xfId="35349"/>
    <cellStyle name="Input 3 2 2 2 2 2 7" xfId="35350"/>
    <cellStyle name="Input 3 2 2 2 2 2 8" xfId="35351"/>
    <cellStyle name="Input 3 2 2 2 2 2 9" xfId="35352"/>
    <cellStyle name="Input 3 2 2 2 2 3" xfId="35353"/>
    <cellStyle name="Input 3 2 2 2 2 3 2" xfId="35354"/>
    <cellStyle name="Input 3 2 2 2 2 3 3" xfId="35355"/>
    <cellStyle name="Input 3 2 2 2 2 3 4" xfId="35356"/>
    <cellStyle name="Input 3 2 2 2 2 3 5" xfId="35357"/>
    <cellStyle name="Input 3 2 2 2 2 3 6" xfId="35358"/>
    <cellStyle name="Input 3 2 2 2 2 3 7" xfId="35359"/>
    <cellStyle name="Input 3 2 2 2 2 3 8" xfId="35360"/>
    <cellStyle name="Input 3 2 2 2 2 4" xfId="35361"/>
    <cellStyle name="Input 3 2 2 2 2 4 2" xfId="35362"/>
    <cellStyle name="Input 3 2 2 2 2 4 3" xfId="35363"/>
    <cellStyle name="Input 3 2 2 2 2 4 4" xfId="35364"/>
    <cellStyle name="Input 3 2 2 2 2 4 5" xfId="35365"/>
    <cellStyle name="Input 3 2 2 2 2 4 6" xfId="35366"/>
    <cellStyle name="Input 3 2 2 2 2 4 7" xfId="35367"/>
    <cellStyle name="Input 3 2 2 2 2 4 8" xfId="35368"/>
    <cellStyle name="Input 3 2 2 2 2 4 9" xfId="35369"/>
    <cellStyle name="Input 3 2 2 2 2 5" xfId="35370"/>
    <cellStyle name="Input 3 2 2 2 2 6" xfId="35371"/>
    <cellStyle name="Input 3 2 2 2 2 7" xfId="35372"/>
    <cellStyle name="Input 3 2 2 2 2 8" xfId="35373"/>
    <cellStyle name="Input 3 2 2 2 2 9" xfId="35374"/>
    <cellStyle name="Input 3 2 2 2 3" xfId="35375"/>
    <cellStyle name="Input 3 2 2 2 3 10" xfId="35376"/>
    <cellStyle name="Input 3 2 2 2 3 11" xfId="35377"/>
    <cellStyle name="Input 3 2 2 2 3 12" xfId="35378"/>
    <cellStyle name="Input 3 2 2 2 3 13" xfId="35379"/>
    <cellStyle name="Input 3 2 2 2 3 2" xfId="35380"/>
    <cellStyle name="Input 3 2 2 2 3 2 10" xfId="35381"/>
    <cellStyle name="Input 3 2 2 2 3 2 2" xfId="35382"/>
    <cellStyle name="Input 3 2 2 2 3 2 2 2" xfId="35383"/>
    <cellStyle name="Input 3 2 2 2 3 2 2 3" xfId="35384"/>
    <cellStyle name="Input 3 2 2 2 3 2 2 4" xfId="35385"/>
    <cellStyle name="Input 3 2 2 2 3 2 2 5" xfId="35386"/>
    <cellStyle name="Input 3 2 2 2 3 2 2 6" xfId="35387"/>
    <cellStyle name="Input 3 2 2 2 3 2 2 7" xfId="35388"/>
    <cellStyle name="Input 3 2 2 2 3 2 2 8" xfId="35389"/>
    <cellStyle name="Input 3 2 2 2 3 2 2 9" xfId="35390"/>
    <cellStyle name="Input 3 2 2 2 3 2 3" xfId="35391"/>
    <cellStyle name="Input 3 2 2 2 3 2 4" xfId="35392"/>
    <cellStyle name="Input 3 2 2 2 3 2 5" xfId="35393"/>
    <cellStyle name="Input 3 2 2 2 3 2 6" xfId="35394"/>
    <cellStyle name="Input 3 2 2 2 3 2 7" xfId="35395"/>
    <cellStyle name="Input 3 2 2 2 3 2 8" xfId="35396"/>
    <cellStyle name="Input 3 2 2 2 3 2 9" xfId="35397"/>
    <cellStyle name="Input 3 2 2 2 3 3" xfId="35398"/>
    <cellStyle name="Input 3 2 2 2 3 3 2" xfId="35399"/>
    <cellStyle name="Input 3 2 2 2 3 3 3" xfId="35400"/>
    <cellStyle name="Input 3 2 2 2 3 3 4" xfId="35401"/>
    <cellStyle name="Input 3 2 2 2 3 3 5" xfId="35402"/>
    <cellStyle name="Input 3 2 2 2 3 3 6" xfId="35403"/>
    <cellStyle name="Input 3 2 2 2 3 3 7" xfId="35404"/>
    <cellStyle name="Input 3 2 2 2 3 3 8" xfId="35405"/>
    <cellStyle name="Input 3 2 2 2 3 4" xfId="35406"/>
    <cellStyle name="Input 3 2 2 2 3 4 2" xfId="35407"/>
    <cellStyle name="Input 3 2 2 2 3 4 3" xfId="35408"/>
    <cellStyle name="Input 3 2 2 2 3 4 4" xfId="35409"/>
    <cellStyle name="Input 3 2 2 2 3 4 5" xfId="35410"/>
    <cellStyle name="Input 3 2 2 2 3 4 6" xfId="35411"/>
    <cellStyle name="Input 3 2 2 2 3 4 7" xfId="35412"/>
    <cellStyle name="Input 3 2 2 2 3 4 8" xfId="35413"/>
    <cellStyle name="Input 3 2 2 2 3 4 9" xfId="35414"/>
    <cellStyle name="Input 3 2 2 2 3 5" xfId="35415"/>
    <cellStyle name="Input 3 2 2 2 3 6" xfId="35416"/>
    <cellStyle name="Input 3 2 2 2 3 7" xfId="35417"/>
    <cellStyle name="Input 3 2 2 2 3 8" xfId="35418"/>
    <cellStyle name="Input 3 2 2 2 3 9" xfId="35419"/>
    <cellStyle name="Input 3 2 2 2 4" xfId="35420"/>
    <cellStyle name="Input 3 2 2 2 4 10" xfId="35421"/>
    <cellStyle name="Input 3 2 2 2 4 11" xfId="35422"/>
    <cellStyle name="Input 3 2 2 2 4 12" xfId="35423"/>
    <cellStyle name="Input 3 2 2 2 4 13" xfId="35424"/>
    <cellStyle name="Input 3 2 2 2 4 2" xfId="35425"/>
    <cellStyle name="Input 3 2 2 2 4 2 10" xfId="35426"/>
    <cellStyle name="Input 3 2 2 2 4 2 2" xfId="35427"/>
    <cellStyle name="Input 3 2 2 2 4 2 2 2" xfId="35428"/>
    <cellStyle name="Input 3 2 2 2 4 2 2 3" xfId="35429"/>
    <cellStyle name="Input 3 2 2 2 4 2 2 4" xfId="35430"/>
    <cellStyle name="Input 3 2 2 2 4 2 2 5" xfId="35431"/>
    <cellStyle name="Input 3 2 2 2 4 2 2 6" xfId="35432"/>
    <cellStyle name="Input 3 2 2 2 4 2 2 7" xfId="35433"/>
    <cellStyle name="Input 3 2 2 2 4 2 2 8" xfId="35434"/>
    <cellStyle name="Input 3 2 2 2 4 2 2 9" xfId="35435"/>
    <cellStyle name="Input 3 2 2 2 4 2 3" xfId="35436"/>
    <cellStyle name="Input 3 2 2 2 4 2 4" xfId="35437"/>
    <cellStyle name="Input 3 2 2 2 4 2 5" xfId="35438"/>
    <cellStyle name="Input 3 2 2 2 4 2 6" xfId="35439"/>
    <cellStyle name="Input 3 2 2 2 4 2 7" xfId="35440"/>
    <cellStyle name="Input 3 2 2 2 4 2 8" xfId="35441"/>
    <cellStyle name="Input 3 2 2 2 4 2 9" xfId="35442"/>
    <cellStyle name="Input 3 2 2 2 4 3" xfId="35443"/>
    <cellStyle name="Input 3 2 2 2 4 3 2" xfId="35444"/>
    <cellStyle name="Input 3 2 2 2 4 3 3" xfId="35445"/>
    <cellStyle name="Input 3 2 2 2 4 3 4" xfId="35446"/>
    <cellStyle name="Input 3 2 2 2 4 3 5" xfId="35447"/>
    <cellStyle name="Input 3 2 2 2 4 3 6" xfId="35448"/>
    <cellStyle name="Input 3 2 2 2 4 3 7" xfId="35449"/>
    <cellStyle name="Input 3 2 2 2 4 3 8" xfId="35450"/>
    <cellStyle name="Input 3 2 2 2 4 4" xfId="35451"/>
    <cellStyle name="Input 3 2 2 2 4 4 2" xfId="35452"/>
    <cellStyle name="Input 3 2 2 2 4 4 3" xfId="35453"/>
    <cellStyle name="Input 3 2 2 2 4 4 4" xfId="35454"/>
    <cellStyle name="Input 3 2 2 2 4 4 5" xfId="35455"/>
    <cellStyle name="Input 3 2 2 2 4 4 6" xfId="35456"/>
    <cellStyle name="Input 3 2 2 2 4 4 7" xfId="35457"/>
    <cellStyle name="Input 3 2 2 2 4 4 8" xfId="35458"/>
    <cellStyle name="Input 3 2 2 2 4 4 9" xfId="35459"/>
    <cellStyle name="Input 3 2 2 2 4 5" xfId="35460"/>
    <cellStyle name="Input 3 2 2 2 4 6" xfId="35461"/>
    <cellStyle name="Input 3 2 2 2 4 7" xfId="35462"/>
    <cellStyle name="Input 3 2 2 2 4 8" xfId="35463"/>
    <cellStyle name="Input 3 2 2 2 4 9" xfId="35464"/>
    <cellStyle name="Input 3 2 2 2 5" xfId="35465"/>
    <cellStyle name="Input 3 2 2 2 5 10" xfId="35466"/>
    <cellStyle name="Input 3 2 2 2 5 11" xfId="35467"/>
    <cellStyle name="Input 3 2 2 2 5 12" xfId="35468"/>
    <cellStyle name="Input 3 2 2 2 5 13" xfId="35469"/>
    <cellStyle name="Input 3 2 2 2 5 2" xfId="35470"/>
    <cellStyle name="Input 3 2 2 2 5 2 10" xfId="35471"/>
    <cellStyle name="Input 3 2 2 2 5 2 2" xfId="35472"/>
    <cellStyle name="Input 3 2 2 2 5 2 2 2" xfId="35473"/>
    <cellStyle name="Input 3 2 2 2 5 2 2 3" xfId="35474"/>
    <cellStyle name="Input 3 2 2 2 5 2 2 4" xfId="35475"/>
    <cellStyle name="Input 3 2 2 2 5 2 2 5" xfId="35476"/>
    <cellStyle name="Input 3 2 2 2 5 2 2 6" xfId="35477"/>
    <cellStyle name="Input 3 2 2 2 5 2 2 7" xfId="35478"/>
    <cellStyle name="Input 3 2 2 2 5 2 2 8" xfId="35479"/>
    <cellStyle name="Input 3 2 2 2 5 2 2 9" xfId="35480"/>
    <cellStyle name="Input 3 2 2 2 5 2 3" xfId="35481"/>
    <cellStyle name="Input 3 2 2 2 5 2 4" xfId="35482"/>
    <cellStyle name="Input 3 2 2 2 5 2 5" xfId="35483"/>
    <cellStyle name="Input 3 2 2 2 5 2 6" xfId="35484"/>
    <cellStyle name="Input 3 2 2 2 5 2 7" xfId="35485"/>
    <cellStyle name="Input 3 2 2 2 5 2 8" xfId="35486"/>
    <cellStyle name="Input 3 2 2 2 5 2 9" xfId="35487"/>
    <cellStyle name="Input 3 2 2 2 5 3" xfId="35488"/>
    <cellStyle name="Input 3 2 2 2 5 3 2" xfId="35489"/>
    <cellStyle name="Input 3 2 2 2 5 3 3" xfId="35490"/>
    <cellStyle name="Input 3 2 2 2 5 3 4" xfId="35491"/>
    <cellStyle name="Input 3 2 2 2 5 3 5" xfId="35492"/>
    <cellStyle name="Input 3 2 2 2 5 3 6" xfId="35493"/>
    <cellStyle name="Input 3 2 2 2 5 3 7" xfId="35494"/>
    <cellStyle name="Input 3 2 2 2 5 3 8" xfId="35495"/>
    <cellStyle name="Input 3 2 2 2 5 4" xfId="35496"/>
    <cellStyle name="Input 3 2 2 2 5 4 2" xfId="35497"/>
    <cellStyle name="Input 3 2 2 2 5 4 3" xfId="35498"/>
    <cellStyle name="Input 3 2 2 2 5 4 4" xfId="35499"/>
    <cellStyle name="Input 3 2 2 2 5 4 5" xfId="35500"/>
    <cellStyle name="Input 3 2 2 2 5 4 6" xfId="35501"/>
    <cellStyle name="Input 3 2 2 2 5 4 7" xfId="35502"/>
    <cellStyle name="Input 3 2 2 2 5 4 8" xfId="35503"/>
    <cellStyle name="Input 3 2 2 2 5 4 9" xfId="35504"/>
    <cellStyle name="Input 3 2 2 2 5 5" xfId="35505"/>
    <cellStyle name="Input 3 2 2 2 5 6" xfId="35506"/>
    <cellStyle name="Input 3 2 2 2 5 7" xfId="35507"/>
    <cellStyle name="Input 3 2 2 2 5 8" xfId="35508"/>
    <cellStyle name="Input 3 2 2 2 5 9" xfId="35509"/>
    <cellStyle name="Input 3 2 2 2 6" xfId="35510"/>
    <cellStyle name="Input 3 2 2 2 6 10" xfId="35511"/>
    <cellStyle name="Input 3 2 2 2 6 2" xfId="35512"/>
    <cellStyle name="Input 3 2 2 2 6 2 2" xfId="35513"/>
    <cellStyle name="Input 3 2 2 2 6 2 3" xfId="35514"/>
    <cellStyle name="Input 3 2 2 2 6 2 4" xfId="35515"/>
    <cellStyle name="Input 3 2 2 2 6 2 5" xfId="35516"/>
    <cellStyle name="Input 3 2 2 2 6 2 6" xfId="35517"/>
    <cellStyle name="Input 3 2 2 2 6 2 7" xfId="35518"/>
    <cellStyle name="Input 3 2 2 2 6 2 8" xfId="35519"/>
    <cellStyle name="Input 3 2 2 2 6 2 9" xfId="35520"/>
    <cellStyle name="Input 3 2 2 2 6 3" xfId="35521"/>
    <cellStyle name="Input 3 2 2 2 6 4" xfId="35522"/>
    <cellStyle name="Input 3 2 2 2 6 5" xfId="35523"/>
    <cellStyle name="Input 3 2 2 2 6 6" xfId="35524"/>
    <cellStyle name="Input 3 2 2 2 6 7" xfId="35525"/>
    <cellStyle name="Input 3 2 2 2 6 8" xfId="35526"/>
    <cellStyle name="Input 3 2 2 2 6 9" xfId="35527"/>
    <cellStyle name="Input 3 2 2 2 7" xfId="35528"/>
    <cellStyle name="Input 3 2 2 2 7 2" xfId="35529"/>
    <cellStyle name="Input 3 2 2 2 7 3" xfId="35530"/>
    <cellStyle name="Input 3 2 2 2 7 4" xfId="35531"/>
    <cellStyle name="Input 3 2 2 2 7 5" xfId="35532"/>
    <cellStyle name="Input 3 2 2 2 7 6" xfId="35533"/>
    <cellStyle name="Input 3 2 2 2 7 7" xfId="35534"/>
    <cellStyle name="Input 3 2 2 2 7 8" xfId="35535"/>
    <cellStyle name="Input 3 2 2 2 8" xfId="35536"/>
    <cellStyle name="Input 3 2 2 2 8 2" xfId="35537"/>
    <cellStyle name="Input 3 2 2 2 8 3" xfId="35538"/>
    <cellStyle name="Input 3 2 2 2 8 4" xfId="35539"/>
    <cellStyle name="Input 3 2 2 2 8 5" xfId="35540"/>
    <cellStyle name="Input 3 2 2 2 8 6" xfId="35541"/>
    <cellStyle name="Input 3 2 2 2 8 7" xfId="35542"/>
    <cellStyle name="Input 3 2 2 2 8 8" xfId="35543"/>
    <cellStyle name="Input 3 2 2 2 8 9" xfId="35544"/>
    <cellStyle name="Input 3 2 2 2 9" xfId="35545"/>
    <cellStyle name="Input 3 2 2 3" xfId="35546"/>
    <cellStyle name="Input 3 2 2 3 10" xfId="35547"/>
    <cellStyle name="Input 3 2 2 3 11" xfId="35548"/>
    <cellStyle name="Input 3 2 2 3 12" xfId="35549"/>
    <cellStyle name="Input 3 2 2 3 13" xfId="35550"/>
    <cellStyle name="Input 3 2 2 3 14" xfId="35551"/>
    <cellStyle name="Input 3 2 2 3 15" xfId="35552"/>
    <cellStyle name="Input 3 2 2 3 16" xfId="35553"/>
    <cellStyle name="Input 3 2 2 3 17" xfId="35554"/>
    <cellStyle name="Input 3 2 2 3 2" xfId="35555"/>
    <cellStyle name="Input 3 2 2 3 2 10" xfId="35556"/>
    <cellStyle name="Input 3 2 2 3 2 11" xfId="35557"/>
    <cellStyle name="Input 3 2 2 3 2 12" xfId="35558"/>
    <cellStyle name="Input 3 2 2 3 2 13" xfId="35559"/>
    <cellStyle name="Input 3 2 2 3 2 2" xfId="35560"/>
    <cellStyle name="Input 3 2 2 3 2 2 10" xfId="35561"/>
    <cellStyle name="Input 3 2 2 3 2 2 2" xfId="35562"/>
    <cellStyle name="Input 3 2 2 3 2 2 2 2" xfId="35563"/>
    <cellStyle name="Input 3 2 2 3 2 2 2 3" xfId="35564"/>
    <cellStyle name="Input 3 2 2 3 2 2 2 4" xfId="35565"/>
    <cellStyle name="Input 3 2 2 3 2 2 2 5" xfId="35566"/>
    <cellStyle name="Input 3 2 2 3 2 2 2 6" xfId="35567"/>
    <cellStyle name="Input 3 2 2 3 2 2 2 7" xfId="35568"/>
    <cellStyle name="Input 3 2 2 3 2 2 2 8" xfId="35569"/>
    <cellStyle name="Input 3 2 2 3 2 2 2 9" xfId="35570"/>
    <cellStyle name="Input 3 2 2 3 2 2 3" xfId="35571"/>
    <cellStyle name="Input 3 2 2 3 2 2 4" xfId="35572"/>
    <cellStyle name="Input 3 2 2 3 2 2 5" xfId="35573"/>
    <cellStyle name="Input 3 2 2 3 2 2 6" xfId="35574"/>
    <cellStyle name="Input 3 2 2 3 2 2 7" xfId="35575"/>
    <cellStyle name="Input 3 2 2 3 2 2 8" xfId="35576"/>
    <cellStyle name="Input 3 2 2 3 2 2 9" xfId="35577"/>
    <cellStyle name="Input 3 2 2 3 2 3" xfId="35578"/>
    <cellStyle name="Input 3 2 2 3 2 3 2" xfId="35579"/>
    <cellStyle name="Input 3 2 2 3 2 3 3" xfId="35580"/>
    <cellStyle name="Input 3 2 2 3 2 3 4" xfId="35581"/>
    <cellStyle name="Input 3 2 2 3 2 3 5" xfId="35582"/>
    <cellStyle name="Input 3 2 2 3 2 3 6" xfId="35583"/>
    <cellStyle name="Input 3 2 2 3 2 3 7" xfId="35584"/>
    <cellStyle name="Input 3 2 2 3 2 3 8" xfId="35585"/>
    <cellStyle name="Input 3 2 2 3 2 4" xfId="35586"/>
    <cellStyle name="Input 3 2 2 3 2 4 2" xfId="35587"/>
    <cellStyle name="Input 3 2 2 3 2 4 3" xfId="35588"/>
    <cellStyle name="Input 3 2 2 3 2 4 4" xfId="35589"/>
    <cellStyle name="Input 3 2 2 3 2 4 5" xfId="35590"/>
    <cellStyle name="Input 3 2 2 3 2 4 6" xfId="35591"/>
    <cellStyle name="Input 3 2 2 3 2 4 7" xfId="35592"/>
    <cellStyle name="Input 3 2 2 3 2 4 8" xfId="35593"/>
    <cellStyle name="Input 3 2 2 3 2 4 9" xfId="35594"/>
    <cellStyle name="Input 3 2 2 3 2 5" xfId="35595"/>
    <cellStyle name="Input 3 2 2 3 2 6" xfId="35596"/>
    <cellStyle name="Input 3 2 2 3 2 7" xfId="35597"/>
    <cellStyle name="Input 3 2 2 3 2 8" xfId="35598"/>
    <cellStyle name="Input 3 2 2 3 2 9" xfId="35599"/>
    <cellStyle name="Input 3 2 2 3 3" xfId="35600"/>
    <cellStyle name="Input 3 2 2 3 3 10" xfId="35601"/>
    <cellStyle name="Input 3 2 2 3 3 11" xfId="35602"/>
    <cellStyle name="Input 3 2 2 3 3 12" xfId="35603"/>
    <cellStyle name="Input 3 2 2 3 3 13" xfId="35604"/>
    <cellStyle name="Input 3 2 2 3 3 2" xfId="35605"/>
    <cellStyle name="Input 3 2 2 3 3 2 10" xfId="35606"/>
    <cellStyle name="Input 3 2 2 3 3 2 2" xfId="35607"/>
    <cellStyle name="Input 3 2 2 3 3 2 2 2" xfId="35608"/>
    <cellStyle name="Input 3 2 2 3 3 2 2 3" xfId="35609"/>
    <cellStyle name="Input 3 2 2 3 3 2 2 4" xfId="35610"/>
    <cellStyle name="Input 3 2 2 3 3 2 2 5" xfId="35611"/>
    <cellStyle name="Input 3 2 2 3 3 2 2 6" xfId="35612"/>
    <cellStyle name="Input 3 2 2 3 3 2 2 7" xfId="35613"/>
    <cellStyle name="Input 3 2 2 3 3 2 2 8" xfId="35614"/>
    <cellStyle name="Input 3 2 2 3 3 2 2 9" xfId="35615"/>
    <cellStyle name="Input 3 2 2 3 3 2 3" xfId="35616"/>
    <cellStyle name="Input 3 2 2 3 3 2 4" xfId="35617"/>
    <cellStyle name="Input 3 2 2 3 3 2 5" xfId="35618"/>
    <cellStyle name="Input 3 2 2 3 3 2 6" xfId="35619"/>
    <cellStyle name="Input 3 2 2 3 3 2 7" xfId="35620"/>
    <cellStyle name="Input 3 2 2 3 3 2 8" xfId="35621"/>
    <cellStyle name="Input 3 2 2 3 3 2 9" xfId="35622"/>
    <cellStyle name="Input 3 2 2 3 3 3" xfId="35623"/>
    <cellStyle name="Input 3 2 2 3 3 3 2" xfId="35624"/>
    <cellStyle name="Input 3 2 2 3 3 3 3" xfId="35625"/>
    <cellStyle name="Input 3 2 2 3 3 3 4" xfId="35626"/>
    <cellStyle name="Input 3 2 2 3 3 3 5" xfId="35627"/>
    <cellStyle name="Input 3 2 2 3 3 3 6" xfId="35628"/>
    <cellStyle name="Input 3 2 2 3 3 3 7" xfId="35629"/>
    <cellStyle name="Input 3 2 2 3 3 3 8" xfId="35630"/>
    <cellStyle name="Input 3 2 2 3 3 4" xfId="35631"/>
    <cellStyle name="Input 3 2 2 3 3 4 2" xfId="35632"/>
    <cellStyle name="Input 3 2 2 3 3 4 3" xfId="35633"/>
    <cellStyle name="Input 3 2 2 3 3 4 4" xfId="35634"/>
    <cellStyle name="Input 3 2 2 3 3 4 5" xfId="35635"/>
    <cellStyle name="Input 3 2 2 3 3 4 6" xfId="35636"/>
    <cellStyle name="Input 3 2 2 3 3 4 7" xfId="35637"/>
    <cellStyle name="Input 3 2 2 3 3 4 8" xfId="35638"/>
    <cellStyle name="Input 3 2 2 3 3 4 9" xfId="35639"/>
    <cellStyle name="Input 3 2 2 3 3 5" xfId="35640"/>
    <cellStyle name="Input 3 2 2 3 3 6" xfId="35641"/>
    <cellStyle name="Input 3 2 2 3 3 7" xfId="35642"/>
    <cellStyle name="Input 3 2 2 3 3 8" xfId="35643"/>
    <cellStyle name="Input 3 2 2 3 3 9" xfId="35644"/>
    <cellStyle name="Input 3 2 2 3 4" xfId="35645"/>
    <cellStyle name="Input 3 2 2 3 4 10" xfId="35646"/>
    <cellStyle name="Input 3 2 2 3 4 11" xfId="35647"/>
    <cellStyle name="Input 3 2 2 3 4 12" xfId="35648"/>
    <cellStyle name="Input 3 2 2 3 4 13" xfId="35649"/>
    <cellStyle name="Input 3 2 2 3 4 2" xfId="35650"/>
    <cellStyle name="Input 3 2 2 3 4 2 10" xfId="35651"/>
    <cellStyle name="Input 3 2 2 3 4 2 2" xfId="35652"/>
    <cellStyle name="Input 3 2 2 3 4 2 2 2" xfId="35653"/>
    <cellStyle name="Input 3 2 2 3 4 2 2 3" xfId="35654"/>
    <cellStyle name="Input 3 2 2 3 4 2 2 4" xfId="35655"/>
    <cellStyle name="Input 3 2 2 3 4 2 2 5" xfId="35656"/>
    <cellStyle name="Input 3 2 2 3 4 2 2 6" xfId="35657"/>
    <cellStyle name="Input 3 2 2 3 4 2 2 7" xfId="35658"/>
    <cellStyle name="Input 3 2 2 3 4 2 2 8" xfId="35659"/>
    <cellStyle name="Input 3 2 2 3 4 2 2 9" xfId="35660"/>
    <cellStyle name="Input 3 2 2 3 4 2 3" xfId="35661"/>
    <cellStyle name="Input 3 2 2 3 4 2 4" xfId="35662"/>
    <cellStyle name="Input 3 2 2 3 4 2 5" xfId="35663"/>
    <cellStyle name="Input 3 2 2 3 4 2 6" xfId="35664"/>
    <cellStyle name="Input 3 2 2 3 4 2 7" xfId="35665"/>
    <cellStyle name="Input 3 2 2 3 4 2 8" xfId="35666"/>
    <cellStyle name="Input 3 2 2 3 4 2 9" xfId="35667"/>
    <cellStyle name="Input 3 2 2 3 4 3" xfId="35668"/>
    <cellStyle name="Input 3 2 2 3 4 3 2" xfId="35669"/>
    <cellStyle name="Input 3 2 2 3 4 3 3" xfId="35670"/>
    <cellStyle name="Input 3 2 2 3 4 3 4" xfId="35671"/>
    <cellStyle name="Input 3 2 2 3 4 3 5" xfId="35672"/>
    <cellStyle name="Input 3 2 2 3 4 3 6" xfId="35673"/>
    <cellStyle name="Input 3 2 2 3 4 3 7" xfId="35674"/>
    <cellStyle name="Input 3 2 2 3 4 3 8" xfId="35675"/>
    <cellStyle name="Input 3 2 2 3 4 4" xfId="35676"/>
    <cellStyle name="Input 3 2 2 3 4 4 2" xfId="35677"/>
    <cellStyle name="Input 3 2 2 3 4 4 3" xfId="35678"/>
    <cellStyle name="Input 3 2 2 3 4 4 4" xfId="35679"/>
    <cellStyle name="Input 3 2 2 3 4 4 5" xfId="35680"/>
    <cellStyle name="Input 3 2 2 3 4 4 6" xfId="35681"/>
    <cellStyle name="Input 3 2 2 3 4 4 7" xfId="35682"/>
    <cellStyle name="Input 3 2 2 3 4 4 8" xfId="35683"/>
    <cellStyle name="Input 3 2 2 3 4 4 9" xfId="35684"/>
    <cellStyle name="Input 3 2 2 3 4 5" xfId="35685"/>
    <cellStyle name="Input 3 2 2 3 4 6" xfId="35686"/>
    <cellStyle name="Input 3 2 2 3 4 7" xfId="35687"/>
    <cellStyle name="Input 3 2 2 3 4 8" xfId="35688"/>
    <cellStyle name="Input 3 2 2 3 4 9" xfId="35689"/>
    <cellStyle name="Input 3 2 2 3 5" xfId="35690"/>
    <cellStyle name="Input 3 2 2 3 5 10" xfId="35691"/>
    <cellStyle name="Input 3 2 2 3 5 2" xfId="35692"/>
    <cellStyle name="Input 3 2 2 3 5 2 2" xfId="35693"/>
    <cellStyle name="Input 3 2 2 3 5 2 3" xfId="35694"/>
    <cellStyle name="Input 3 2 2 3 5 2 4" xfId="35695"/>
    <cellStyle name="Input 3 2 2 3 5 2 5" xfId="35696"/>
    <cellStyle name="Input 3 2 2 3 5 2 6" xfId="35697"/>
    <cellStyle name="Input 3 2 2 3 5 2 7" xfId="35698"/>
    <cellStyle name="Input 3 2 2 3 5 2 8" xfId="35699"/>
    <cellStyle name="Input 3 2 2 3 5 2 9" xfId="35700"/>
    <cellStyle name="Input 3 2 2 3 5 3" xfId="35701"/>
    <cellStyle name="Input 3 2 2 3 5 4" xfId="35702"/>
    <cellStyle name="Input 3 2 2 3 5 5" xfId="35703"/>
    <cellStyle name="Input 3 2 2 3 5 6" xfId="35704"/>
    <cellStyle name="Input 3 2 2 3 5 7" xfId="35705"/>
    <cellStyle name="Input 3 2 2 3 5 8" xfId="35706"/>
    <cellStyle name="Input 3 2 2 3 5 9" xfId="35707"/>
    <cellStyle name="Input 3 2 2 3 6" xfId="35708"/>
    <cellStyle name="Input 3 2 2 3 6 2" xfId="35709"/>
    <cellStyle name="Input 3 2 2 3 6 3" xfId="35710"/>
    <cellStyle name="Input 3 2 2 3 6 4" xfId="35711"/>
    <cellStyle name="Input 3 2 2 3 6 5" xfId="35712"/>
    <cellStyle name="Input 3 2 2 3 6 6" xfId="35713"/>
    <cellStyle name="Input 3 2 2 3 6 7" xfId="35714"/>
    <cellStyle name="Input 3 2 2 3 6 8" xfId="35715"/>
    <cellStyle name="Input 3 2 2 3 7" xfId="35716"/>
    <cellStyle name="Input 3 2 2 3 7 2" xfId="35717"/>
    <cellStyle name="Input 3 2 2 3 7 3" xfId="35718"/>
    <cellStyle name="Input 3 2 2 3 7 4" xfId="35719"/>
    <cellStyle name="Input 3 2 2 3 7 5" xfId="35720"/>
    <cellStyle name="Input 3 2 2 3 7 6" xfId="35721"/>
    <cellStyle name="Input 3 2 2 3 7 7" xfId="35722"/>
    <cellStyle name="Input 3 2 2 3 7 8" xfId="35723"/>
    <cellStyle name="Input 3 2 2 3 7 9" xfId="35724"/>
    <cellStyle name="Input 3 2 2 3 8" xfId="35725"/>
    <cellStyle name="Input 3 2 2 3 9" xfId="35726"/>
    <cellStyle name="Input 3 2 2 4" xfId="35727"/>
    <cellStyle name="Input 3 2 2 4 10" xfId="35728"/>
    <cellStyle name="Input 3 2 2 4 11" xfId="35729"/>
    <cellStyle name="Input 3 2 2 4 12" xfId="35730"/>
    <cellStyle name="Input 3 2 2 4 13" xfId="35731"/>
    <cellStyle name="Input 3 2 2 4 2" xfId="35732"/>
    <cellStyle name="Input 3 2 2 4 2 10" xfId="35733"/>
    <cellStyle name="Input 3 2 2 4 2 2" xfId="35734"/>
    <cellStyle name="Input 3 2 2 4 2 2 2" xfId="35735"/>
    <cellStyle name="Input 3 2 2 4 2 2 3" xfId="35736"/>
    <cellStyle name="Input 3 2 2 4 2 2 4" xfId="35737"/>
    <cellStyle name="Input 3 2 2 4 2 2 5" xfId="35738"/>
    <cellStyle name="Input 3 2 2 4 2 2 6" xfId="35739"/>
    <cellStyle name="Input 3 2 2 4 2 2 7" xfId="35740"/>
    <cellStyle name="Input 3 2 2 4 2 2 8" xfId="35741"/>
    <cellStyle name="Input 3 2 2 4 2 2 9" xfId="35742"/>
    <cellStyle name="Input 3 2 2 4 2 3" xfId="35743"/>
    <cellStyle name="Input 3 2 2 4 2 4" xfId="35744"/>
    <cellStyle name="Input 3 2 2 4 2 5" xfId="35745"/>
    <cellStyle name="Input 3 2 2 4 2 6" xfId="35746"/>
    <cellStyle name="Input 3 2 2 4 2 7" xfId="35747"/>
    <cellStyle name="Input 3 2 2 4 2 8" xfId="35748"/>
    <cellStyle name="Input 3 2 2 4 2 9" xfId="35749"/>
    <cellStyle name="Input 3 2 2 4 3" xfId="35750"/>
    <cellStyle name="Input 3 2 2 4 3 2" xfId="35751"/>
    <cellStyle name="Input 3 2 2 4 3 3" xfId="35752"/>
    <cellStyle name="Input 3 2 2 4 3 4" xfId="35753"/>
    <cellStyle name="Input 3 2 2 4 3 5" xfId="35754"/>
    <cellStyle name="Input 3 2 2 4 3 6" xfId="35755"/>
    <cellStyle name="Input 3 2 2 4 3 7" xfId="35756"/>
    <cellStyle name="Input 3 2 2 4 3 8" xfId="35757"/>
    <cellStyle name="Input 3 2 2 4 4" xfId="35758"/>
    <cellStyle name="Input 3 2 2 4 4 2" xfId="35759"/>
    <cellStyle name="Input 3 2 2 4 4 3" xfId="35760"/>
    <cellStyle name="Input 3 2 2 4 4 4" xfId="35761"/>
    <cellStyle name="Input 3 2 2 4 4 5" xfId="35762"/>
    <cellStyle name="Input 3 2 2 4 4 6" xfId="35763"/>
    <cellStyle name="Input 3 2 2 4 4 7" xfId="35764"/>
    <cellStyle name="Input 3 2 2 4 4 8" xfId="35765"/>
    <cellStyle name="Input 3 2 2 4 4 9" xfId="35766"/>
    <cellStyle name="Input 3 2 2 4 5" xfId="35767"/>
    <cellStyle name="Input 3 2 2 4 6" xfId="35768"/>
    <cellStyle name="Input 3 2 2 4 7" xfId="35769"/>
    <cellStyle name="Input 3 2 2 4 8" xfId="35770"/>
    <cellStyle name="Input 3 2 2 4 9" xfId="35771"/>
    <cellStyle name="Input 3 2 2 5" xfId="35772"/>
    <cellStyle name="Input 3 2 2 5 2" xfId="35773"/>
    <cellStyle name="Input 3 2 2 5 3" xfId="35774"/>
    <cellStyle name="Input 3 2 2 5 4" xfId="35775"/>
    <cellStyle name="Input 3 2 2 5 5" xfId="35776"/>
    <cellStyle name="Input 3 2 2 5 6" xfId="35777"/>
    <cellStyle name="Input 3 2 2 5 7" xfId="35778"/>
    <cellStyle name="Input 3 2 2 5 8" xfId="35779"/>
    <cellStyle name="Input 3 2 2 5 9" xfId="35780"/>
    <cellStyle name="Input 3 2 2 6" xfId="35781"/>
    <cellStyle name="Input 3 2 2 7" xfId="35782"/>
    <cellStyle name="Input 3 2 2 8" xfId="35783"/>
    <cellStyle name="Input 3 2 2 9" xfId="35784"/>
    <cellStyle name="Input 3 2 3" xfId="35785"/>
    <cellStyle name="Input 3 2 3 10" xfId="35786"/>
    <cellStyle name="Input 3 2 3 11" xfId="35787"/>
    <cellStyle name="Input 3 2 3 12" xfId="35788"/>
    <cellStyle name="Input 3 2 3 13" xfId="35789"/>
    <cellStyle name="Input 3 2 3 14" xfId="35790"/>
    <cellStyle name="Input 3 2 3 15" xfId="35791"/>
    <cellStyle name="Input 3 2 3 16" xfId="35792"/>
    <cellStyle name="Input 3 2 3 17" xfId="35793"/>
    <cellStyle name="Input 3 2 3 18" xfId="35794"/>
    <cellStyle name="Input 3 2 3 19" xfId="35795"/>
    <cellStyle name="Input 3 2 3 2" xfId="35796"/>
    <cellStyle name="Input 3 2 3 2 10" xfId="35797"/>
    <cellStyle name="Input 3 2 3 2 11" xfId="35798"/>
    <cellStyle name="Input 3 2 3 2 12" xfId="35799"/>
    <cellStyle name="Input 3 2 3 2 13" xfId="35800"/>
    <cellStyle name="Input 3 2 3 2 2" xfId="35801"/>
    <cellStyle name="Input 3 2 3 2 2 10" xfId="35802"/>
    <cellStyle name="Input 3 2 3 2 2 2" xfId="35803"/>
    <cellStyle name="Input 3 2 3 2 2 2 2" xfId="35804"/>
    <cellStyle name="Input 3 2 3 2 2 2 3" xfId="35805"/>
    <cellStyle name="Input 3 2 3 2 2 2 4" xfId="35806"/>
    <cellStyle name="Input 3 2 3 2 2 2 5" xfId="35807"/>
    <cellStyle name="Input 3 2 3 2 2 2 6" xfId="35808"/>
    <cellStyle name="Input 3 2 3 2 2 2 7" xfId="35809"/>
    <cellStyle name="Input 3 2 3 2 2 2 8" xfId="35810"/>
    <cellStyle name="Input 3 2 3 2 2 2 9" xfId="35811"/>
    <cellStyle name="Input 3 2 3 2 2 3" xfId="35812"/>
    <cellStyle name="Input 3 2 3 2 2 4" xfId="35813"/>
    <cellStyle name="Input 3 2 3 2 2 5" xfId="35814"/>
    <cellStyle name="Input 3 2 3 2 2 6" xfId="35815"/>
    <cellStyle name="Input 3 2 3 2 2 7" xfId="35816"/>
    <cellStyle name="Input 3 2 3 2 2 8" xfId="35817"/>
    <cellStyle name="Input 3 2 3 2 2 9" xfId="35818"/>
    <cellStyle name="Input 3 2 3 2 3" xfId="35819"/>
    <cellStyle name="Input 3 2 3 2 3 2" xfId="35820"/>
    <cellStyle name="Input 3 2 3 2 3 3" xfId="35821"/>
    <cellStyle name="Input 3 2 3 2 3 4" xfId="35822"/>
    <cellStyle name="Input 3 2 3 2 3 5" xfId="35823"/>
    <cellStyle name="Input 3 2 3 2 3 6" xfId="35824"/>
    <cellStyle name="Input 3 2 3 2 3 7" xfId="35825"/>
    <cellStyle name="Input 3 2 3 2 3 8" xfId="35826"/>
    <cellStyle name="Input 3 2 3 2 4" xfId="35827"/>
    <cellStyle name="Input 3 2 3 2 4 2" xfId="35828"/>
    <cellStyle name="Input 3 2 3 2 4 3" xfId="35829"/>
    <cellStyle name="Input 3 2 3 2 4 4" xfId="35830"/>
    <cellStyle name="Input 3 2 3 2 4 5" xfId="35831"/>
    <cellStyle name="Input 3 2 3 2 4 6" xfId="35832"/>
    <cellStyle name="Input 3 2 3 2 4 7" xfId="35833"/>
    <cellStyle name="Input 3 2 3 2 4 8" xfId="35834"/>
    <cellStyle name="Input 3 2 3 2 4 9" xfId="35835"/>
    <cellStyle name="Input 3 2 3 2 5" xfId="35836"/>
    <cellStyle name="Input 3 2 3 2 6" xfId="35837"/>
    <cellStyle name="Input 3 2 3 2 7" xfId="35838"/>
    <cellStyle name="Input 3 2 3 2 8" xfId="35839"/>
    <cellStyle name="Input 3 2 3 2 9" xfId="35840"/>
    <cellStyle name="Input 3 2 3 3" xfId="35841"/>
    <cellStyle name="Input 3 2 3 3 10" xfId="35842"/>
    <cellStyle name="Input 3 2 3 3 11" xfId="35843"/>
    <cellStyle name="Input 3 2 3 3 12" xfId="35844"/>
    <cellStyle name="Input 3 2 3 3 13" xfId="35845"/>
    <cellStyle name="Input 3 2 3 3 2" xfId="35846"/>
    <cellStyle name="Input 3 2 3 3 2 10" xfId="35847"/>
    <cellStyle name="Input 3 2 3 3 2 2" xfId="35848"/>
    <cellStyle name="Input 3 2 3 3 2 2 2" xfId="35849"/>
    <cellStyle name="Input 3 2 3 3 2 2 3" xfId="35850"/>
    <cellStyle name="Input 3 2 3 3 2 2 4" xfId="35851"/>
    <cellStyle name="Input 3 2 3 3 2 2 5" xfId="35852"/>
    <cellStyle name="Input 3 2 3 3 2 2 6" xfId="35853"/>
    <cellStyle name="Input 3 2 3 3 2 2 7" xfId="35854"/>
    <cellStyle name="Input 3 2 3 3 2 2 8" xfId="35855"/>
    <cellStyle name="Input 3 2 3 3 2 2 9" xfId="35856"/>
    <cellStyle name="Input 3 2 3 3 2 3" xfId="35857"/>
    <cellStyle name="Input 3 2 3 3 2 4" xfId="35858"/>
    <cellStyle name="Input 3 2 3 3 2 5" xfId="35859"/>
    <cellStyle name="Input 3 2 3 3 2 6" xfId="35860"/>
    <cellStyle name="Input 3 2 3 3 2 7" xfId="35861"/>
    <cellStyle name="Input 3 2 3 3 2 8" xfId="35862"/>
    <cellStyle name="Input 3 2 3 3 2 9" xfId="35863"/>
    <cellStyle name="Input 3 2 3 3 3" xfId="35864"/>
    <cellStyle name="Input 3 2 3 3 3 2" xfId="35865"/>
    <cellStyle name="Input 3 2 3 3 3 3" xfId="35866"/>
    <cellStyle name="Input 3 2 3 3 3 4" xfId="35867"/>
    <cellStyle name="Input 3 2 3 3 3 5" xfId="35868"/>
    <cellStyle name="Input 3 2 3 3 3 6" xfId="35869"/>
    <cellStyle name="Input 3 2 3 3 3 7" xfId="35870"/>
    <cellStyle name="Input 3 2 3 3 3 8" xfId="35871"/>
    <cellStyle name="Input 3 2 3 3 4" xfId="35872"/>
    <cellStyle name="Input 3 2 3 3 4 2" xfId="35873"/>
    <cellStyle name="Input 3 2 3 3 4 3" xfId="35874"/>
    <cellStyle name="Input 3 2 3 3 4 4" xfId="35875"/>
    <cellStyle name="Input 3 2 3 3 4 5" xfId="35876"/>
    <cellStyle name="Input 3 2 3 3 4 6" xfId="35877"/>
    <cellStyle name="Input 3 2 3 3 4 7" xfId="35878"/>
    <cellStyle name="Input 3 2 3 3 4 8" xfId="35879"/>
    <cellStyle name="Input 3 2 3 3 4 9" xfId="35880"/>
    <cellStyle name="Input 3 2 3 3 5" xfId="35881"/>
    <cellStyle name="Input 3 2 3 3 6" xfId="35882"/>
    <cellStyle name="Input 3 2 3 3 7" xfId="35883"/>
    <cellStyle name="Input 3 2 3 3 8" xfId="35884"/>
    <cellStyle name="Input 3 2 3 3 9" xfId="35885"/>
    <cellStyle name="Input 3 2 3 4" xfId="35886"/>
    <cellStyle name="Input 3 2 3 4 10" xfId="35887"/>
    <cellStyle name="Input 3 2 3 4 11" xfId="35888"/>
    <cellStyle name="Input 3 2 3 4 12" xfId="35889"/>
    <cellStyle name="Input 3 2 3 4 13" xfId="35890"/>
    <cellStyle name="Input 3 2 3 4 2" xfId="35891"/>
    <cellStyle name="Input 3 2 3 4 2 10" xfId="35892"/>
    <cellStyle name="Input 3 2 3 4 2 2" xfId="35893"/>
    <cellStyle name="Input 3 2 3 4 2 2 2" xfId="35894"/>
    <cellStyle name="Input 3 2 3 4 2 2 3" xfId="35895"/>
    <cellStyle name="Input 3 2 3 4 2 2 4" xfId="35896"/>
    <cellStyle name="Input 3 2 3 4 2 2 5" xfId="35897"/>
    <cellStyle name="Input 3 2 3 4 2 2 6" xfId="35898"/>
    <cellStyle name="Input 3 2 3 4 2 2 7" xfId="35899"/>
    <cellStyle name="Input 3 2 3 4 2 2 8" xfId="35900"/>
    <cellStyle name="Input 3 2 3 4 2 2 9" xfId="35901"/>
    <cellStyle name="Input 3 2 3 4 2 3" xfId="35902"/>
    <cellStyle name="Input 3 2 3 4 2 4" xfId="35903"/>
    <cellStyle name="Input 3 2 3 4 2 5" xfId="35904"/>
    <cellStyle name="Input 3 2 3 4 2 6" xfId="35905"/>
    <cellStyle name="Input 3 2 3 4 2 7" xfId="35906"/>
    <cellStyle name="Input 3 2 3 4 2 8" xfId="35907"/>
    <cellStyle name="Input 3 2 3 4 2 9" xfId="35908"/>
    <cellStyle name="Input 3 2 3 4 3" xfId="35909"/>
    <cellStyle name="Input 3 2 3 4 3 2" xfId="35910"/>
    <cellStyle name="Input 3 2 3 4 3 3" xfId="35911"/>
    <cellStyle name="Input 3 2 3 4 3 4" xfId="35912"/>
    <cellStyle name="Input 3 2 3 4 3 5" xfId="35913"/>
    <cellStyle name="Input 3 2 3 4 3 6" xfId="35914"/>
    <cellStyle name="Input 3 2 3 4 3 7" xfId="35915"/>
    <cellStyle name="Input 3 2 3 4 3 8" xfId="35916"/>
    <cellStyle name="Input 3 2 3 4 4" xfId="35917"/>
    <cellStyle name="Input 3 2 3 4 4 2" xfId="35918"/>
    <cellStyle name="Input 3 2 3 4 4 3" xfId="35919"/>
    <cellStyle name="Input 3 2 3 4 4 4" xfId="35920"/>
    <cellStyle name="Input 3 2 3 4 4 5" xfId="35921"/>
    <cellStyle name="Input 3 2 3 4 4 6" xfId="35922"/>
    <cellStyle name="Input 3 2 3 4 4 7" xfId="35923"/>
    <cellStyle name="Input 3 2 3 4 4 8" xfId="35924"/>
    <cellStyle name="Input 3 2 3 4 4 9" xfId="35925"/>
    <cellStyle name="Input 3 2 3 4 5" xfId="35926"/>
    <cellStyle name="Input 3 2 3 4 6" xfId="35927"/>
    <cellStyle name="Input 3 2 3 4 7" xfId="35928"/>
    <cellStyle name="Input 3 2 3 4 8" xfId="35929"/>
    <cellStyle name="Input 3 2 3 4 9" xfId="35930"/>
    <cellStyle name="Input 3 2 3 5" xfId="35931"/>
    <cellStyle name="Input 3 2 3 5 10" xfId="35932"/>
    <cellStyle name="Input 3 2 3 5 11" xfId="35933"/>
    <cellStyle name="Input 3 2 3 5 12" xfId="35934"/>
    <cellStyle name="Input 3 2 3 5 13" xfId="35935"/>
    <cellStyle name="Input 3 2 3 5 2" xfId="35936"/>
    <cellStyle name="Input 3 2 3 5 2 10" xfId="35937"/>
    <cellStyle name="Input 3 2 3 5 2 2" xfId="35938"/>
    <cellStyle name="Input 3 2 3 5 2 2 2" xfId="35939"/>
    <cellStyle name="Input 3 2 3 5 2 2 3" xfId="35940"/>
    <cellStyle name="Input 3 2 3 5 2 2 4" xfId="35941"/>
    <cellStyle name="Input 3 2 3 5 2 2 5" xfId="35942"/>
    <cellStyle name="Input 3 2 3 5 2 2 6" xfId="35943"/>
    <cellStyle name="Input 3 2 3 5 2 2 7" xfId="35944"/>
    <cellStyle name="Input 3 2 3 5 2 2 8" xfId="35945"/>
    <cellStyle name="Input 3 2 3 5 2 2 9" xfId="35946"/>
    <cellStyle name="Input 3 2 3 5 2 3" xfId="35947"/>
    <cellStyle name="Input 3 2 3 5 2 4" xfId="35948"/>
    <cellStyle name="Input 3 2 3 5 2 5" xfId="35949"/>
    <cellStyle name="Input 3 2 3 5 2 6" xfId="35950"/>
    <cellStyle name="Input 3 2 3 5 2 7" xfId="35951"/>
    <cellStyle name="Input 3 2 3 5 2 8" xfId="35952"/>
    <cellStyle name="Input 3 2 3 5 2 9" xfId="35953"/>
    <cellStyle name="Input 3 2 3 5 3" xfId="35954"/>
    <cellStyle name="Input 3 2 3 5 3 2" xfId="35955"/>
    <cellStyle name="Input 3 2 3 5 3 3" xfId="35956"/>
    <cellStyle name="Input 3 2 3 5 3 4" xfId="35957"/>
    <cellStyle name="Input 3 2 3 5 3 5" xfId="35958"/>
    <cellStyle name="Input 3 2 3 5 3 6" xfId="35959"/>
    <cellStyle name="Input 3 2 3 5 3 7" xfId="35960"/>
    <cellStyle name="Input 3 2 3 5 3 8" xfId="35961"/>
    <cellStyle name="Input 3 2 3 5 4" xfId="35962"/>
    <cellStyle name="Input 3 2 3 5 4 2" xfId="35963"/>
    <cellStyle name="Input 3 2 3 5 4 3" xfId="35964"/>
    <cellStyle name="Input 3 2 3 5 4 4" xfId="35965"/>
    <cellStyle name="Input 3 2 3 5 4 5" xfId="35966"/>
    <cellStyle name="Input 3 2 3 5 4 6" xfId="35967"/>
    <cellStyle name="Input 3 2 3 5 4 7" xfId="35968"/>
    <cellStyle name="Input 3 2 3 5 4 8" xfId="35969"/>
    <cellStyle name="Input 3 2 3 5 4 9" xfId="35970"/>
    <cellStyle name="Input 3 2 3 5 5" xfId="35971"/>
    <cellStyle name="Input 3 2 3 5 6" xfId="35972"/>
    <cellStyle name="Input 3 2 3 5 7" xfId="35973"/>
    <cellStyle name="Input 3 2 3 5 8" xfId="35974"/>
    <cellStyle name="Input 3 2 3 5 9" xfId="35975"/>
    <cellStyle name="Input 3 2 3 6" xfId="35976"/>
    <cellStyle name="Input 3 2 3 6 10" xfId="35977"/>
    <cellStyle name="Input 3 2 3 6 2" xfId="35978"/>
    <cellStyle name="Input 3 2 3 6 2 2" xfId="35979"/>
    <cellStyle name="Input 3 2 3 6 2 3" xfId="35980"/>
    <cellStyle name="Input 3 2 3 6 2 4" xfId="35981"/>
    <cellStyle name="Input 3 2 3 6 2 5" xfId="35982"/>
    <cellStyle name="Input 3 2 3 6 2 6" xfId="35983"/>
    <cellStyle name="Input 3 2 3 6 2 7" xfId="35984"/>
    <cellStyle name="Input 3 2 3 6 2 8" xfId="35985"/>
    <cellStyle name="Input 3 2 3 6 2 9" xfId="35986"/>
    <cellStyle name="Input 3 2 3 6 3" xfId="35987"/>
    <cellStyle name="Input 3 2 3 6 4" xfId="35988"/>
    <cellStyle name="Input 3 2 3 6 5" xfId="35989"/>
    <cellStyle name="Input 3 2 3 6 6" xfId="35990"/>
    <cellStyle name="Input 3 2 3 6 7" xfId="35991"/>
    <cellStyle name="Input 3 2 3 6 8" xfId="35992"/>
    <cellStyle name="Input 3 2 3 6 9" xfId="35993"/>
    <cellStyle name="Input 3 2 3 7" xfId="35994"/>
    <cellStyle name="Input 3 2 3 7 2" xfId="35995"/>
    <cellStyle name="Input 3 2 3 7 3" xfId="35996"/>
    <cellStyle name="Input 3 2 3 7 4" xfId="35997"/>
    <cellStyle name="Input 3 2 3 7 5" xfId="35998"/>
    <cellStyle name="Input 3 2 3 7 6" xfId="35999"/>
    <cellStyle name="Input 3 2 3 7 7" xfId="36000"/>
    <cellStyle name="Input 3 2 3 7 8" xfId="36001"/>
    <cellStyle name="Input 3 2 3 8" xfId="36002"/>
    <cellStyle name="Input 3 2 3 8 2" xfId="36003"/>
    <cellStyle name="Input 3 2 3 8 3" xfId="36004"/>
    <cellStyle name="Input 3 2 3 8 4" xfId="36005"/>
    <cellStyle name="Input 3 2 3 8 5" xfId="36006"/>
    <cellStyle name="Input 3 2 3 8 6" xfId="36007"/>
    <cellStyle name="Input 3 2 3 8 7" xfId="36008"/>
    <cellStyle name="Input 3 2 3 8 8" xfId="36009"/>
    <cellStyle name="Input 3 2 3 8 9" xfId="36010"/>
    <cellStyle name="Input 3 2 3 9" xfId="36011"/>
    <cellStyle name="Input 3 2 4" xfId="36012"/>
    <cellStyle name="Input 3 2 4 10" xfId="36013"/>
    <cellStyle name="Input 3 2 4 11" xfId="36014"/>
    <cellStyle name="Input 3 2 4 12" xfId="36015"/>
    <cellStyle name="Input 3 2 4 13" xfId="36016"/>
    <cellStyle name="Input 3 2 4 14" xfId="36017"/>
    <cellStyle name="Input 3 2 4 15" xfId="36018"/>
    <cellStyle name="Input 3 2 4 16" xfId="36019"/>
    <cellStyle name="Input 3 2 4 17" xfId="36020"/>
    <cellStyle name="Input 3 2 4 18" xfId="36021"/>
    <cellStyle name="Input 3 2 4 2" xfId="36022"/>
    <cellStyle name="Input 3 2 4 2 10" xfId="36023"/>
    <cellStyle name="Input 3 2 4 2 11" xfId="36024"/>
    <cellStyle name="Input 3 2 4 2 12" xfId="36025"/>
    <cellStyle name="Input 3 2 4 2 13" xfId="36026"/>
    <cellStyle name="Input 3 2 4 2 2" xfId="36027"/>
    <cellStyle name="Input 3 2 4 2 2 10" xfId="36028"/>
    <cellStyle name="Input 3 2 4 2 2 2" xfId="36029"/>
    <cellStyle name="Input 3 2 4 2 2 2 2" xfId="36030"/>
    <cellStyle name="Input 3 2 4 2 2 2 3" xfId="36031"/>
    <cellStyle name="Input 3 2 4 2 2 2 4" xfId="36032"/>
    <cellStyle name="Input 3 2 4 2 2 2 5" xfId="36033"/>
    <cellStyle name="Input 3 2 4 2 2 2 6" xfId="36034"/>
    <cellStyle name="Input 3 2 4 2 2 2 7" xfId="36035"/>
    <cellStyle name="Input 3 2 4 2 2 2 8" xfId="36036"/>
    <cellStyle name="Input 3 2 4 2 2 2 9" xfId="36037"/>
    <cellStyle name="Input 3 2 4 2 2 3" xfId="36038"/>
    <cellStyle name="Input 3 2 4 2 2 4" xfId="36039"/>
    <cellStyle name="Input 3 2 4 2 2 5" xfId="36040"/>
    <cellStyle name="Input 3 2 4 2 2 6" xfId="36041"/>
    <cellStyle name="Input 3 2 4 2 2 7" xfId="36042"/>
    <cellStyle name="Input 3 2 4 2 2 8" xfId="36043"/>
    <cellStyle name="Input 3 2 4 2 2 9" xfId="36044"/>
    <cellStyle name="Input 3 2 4 2 3" xfId="36045"/>
    <cellStyle name="Input 3 2 4 2 3 2" xfId="36046"/>
    <cellStyle name="Input 3 2 4 2 3 3" xfId="36047"/>
    <cellStyle name="Input 3 2 4 2 3 4" xfId="36048"/>
    <cellStyle name="Input 3 2 4 2 3 5" xfId="36049"/>
    <cellStyle name="Input 3 2 4 2 3 6" xfId="36050"/>
    <cellStyle name="Input 3 2 4 2 3 7" xfId="36051"/>
    <cellStyle name="Input 3 2 4 2 3 8" xfId="36052"/>
    <cellStyle name="Input 3 2 4 2 4" xfId="36053"/>
    <cellStyle name="Input 3 2 4 2 4 2" xfId="36054"/>
    <cellStyle name="Input 3 2 4 2 4 3" xfId="36055"/>
    <cellStyle name="Input 3 2 4 2 4 4" xfId="36056"/>
    <cellStyle name="Input 3 2 4 2 4 5" xfId="36057"/>
    <cellStyle name="Input 3 2 4 2 4 6" xfId="36058"/>
    <cellStyle name="Input 3 2 4 2 4 7" xfId="36059"/>
    <cellStyle name="Input 3 2 4 2 4 8" xfId="36060"/>
    <cellStyle name="Input 3 2 4 2 4 9" xfId="36061"/>
    <cellStyle name="Input 3 2 4 2 5" xfId="36062"/>
    <cellStyle name="Input 3 2 4 2 6" xfId="36063"/>
    <cellStyle name="Input 3 2 4 2 7" xfId="36064"/>
    <cellStyle name="Input 3 2 4 2 8" xfId="36065"/>
    <cellStyle name="Input 3 2 4 2 9" xfId="36066"/>
    <cellStyle name="Input 3 2 4 3" xfId="36067"/>
    <cellStyle name="Input 3 2 4 3 10" xfId="36068"/>
    <cellStyle name="Input 3 2 4 3 11" xfId="36069"/>
    <cellStyle name="Input 3 2 4 3 12" xfId="36070"/>
    <cellStyle name="Input 3 2 4 3 13" xfId="36071"/>
    <cellStyle name="Input 3 2 4 3 2" xfId="36072"/>
    <cellStyle name="Input 3 2 4 3 2 10" xfId="36073"/>
    <cellStyle name="Input 3 2 4 3 2 2" xfId="36074"/>
    <cellStyle name="Input 3 2 4 3 2 2 2" xfId="36075"/>
    <cellStyle name="Input 3 2 4 3 2 2 3" xfId="36076"/>
    <cellStyle name="Input 3 2 4 3 2 2 4" xfId="36077"/>
    <cellStyle name="Input 3 2 4 3 2 2 5" xfId="36078"/>
    <cellStyle name="Input 3 2 4 3 2 2 6" xfId="36079"/>
    <cellStyle name="Input 3 2 4 3 2 2 7" xfId="36080"/>
    <cellStyle name="Input 3 2 4 3 2 2 8" xfId="36081"/>
    <cellStyle name="Input 3 2 4 3 2 2 9" xfId="36082"/>
    <cellStyle name="Input 3 2 4 3 2 3" xfId="36083"/>
    <cellStyle name="Input 3 2 4 3 2 4" xfId="36084"/>
    <cellStyle name="Input 3 2 4 3 2 5" xfId="36085"/>
    <cellStyle name="Input 3 2 4 3 2 6" xfId="36086"/>
    <cellStyle name="Input 3 2 4 3 2 7" xfId="36087"/>
    <cellStyle name="Input 3 2 4 3 2 8" xfId="36088"/>
    <cellStyle name="Input 3 2 4 3 2 9" xfId="36089"/>
    <cellStyle name="Input 3 2 4 3 3" xfId="36090"/>
    <cellStyle name="Input 3 2 4 3 3 2" xfId="36091"/>
    <cellStyle name="Input 3 2 4 3 3 3" xfId="36092"/>
    <cellStyle name="Input 3 2 4 3 3 4" xfId="36093"/>
    <cellStyle name="Input 3 2 4 3 3 5" xfId="36094"/>
    <cellStyle name="Input 3 2 4 3 3 6" xfId="36095"/>
    <cellStyle name="Input 3 2 4 3 3 7" xfId="36096"/>
    <cellStyle name="Input 3 2 4 3 3 8" xfId="36097"/>
    <cellStyle name="Input 3 2 4 3 4" xfId="36098"/>
    <cellStyle name="Input 3 2 4 3 4 2" xfId="36099"/>
    <cellStyle name="Input 3 2 4 3 4 3" xfId="36100"/>
    <cellStyle name="Input 3 2 4 3 4 4" xfId="36101"/>
    <cellStyle name="Input 3 2 4 3 4 5" xfId="36102"/>
    <cellStyle name="Input 3 2 4 3 4 6" xfId="36103"/>
    <cellStyle name="Input 3 2 4 3 4 7" xfId="36104"/>
    <cellStyle name="Input 3 2 4 3 4 8" xfId="36105"/>
    <cellStyle name="Input 3 2 4 3 4 9" xfId="36106"/>
    <cellStyle name="Input 3 2 4 3 5" xfId="36107"/>
    <cellStyle name="Input 3 2 4 3 6" xfId="36108"/>
    <cellStyle name="Input 3 2 4 3 7" xfId="36109"/>
    <cellStyle name="Input 3 2 4 3 8" xfId="36110"/>
    <cellStyle name="Input 3 2 4 3 9" xfId="36111"/>
    <cellStyle name="Input 3 2 4 4" xfId="36112"/>
    <cellStyle name="Input 3 2 4 4 10" xfId="36113"/>
    <cellStyle name="Input 3 2 4 4 11" xfId="36114"/>
    <cellStyle name="Input 3 2 4 4 12" xfId="36115"/>
    <cellStyle name="Input 3 2 4 4 13" xfId="36116"/>
    <cellStyle name="Input 3 2 4 4 2" xfId="36117"/>
    <cellStyle name="Input 3 2 4 4 2 10" xfId="36118"/>
    <cellStyle name="Input 3 2 4 4 2 2" xfId="36119"/>
    <cellStyle name="Input 3 2 4 4 2 2 2" xfId="36120"/>
    <cellStyle name="Input 3 2 4 4 2 2 3" xfId="36121"/>
    <cellStyle name="Input 3 2 4 4 2 2 4" xfId="36122"/>
    <cellStyle name="Input 3 2 4 4 2 2 5" xfId="36123"/>
    <cellStyle name="Input 3 2 4 4 2 2 6" xfId="36124"/>
    <cellStyle name="Input 3 2 4 4 2 2 7" xfId="36125"/>
    <cellStyle name="Input 3 2 4 4 2 2 8" xfId="36126"/>
    <cellStyle name="Input 3 2 4 4 2 2 9" xfId="36127"/>
    <cellStyle name="Input 3 2 4 4 2 3" xfId="36128"/>
    <cellStyle name="Input 3 2 4 4 2 4" xfId="36129"/>
    <cellStyle name="Input 3 2 4 4 2 5" xfId="36130"/>
    <cellStyle name="Input 3 2 4 4 2 6" xfId="36131"/>
    <cellStyle name="Input 3 2 4 4 2 7" xfId="36132"/>
    <cellStyle name="Input 3 2 4 4 2 8" xfId="36133"/>
    <cellStyle name="Input 3 2 4 4 2 9" xfId="36134"/>
    <cellStyle name="Input 3 2 4 4 3" xfId="36135"/>
    <cellStyle name="Input 3 2 4 4 3 2" xfId="36136"/>
    <cellStyle name="Input 3 2 4 4 3 3" xfId="36137"/>
    <cellStyle name="Input 3 2 4 4 3 4" xfId="36138"/>
    <cellStyle name="Input 3 2 4 4 3 5" xfId="36139"/>
    <cellStyle name="Input 3 2 4 4 3 6" xfId="36140"/>
    <cellStyle name="Input 3 2 4 4 3 7" xfId="36141"/>
    <cellStyle name="Input 3 2 4 4 3 8" xfId="36142"/>
    <cellStyle name="Input 3 2 4 4 4" xfId="36143"/>
    <cellStyle name="Input 3 2 4 4 4 2" xfId="36144"/>
    <cellStyle name="Input 3 2 4 4 4 3" xfId="36145"/>
    <cellStyle name="Input 3 2 4 4 4 4" xfId="36146"/>
    <cellStyle name="Input 3 2 4 4 4 5" xfId="36147"/>
    <cellStyle name="Input 3 2 4 4 4 6" xfId="36148"/>
    <cellStyle name="Input 3 2 4 4 4 7" xfId="36149"/>
    <cellStyle name="Input 3 2 4 4 4 8" xfId="36150"/>
    <cellStyle name="Input 3 2 4 4 4 9" xfId="36151"/>
    <cellStyle name="Input 3 2 4 4 5" xfId="36152"/>
    <cellStyle name="Input 3 2 4 4 6" xfId="36153"/>
    <cellStyle name="Input 3 2 4 4 7" xfId="36154"/>
    <cellStyle name="Input 3 2 4 4 8" xfId="36155"/>
    <cellStyle name="Input 3 2 4 4 9" xfId="36156"/>
    <cellStyle name="Input 3 2 4 5" xfId="36157"/>
    <cellStyle name="Input 3 2 4 5 10" xfId="36158"/>
    <cellStyle name="Input 3 2 4 5 11" xfId="36159"/>
    <cellStyle name="Input 3 2 4 5 12" xfId="36160"/>
    <cellStyle name="Input 3 2 4 5 13" xfId="36161"/>
    <cellStyle name="Input 3 2 4 5 2" xfId="36162"/>
    <cellStyle name="Input 3 2 4 5 2 10" xfId="36163"/>
    <cellStyle name="Input 3 2 4 5 2 2" xfId="36164"/>
    <cellStyle name="Input 3 2 4 5 2 2 2" xfId="36165"/>
    <cellStyle name="Input 3 2 4 5 2 2 3" xfId="36166"/>
    <cellStyle name="Input 3 2 4 5 2 2 4" xfId="36167"/>
    <cellStyle name="Input 3 2 4 5 2 2 5" xfId="36168"/>
    <cellStyle name="Input 3 2 4 5 2 2 6" xfId="36169"/>
    <cellStyle name="Input 3 2 4 5 2 2 7" xfId="36170"/>
    <cellStyle name="Input 3 2 4 5 2 2 8" xfId="36171"/>
    <cellStyle name="Input 3 2 4 5 2 2 9" xfId="36172"/>
    <cellStyle name="Input 3 2 4 5 2 3" xfId="36173"/>
    <cellStyle name="Input 3 2 4 5 2 4" xfId="36174"/>
    <cellStyle name="Input 3 2 4 5 2 5" xfId="36175"/>
    <cellStyle name="Input 3 2 4 5 2 6" xfId="36176"/>
    <cellStyle name="Input 3 2 4 5 2 7" xfId="36177"/>
    <cellStyle name="Input 3 2 4 5 2 8" xfId="36178"/>
    <cellStyle name="Input 3 2 4 5 2 9" xfId="36179"/>
    <cellStyle name="Input 3 2 4 5 3" xfId="36180"/>
    <cellStyle name="Input 3 2 4 5 3 2" xfId="36181"/>
    <cellStyle name="Input 3 2 4 5 3 3" xfId="36182"/>
    <cellStyle name="Input 3 2 4 5 3 4" xfId="36183"/>
    <cellStyle name="Input 3 2 4 5 3 5" xfId="36184"/>
    <cellStyle name="Input 3 2 4 5 3 6" xfId="36185"/>
    <cellStyle name="Input 3 2 4 5 3 7" xfId="36186"/>
    <cellStyle name="Input 3 2 4 5 3 8" xfId="36187"/>
    <cellStyle name="Input 3 2 4 5 4" xfId="36188"/>
    <cellStyle name="Input 3 2 4 5 4 2" xfId="36189"/>
    <cellStyle name="Input 3 2 4 5 4 3" xfId="36190"/>
    <cellStyle name="Input 3 2 4 5 4 4" xfId="36191"/>
    <cellStyle name="Input 3 2 4 5 4 5" xfId="36192"/>
    <cellStyle name="Input 3 2 4 5 4 6" xfId="36193"/>
    <cellStyle name="Input 3 2 4 5 4 7" xfId="36194"/>
    <cellStyle name="Input 3 2 4 5 4 8" xfId="36195"/>
    <cellStyle name="Input 3 2 4 5 4 9" xfId="36196"/>
    <cellStyle name="Input 3 2 4 5 5" xfId="36197"/>
    <cellStyle name="Input 3 2 4 5 6" xfId="36198"/>
    <cellStyle name="Input 3 2 4 5 7" xfId="36199"/>
    <cellStyle name="Input 3 2 4 5 8" xfId="36200"/>
    <cellStyle name="Input 3 2 4 5 9" xfId="36201"/>
    <cellStyle name="Input 3 2 4 6" xfId="36202"/>
    <cellStyle name="Input 3 2 4 6 10" xfId="36203"/>
    <cellStyle name="Input 3 2 4 6 2" xfId="36204"/>
    <cellStyle name="Input 3 2 4 6 2 2" xfId="36205"/>
    <cellStyle name="Input 3 2 4 6 2 3" xfId="36206"/>
    <cellStyle name="Input 3 2 4 6 2 4" xfId="36207"/>
    <cellStyle name="Input 3 2 4 6 2 5" xfId="36208"/>
    <cellStyle name="Input 3 2 4 6 2 6" xfId="36209"/>
    <cellStyle name="Input 3 2 4 6 2 7" xfId="36210"/>
    <cellStyle name="Input 3 2 4 6 2 8" xfId="36211"/>
    <cellStyle name="Input 3 2 4 6 2 9" xfId="36212"/>
    <cellStyle name="Input 3 2 4 6 3" xfId="36213"/>
    <cellStyle name="Input 3 2 4 6 4" xfId="36214"/>
    <cellStyle name="Input 3 2 4 6 5" xfId="36215"/>
    <cellStyle name="Input 3 2 4 6 6" xfId="36216"/>
    <cellStyle name="Input 3 2 4 6 7" xfId="36217"/>
    <cellStyle name="Input 3 2 4 6 8" xfId="36218"/>
    <cellStyle name="Input 3 2 4 6 9" xfId="36219"/>
    <cellStyle name="Input 3 2 4 7" xfId="36220"/>
    <cellStyle name="Input 3 2 4 7 2" xfId="36221"/>
    <cellStyle name="Input 3 2 4 7 3" xfId="36222"/>
    <cellStyle name="Input 3 2 4 7 4" xfId="36223"/>
    <cellStyle name="Input 3 2 4 7 5" xfId="36224"/>
    <cellStyle name="Input 3 2 4 7 6" xfId="36225"/>
    <cellStyle name="Input 3 2 4 7 7" xfId="36226"/>
    <cellStyle name="Input 3 2 4 7 8" xfId="36227"/>
    <cellStyle name="Input 3 2 4 8" xfId="36228"/>
    <cellStyle name="Input 3 2 4 8 2" xfId="36229"/>
    <cellStyle name="Input 3 2 4 8 3" xfId="36230"/>
    <cellStyle name="Input 3 2 4 8 4" xfId="36231"/>
    <cellStyle name="Input 3 2 4 8 5" xfId="36232"/>
    <cellStyle name="Input 3 2 4 8 6" xfId="36233"/>
    <cellStyle name="Input 3 2 4 8 7" xfId="36234"/>
    <cellStyle name="Input 3 2 4 8 8" xfId="36235"/>
    <cellStyle name="Input 3 2 4 8 9" xfId="36236"/>
    <cellStyle name="Input 3 2 4 9" xfId="36237"/>
    <cellStyle name="Input 3 2 5" xfId="36238"/>
    <cellStyle name="Input 3 2 5 10" xfId="36239"/>
    <cellStyle name="Input 3 2 5 11" xfId="36240"/>
    <cellStyle name="Input 3 2 5 12" xfId="36241"/>
    <cellStyle name="Input 3 2 5 13" xfId="36242"/>
    <cellStyle name="Input 3 2 5 2" xfId="36243"/>
    <cellStyle name="Input 3 2 5 2 10" xfId="36244"/>
    <cellStyle name="Input 3 2 5 2 2" xfId="36245"/>
    <cellStyle name="Input 3 2 5 2 2 2" xfId="36246"/>
    <cellStyle name="Input 3 2 5 2 2 3" xfId="36247"/>
    <cellStyle name="Input 3 2 5 2 2 4" xfId="36248"/>
    <cellStyle name="Input 3 2 5 2 2 5" xfId="36249"/>
    <cellStyle name="Input 3 2 5 2 2 6" xfId="36250"/>
    <cellStyle name="Input 3 2 5 2 2 7" xfId="36251"/>
    <cellStyle name="Input 3 2 5 2 2 8" xfId="36252"/>
    <cellStyle name="Input 3 2 5 2 2 9" xfId="36253"/>
    <cellStyle name="Input 3 2 5 2 3" xfId="36254"/>
    <cellStyle name="Input 3 2 5 2 4" xfId="36255"/>
    <cellStyle name="Input 3 2 5 2 5" xfId="36256"/>
    <cellStyle name="Input 3 2 5 2 6" xfId="36257"/>
    <cellStyle name="Input 3 2 5 2 7" xfId="36258"/>
    <cellStyle name="Input 3 2 5 2 8" xfId="36259"/>
    <cellStyle name="Input 3 2 5 2 9" xfId="36260"/>
    <cellStyle name="Input 3 2 5 3" xfId="36261"/>
    <cellStyle name="Input 3 2 5 3 2" xfId="36262"/>
    <cellStyle name="Input 3 2 5 3 3" xfId="36263"/>
    <cellStyle name="Input 3 2 5 3 4" xfId="36264"/>
    <cellStyle name="Input 3 2 5 3 5" xfId="36265"/>
    <cellStyle name="Input 3 2 5 3 6" xfId="36266"/>
    <cellStyle name="Input 3 2 5 3 7" xfId="36267"/>
    <cellStyle name="Input 3 2 5 3 8" xfId="36268"/>
    <cellStyle name="Input 3 2 5 4" xfId="36269"/>
    <cellStyle name="Input 3 2 5 4 2" xfId="36270"/>
    <cellStyle name="Input 3 2 5 4 3" xfId="36271"/>
    <cellStyle name="Input 3 2 5 4 4" xfId="36272"/>
    <cellStyle name="Input 3 2 5 4 5" xfId="36273"/>
    <cellStyle name="Input 3 2 5 4 6" xfId="36274"/>
    <cellStyle name="Input 3 2 5 4 7" xfId="36275"/>
    <cellStyle name="Input 3 2 5 4 8" xfId="36276"/>
    <cellStyle name="Input 3 2 5 4 9" xfId="36277"/>
    <cellStyle name="Input 3 2 5 5" xfId="36278"/>
    <cellStyle name="Input 3 2 5 6" xfId="36279"/>
    <cellStyle name="Input 3 2 5 7" xfId="36280"/>
    <cellStyle name="Input 3 2 5 8" xfId="36281"/>
    <cellStyle name="Input 3 2 5 9" xfId="36282"/>
    <cellStyle name="Input 3 2 6" xfId="36283"/>
    <cellStyle name="Input 3 2 6 10" xfId="36284"/>
    <cellStyle name="Input 3 2 6 11" xfId="36285"/>
    <cellStyle name="Input 3 2 6 12" xfId="36286"/>
    <cellStyle name="Input 3 2 6 13" xfId="36287"/>
    <cellStyle name="Input 3 2 6 2" xfId="36288"/>
    <cellStyle name="Input 3 2 6 2 10" xfId="36289"/>
    <cellStyle name="Input 3 2 6 2 2" xfId="36290"/>
    <cellStyle name="Input 3 2 6 2 2 2" xfId="36291"/>
    <cellStyle name="Input 3 2 6 2 2 3" xfId="36292"/>
    <cellStyle name="Input 3 2 6 2 2 4" xfId="36293"/>
    <cellStyle name="Input 3 2 6 2 2 5" xfId="36294"/>
    <cellStyle name="Input 3 2 6 2 2 6" xfId="36295"/>
    <cellStyle name="Input 3 2 6 2 2 7" xfId="36296"/>
    <cellStyle name="Input 3 2 6 2 2 8" xfId="36297"/>
    <cellStyle name="Input 3 2 6 2 2 9" xfId="36298"/>
    <cellStyle name="Input 3 2 6 2 3" xfId="36299"/>
    <cellStyle name="Input 3 2 6 2 4" xfId="36300"/>
    <cellStyle name="Input 3 2 6 2 5" xfId="36301"/>
    <cellStyle name="Input 3 2 6 2 6" xfId="36302"/>
    <cellStyle name="Input 3 2 6 2 7" xfId="36303"/>
    <cellStyle name="Input 3 2 6 2 8" xfId="36304"/>
    <cellStyle name="Input 3 2 6 2 9" xfId="36305"/>
    <cellStyle name="Input 3 2 6 3" xfId="36306"/>
    <cellStyle name="Input 3 2 6 3 2" xfId="36307"/>
    <cellStyle name="Input 3 2 6 3 3" xfId="36308"/>
    <cellStyle name="Input 3 2 6 3 4" xfId="36309"/>
    <cellStyle name="Input 3 2 6 3 5" xfId="36310"/>
    <cellStyle name="Input 3 2 6 3 6" xfId="36311"/>
    <cellStyle name="Input 3 2 6 3 7" xfId="36312"/>
    <cellStyle name="Input 3 2 6 3 8" xfId="36313"/>
    <cellStyle name="Input 3 2 6 4" xfId="36314"/>
    <cellStyle name="Input 3 2 6 4 2" xfId="36315"/>
    <cellStyle name="Input 3 2 6 4 3" xfId="36316"/>
    <cellStyle name="Input 3 2 6 4 4" xfId="36317"/>
    <cellStyle name="Input 3 2 6 4 5" xfId="36318"/>
    <cellStyle name="Input 3 2 6 4 6" xfId="36319"/>
    <cellStyle name="Input 3 2 6 4 7" xfId="36320"/>
    <cellStyle name="Input 3 2 6 4 8" xfId="36321"/>
    <cellStyle name="Input 3 2 6 4 9" xfId="36322"/>
    <cellStyle name="Input 3 2 6 5" xfId="36323"/>
    <cellStyle name="Input 3 2 6 6" xfId="36324"/>
    <cellStyle name="Input 3 2 6 7" xfId="36325"/>
    <cellStyle name="Input 3 2 6 8" xfId="36326"/>
    <cellStyle name="Input 3 2 6 9" xfId="36327"/>
    <cellStyle name="Input 3 2 7" xfId="36328"/>
    <cellStyle name="Input 3 2 7 2" xfId="36329"/>
    <cellStyle name="Input 3 2 7 3" xfId="36330"/>
    <cellStyle name="Input 3 2 7 4" xfId="36331"/>
    <cellStyle name="Input 3 2 7 5" xfId="36332"/>
    <cellStyle name="Input 3 2 7 6" xfId="36333"/>
    <cellStyle name="Input 3 2 7 7" xfId="36334"/>
    <cellStyle name="Input 3 2 7 8" xfId="36335"/>
    <cellStyle name="Input 3 2 7 9" xfId="36336"/>
    <cellStyle name="Input 3 2 8" xfId="36337"/>
    <cellStyle name="Input 3 2 9" xfId="36338"/>
    <cellStyle name="Input 3 3" xfId="36339"/>
    <cellStyle name="Input 3 3 10" xfId="36340"/>
    <cellStyle name="Input 3 3 11" xfId="36341"/>
    <cellStyle name="Input 3 3 12" xfId="36342"/>
    <cellStyle name="Input 3 3 13" xfId="36343"/>
    <cellStyle name="Input 3 3 14" xfId="36344"/>
    <cellStyle name="Input 3 3 2" xfId="36345"/>
    <cellStyle name="Input 3 3 2 10" xfId="36346"/>
    <cellStyle name="Input 3 3 2 11" xfId="36347"/>
    <cellStyle name="Input 3 3 2 12" xfId="36348"/>
    <cellStyle name="Input 3 3 2 13" xfId="36349"/>
    <cellStyle name="Input 3 3 2 14" xfId="36350"/>
    <cellStyle name="Input 3 3 2 15" xfId="36351"/>
    <cellStyle name="Input 3 3 2 16" xfId="36352"/>
    <cellStyle name="Input 3 3 2 17" xfId="36353"/>
    <cellStyle name="Input 3 3 2 18" xfId="36354"/>
    <cellStyle name="Input 3 3 2 19" xfId="36355"/>
    <cellStyle name="Input 3 3 2 2" xfId="36356"/>
    <cellStyle name="Input 3 3 2 2 10" xfId="36357"/>
    <cellStyle name="Input 3 3 2 2 11" xfId="36358"/>
    <cellStyle name="Input 3 3 2 2 12" xfId="36359"/>
    <cellStyle name="Input 3 3 2 2 13" xfId="36360"/>
    <cellStyle name="Input 3 3 2 2 2" xfId="36361"/>
    <cellStyle name="Input 3 3 2 2 2 10" xfId="36362"/>
    <cellStyle name="Input 3 3 2 2 2 2" xfId="36363"/>
    <cellStyle name="Input 3 3 2 2 2 2 2" xfId="36364"/>
    <cellStyle name="Input 3 3 2 2 2 2 3" xfId="36365"/>
    <cellStyle name="Input 3 3 2 2 2 2 4" xfId="36366"/>
    <cellStyle name="Input 3 3 2 2 2 2 5" xfId="36367"/>
    <cellStyle name="Input 3 3 2 2 2 2 6" xfId="36368"/>
    <cellStyle name="Input 3 3 2 2 2 2 7" xfId="36369"/>
    <cellStyle name="Input 3 3 2 2 2 2 8" xfId="36370"/>
    <cellStyle name="Input 3 3 2 2 2 2 9" xfId="36371"/>
    <cellStyle name="Input 3 3 2 2 2 3" xfId="36372"/>
    <cellStyle name="Input 3 3 2 2 2 4" xfId="36373"/>
    <cellStyle name="Input 3 3 2 2 2 5" xfId="36374"/>
    <cellStyle name="Input 3 3 2 2 2 6" xfId="36375"/>
    <cellStyle name="Input 3 3 2 2 2 7" xfId="36376"/>
    <cellStyle name="Input 3 3 2 2 2 8" xfId="36377"/>
    <cellStyle name="Input 3 3 2 2 2 9" xfId="36378"/>
    <cellStyle name="Input 3 3 2 2 3" xfId="36379"/>
    <cellStyle name="Input 3 3 2 2 3 2" xfId="36380"/>
    <cellStyle name="Input 3 3 2 2 3 3" xfId="36381"/>
    <cellStyle name="Input 3 3 2 2 3 4" xfId="36382"/>
    <cellStyle name="Input 3 3 2 2 3 5" xfId="36383"/>
    <cellStyle name="Input 3 3 2 2 3 6" xfId="36384"/>
    <cellStyle name="Input 3 3 2 2 3 7" xfId="36385"/>
    <cellStyle name="Input 3 3 2 2 3 8" xfId="36386"/>
    <cellStyle name="Input 3 3 2 2 4" xfId="36387"/>
    <cellStyle name="Input 3 3 2 2 4 2" xfId="36388"/>
    <cellStyle name="Input 3 3 2 2 4 3" xfId="36389"/>
    <cellStyle name="Input 3 3 2 2 4 4" xfId="36390"/>
    <cellStyle name="Input 3 3 2 2 4 5" xfId="36391"/>
    <cellStyle name="Input 3 3 2 2 4 6" xfId="36392"/>
    <cellStyle name="Input 3 3 2 2 4 7" xfId="36393"/>
    <cellStyle name="Input 3 3 2 2 4 8" xfId="36394"/>
    <cellStyle name="Input 3 3 2 2 4 9" xfId="36395"/>
    <cellStyle name="Input 3 3 2 2 5" xfId="36396"/>
    <cellStyle name="Input 3 3 2 2 6" xfId="36397"/>
    <cellStyle name="Input 3 3 2 2 7" xfId="36398"/>
    <cellStyle name="Input 3 3 2 2 8" xfId="36399"/>
    <cellStyle name="Input 3 3 2 2 9" xfId="36400"/>
    <cellStyle name="Input 3 3 2 3" xfId="36401"/>
    <cellStyle name="Input 3 3 2 3 10" xfId="36402"/>
    <cellStyle name="Input 3 3 2 3 11" xfId="36403"/>
    <cellStyle name="Input 3 3 2 3 12" xfId="36404"/>
    <cellStyle name="Input 3 3 2 3 13" xfId="36405"/>
    <cellStyle name="Input 3 3 2 3 2" xfId="36406"/>
    <cellStyle name="Input 3 3 2 3 2 10" xfId="36407"/>
    <cellStyle name="Input 3 3 2 3 2 2" xfId="36408"/>
    <cellStyle name="Input 3 3 2 3 2 2 2" xfId="36409"/>
    <cellStyle name="Input 3 3 2 3 2 2 3" xfId="36410"/>
    <cellStyle name="Input 3 3 2 3 2 2 4" xfId="36411"/>
    <cellStyle name="Input 3 3 2 3 2 2 5" xfId="36412"/>
    <cellStyle name="Input 3 3 2 3 2 2 6" xfId="36413"/>
    <cellStyle name="Input 3 3 2 3 2 2 7" xfId="36414"/>
    <cellStyle name="Input 3 3 2 3 2 2 8" xfId="36415"/>
    <cellStyle name="Input 3 3 2 3 2 2 9" xfId="36416"/>
    <cellStyle name="Input 3 3 2 3 2 3" xfId="36417"/>
    <cellStyle name="Input 3 3 2 3 2 4" xfId="36418"/>
    <cellStyle name="Input 3 3 2 3 2 5" xfId="36419"/>
    <cellStyle name="Input 3 3 2 3 2 6" xfId="36420"/>
    <cellStyle name="Input 3 3 2 3 2 7" xfId="36421"/>
    <cellStyle name="Input 3 3 2 3 2 8" xfId="36422"/>
    <cellStyle name="Input 3 3 2 3 2 9" xfId="36423"/>
    <cellStyle name="Input 3 3 2 3 3" xfId="36424"/>
    <cellStyle name="Input 3 3 2 3 3 2" xfId="36425"/>
    <cellStyle name="Input 3 3 2 3 3 3" xfId="36426"/>
    <cellStyle name="Input 3 3 2 3 3 4" xfId="36427"/>
    <cellStyle name="Input 3 3 2 3 3 5" xfId="36428"/>
    <cellStyle name="Input 3 3 2 3 3 6" xfId="36429"/>
    <cellStyle name="Input 3 3 2 3 3 7" xfId="36430"/>
    <cellStyle name="Input 3 3 2 3 3 8" xfId="36431"/>
    <cellStyle name="Input 3 3 2 3 4" xfId="36432"/>
    <cellStyle name="Input 3 3 2 3 4 2" xfId="36433"/>
    <cellStyle name="Input 3 3 2 3 4 3" xfId="36434"/>
    <cellStyle name="Input 3 3 2 3 4 4" xfId="36435"/>
    <cellStyle name="Input 3 3 2 3 4 5" xfId="36436"/>
    <cellStyle name="Input 3 3 2 3 4 6" xfId="36437"/>
    <cellStyle name="Input 3 3 2 3 4 7" xfId="36438"/>
    <cellStyle name="Input 3 3 2 3 4 8" xfId="36439"/>
    <cellStyle name="Input 3 3 2 3 4 9" xfId="36440"/>
    <cellStyle name="Input 3 3 2 3 5" xfId="36441"/>
    <cellStyle name="Input 3 3 2 3 6" xfId="36442"/>
    <cellStyle name="Input 3 3 2 3 7" xfId="36443"/>
    <cellStyle name="Input 3 3 2 3 8" xfId="36444"/>
    <cellStyle name="Input 3 3 2 3 9" xfId="36445"/>
    <cellStyle name="Input 3 3 2 4" xfId="36446"/>
    <cellStyle name="Input 3 3 2 4 10" xfId="36447"/>
    <cellStyle name="Input 3 3 2 4 11" xfId="36448"/>
    <cellStyle name="Input 3 3 2 4 12" xfId="36449"/>
    <cellStyle name="Input 3 3 2 4 13" xfId="36450"/>
    <cellStyle name="Input 3 3 2 4 2" xfId="36451"/>
    <cellStyle name="Input 3 3 2 4 2 10" xfId="36452"/>
    <cellStyle name="Input 3 3 2 4 2 2" xfId="36453"/>
    <cellStyle name="Input 3 3 2 4 2 2 2" xfId="36454"/>
    <cellStyle name="Input 3 3 2 4 2 2 3" xfId="36455"/>
    <cellStyle name="Input 3 3 2 4 2 2 4" xfId="36456"/>
    <cellStyle name="Input 3 3 2 4 2 2 5" xfId="36457"/>
    <cellStyle name="Input 3 3 2 4 2 2 6" xfId="36458"/>
    <cellStyle name="Input 3 3 2 4 2 2 7" xfId="36459"/>
    <cellStyle name="Input 3 3 2 4 2 2 8" xfId="36460"/>
    <cellStyle name="Input 3 3 2 4 2 2 9" xfId="36461"/>
    <cellStyle name="Input 3 3 2 4 2 3" xfId="36462"/>
    <cellStyle name="Input 3 3 2 4 2 4" xfId="36463"/>
    <cellStyle name="Input 3 3 2 4 2 5" xfId="36464"/>
    <cellStyle name="Input 3 3 2 4 2 6" xfId="36465"/>
    <cellStyle name="Input 3 3 2 4 2 7" xfId="36466"/>
    <cellStyle name="Input 3 3 2 4 2 8" xfId="36467"/>
    <cellStyle name="Input 3 3 2 4 2 9" xfId="36468"/>
    <cellStyle name="Input 3 3 2 4 3" xfId="36469"/>
    <cellStyle name="Input 3 3 2 4 3 2" xfId="36470"/>
    <cellStyle name="Input 3 3 2 4 3 3" xfId="36471"/>
    <cellStyle name="Input 3 3 2 4 3 4" xfId="36472"/>
    <cellStyle name="Input 3 3 2 4 3 5" xfId="36473"/>
    <cellStyle name="Input 3 3 2 4 3 6" xfId="36474"/>
    <cellStyle name="Input 3 3 2 4 3 7" xfId="36475"/>
    <cellStyle name="Input 3 3 2 4 3 8" xfId="36476"/>
    <cellStyle name="Input 3 3 2 4 4" xfId="36477"/>
    <cellStyle name="Input 3 3 2 4 4 2" xfId="36478"/>
    <cellStyle name="Input 3 3 2 4 4 3" xfId="36479"/>
    <cellStyle name="Input 3 3 2 4 4 4" xfId="36480"/>
    <cellStyle name="Input 3 3 2 4 4 5" xfId="36481"/>
    <cellStyle name="Input 3 3 2 4 4 6" xfId="36482"/>
    <cellStyle name="Input 3 3 2 4 4 7" xfId="36483"/>
    <cellStyle name="Input 3 3 2 4 4 8" xfId="36484"/>
    <cellStyle name="Input 3 3 2 4 4 9" xfId="36485"/>
    <cellStyle name="Input 3 3 2 4 5" xfId="36486"/>
    <cellStyle name="Input 3 3 2 4 6" xfId="36487"/>
    <cellStyle name="Input 3 3 2 4 7" xfId="36488"/>
    <cellStyle name="Input 3 3 2 4 8" xfId="36489"/>
    <cellStyle name="Input 3 3 2 4 9" xfId="36490"/>
    <cellStyle name="Input 3 3 2 5" xfId="36491"/>
    <cellStyle name="Input 3 3 2 5 10" xfId="36492"/>
    <cellStyle name="Input 3 3 2 5 11" xfId="36493"/>
    <cellStyle name="Input 3 3 2 5 12" xfId="36494"/>
    <cellStyle name="Input 3 3 2 5 13" xfId="36495"/>
    <cellStyle name="Input 3 3 2 5 2" xfId="36496"/>
    <cellStyle name="Input 3 3 2 5 2 10" xfId="36497"/>
    <cellStyle name="Input 3 3 2 5 2 2" xfId="36498"/>
    <cellStyle name="Input 3 3 2 5 2 2 2" xfId="36499"/>
    <cellStyle name="Input 3 3 2 5 2 2 3" xfId="36500"/>
    <cellStyle name="Input 3 3 2 5 2 2 4" xfId="36501"/>
    <cellStyle name="Input 3 3 2 5 2 2 5" xfId="36502"/>
    <cellStyle name="Input 3 3 2 5 2 2 6" xfId="36503"/>
    <cellStyle name="Input 3 3 2 5 2 2 7" xfId="36504"/>
    <cellStyle name="Input 3 3 2 5 2 2 8" xfId="36505"/>
    <cellStyle name="Input 3 3 2 5 2 2 9" xfId="36506"/>
    <cellStyle name="Input 3 3 2 5 2 3" xfId="36507"/>
    <cellStyle name="Input 3 3 2 5 2 4" xfId="36508"/>
    <cellStyle name="Input 3 3 2 5 2 5" xfId="36509"/>
    <cellStyle name="Input 3 3 2 5 2 6" xfId="36510"/>
    <cellStyle name="Input 3 3 2 5 2 7" xfId="36511"/>
    <cellStyle name="Input 3 3 2 5 2 8" xfId="36512"/>
    <cellStyle name="Input 3 3 2 5 2 9" xfId="36513"/>
    <cellStyle name="Input 3 3 2 5 3" xfId="36514"/>
    <cellStyle name="Input 3 3 2 5 3 2" xfId="36515"/>
    <cellStyle name="Input 3 3 2 5 3 3" xfId="36516"/>
    <cellStyle name="Input 3 3 2 5 3 4" xfId="36517"/>
    <cellStyle name="Input 3 3 2 5 3 5" xfId="36518"/>
    <cellStyle name="Input 3 3 2 5 3 6" xfId="36519"/>
    <cellStyle name="Input 3 3 2 5 3 7" xfId="36520"/>
    <cellStyle name="Input 3 3 2 5 3 8" xfId="36521"/>
    <cellStyle name="Input 3 3 2 5 4" xfId="36522"/>
    <cellStyle name="Input 3 3 2 5 4 2" xfId="36523"/>
    <cellStyle name="Input 3 3 2 5 4 3" xfId="36524"/>
    <cellStyle name="Input 3 3 2 5 4 4" xfId="36525"/>
    <cellStyle name="Input 3 3 2 5 4 5" xfId="36526"/>
    <cellStyle name="Input 3 3 2 5 4 6" xfId="36527"/>
    <cellStyle name="Input 3 3 2 5 4 7" xfId="36528"/>
    <cellStyle name="Input 3 3 2 5 4 8" xfId="36529"/>
    <cellStyle name="Input 3 3 2 5 4 9" xfId="36530"/>
    <cellStyle name="Input 3 3 2 5 5" xfId="36531"/>
    <cellStyle name="Input 3 3 2 5 6" xfId="36532"/>
    <cellStyle name="Input 3 3 2 5 7" xfId="36533"/>
    <cellStyle name="Input 3 3 2 5 8" xfId="36534"/>
    <cellStyle name="Input 3 3 2 5 9" xfId="36535"/>
    <cellStyle name="Input 3 3 2 6" xfId="36536"/>
    <cellStyle name="Input 3 3 2 6 10" xfId="36537"/>
    <cellStyle name="Input 3 3 2 6 2" xfId="36538"/>
    <cellStyle name="Input 3 3 2 6 2 2" xfId="36539"/>
    <cellStyle name="Input 3 3 2 6 2 3" xfId="36540"/>
    <cellStyle name="Input 3 3 2 6 2 4" xfId="36541"/>
    <cellStyle name="Input 3 3 2 6 2 5" xfId="36542"/>
    <cellStyle name="Input 3 3 2 6 2 6" xfId="36543"/>
    <cellStyle name="Input 3 3 2 6 2 7" xfId="36544"/>
    <cellStyle name="Input 3 3 2 6 2 8" xfId="36545"/>
    <cellStyle name="Input 3 3 2 6 2 9" xfId="36546"/>
    <cellStyle name="Input 3 3 2 6 3" xfId="36547"/>
    <cellStyle name="Input 3 3 2 6 4" xfId="36548"/>
    <cellStyle name="Input 3 3 2 6 5" xfId="36549"/>
    <cellStyle name="Input 3 3 2 6 6" xfId="36550"/>
    <cellStyle name="Input 3 3 2 6 7" xfId="36551"/>
    <cellStyle name="Input 3 3 2 6 8" xfId="36552"/>
    <cellStyle name="Input 3 3 2 6 9" xfId="36553"/>
    <cellStyle name="Input 3 3 2 7" xfId="36554"/>
    <cellStyle name="Input 3 3 2 7 2" xfId="36555"/>
    <cellStyle name="Input 3 3 2 7 3" xfId="36556"/>
    <cellStyle name="Input 3 3 2 7 4" xfId="36557"/>
    <cellStyle name="Input 3 3 2 7 5" xfId="36558"/>
    <cellStyle name="Input 3 3 2 7 6" xfId="36559"/>
    <cellStyle name="Input 3 3 2 7 7" xfId="36560"/>
    <cellStyle name="Input 3 3 2 7 8" xfId="36561"/>
    <cellStyle name="Input 3 3 2 8" xfId="36562"/>
    <cellStyle name="Input 3 3 2 8 2" xfId="36563"/>
    <cellStyle name="Input 3 3 2 8 3" xfId="36564"/>
    <cellStyle name="Input 3 3 2 8 4" xfId="36565"/>
    <cellStyle name="Input 3 3 2 8 5" xfId="36566"/>
    <cellStyle name="Input 3 3 2 8 6" xfId="36567"/>
    <cellStyle name="Input 3 3 2 8 7" xfId="36568"/>
    <cellStyle name="Input 3 3 2 8 8" xfId="36569"/>
    <cellStyle name="Input 3 3 2 8 9" xfId="36570"/>
    <cellStyle name="Input 3 3 2 9" xfId="36571"/>
    <cellStyle name="Input 3 3 3" xfId="36572"/>
    <cellStyle name="Input 3 3 3 10" xfId="36573"/>
    <cellStyle name="Input 3 3 3 11" xfId="36574"/>
    <cellStyle name="Input 3 3 3 12" xfId="36575"/>
    <cellStyle name="Input 3 3 3 13" xfId="36576"/>
    <cellStyle name="Input 3 3 3 14" xfId="36577"/>
    <cellStyle name="Input 3 3 3 15" xfId="36578"/>
    <cellStyle name="Input 3 3 3 16" xfId="36579"/>
    <cellStyle name="Input 3 3 3 17" xfId="36580"/>
    <cellStyle name="Input 3 3 3 18" xfId="36581"/>
    <cellStyle name="Input 3 3 3 2" xfId="36582"/>
    <cellStyle name="Input 3 3 3 2 10" xfId="36583"/>
    <cellStyle name="Input 3 3 3 2 11" xfId="36584"/>
    <cellStyle name="Input 3 3 3 2 12" xfId="36585"/>
    <cellStyle name="Input 3 3 3 2 13" xfId="36586"/>
    <cellStyle name="Input 3 3 3 2 2" xfId="36587"/>
    <cellStyle name="Input 3 3 3 2 2 10" xfId="36588"/>
    <cellStyle name="Input 3 3 3 2 2 2" xfId="36589"/>
    <cellStyle name="Input 3 3 3 2 2 2 2" xfId="36590"/>
    <cellStyle name="Input 3 3 3 2 2 2 3" xfId="36591"/>
    <cellStyle name="Input 3 3 3 2 2 2 4" xfId="36592"/>
    <cellStyle name="Input 3 3 3 2 2 2 5" xfId="36593"/>
    <cellStyle name="Input 3 3 3 2 2 2 6" xfId="36594"/>
    <cellStyle name="Input 3 3 3 2 2 2 7" xfId="36595"/>
    <cellStyle name="Input 3 3 3 2 2 2 8" xfId="36596"/>
    <cellStyle name="Input 3 3 3 2 2 2 9" xfId="36597"/>
    <cellStyle name="Input 3 3 3 2 2 3" xfId="36598"/>
    <cellStyle name="Input 3 3 3 2 2 4" xfId="36599"/>
    <cellStyle name="Input 3 3 3 2 2 5" xfId="36600"/>
    <cellStyle name="Input 3 3 3 2 2 6" xfId="36601"/>
    <cellStyle name="Input 3 3 3 2 2 7" xfId="36602"/>
    <cellStyle name="Input 3 3 3 2 2 8" xfId="36603"/>
    <cellStyle name="Input 3 3 3 2 2 9" xfId="36604"/>
    <cellStyle name="Input 3 3 3 2 3" xfId="36605"/>
    <cellStyle name="Input 3 3 3 2 3 2" xfId="36606"/>
    <cellStyle name="Input 3 3 3 2 3 3" xfId="36607"/>
    <cellStyle name="Input 3 3 3 2 3 4" xfId="36608"/>
    <cellStyle name="Input 3 3 3 2 3 5" xfId="36609"/>
    <cellStyle name="Input 3 3 3 2 3 6" xfId="36610"/>
    <cellStyle name="Input 3 3 3 2 3 7" xfId="36611"/>
    <cellStyle name="Input 3 3 3 2 3 8" xfId="36612"/>
    <cellStyle name="Input 3 3 3 2 4" xfId="36613"/>
    <cellStyle name="Input 3 3 3 2 4 2" xfId="36614"/>
    <cellStyle name="Input 3 3 3 2 4 3" xfId="36615"/>
    <cellStyle name="Input 3 3 3 2 4 4" xfId="36616"/>
    <cellStyle name="Input 3 3 3 2 4 5" xfId="36617"/>
    <cellStyle name="Input 3 3 3 2 4 6" xfId="36618"/>
    <cellStyle name="Input 3 3 3 2 4 7" xfId="36619"/>
    <cellStyle name="Input 3 3 3 2 4 8" xfId="36620"/>
    <cellStyle name="Input 3 3 3 2 4 9" xfId="36621"/>
    <cellStyle name="Input 3 3 3 2 5" xfId="36622"/>
    <cellStyle name="Input 3 3 3 2 6" xfId="36623"/>
    <cellStyle name="Input 3 3 3 2 7" xfId="36624"/>
    <cellStyle name="Input 3 3 3 2 8" xfId="36625"/>
    <cellStyle name="Input 3 3 3 2 9" xfId="36626"/>
    <cellStyle name="Input 3 3 3 3" xfId="36627"/>
    <cellStyle name="Input 3 3 3 3 10" xfId="36628"/>
    <cellStyle name="Input 3 3 3 3 11" xfId="36629"/>
    <cellStyle name="Input 3 3 3 3 12" xfId="36630"/>
    <cellStyle name="Input 3 3 3 3 13" xfId="36631"/>
    <cellStyle name="Input 3 3 3 3 2" xfId="36632"/>
    <cellStyle name="Input 3 3 3 3 2 10" xfId="36633"/>
    <cellStyle name="Input 3 3 3 3 2 2" xfId="36634"/>
    <cellStyle name="Input 3 3 3 3 2 2 2" xfId="36635"/>
    <cellStyle name="Input 3 3 3 3 2 2 3" xfId="36636"/>
    <cellStyle name="Input 3 3 3 3 2 2 4" xfId="36637"/>
    <cellStyle name="Input 3 3 3 3 2 2 5" xfId="36638"/>
    <cellStyle name="Input 3 3 3 3 2 2 6" xfId="36639"/>
    <cellStyle name="Input 3 3 3 3 2 2 7" xfId="36640"/>
    <cellStyle name="Input 3 3 3 3 2 2 8" xfId="36641"/>
    <cellStyle name="Input 3 3 3 3 2 2 9" xfId="36642"/>
    <cellStyle name="Input 3 3 3 3 2 3" xfId="36643"/>
    <cellStyle name="Input 3 3 3 3 2 4" xfId="36644"/>
    <cellStyle name="Input 3 3 3 3 2 5" xfId="36645"/>
    <cellStyle name="Input 3 3 3 3 2 6" xfId="36646"/>
    <cellStyle name="Input 3 3 3 3 2 7" xfId="36647"/>
    <cellStyle name="Input 3 3 3 3 2 8" xfId="36648"/>
    <cellStyle name="Input 3 3 3 3 2 9" xfId="36649"/>
    <cellStyle name="Input 3 3 3 3 3" xfId="36650"/>
    <cellStyle name="Input 3 3 3 3 3 2" xfId="36651"/>
    <cellStyle name="Input 3 3 3 3 3 3" xfId="36652"/>
    <cellStyle name="Input 3 3 3 3 3 4" xfId="36653"/>
    <cellStyle name="Input 3 3 3 3 3 5" xfId="36654"/>
    <cellStyle name="Input 3 3 3 3 3 6" xfId="36655"/>
    <cellStyle name="Input 3 3 3 3 3 7" xfId="36656"/>
    <cellStyle name="Input 3 3 3 3 3 8" xfId="36657"/>
    <cellStyle name="Input 3 3 3 3 4" xfId="36658"/>
    <cellStyle name="Input 3 3 3 3 4 2" xfId="36659"/>
    <cellStyle name="Input 3 3 3 3 4 3" xfId="36660"/>
    <cellStyle name="Input 3 3 3 3 4 4" xfId="36661"/>
    <cellStyle name="Input 3 3 3 3 4 5" xfId="36662"/>
    <cellStyle name="Input 3 3 3 3 4 6" xfId="36663"/>
    <cellStyle name="Input 3 3 3 3 4 7" xfId="36664"/>
    <cellStyle name="Input 3 3 3 3 4 8" xfId="36665"/>
    <cellStyle name="Input 3 3 3 3 4 9" xfId="36666"/>
    <cellStyle name="Input 3 3 3 3 5" xfId="36667"/>
    <cellStyle name="Input 3 3 3 3 6" xfId="36668"/>
    <cellStyle name="Input 3 3 3 3 7" xfId="36669"/>
    <cellStyle name="Input 3 3 3 3 8" xfId="36670"/>
    <cellStyle name="Input 3 3 3 3 9" xfId="36671"/>
    <cellStyle name="Input 3 3 3 4" xfId="36672"/>
    <cellStyle name="Input 3 3 3 4 10" xfId="36673"/>
    <cellStyle name="Input 3 3 3 4 11" xfId="36674"/>
    <cellStyle name="Input 3 3 3 4 12" xfId="36675"/>
    <cellStyle name="Input 3 3 3 4 13" xfId="36676"/>
    <cellStyle name="Input 3 3 3 4 2" xfId="36677"/>
    <cellStyle name="Input 3 3 3 4 2 10" xfId="36678"/>
    <cellStyle name="Input 3 3 3 4 2 2" xfId="36679"/>
    <cellStyle name="Input 3 3 3 4 2 2 2" xfId="36680"/>
    <cellStyle name="Input 3 3 3 4 2 2 3" xfId="36681"/>
    <cellStyle name="Input 3 3 3 4 2 2 4" xfId="36682"/>
    <cellStyle name="Input 3 3 3 4 2 2 5" xfId="36683"/>
    <cellStyle name="Input 3 3 3 4 2 2 6" xfId="36684"/>
    <cellStyle name="Input 3 3 3 4 2 2 7" xfId="36685"/>
    <cellStyle name="Input 3 3 3 4 2 2 8" xfId="36686"/>
    <cellStyle name="Input 3 3 3 4 2 2 9" xfId="36687"/>
    <cellStyle name="Input 3 3 3 4 2 3" xfId="36688"/>
    <cellStyle name="Input 3 3 3 4 2 4" xfId="36689"/>
    <cellStyle name="Input 3 3 3 4 2 5" xfId="36690"/>
    <cellStyle name="Input 3 3 3 4 2 6" xfId="36691"/>
    <cellStyle name="Input 3 3 3 4 2 7" xfId="36692"/>
    <cellStyle name="Input 3 3 3 4 2 8" xfId="36693"/>
    <cellStyle name="Input 3 3 3 4 2 9" xfId="36694"/>
    <cellStyle name="Input 3 3 3 4 3" xfId="36695"/>
    <cellStyle name="Input 3 3 3 4 3 2" xfId="36696"/>
    <cellStyle name="Input 3 3 3 4 3 3" xfId="36697"/>
    <cellStyle name="Input 3 3 3 4 3 4" xfId="36698"/>
    <cellStyle name="Input 3 3 3 4 3 5" xfId="36699"/>
    <cellStyle name="Input 3 3 3 4 3 6" xfId="36700"/>
    <cellStyle name="Input 3 3 3 4 3 7" xfId="36701"/>
    <cellStyle name="Input 3 3 3 4 3 8" xfId="36702"/>
    <cellStyle name="Input 3 3 3 4 4" xfId="36703"/>
    <cellStyle name="Input 3 3 3 4 4 2" xfId="36704"/>
    <cellStyle name="Input 3 3 3 4 4 3" xfId="36705"/>
    <cellStyle name="Input 3 3 3 4 4 4" xfId="36706"/>
    <cellStyle name="Input 3 3 3 4 4 5" xfId="36707"/>
    <cellStyle name="Input 3 3 3 4 4 6" xfId="36708"/>
    <cellStyle name="Input 3 3 3 4 4 7" xfId="36709"/>
    <cellStyle name="Input 3 3 3 4 4 8" xfId="36710"/>
    <cellStyle name="Input 3 3 3 4 4 9" xfId="36711"/>
    <cellStyle name="Input 3 3 3 4 5" xfId="36712"/>
    <cellStyle name="Input 3 3 3 4 6" xfId="36713"/>
    <cellStyle name="Input 3 3 3 4 7" xfId="36714"/>
    <cellStyle name="Input 3 3 3 4 8" xfId="36715"/>
    <cellStyle name="Input 3 3 3 4 9" xfId="36716"/>
    <cellStyle name="Input 3 3 3 5" xfId="36717"/>
    <cellStyle name="Input 3 3 3 5 10" xfId="36718"/>
    <cellStyle name="Input 3 3 3 5 11" xfId="36719"/>
    <cellStyle name="Input 3 3 3 5 12" xfId="36720"/>
    <cellStyle name="Input 3 3 3 5 13" xfId="36721"/>
    <cellStyle name="Input 3 3 3 5 2" xfId="36722"/>
    <cellStyle name="Input 3 3 3 5 2 10" xfId="36723"/>
    <cellStyle name="Input 3 3 3 5 2 2" xfId="36724"/>
    <cellStyle name="Input 3 3 3 5 2 2 2" xfId="36725"/>
    <cellStyle name="Input 3 3 3 5 2 2 3" xfId="36726"/>
    <cellStyle name="Input 3 3 3 5 2 2 4" xfId="36727"/>
    <cellStyle name="Input 3 3 3 5 2 2 5" xfId="36728"/>
    <cellStyle name="Input 3 3 3 5 2 2 6" xfId="36729"/>
    <cellStyle name="Input 3 3 3 5 2 2 7" xfId="36730"/>
    <cellStyle name="Input 3 3 3 5 2 2 8" xfId="36731"/>
    <cellStyle name="Input 3 3 3 5 2 2 9" xfId="36732"/>
    <cellStyle name="Input 3 3 3 5 2 3" xfId="36733"/>
    <cellStyle name="Input 3 3 3 5 2 4" xfId="36734"/>
    <cellStyle name="Input 3 3 3 5 2 5" xfId="36735"/>
    <cellStyle name="Input 3 3 3 5 2 6" xfId="36736"/>
    <cellStyle name="Input 3 3 3 5 2 7" xfId="36737"/>
    <cellStyle name="Input 3 3 3 5 2 8" xfId="36738"/>
    <cellStyle name="Input 3 3 3 5 2 9" xfId="36739"/>
    <cellStyle name="Input 3 3 3 5 3" xfId="36740"/>
    <cellStyle name="Input 3 3 3 5 3 2" xfId="36741"/>
    <cellStyle name="Input 3 3 3 5 3 3" xfId="36742"/>
    <cellStyle name="Input 3 3 3 5 3 4" xfId="36743"/>
    <cellStyle name="Input 3 3 3 5 3 5" xfId="36744"/>
    <cellStyle name="Input 3 3 3 5 3 6" xfId="36745"/>
    <cellStyle name="Input 3 3 3 5 3 7" xfId="36746"/>
    <cellStyle name="Input 3 3 3 5 3 8" xfId="36747"/>
    <cellStyle name="Input 3 3 3 5 4" xfId="36748"/>
    <cellStyle name="Input 3 3 3 5 4 2" xfId="36749"/>
    <cellStyle name="Input 3 3 3 5 4 3" xfId="36750"/>
    <cellStyle name="Input 3 3 3 5 4 4" xfId="36751"/>
    <cellStyle name="Input 3 3 3 5 4 5" xfId="36752"/>
    <cellStyle name="Input 3 3 3 5 4 6" xfId="36753"/>
    <cellStyle name="Input 3 3 3 5 4 7" xfId="36754"/>
    <cellStyle name="Input 3 3 3 5 4 8" xfId="36755"/>
    <cellStyle name="Input 3 3 3 5 4 9" xfId="36756"/>
    <cellStyle name="Input 3 3 3 5 5" xfId="36757"/>
    <cellStyle name="Input 3 3 3 5 6" xfId="36758"/>
    <cellStyle name="Input 3 3 3 5 7" xfId="36759"/>
    <cellStyle name="Input 3 3 3 5 8" xfId="36760"/>
    <cellStyle name="Input 3 3 3 5 9" xfId="36761"/>
    <cellStyle name="Input 3 3 3 6" xfId="36762"/>
    <cellStyle name="Input 3 3 3 6 10" xfId="36763"/>
    <cellStyle name="Input 3 3 3 6 2" xfId="36764"/>
    <cellStyle name="Input 3 3 3 6 2 2" xfId="36765"/>
    <cellStyle name="Input 3 3 3 6 2 3" xfId="36766"/>
    <cellStyle name="Input 3 3 3 6 2 4" xfId="36767"/>
    <cellStyle name="Input 3 3 3 6 2 5" xfId="36768"/>
    <cellStyle name="Input 3 3 3 6 2 6" xfId="36769"/>
    <cellStyle name="Input 3 3 3 6 2 7" xfId="36770"/>
    <cellStyle name="Input 3 3 3 6 2 8" xfId="36771"/>
    <cellStyle name="Input 3 3 3 6 2 9" xfId="36772"/>
    <cellStyle name="Input 3 3 3 6 3" xfId="36773"/>
    <cellStyle name="Input 3 3 3 6 4" xfId="36774"/>
    <cellStyle name="Input 3 3 3 6 5" xfId="36775"/>
    <cellStyle name="Input 3 3 3 6 6" xfId="36776"/>
    <cellStyle name="Input 3 3 3 6 7" xfId="36777"/>
    <cellStyle name="Input 3 3 3 6 8" xfId="36778"/>
    <cellStyle name="Input 3 3 3 6 9" xfId="36779"/>
    <cellStyle name="Input 3 3 3 7" xfId="36780"/>
    <cellStyle name="Input 3 3 3 7 2" xfId="36781"/>
    <cellStyle name="Input 3 3 3 7 3" xfId="36782"/>
    <cellStyle name="Input 3 3 3 7 4" xfId="36783"/>
    <cellStyle name="Input 3 3 3 7 5" xfId="36784"/>
    <cellStyle name="Input 3 3 3 7 6" xfId="36785"/>
    <cellStyle name="Input 3 3 3 7 7" xfId="36786"/>
    <cellStyle name="Input 3 3 3 7 8" xfId="36787"/>
    <cellStyle name="Input 3 3 3 8" xfId="36788"/>
    <cellStyle name="Input 3 3 3 8 2" xfId="36789"/>
    <cellStyle name="Input 3 3 3 8 3" xfId="36790"/>
    <cellStyle name="Input 3 3 3 8 4" xfId="36791"/>
    <cellStyle name="Input 3 3 3 8 5" xfId="36792"/>
    <cellStyle name="Input 3 3 3 8 6" xfId="36793"/>
    <cellStyle name="Input 3 3 3 8 7" xfId="36794"/>
    <cellStyle name="Input 3 3 3 8 8" xfId="36795"/>
    <cellStyle name="Input 3 3 3 8 9" xfId="36796"/>
    <cellStyle name="Input 3 3 3 9" xfId="36797"/>
    <cellStyle name="Input 3 3 4" xfId="36798"/>
    <cellStyle name="Input 3 3 4 10" xfId="36799"/>
    <cellStyle name="Input 3 3 4 11" xfId="36800"/>
    <cellStyle name="Input 3 3 4 12" xfId="36801"/>
    <cellStyle name="Input 3 3 4 2" xfId="36802"/>
    <cellStyle name="Input 3 3 4 2 2" xfId="36803"/>
    <cellStyle name="Input 3 3 4 2 3" xfId="36804"/>
    <cellStyle name="Input 3 3 4 2 4" xfId="36805"/>
    <cellStyle name="Input 3 3 4 2 5" xfId="36806"/>
    <cellStyle name="Input 3 3 4 2 6" xfId="36807"/>
    <cellStyle name="Input 3 3 4 2 7" xfId="36808"/>
    <cellStyle name="Input 3 3 4 2 8" xfId="36809"/>
    <cellStyle name="Input 3 3 4 2 9" xfId="36810"/>
    <cellStyle name="Input 3 3 4 3" xfId="36811"/>
    <cellStyle name="Input 3 3 4 4" xfId="36812"/>
    <cellStyle name="Input 3 3 4 5" xfId="36813"/>
    <cellStyle name="Input 3 3 4 6" xfId="36814"/>
    <cellStyle name="Input 3 3 4 7" xfId="36815"/>
    <cellStyle name="Input 3 3 4 8" xfId="36816"/>
    <cellStyle name="Input 3 3 4 9" xfId="36817"/>
    <cellStyle name="Input 3 3 5" xfId="36818"/>
    <cellStyle name="Input 3 3 5 10" xfId="36819"/>
    <cellStyle name="Input 3 3 5 11" xfId="36820"/>
    <cellStyle name="Input 3 3 5 12" xfId="36821"/>
    <cellStyle name="Input 3 3 5 13" xfId="36822"/>
    <cellStyle name="Input 3 3 5 2" xfId="36823"/>
    <cellStyle name="Input 3 3 5 2 10" xfId="36824"/>
    <cellStyle name="Input 3 3 5 2 2" xfId="36825"/>
    <cellStyle name="Input 3 3 5 2 2 2" xfId="36826"/>
    <cellStyle name="Input 3 3 5 2 2 3" xfId="36827"/>
    <cellStyle name="Input 3 3 5 2 2 4" xfId="36828"/>
    <cellStyle name="Input 3 3 5 2 2 5" xfId="36829"/>
    <cellStyle name="Input 3 3 5 2 2 6" xfId="36830"/>
    <cellStyle name="Input 3 3 5 2 2 7" xfId="36831"/>
    <cellStyle name="Input 3 3 5 2 2 8" xfId="36832"/>
    <cellStyle name="Input 3 3 5 2 2 9" xfId="36833"/>
    <cellStyle name="Input 3 3 5 2 3" xfId="36834"/>
    <cellStyle name="Input 3 3 5 2 4" xfId="36835"/>
    <cellStyle name="Input 3 3 5 2 5" xfId="36836"/>
    <cellStyle name="Input 3 3 5 2 6" xfId="36837"/>
    <cellStyle name="Input 3 3 5 2 7" xfId="36838"/>
    <cellStyle name="Input 3 3 5 2 8" xfId="36839"/>
    <cellStyle name="Input 3 3 5 2 9" xfId="36840"/>
    <cellStyle name="Input 3 3 5 3" xfId="36841"/>
    <cellStyle name="Input 3 3 5 3 2" xfId="36842"/>
    <cellStyle name="Input 3 3 5 3 3" xfId="36843"/>
    <cellStyle name="Input 3 3 5 3 4" xfId="36844"/>
    <cellStyle name="Input 3 3 5 3 5" xfId="36845"/>
    <cellStyle name="Input 3 3 5 3 6" xfId="36846"/>
    <cellStyle name="Input 3 3 5 3 7" xfId="36847"/>
    <cellStyle name="Input 3 3 5 3 8" xfId="36848"/>
    <cellStyle name="Input 3 3 5 4" xfId="36849"/>
    <cellStyle name="Input 3 3 5 4 2" xfId="36850"/>
    <cellStyle name="Input 3 3 5 4 3" xfId="36851"/>
    <cellStyle name="Input 3 3 5 4 4" xfId="36852"/>
    <cellStyle name="Input 3 3 5 4 5" xfId="36853"/>
    <cellStyle name="Input 3 3 5 4 6" xfId="36854"/>
    <cellStyle name="Input 3 3 5 4 7" xfId="36855"/>
    <cellStyle name="Input 3 3 5 4 8" xfId="36856"/>
    <cellStyle name="Input 3 3 5 4 9" xfId="36857"/>
    <cellStyle name="Input 3 3 5 5" xfId="36858"/>
    <cellStyle name="Input 3 3 5 6" xfId="36859"/>
    <cellStyle name="Input 3 3 5 7" xfId="36860"/>
    <cellStyle name="Input 3 3 5 8" xfId="36861"/>
    <cellStyle name="Input 3 3 5 9" xfId="36862"/>
    <cellStyle name="Input 3 3 6" xfId="36863"/>
    <cellStyle name="Input 3 3 6 10" xfId="36864"/>
    <cellStyle name="Input 3 3 6 11" xfId="36865"/>
    <cellStyle name="Input 3 3 6 12" xfId="36866"/>
    <cellStyle name="Input 3 3 6 13" xfId="36867"/>
    <cellStyle name="Input 3 3 6 2" xfId="36868"/>
    <cellStyle name="Input 3 3 6 2 10" xfId="36869"/>
    <cellStyle name="Input 3 3 6 2 2" xfId="36870"/>
    <cellStyle name="Input 3 3 6 2 2 2" xfId="36871"/>
    <cellStyle name="Input 3 3 6 2 2 3" xfId="36872"/>
    <cellStyle name="Input 3 3 6 2 2 4" xfId="36873"/>
    <cellStyle name="Input 3 3 6 2 2 5" xfId="36874"/>
    <cellStyle name="Input 3 3 6 2 2 6" xfId="36875"/>
    <cellStyle name="Input 3 3 6 2 2 7" xfId="36876"/>
    <cellStyle name="Input 3 3 6 2 2 8" xfId="36877"/>
    <cellStyle name="Input 3 3 6 2 2 9" xfId="36878"/>
    <cellStyle name="Input 3 3 6 2 3" xfId="36879"/>
    <cellStyle name="Input 3 3 6 2 4" xfId="36880"/>
    <cellStyle name="Input 3 3 6 2 5" xfId="36881"/>
    <cellStyle name="Input 3 3 6 2 6" xfId="36882"/>
    <cellStyle name="Input 3 3 6 2 7" xfId="36883"/>
    <cellStyle name="Input 3 3 6 2 8" xfId="36884"/>
    <cellStyle name="Input 3 3 6 2 9" xfId="36885"/>
    <cellStyle name="Input 3 3 6 3" xfId="36886"/>
    <cellStyle name="Input 3 3 6 3 2" xfId="36887"/>
    <cellStyle name="Input 3 3 6 3 3" xfId="36888"/>
    <cellStyle name="Input 3 3 6 3 4" xfId="36889"/>
    <cellStyle name="Input 3 3 6 3 5" xfId="36890"/>
    <cellStyle name="Input 3 3 6 3 6" xfId="36891"/>
    <cellStyle name="Input 3 3 6 3 7" xfId="36892"/>
    <cellStyle name="Input 3 3 6 3 8" xfId="36893"/>
    <cellStyle name="Input 3 3 6 4" xfId="36894"/>
    <cellStyle name="Input 3 3 6 4 2" xfId="36895"/>
    <cellStyle name="Input 3 3 6 4 3" xfId="36896"/>
    <cellStyle name="Input 3 3 6 4 4" xfId="36897"/>
    <cellStyle name="Input 3 3 6 4 5" xfId="36898"/>
    <cellStyle name="Input 3 3 6 4 6" xfId="36899"/>
    <cellStyle name="Input 3 3 6 4 7" xfId="36900"/>
    <cellStyle name="Input 3 3 6 4 8" xfId="36901"/>
    <cellStyle name="Input 3 3 6 4 9" xfId="36902"/>
    <cellStyle name="Input 3 3 6 5" xfId="36903"/>
    <cellStyle name="Input 3 3 6 6" xfId="36904"/>
    <cellStyle name="Input 3 3 6 7" xfId="36905"/>
    <cellStyle name="Input 3 3 6 8" xfId="36906"/>
    <cellStyle name="Input 3 3 6 9" xfId="36907"/>
    <cellStyle name="Input 3 3 7" xfId="36908"/>
    <cellStyle name="Input 3 3 7 2" xfId="36909"/>
    <cellStyle name="Input 3 3 7 3" xfId="36910"/>
    <cellStyle name="Input 3 3 7 4" xfId="36911"/>
    <cellStyle name="Input 3 3 7 5" xfId="36912"/>
    <cellStyle name="Input 3 3 7 6" xfId="36913"/>
    <cellStyle name="Input 3 3 7 7" xfId="36914"/>
    <cellStyle name="Input 3 3 7 8" xfId="36915"/>
    <cellStyle name="Input 3 3 7 9" xfId="36916"/>
    <cellStyle name="Input 3 3 8" xfId="36917"/>
    <cellStyle name="Input 3 3 9" xfId="36918"/>
    <cellStyle name="Input 3 4" xfId="36919"/>
    <cellStyle name="Input 3 4 10" xfId="36920"/>
    <cellStyle name="Input 3 4 11" xfId="36921"/>
    <cellStyle name="Input 3 4 12" xfId="36922"/>
    <cellStyle name="Input 3 4 13" xfId="36923"/>
    <cellStyle name="Input 3 4 14" xfId="36924"/>
    <cellStyle name="Input 3 4 15" xfId="36925"/>
    <cellStyle name="Input 3 4 16" xfId="36926"/>
    <cellStyle name="Input 3 4 17" xfId="36927"/>
    <cellStyle name="Input 3 4 18" xfId="36928"/>
    <cellStyle name="Input 3 4 19" xfId="36929"/>
    <cellStyle name="Input 3 4 2" xfId="36930"/>
    <cellStyle name="Input 3 4 2 10" xfId="36931"/>
    <cellStyle name="Input 3 4 2 11" xfId="36932"/>
    <cellStyle name="Input 3 4 2 12" xfId="36933"/>
    <cellStyle name="Input 3 4 2 13" xfId="36934"/>
    <cellStyle name="Input 3 4 2 2" xfId="36935"/>
    <cellStyle name="Input 3 4 2 2 10" xfId="36936"/>
    <cellStyle name="Input 3 4 2 2 2" xfId="36937"/>
    <cellStyle name="Input 3 4 2 2 2 2" xfId="36938"/>
    <cellStyle name="Input 3 4 2 2 2 3" xfId="36939"/>
    <cellStyle name="Input 3 4 2 2 2 4" xfId="36940"/>
    <cellStyle name="Input 3 4 2 2 2 5" xfId="36941"/>
    <cellStyle name="Input 3 4 2 2 2 6" xfId="36942"/>
    <cellStyle name="Input 3 4 2 2 2 7" xfId="36943"/>
    <cellStyle name="Input 3 4 2 2 2 8" xfId="36944"/>
    <cellStyle name="Input 3 4 2 2 2 9" xfId="36945"/>
    <cellStyle name="Input 3 4 2 2 3" xfId="36946"/>
    <cellStyle name="Input 3 4 2 2 4" xfId="36947"/>
    <cellStyle name="Input 3 4 2 2 5" xfId="36948"/>
    <cellStyle name="Input 3 4 2 2 6" xfId="36949"/>
    <cellStyle name="Input 3 4 2 2 7" xfId="36950"/>
    <cellStyle name="Input 3 4 2 2 8" xfId="36951"/>
    <cellStyle name="Input 3 4 2 2 9" xfId="36952"/>
    <cellStyle name="Input 3 4 2 3" xfId="36953"/>
    <cellStyle name="Input 3 4 2 3 2" xfId="36954"/>
    <cellStyle name="Input 3 4 2 3 3" xfId="36955"/>
    <cellStyle name="Input 3 4 2 3 4" xfId="36956"/>
    <cellStyle name="Input 3 4 2 3 5" xfId="36957"/>
    <cellStyle name="Input 3 4 2 3 6" xfId="36958"/>
    <cellStyle name="Input 3 4 2 3 7" xfId="36959"/>
    <cellStyle name="Input 3 4 2 3 8" xfId="36960"/>
    <cellStyle name="Input 3 4 2 4" xfId="36961"/>
    <cellStyle name="Input 3 4 2 4 2" xfId="36962"/>
    <cellStyle name="Input 3 4 2 4 3" xfId="36963"/>
    <cellStyle name="Input 3 4 2 4 4" xfId="36964"/>
    <cellStyle name="Input 3 4 2 4 5" xfId="36965"/>
    <cellStyle name="Input 3 4 2 4 6" xfId="36966"/>
    <cellStyle name="Input 3 4 2 4 7" xfId="36967"/>
    <cellStyle name="Input 3 4 2 4 8" xfId="36968"/>
    <cellStyle name="Input 3 4 2 4 9" xfId="36969"/>
    <cellStyle name="Input 3 4 2 5" xfId="36970"/>
    <cellStyle name="Input 3 4 2 6" xfId="36971"/>
    <cellStyle name="Input 3 4 2 7" xfId="36972"/>
    <cellStyle name="Input 3 4 2 8" xfId="36973"/>
    <cellStyle name="Input 3 4 2 9" xfId="36974"/>
    <cellStyle name="Input 3 4 3" xfId="36975"/>
    <cellStyle name="Input 3 4 3 10" xfId="36976"/>
    <cellStyle name="Input 3 4 3 11" xfId="36977"/>
    <cellStyle name="Input 3 4 3 12" xfId="36978"/>
    <cellStyle name="Input 3 4 3 13" xfId="36979"/>
    <cellStyle name="Input 3 4 3 2" xfId="36980"/>
    <cellStyle name="Input 3 4 3 2 10" xfId="36981"/>
    <cellStyle name="Input 3 4 3 2 2" xfId="36982"/>
    <cellStyle name="Input 3 4 3 2 2 2" xfId="36983"/>
    <cellStyle name="Input 3 4 3 2 2 3" xfId="36984"/>
    <cellStyle name="Input 3 4 3 2 2 4" xfId="36985"/>
    <cellStyle name="Input 3 4 3 2 2 5" xfId="36986"/>
    <cellStyle name="Input 3 4 3 2 2 6" xfId="36987"/>
    <cellStyle name="Input 3 4 3 2 2 7" xfId="36988"/>
    <cellStyle name="Input 3 4 3 2 2 8" xfId="36989"/>
    <cellStyle name="Input 3 4 3 2 2 9" xfId="36990"/>
    <cellStyle name="Input 3 4 3 2 3" xfId="36991"/>
    <cellStyle name="Input 3 4 3 2 4" xfId="36992"/>
    <cellStyle name="Input 3 4 3 2 5" xfId="36993"/>
    <cellStyle name="Input 3 4 3 2 6" xfId="36994"/>
    <cellStyle name="Input 3 4 3 2 7" xfId="36995"/>
    <cellStyle name="Input 3 4 3 2 8" xfId="36996"/>
    <cellStyle name="Input 3 4 3 2 9" xfId="36997"/>
    <cellStyle name="Input 3 4 3 3" xfId="36998"/>
    <cellStyle name="Input 3 4 3 3 2" xfId="36999"/>
    <cellStyle name="Input 3 4 3 3 3" xfId="37000"/>
    <cellStyle name="Input 3 4 3 3 4" xfId="37001"/>
    <cellStyle name="Input 3 4 3 3 5" xfId="37002"/>
    <cellStyle name="Input 3 4 3 3 6" xfId="37003"/>
    <cellStyle name="Input 3 4 3 3 7" xfId="37004"/>
    <cellStyle name="Input 3 4 3 3 8" xfId="37005"/>
    <cellStyle name="Input 3 4 3 4" xfId="37006"/>
    <cellStyle name="Input 3 4 3 4 2" xfId="37007"/>
    <cellStyle name="Input 3 4 3 4 3" xfId="37008"/>
    <cellStyle name="Input 3 4 3 4 4" xfId="37009"/>
    <cellStyle name="Input 3 4 3 4 5" xfId="37010"/>
    <cellStyle name="Input 3 4 3 4 6" xfId="37011"/>
    <cellStyle name="Input 3 4 3 4 7" xfId="37012"/>
    <cellStyle name="Input 3 4 3 4 8" xfId="37013"/>
    <cellStyle name="Input 3 4 3 4 9" xfId="37014"/>
    <cellStyle name="Input 3 4 3 5" xfId="37015"/>
    <cellStyle name="Input 3 4 3 6" xfId="37016"/>
    <cellStyle name="Input 3 4 3 7" xfId="37017"/>
    <cellStyle name="Input 3 4 3 8" xfId="37018"/>
    <cellStyle name="Input 3 4 3 9" xfId="37019"/>
    <cellStyle name="Input 3 4 4" xfId="37020"/>
    <cellStyle name="Input 3 4 4 10" xfId="37021"/>
    <cellStyle name="Input 3 4 4 11" xfId="37022"/>
    <cellStyle name="Input 3 4 4 12" xfId="37023"/>
    <cellStyle name="Input 3 4 4 13" xfId="37024"/>
    <cellStyle name="Input 3 4 4 2" xfId="37025"/>
    <cellStyle name="Input 3 4 4 2 10" xfId="37026"/>
    <cellStyle name="Input 3 4 4 2 2" xfId="37027"/>
    <cellStyle name="Input 3 4 4 2 2 2" xfId="37028"/>
    <cellStyle name="Input 3 4 4 2 2 3" xfId="37029"/>
    <cellStyle name="Input 3 4 4 2 2 4" xfId="37030"/>
    <cellStyle name="Input 3 4 4 2 2 5" xfId="37031"/>
    <cellStyle name="Input 3 4 4 2 2 6" xfId="37032"/>
    <cellStyle name="Input 3 4 4 2 2 7" xfId="37033"/>
    <cellStyle name="Input 3 4 4 2 2 8" xfId="37034"/>
    <cellStyle name="Input 3 4 4 2 2 9" xfId="37035"/>
    <cellStyle name="Input 3 4 4 2 3" xfId="37036"/>
    <cellStyle name="Input 3 4 4 2 4" xfId="37037"/>
    <cellStyle name="Input 3 4 4 2 5" xfId="37038"/>
    <cellStyle name="Input 3 4 4 2 6" xfId="37039"/>
    <cellStyle name="Input 3 4 4 2 7" xfId="37040"/>
    <cellStyle name="Input 3 4 4 2 8" xfId="37041"/>
    <cellStyle name="Input 3 4 4 2 9" xfId="37042"/>
    <cellStyle name="Input 3 4 4 3" xfId="37043"/>
    <cellStyle name="Input 3 4 4 3 2" xfId="37044"/>
    <cellStyle name="Input 3 4 4 3 3" xfId="37045"/>
    <cellStyle name="Input 3 4 4 3 4" xfId="37046"/>
    <cellStyle name="Input 3 4 4 3 5" xfId="37047"/>
    <cellStyle name="Input 3 4 4 3 6" xfId="37048"/>
    <cellStyle name="Input 3 4 4 3 7" xfId="37049"/>
    <cellStyle name="Input 3 4 4 3 8" xfId="37050"/>
    <cellStyle name="Input 3 4 4 4" xfId="37051"/>
    <cellStyle name="Input 3 4 4 4 2" xfId="37052"/>
    <cellStyle name="Input 3 4 4 4 3" xfId="37053"/>
    <cellStyle name="Input 3 4 4 4 4" xfId="37054"/>
    <cellStyle name="Input 3 4 4 4 5" xfId="37055"/>
    <cellStyle name="Input 3 4 4 4 6" xfId="37056"/>
    <cellStyle name="Input 3 4 4 4 7" xfId="37057"/>
    <cellStyle name="Input 3 4 4 4 8" xfId="37058"/>
    <cellStyle name="Input 3 4 4 4 9" xfId="37059"/>
    <cellStyle name="Input 3 4 4 5" xfId="37060"/>
    <cellStyle name="Input 3 4 4 6" xfId="37061"/>
    <cellStyle name="Input 3 4 4 7" xfId="37062"/>
    <cellStyle name="Input 3 4 4 8" xfId="37063"/>
    <cellStyle name="Input 3 4 4 9" xfId="37064"/>
    <cellStyle name="Input 3 4 5" xfId="37065"/>
    <cellStyle name="Input 3 4 5 10" xfId="37066"/>
    <cellStyle name="Input 3 4 5 11" xfId="37067"/>
    <cellStyle name="Input 3 4 5 12" xfId="37068"/>
    <cellStyle name="Input 3 4 5 13" xfId="37069"/>
    <cellStyle name="Input 3 4 5 2" xfId="37070"/>
    <cellStyle name="Input 3 4 5 2 10" xfId="37071"/>
    <cellStyle name="Input 3 4 5 2 2" xfId="37072"/>
    <cellStyle name="Input 3 4 5 2 2 2" xfId="37073"/>
    <cellStyle name="Input 3 4 5 2 2 3" xfId="37074"/>
    <cellStyle name="Input 3 4 5 2 2 4" xfId="37075"/>
    <cellStyle name="Input 3 4 5 2 2 5" xfId="37076"/>
    <cellStyle name="Input 3 4 5 2 2 6" xfId="37077"/>
    <cellStyle name="Input 3 4 5 2 2 7" xfId="37078"/>
    <cellStyle name="Input 3 4 5 2 2 8" xfId="37079"/>
    <cellStyle name="Input 3 4 5 2 2 9" xfId="37080"/>
    <cellStyle name="Input 3 4 5 2 3" xfId="37081"/>
    <cellStyle name="Input 3 4 5 2 4" xfId="37082"/>
    <cellStyle name="Input 3 4 5 2 5" xfId="37083"/>
    <cellStyle name="Input 3 4 5 2 6" xfId="37084"/>
    <cellStyle name="Input 3 4 5 2 7" xfId="37085"/>
    <cellStyle name="Input 3 4 5 2 8" xfId="37086"/>
    <cellStyle name="Input 3 4 5 2 9" xfId="37087"/>
    <cellStyle name="Input 3 4 5 3" xfId="37088"/>
    <cellStyle name="Input 3 4 5 3 2" xfId="37089"/>
    <cellStyle name="Input 3 4 5 3 3" xfId="37090"/>
    <cellStyle name="Input 3 4 5 3 4" xfId="37091"/>
    <cellStyle name="Input 3 4 5 3 5" xfId="37092"/>
    <cellStyle name="Input 3 4 5 3 6" xfId="37093"/>
    <cellStyle name="Input 3 4 5 3 7" xfId="37094"/>
    <cellStyle name="Input 3 4 5 3 8" xfId="37095"/>
    <cellStyle name="Input 3 4 5 4" xfId="37096"/>
    <cellStyle name="Input 3 4 5 4 2" xfId="37097"/>
    <cellStyle name="Input 3 4 5 4 3" xfId="37098"/>
    <cellStyle name="Input 3 4 5 4 4" xfId="37099"/>
    <cellStyle name="Input 3 4 5 4 5" xfId="37100"/>
    <cellStyle name="Input 3 4 5 4 6" xfId="37101"/>
    <cellStyle name="Input 3 4 5 4 7" xfId="37102"/>
    <cellStyle name="Input 3 4 5 4 8" xfId="37103"/>
    <cellStyle name="Input 3 4 5 4 9" xfId="37104"/>
    <cellStyle name="Input 3 4 5 5" xfId="37105"/>
    <cellStyle name="Input 3 4 5 6" xfId="37106"/>
    <cellStyle name="Input 3 4 5 7" xfId="37107"/>
    <cellStyle name="Input 3 4 5 8" xfId="37108"/>
    <cellStyle name="Input 3 4 5 9" xfId="37109"/>
    <cellStyle name="Input 3 4 6" xfId="37110"/>
    <cellStyle name="Input 3 4 6 10" xfId="37111"/>
    <cellStyle name="Input 3 4 6 2" xfId="37112"/>
    <cellStyle name="Input 3 4 6 2 2" xfId="37113"/>
    <cellStyle name="Input 3 4 6 2 3" xfId="37114"/>
    <cellStyle name="Input 3 4 6 2 4" xfId="37115"/>
    <cellStyle name="Input 3 4 6 2 5" xfId="37116"/>
    <cellStyle name="Input 3 4 6 2 6" xfId="37117"/>
    <cellStyle name="Input 3 4 6 2 7" xfId="37118"/>
    <cellStyle name="Input 3 4 6 2 8" xfId="37119"/>
    <cellStyle name="Input 3 4 6 2 9" xfId="37120"/>
    <cellStyle name="Input 3 4 6 3" xfId="37121"/>
    <cellStyle name="Input 3 4 6 4" xfId="37122"/>
    <cellStyle name="Input 3 4 6 5" xfId="37123"/>
    <cellStyle name="Input 3 4 6 6" xfId="37124"/>
    <cellStyle name="Input 3 4 6 7" xfId="37125"/>
    <cellStyle name="Input 3 4 6 8" xfId="37126"/>
    <cellStyle name="Input 3 4 6 9" xfId="37127"/>
    <cellStyle name="Input 3 4 7" xfId="37128"/>
    <cellStyle name="Input 3 4 7 2" xfId="37129"/>
    <cellStyle name="Input 3 4 7 3" xfId="37130"/>
    <cellStyle name="Input 3 4 7 4" xfId="37131"/>
    <cellStyle name="Input 3 4 7 5" xfId="37132"/>
    <cellStyle name="Input 3 4 7 6" xfId="37133"/>
    <cellStyle name="Input 3 4 7 7" xfId="37134"/>
    <cellStyle name="Input 3 4 7 8" xfId="37135"/>
    <cellStyle name="Input 3 4 8" xfId="37136"/>
    <cellStyle name="Input 3 4 8 2" xfId="37137"/>
    <cellStyle name="Input 3 4 8 3" xfId="37138"/>
    <cellStyle name="Input 3 4 8 4" xfId="37139"/>
    <cellStyle name="Input 3 4 8 5" xfId="37140"/>
    <cellStyle name="Input 3 4 8 6" xfId="37141"/>
    <cellStyle name="Input 3 4 8 7" xfId="37142"/>
    <cellStyle name="Input 3 4 8 8" xfId="37143"/>
    <cellStyle name="Input 3 4 8 9" xfId="37144"/>
    <cellStyle name="Input 3 4 9" xfId="37145"/>
    <cellStyle name="Input 3 5" xfId="37146"/>
    <cellStyle name="Input 3 5 10" xfId="37147"/>
    <cellStyle name="Input 3 5 11" xfId="37148"/>
    <cellStyle name="Input 3 5 12" xfId="37149"/>
    <cellStyle name="Input 3 5 13" xfId="37150"/>
    <cellStyle name="Input 3 5 14" xfId="37151"/>
    <cellStyle name="Input 3 5 15" xfId="37152"/>
    <cellStyle name="Input 3 5 16" xfId="37153"/>
    <cellStyle name="Input 3 5 17" xfId="37154"/>
    <cellStyle name="Input 3 5 18" xfId="37155"/>
    <cellStyle name="Input 3 5 2" xfId="37156"/>
    <cellStyle name="Input 3 5 2 10" xfId="37157"/>
    <cellStyle name="Input 3 5 2 11" xfId="37158"/>
    <cellStyle name="Input 3 5 2 12" xfId="37159"/>
    <cellStyle name="Input 3 5 2 13" xfId="37160"/>
    <cellStyle name="Input 3 5 2 2" xfId="37161"/>
    <cellStyle name="Input 3 5 2 2 10" xfId="37162"/>
    <cellStyle name="Input 3 5 2 2 2" xfId="37163"/>
    <cellStyle name="Input 3 5 2 2 2 2" xfId="37164"/>
    <cellStyle name="Input 3 5 2 2 2 3" xfId="37165"/>
    <cellStyle name="Input 3 5 2 2 2 4" xfId="37166"/>
    <cellStyle name="Input 3 5 2 2 2 5" xfId="37167"/>
    <cellStyle name="Input 3 5 2 2 2 6" xfId="37168"/>
    <cellStyle name="Input 3 5 2 2 2 7" xfId="37169"/>
    <cellStyle name="Input 3 5 2 2 2 8" xfId="37170"/>
    <cellStyle name="Input 3 5 2 2 2 9" xfId="37171"/>
    <cellStyle name="Input 3 5 2 2 3" xfId="37172"/>
    <cellStyle name="Input 3 5 2 2 4" xfId="37173"/>
    <cellStyle name="Input 3 5 2 2 5" xfId="37174"/>
    <cellStyle name="Input 3 5 2 2 6" xfId="37175"/>
    <cellStyle name="Input 3 5 2 2 7" xfId="37176"/>
    <cellStyle name="Input 3 5 2 2 8" xfId="37177"/>
    <cellStyle name="Input 3 5 2 2 9" xfId="37178"/>
    <cellStyle name="Input 3 5 2 3" xfId="37179"/>
    <cellStyle name="Input 3 5 2 3 2" xfId="37180"/>
    <cellStyle name="Input 3 5 2 3 3" xfId="37181"/>
    <cellStyle name="Input 3 5 2 3 4" xfId="37182"/>
    <cellStyle name="Input 3 5 2 3 5" xfId="37183"/>
    <cellStyle name="Input 3 5 2 3 6" xfId="37184"/>
    <cellStyle name="Input 3 5 2 3 7" xfId="37185"/>
    <cellStyle name="Input 3 5 2 3 8" xfId="37186"/>
    <cellStyle name="Input 3 5 2 4" xfId="37187"/>
    <cellStyle name="Input 3 5 2 4 2" xfId="37188"/>
    <cellStyle name="Input 3 5 2 4 3" xfId="37189"/>
    <cellStyle name="Input 3 5 2 4 4" xfId="37190"/>
    <cellStyle name="Input 3 5 2 4 5" xfId="37191"/>
    <cellStyle name="Input 3 5 2 4 6" xfId="37192"/>
    <cellStyle name="Input 3 5 2 4 7" xfId="37193"/>
    <cellStyle name="Input 3 5 2 4 8" xfId="37194"/>
    <cellStyle name="Input 3 5 2 4 9" xfId="37195"/>
    <cellStyle name="Input 3 5 2 5" xfId="37196"/>
    <cellStyle name="Input 3 5 2 6" xfId="37197"/>
    <cellStyle name="Input 3 5 2 7" xfId="37198"/>
    <cellStyle name="Input 3 5 2 8" xfId="37199"/>
    <cellStyle name="Input 3 5 2 9" xfId="37200"/>
    <cellStyle name="Input 3 5 3" xfId="37201"/>
    <cellStyle name="Input 3 5 3 10" xfId="37202"/>
    <cellStyle name="Input 3 5 3 11" xfId="37203"/>
    <cellStyle name="Input 3 5 3 12" xfId="37204"/>
    <cellStyle name="Input 3 5 3 13" xfId="37205"/>
    <cellStyle name="Input 3 5 3 2" xfId="37206"/>
    <cellStyle name="Input 3 5 3 2 10" xfId="37207"/>
    <cellStyle name="Input 3 5 3 2 2" xfId="37208"/>
    <cellStyle name="Input 3 5 3 2 2 2" xfId="37209"/>
    <cellStyle name="Input 3 5 3 2 2 3" xfId="37210"/>
    <cellStyle name="Input 3 5 3 2 2 4" xfId="37211"/>
    <cellStyle name="Input 3 5 3 2 2 5" xfId="37212"/>
    <cellStyle name="Input 3 5 3 2 2 6" xfId="37213"/>
    <cellStyle name="Input 3 5 3 2 2 7" xfId="37214"/>
    <cellStyle name="Input 3 5 3 2 2 8" xfId="37215"/>
    <cellStyle name="Input 3 5 3 2 2 9" xfId="37216"/>
    <cellStyle name="Input 3 5 3 2 3" xfId="37217"/>
    <cellStyle name="Input 3 5 3 2 4" xfId="37218"/>
    <cellStyle name="Input 3 5 3 2 5" xfId="37219"/>
    <cellStyle name="Input 3 5 3 2 6" xfId="37220"/>
    <cellStyle name="Input 3 5 3 2 7" xfId="37221"/>
    <cellStyle name="Input 3 5 3 2 8" xfId="37222"/>
    <cellStyle name="Input 3 5 3 2 9" xfId="37223"/>
    <cellStyle name="Input 3 5 3 3" xfId="37224"/>
    <cellStyle name="Input 3 5 3 3 2" xfId="37225"/>
    <cellStyle name="Input 3 5 3 3 3" xfId="37226"/>
    <cellStyle name="Input 3 5 3 3 4" xfId="37227"/>
    <cellStyle name="Input 3 5 3 3 5" xfId="37228"/>
    <cellStyle name="Input 3 5 3 3 6" xfId="37229"/>
    <cellStyle name="Input 3 5 3 3 7" xfId="37230"/>
    <cellStyle name="Input 3 5 3 3 8" xfId="37231"/>
    <cellStyle name="Input 3 5 3 4" xfId="37232"/>
    <cellStyle name="Input 3 5 3 4 2" xfId="37233"/>
    <cellStyle name="Input 3 5 3 4 3" xfId="37234"/>
    <cellStyle name="Input 3 5 3 4 4" xfId="37235"/>
    <cellStyle name="Input 3 5 3 4 5" xfId="37236"/>
    <cellStyle name="Input 3 5 3 4 6" xfId="37237"/>
    <cellStyle name="Input 3 5 3 4 7" xfId="37238"/>
    <cellStyle name="Input 3 5 3 4 8" xfId="37239"/>
    <cellStyle name="Input 3 5 3 4 9" xfId="37240"/>
    <cellStyle name="Input 3 5 3 5" xfId="37241"/>
    <cellStyle name="Input 3 5 3 6" xfId="37242"/>
    <cellStyle name="Input 3 5 3 7" xfId="37243"/>
    <cellStyle name="Input 3 5 3 8" xfId="37244"/>
    <cellStyle name="Input 3 5 3 9" xfId="37245"/>
    <cellStyle name="Input 3 5 4" xfId="37246"/>
    <cellStyle name="Input 3 5 4 10" xfId="37247"/>
    <cellStyle name="Input 3 5 4 11" xfId="37248"/>
    <cellStyle name="Input 3 5 4 12" xfId="37249"/>
    <cellStyle name="Input 3 5 4 13" xfId="37250"/>
    <cellStyle name="Input 3 5 4 2" xfId="37251"/>
    <cellStyle name="Input 3 5 4 2 10" xfId="37252"/>
    <cellStyle name="Input 3 5 4 2 2" xfId="37253"/>
    <cellStyle name="Input 3 5 4 2 2 2" xfId="37254"/>
    <cellStyle name="Input 3 5 4 2 2 3" xfId="37255"/>
    <cellStyle name="Input 3 5 4 2 2 4" xfId="37256"/>
    <cellStyle name="Input 3 5 4 2 2 5" xfId="37257"/>
    <cellStyle name="Input 3 5 4 2 2 6" xfId="37258"/>
    <cellStyle name="Input 3 5 4 2 2 7" xfId="37259"/>
    <cellStyle name="Input 3 5 4 2 2 8" xfId="37260"/>
    <cellStyle name="Input 3 5 4 2 2 9" xfId="37261"/>
    <cellStyle name="Input 3 5 4 2 3" xfId="37262"/>
    <cellStyle name="Input 3 5 4 2 4" xfId="37263"/>
    <cellStyle name="Input 3 5 4 2 5" xfId="37264"/>
    <cellStyle name="Input 3 5 4 2 6" xfId="37265"/>
    <cellStyle name="Input 3 5 4 2 7" xfId="37266"/>
    <cellStyle name="Input 3 5 4 2 8" xfId="37267"/>
    <cellStyle name="Input 3 5 4 2 9" xfId="37268"/>
    <cellStyle name="Input 3 5 4 3" xfId="37269"/>
    <cellStyle name="Input 3 5 4 3 2" xfId="37270"/>
    <cellStyle name="Input 3 5 4 3 3" xfId="37271"/>
    <cellStyle name="Input 3 5 4 3 4" xfId="37272"/>
    <cellStyle name="Input 3 5 4 3 5" xfId="37273"/>
    <cellStyle name="Input 3 5 4 3 6" xfId="37274"/>
    <cellStyle name="Input 3 5 4 3 7" xfId="37275"/>
    <cellStyle name="Input 3 5 4 3 8" xfId="37276"/>
    <cellStyle name="Input 3 5 4 4" xfId="37277"/>
    <cellStyle name="Input 3 5 4 4 2" xfId="37278"/>
    <cellStyle name="Input 3 5 4 4 3" xfId="37279"/>
    <cellStyle name="Input 3 5 4 4 4" xfId="37280"/>
    <cellStyle name="Input 3 5 4 4 5" xfId="37281"/>
    <cellStyle name="Input 3 5 4 4 6" xfId="37282"/>
    <cellStyle name="Input 3 5 4 4 7" xfId="37283"/>
    <cellStyle name="Input 3 5 4 4 8" xfId="37284"/>
    <cellStyle name="Input 3 5 4 4 9" xfId="37285"/>
    <cellStyle name="Input 3 5 4 5" xfId="37286"/>
    <cellStyle name="Input 3 5 4 6" xfId="37287"/>
    <cellStyle name="Input 3 5 4 7" xfId="37288"/>
    <cellStyle name="Input 3 5 4 8" xfId="37289"/>
    <cellStyle name="Input 3 5 4 9" xfId="37290"/>
    <cellStyle name="Input 3 5 5" xfId="37291"/>
    <cellStyle name="Input 3 5 5 10" xfId="37292"/>
    <cellStyle name="Input 3 5 5 11" xfId="37293"/>
    <cellStyle name="Input 3 5 5 12" xfId="37294"/>
    <cellStyle name="Input 3 5 5 13" xfId="37295"/>
    <cellStyle name="Input 3 5 5 2" xfId="37296"/>
    <cellStyle name="Input 3 5 5 2 10" xfId="37297"/>
    <cellStyle name="Input 3 5 5 2 2" xfId="37298"/>
    <cellStyle name="Input 3 5 5 2 2 2" xfId="37299"/>
    <cellStyle name="Input 3 5 5 2 2 3" xfId="37300"/>
    <cellStyle name="Input 3 5 5 2 2 4" xfId="37301"/>
    <cellStyle name="Input 3 5 5 2 2 5" xfId="37302"/>
    <cellStyle name="Input 3 5 5 2 2 6" xfId="37303"/>
    <cellStyle name="Input 3 5 5 2 2 7" xfId="37304"/>
    <cellStyle name="Input 3 5 5 2 2 8" xfId="37305"/>
    <cellStyle name="Input 3 5 5 2 2 9" xfId="37306"/>
    <cellStyle name="Input 3 5 5 2 3" xfId="37307"/>
    <cellStyle name="Input 3 5 5 2 4" xfId="37308"/>
    <cellStyle name="Input 3 5 5 2 5" xfId="37309"/>
    <cellStyle name="Input 3 5 5 2 6" xfId="37310"/>
    <cellStyle name="Input 3 5 5 2 7" xfId="37311"/>
    <cellStyle name="Input 3 5 5 2 8" xfId="37312"/>
    <cellStyle name="Input 3 5 5 2 9" xfId="37313"/>
    <cellStyle name="Input 3 5 5 3" xfId="37314"/>
    <cellStyle name="Input 3 5 5 3 2" xfId="37315"/>
    <cellStyle name="Input 3 5 5 3 3" xfId="37316"/>
    <cellStyle name="Input 3 5 5 3 4" xfId="37317"/>
    <cellStyle name="Input 3 5 5 3 5" xfId="37318"/>
    <cellStyle name="Input 3 5 5 3 6" xfId="37319"/>
    <cellStyle name="Input 3 5 5 3 7" xfId="37320"/>
    <cellStyle name="Input 3 5 5 3 8" xfId="37321"/>
    <cellStyle name="Input 3 5 5 4" xfId="37322"/>
    <cellStyle name="Input 3 5 5 4 2" xfId="37323"/>
    <cellStyle name="Input 3 5 5 4 3" xfId="37324"/>
    <cellStyle name="Input 3 5 5 4 4" xfId="37325"/>
    <cellStyle name="Input 3 5 5 4 5" xfId="37326"/>
    <cellStyle name="Input 3 5 5 4 6" xfId="37327"/>
    <cellStyle name="Input 3 5 5 4 7" xfId="37328"/>
    <cellStyle name="Input 3 5 5 4 8" xfId="37329"/>
    <cellStyle name="Input 3 5 5 4 9" xfId="37330"/>
    <cellStyle name="Input 3 5 5 5" xfId="37331"/>
    <cellStyle name="Input 3 5 5 6" xfId="37332"/>
    <cellStyle name="Input 3 5 5 7" xfId="37333"/>
    <cellStyle name="Input 3 5 5 8" xfId="37334"/>
    <cellStyle name="Input 3 5 5 9" xfId="37335"/>
    <cellStyle name="Input 3 5 6" xfId="37336"/>
    <cellStyle name="Input 3 5 6 10" xfId="37337"/>
    <cellStyle name="Input 3 5 6 2" xfId="37338"/>
    <cellStyle name="Input 3 5 6 2 2" xfId="37339"/>
    <cellStyle name="Input 3 5 6 2 3" xfId="37340"/>
    <cellStyle name="Input 3 5 6 2 4" xfId="37341"/>
    <cellStyle name="Input 3 5 6 2 5" xfId="37342"/>
    <cellStyle name="Input 3 5 6 2 6" xfId="37343"/>
    <cellStyle name="Input 3 5 6 2 7" xfId="37344"/>
    <cellStyle name="Input 3 5 6 2 8" xfId="37345"/>
    <cellStyle name="Input 3 5 6 2 9" xfId="37346"/>
    <cellStyle name="Input 3 5 6 3" xfId="37347"/>
    <cellStyle name="Input 3 5 6 4" xfId="37348"/>
    <cellStyle name="Input 3 5 6 5" xfId="37349"/>
    <cellStyle name="Input 3 5 6 6" xfId="37350"/>
    <cellStyle name="Input 3 5 6 7" xfId="37351"/>
    <cellStyle name="Input 3 5 6 8" xfId="37352"/>
    <cellStyle name="Input 3 5 6 9" xfId="37353"/>
    <cellStyle name="Input 3 5 7" xfId="37354"/>
    <cellStyle name="Input 3 5 7 2" xfId="37355"/>
    <cellStyle name="Input 3 5 7 3" xfId="37356"/>
    <cellStyle name="Input 3 5 7 4" xfId="37357"/>
    <cellStyle name="Input 3 5 7 5" xfId="37358"/>
    <cellStyle name="Input 3 5 7 6" xfId="37359"/>
    <cellStyle name="Input 3 5 7 7" xfId="37360"/>
    <cellStyle name="Input 3 5 7 8" xfId="37361"/>
    <cellStyle name="Input 3 5 8" xfId="37362"/>
    <cellStyle name="Input 3 5 8 2" xfId="37363"/>
    <cellStyle name="Input 3 5 8 3" xfId="37364"/>
    <cellStyle name="Input 3 5 8 4" xfId="37365"/>
    <cellStyle name="Input 3 5 8 5" xfId="37366"/>
    <cellStyle name="Input 3 5 8 6" xfId="37367"/>
    <cellStyle name="Input 3 5 8 7" xfId="37368"/>
    <cellStyle name="Input 3 5 8 8" xfId="37369"/>
    <cellStyle name="Input 3 5 8 9" xfId="37370"/>
    <cellStyle name="Input 3 5 9" xfId="37371"/>
    <cellStyle name="Input 3 6" xfId="37372"/>
    <cellStyle name="Input 3 6 10" xfId="37373"/>
    <cellStyle name="Input 3 6 11" xfId="37374"/>
    <cellStyle name="Input 3 6 12" xfId="37375"/>
    <cellStyle name="Input 3 6 13" xfId="37376"/>
    <cellStyle name="Input 3 6 2" xfId="37377"/>
    <cellStyle name="Input 3 6 2 10" xfId="37378"/>
    <cellStyle name="Input 3 6 2 2" xfId="37379"/>
    <cellStyle name="Input 3 6 2 2 2" xfId="37380"/>
    <cellStyle name="Input 3 6 2 2 3" xfId="37381"/>
    <cellStyle name="Input 3 6 2 2 4" xfId="37382"/>
    <cellStyle name="Input 3 6 2 2 5" xfId="37383"/>
    <cellStyle name="Input 3 6 2 2 6" xfId="37384"/>
    <cellStyle name="Input 3 6 2 2 7" xfId="37385"/>
    <cellStyle name="Input 3 6 2 2 8" xfId="37386"/>
    <cellStyle name="Input 3 6 2 2 9" xfId="37387"/>
    <cellStyle name="Input 3 6 2 3" xfId="37388"/>
    <cellStyle name="Input 3 6 2 4" xfId="37389"/>
    <cellStyle name="Input 3 6 2 5" xfId="37390"/>
    <cellStyle name="Input 3 6 2 6" xfId="37391"/>
    <cellStyle name="Input 3 6 2 7" xfId="37392"/>
    <cellStyle name="Input 3 6 2 8" xfId="37393"/>
    <cellStyle name="Input 3 6 2 9" xfId="37394"/>
    <cellStyle name="Input 3 6 3" xfId="37395"/>
    <cellStyle name="Input 3 6 3 2" xfId="37396"/>
    <cellStyle name="Input 3 6 3 3" xfId="37397"/>
    <cellStyle name="Input 3 6 3 4" xfId="37398"/>
    <cellStyle name="Input 3 6 3 5" xfId="37399"/>
    <cellStyle name="Input 3 6 3 6" xfId="37400"/>
    <cellStyle name="Input 3 6 3 7" xfId="37401"/>
    <cellStyle name="Input 3 6 3 8" xfId="37402"/>
    <cellStyle name="Input 3 6 4" xfId="37403"/>
    <cellStyle name="Input 3 6 4 2" xfId="37404"/>
    <cellStyle name="Input 3 6 4 3" xfId="37405"/>
    <cellStyle name="Input 3 6 4 4" xfId="37406"/>
    <cellStyle name="Input 3 6 4 5" xfId="37407"/>
    <cellStyle name="Input 3 6 4 6" xfId="37408"/>
    <cellStyle name="Input 3 6 4 7" xfId="37409"/>
    <cellStyle name="Input 3 6 4 8" xfId="37410"/>
    <cellStyle name="Input 3 6 4 9" xfId="37411"/>
    <cellStyle name="Input 3 6 5" xfId="37412"/>
    <cellStyle name="Input 3 6 6" xfId="37413"/>
    <cellStyle name="Input 3 6 7" xfId="37414"/>
    <cellStyle name="Input 3 6 8" xfId="37415"/>
    <cellStyle name="Input 3 6 9" xfId="37416"/>
    <cellStyle name="Input 3 7" xfId="37417"/>
    <cellStyle name="Input 3 7 10" xfId="37418"/>
    <cellStyle name="Input 3 7 11" xfId="37419"/>
    <cellStyle name="Input 3 7 12" xfId="37420"/>
    <cellStyle name="Input 3 7 13" xfId="37421"/>
    <cellStyle name="Input 3 7 2" xfId="37422"/>
    <cellStyle name="Input 3 7 2 10" xfId="37423"/>
    <cellStyle name="Input 3 7 2 2" xfId="37424"/>
    <cellStyle name="Input 3 7 2 2 2" xfId="37425"/>
    <cellStyle name="Input 3 7 2 2 3" xfId="37426"/>
    <cellStyle name="Input 3 7 2 2 4" xfId="37427"/>
    <cellStyle name="Input 3 7 2 2 5" xfId="37428"/>
    <cellStyle name="Input 3 7 2 2 6" xfId="37429"/>
    <cellStyle name="Input 3 7 2 2 7" xfId="37430"/>
    <cellStyle name="Input 3 7 2 2 8" xfId="37431"/>
    <cellStyle name="Input 3 7 2 2 9" xfId="37432"/>
    <cellStyle name="Input 3 7 2 3" xfId="37433"/>
    <cellStyle name="Input 3 7 2 4" xfId="37434"/>
    <cellStyle name="Input 3 7 2 5" xfId="37435"/>
    <cellStyle name="Input 3 7 2 6" xfId="37436"/>
    <cellStyle name="Input 3 7 2 7" xfId="37437"/>
    <cellStyle name="Input 3 7 2 8" xfId="37438"/>
    <cellStyle name="Input 3 7 2 9" xfId="37439"/>
    <cellStyle name="Input 3 7 3" xfId="37440"/>
    <cellStyle name="Input 3 7 3 2" xfId="37441"/>
    <cellStyle name="Input 3 7 3 3" xfId="37442"/>
    <cellStyle name="Input 3 7 3 4" xfId="37443"/>
    <cellStyle name="Input 3 7 3 5" xfId="37444"/>
    <cellStyle name="Input 3 7 3 6" xfId="37445"/>
    <cellStyle name="Input 3 7 3 7" xfId="37446"/>
    <cellStyle name="Input 3 7 3 8" xfId="37447"/>
    <cellStyle name="Input 3 7 4" xfId="37448"/>
    <cellStyle name="Input 3 7 4 2" xfId="37449"/>
    <cellStyle name="Input 3 7 4 3" xfId="37450"/>
    <cellStyle name="Input 3 7 4 4" xfId="37451"/>
    <cellStyle name="Input 3 7 4 5" xfId="37452"/>
    <cellStyle name="Input 3 7 4 6" xfId="37453"/>
    <cellStyle name="Input 3 7 4 7" xfId="37454"/>
    <cellStyle name="Input 3 7 4 8" xfId="37455"/>
    <cellStyle name="Input 3 7 4 9" xfId="37456"/>
    <cellStyle name="Input 3 7 5" xfId="37457"/>
    <cellStyle name="Input 3 7 6" xfId="37458"/>
    <cellStyle name="Input 3 7 7" xfId="37459"/>
    <cellStyle name="Input 3 7 8" xfId="37460"/>
    <cellStyle name="Input 3 7 9" xfId="37461"/>
    <cellStyle name="Input 3 8" xfId="37462"/>
    <cellStyle name="Input 3 8 2" xfId="37463"/>
    <cellStyle name="Input 3 8 3" xfId="37464"/>
    <cellStyle name="Input 3 8 4" xfId="37465"/>
    <cellStyle name="Input 3 8 5" xfId="37466"/>
    <cellStyle name="Input 3 8 6" xfId="37467"/>
    <cellStyle name="Input 3 8 7" xfId="37468"/>
    <cellStyle name="Input 3 8 8" xfId="37469"/>
    <cellStyle name="Input 3 8 9" xfId="37470"/>
    <cellStyle name="Input 3 9" xfId="37471"/>
    <cellStyle name="Input 4" xfId="10187"/>
    <cellStyle name="Input 4 10" xfId="37472"/>
    <cellStyle name="Input 4 11" xfId="37473"/>
    <cellStyle name="Input 4 12" xfId="37474"/>
    <cellStyle name="Input 4 13" xfId="37475"/>
    <cellStyle name="Input 4 14" xfId="37476"/>
    <cellStyle name="Input 4 2" xfId="37477"/>
    <cellStyle name="Input 4 2 10" xfId="37478"/>
    <cellStyle name="Input 4 2 11" xfId="37479"/>
    <cellStyle name="Input 4 2 12" xfId="37480"/>
    <cellStyle name="Input 4 2 2" xfId="37481"/>
    <cellStyle name="Input 4 2 2 10" xfId="37482"/>
    <cellStyle name="Input 4 2 2 11" xfId="37483"/>
    <cellStyle name="Input 4 2 2 12" xfId="37484"/>
    <cellStyle name="Input 4 2 2 13" xfId="37485"/>
    <cellStyle name="Input 4 2 2 14" xfId="37486"/>
    <cellStyle name="Input 4 2 2 15" xfId="37487"/>
    <cellStyle name="Input 4 2 2 16" xfId="37488"/>
    <cellStyle name="Input 4 2 2 17" xfId="37489"/>
    <cellStyle name="Input 4 2 2 18" xfId="37490"/>
    <cellStyle name="Input 4 2 2 19" xfId="37491"/>
    <cellStyle name="Input 4 2 2 2" xfId="37492"/>
    <cellStyle name="Input 4 2 2 2 10" xfId="37493"/>
    <cellStyle name="Input 4 2 2 2 11" xfId="37494"/>
    <cellStyle name="Input 4 2 2 2 12" xfId="37495"/>
    <cellStyle name="Input 4 2 2 2 13" xfId="37496"/>
    <cellStyle name="Input 4 2 2 2 2" xfId="37497"/>
    <cellStyle name="Input 4 2 2 2 2 10" xfId="37498"/>
    <cellStyle name="Input 4 2 2 2 2 2" xfId="37499"/>
    <cellStyle name="Input 4 2 2 2 2 2 2" xfId="37500"/>
    <cellStyle name="Input 4 2 2 2 2 2 3" xfId="37501"/>
    <cellStyle name="Input 4 2 2 2 2 2 4" xfId="37502"/>
    <cellStyle name="Input 4 2 2 2 2 2 5" xfId="37503"/>
    <cellStyle name="Input 4 2 2 2 2 2 6" xfId="37504"/>
    <cellStyle name="Input 4 2 2 2 2 2 7" xfId="37505"/>
    <cellStyle name="Input 4 2 2 2 2 2 8" xfId="37506"/>
    <cellStyle name="Input 4 2 2 2 2 2 9" xfId="37507"/>
    <cellStyle name="Input 4 2 2 2 2 3" xfId="37508"/>
    <cellStyle name="Input 4 2 2 2 2 4" xfId="37509"/>
    <cellStyle name="Input 4 2 2 2 2 5" xfId="37510"/>
    <cellStyle name="Input 4 2 2 2 2 6" xfId="37511"/>
    <cellStyle name="Input 4 2 2 2 2 7" xfId="37512"/>
    <cellStyle name="Input 4 2 2 2 2 8" xfId="37513"/>
    <cellStyle name="Input 4 2 2 2 2 9" xfId="37514"/>
    <cellStyle name="Input 4 2 2 2 3" xfId="37515"/>
    <cellStyle name="Input 4 2 2 2 3 2" xfId="37516"/>
    <cellStyle name="Input 4 2 2 2 3 3" xfId="37517"/>
    <cellStyle name="Input 4 2 2 2 3 4" xfId="37518"/>
    <cellStyle name="Input 4 2 2 2 3 5" xfId="37519"/>
    <cellStyle name="Input 4 2 2 2 3 6" xfId="37520"/>
    <cellStyle name="Input 4 2 2 2 3 7" xfId="37521"/>
    <cellStyle name="Input 4 2 2 2 3 8" xfId="37522"/>
    <cellStyle name="Input 4 2 2 2 4" xfId="37523"/>
    <cellStyle name="Input 4 2 2 2 4 2" xfId="37524"/>
    <cellStyle name="Input 4 2 2 2 4 3" xfId="37525"/>
    <cellStyle name="Input 4 2 2 2 4 4" xfId="37526"/>
    <cellStyle name="Input 4 2 2 2 4 5" xfId="37527"/>
    <cellStyle name="Input 4 2 2 2 4 6" xfId="37528"/>
    <cellStyle name="Input 4 2 2 2 4 7" xfId="37529"/>
    <cellStyle name="Input 4 2 2 2 4 8" xfId="37530"/>
    <cellStyle name="Input 4 2 2 2 4 9" xfId="37531"/>
    <cellStyle name="Input 4 2 2 2 5" xfId="37532"/>
    <cellStyle name="Input 4 2 2 2 6" xfId="37533"/>
    <cellStyle name="Input 4 2 2 2 7" xfId="37534"/>
    <cellStyle name="Input 4 2 2 2 8" xfId="37535"/>
    <cellStyle name="Input 4 2 2 2 9" xfId="37536"/>
    <cellStyle name="Input 4 2 2 3" xfId="37537"/>
    <cellStyle name="Input 4 2 2 3 10" xfId="37538"/>
    <cellStyle name="Input 4 2 2 3 11" xfId="37539"/>
    <cellStyle name="Input 4 2 2 3 12" xfId="37540"/>
    <cellStyle name="Input 4 2 2 3 13" xfId="37541"/>
    <cellStyle name="Input 4 2 2 3 2" xfId="37542"/>
    <cellStyle name="Input 4 2 2 3 2 10" xfId="37543"/>
    <cellStyle name="Input 4 2 2 3 2 2" xfId="37544"/>
    <cellStyle name="Input 4 2 2 3 2 2 2" xfId="37545"/>
    <cellStyle name="Input 4 2 2 3 2 2 3" xfId="37546"/>
    <cellStyle name="Input 4 2 2 3 2 2 4" xfId="37547"/>
    <cellStyle name="Input 4 2 2 3 2 2 5" xfId="37548"/>
    <cellStyle name="Input 4 2 2 3 2 2 6" xfId="37549"/>
    <cellStyle name="Input 4 2 2 3 2 2 7" xfId="37550"/>
    <cellStyle name="Input 4 2 2 3 2 2 8" xfId="37551"/>
    <cellStyle name="Input 4 2 2 3 2 2 9" xfId="37552"/>
    <cellStyle name="Input 4 2 2 3 2 3" xfId="37553"/>
    <cellStyle name="Input 4 2 2 3 2 4" xfId="37554"/>
    <cellStyle name="Input 4 2 2 3 2 5" xfId="37555"/>
    <cellStyle name="Input 4 2 2 3 2 6" xfId="37556"/>
    <cellStyle name="Input 4 2 2 3 2 7" xfId="37557"/>
    <cellStyle name="Input 4 2 2 3 2 8" xfId="37558"/>
    <cellStyle name="Input 4 2 2 3 2 9" xfId="37559"/>
    <cellStyle name="Input 4 2 2 3 3" xfId="37560"/>
    <cellStyle name="Input 4 2 2 3 3 2" xfId="37561"/>
    <cellStyle name="Input 4 2 2 3 3 3" xfId="37562"/>
    <cellStyle name="Input 4 2 2 3 3 4" xfId="37563"/>
    <cellStyle name="Input 4 2 2 3 3 5" xfId="37564"/>
    <cellStyle name="Input 4 2 2 3 3 6" xfId="37565"/>
    <cellStyle name="Input 4 2 2 3 3 7" xfId="37566"/>
    <cellStyle name="Input 4 2 2 3 3 8" xfId="37567"/>
    <cellStyle name="Input 4 2 2 3 4" xfId="37568"/>
    <cellStyle name="Input 4 2 2 3 4 2" xfId="37569"/>
    <cellStyle name="Input 4 2 2 3 4 3" xfId="37570"/>
    <cellStyle name="Input 4 2 2 3 4 4" xfId="37571"/>
    <cellStyle name="Input 4 2 2 3 4 5" xfId="37572"/>
    <cellStyle name="Input 4 2 2 3 4 6" xfId="37573"/>
    <cellStyle name="Input 4 2 2 3 4 7" xfId="37574"/>
    <cellStyle name="Input 4 2 2 3 4 8" xfId="37575"/>
    <cellStyle name="Input 4 2 2 3 4 9" xfId="37576"/>
    <cellStyle name="Input 4 2 2 3 5" xfId="37577"/>
    <cellStyle name="Input 4 2 2 3 6" xfId="37578"/>
    <cellStyle name="Input 4 2 2 3 7" xfId="37579"/>
    <cellStyle name="Input 4 2 2 3 8" xfId="37580"/>
    <cellStyle name="Input 4 2 2 3 9" xfId="37581"/>
    <cellStyle name="Input 4 2 2 4" xfId="37582"/>
    <cellStyle name="Input 4 2 2 4 10" xfId="37583"/>
    <cellStyle name="Input 4 2 2 4 11" xfId="37584"/>
    <cellStyle name="Input 4 2 2 4 12" xfId="37585"/>
    <cellStyle name="Input 4 2 2 4 13" xfId="37586"/>
    <cellStyle name="Input 4 2 2 4 2" xfId="37587"/>
    <cellStyle name="Input 4 2 2 4 2 10" xfId="37588"/>
    <cellStyle name="Input 4 2 2 4 2 2" xfId="37589"/>
    <cellStyle name="Input 4 2 2 4 2 2 2" xfId="37590"/>
    <cellStyle name="Input 4 2 2 4 2 2 3" xfId="37591"/>
    <cellStyle name="Input 4 2 2 4 2 2 4" xfId="37592"/>
    <cellStyle name="Input 4 2 2 4 2 2 5" xfId="37593"/>
    <cellStyle name="Input 4 2 2 4 2 2 6" xfId="37594"/>
    <cellStyle name="Input 4 2 2 4 2 2 7" xfId="37595"/>
    <cellStyle name="Input 4 2 2 4 2 2 8" xfId="37596"/>
    <cellStyle name="Input 4 2 2 4 2 2 9" xfId="37597"/>
    <cellStyle name="Input 4 2 2 4 2 3" xfId="37598"/>
    <cellStyle name="Input 4 2 2 4 2 4" xfId="37599"/>
    <cellStyle name="Input 4 2 2 4 2 5" xfId="37600"/>
    <cellStyle name="Input 4 2 2 4 2 6" xfId="37601"/>
    <cellStyle name="Input 4 2 2 4 2 7" xfId="37602"/>
    <cellStyle name="Input 4 2 2 4 2 8" xfId="37603"/>
    <cellStyle name="Input 4 2 2 4 2 9" xfId="37604"/>
    <cellStyle name="Input 4 2 2 4 3" xfId="37605"/>
    <cellStyle name="Input 4 2 2 4 3 2" xfId="37606"/>
    <cellStyle name="Input 4 2 2 4 3 3" xfId="37607"/>
    <cellStyle name="Input 4 2 2 4 3 4" xfId="37608"/>
    <cellStyle name="Input 4 2 2 4 3 5" xfId="37609"/>
    <cellStyle name="Input 4 2 2 4 3 6" xfId="37610"/>
    <cellStyle name="Input 4 2 2 4 3 7" xfId="37611"/>
    <cellStyle name="Input 4 2 2 4 3 8" xfId="37612"/>
    <cellStyle name="Input 4 2 2 4 4" xfId="37613"/>
    <cellStyle name="Input 4 2 2 4 4 2" xfId="37614"/>
    <cellStyle name="Input 4 2 2 4 4 3" xfId="37615"/>
    <cellStyle name="Input 4 2 2 4 4 4" xfId="37616"/>
    <cellStyle name="Input 4 2 2 4 4 5" xfId="37617"/>
    <cellStyle name="Input 4 2 2 4 4 6" xfId="37618"/>
    <cellStyle name="Input 4 2 2 4 4 7" xfId="37619"/>
    <cellStyle name="Input 4 2 2 4 4 8" xfId="37620"/>
    <cellStyle name="Input 4 2 2 4 4 9" xfId="37621"/>
    <cellStyle name="Input 4 2 2 4 5" xfId="37622"/>
    <cellStyle name="Input 4 2 2 4 6" xfId="37623"/>
    <cellStyle name="Input 4 2 2 4 7" xfId="37624"/>
    <cellStyle name="Input 4 2 2 4 8" xfId="37625"/>
    <cellStyle name="Input 4 2 2 4 9" xfId="37626"/>
    <cellStyle name="Input 4 2 2 5" xfId="37627"/>
    <cellStyle name="Input 4 2 2 5 10" xfId="37628"/>
    <cellStyle name="Input 4 2 2 5 11" xfId="37629"/>
    <cellStyle name="Input 4 2 2 5 12" xfId="37630"/>
    <cellStyle name="Input 4 2 2 5 13" xfId="37631"/>
    <cellStyle name="Input 4 2 2 5 2" xfId="37632"/>
    <cellStyle name="Input 4 2 2 5 2 10" xfId="37633"/>
    <cellStyle name="Input 4 2 2 5 2 2" xfId="37634"/>
    <cellStyle name="Input 4 2 2 5 2 2 2" xfId="37635"/>
    <cellStyle name="Input 4 2 2 5 2 2 3" xfId="37636"/>
    <cellStyle name="Input 4 2 2 5 2 2 4" xfId="37637"/>
    <cellStyle name="Input 4 2 2 5 2 2 5" xfId="37638"/>
    <cellStyle name="Input 4 2 2 5 2 2 6" xfId="37639"/>
    <cellStyle name="Input 4 2 2 5 2 2 7" xfId="37640"/>
    <cellStyle name="Input 4 2 2 5 2 2 8" xfId="37641"/>
    <cellStyle name="Input 4 2 2 5 2 2 9" xfId="37642"/>
    <cellStyle name="Input 4 2 2 5 2 3" xfId="37643"/>
    <cellStyle name="Input 4 2 2 5 2 4" xfId="37644"/>
    <cellStyle name="Input 4 2 2 5 2 5" xfId="37645"/>
    <cellStyle name="Input 4 2 2 5 2 6" xfId="37646"/>
    <cellStyle name="Input 4 2 2 5 2 7" xfId="37647"/>
    <cellStyle name="Input 4 2 2 5 2 8" xfId="37648"/>
    <cellStyle name="Input 4 2 2 5 2 9" xfId="37649"/>
    <cellStyle name="Input 4 2 2 5 3" xfId="37650"/>
    <cellStyle name="Input 4 2 2 5 3 2" xfId="37651"/>
    <cellStyle name="Input 4 2 2 5 3 3" xfId="37652"/>
    <cellStyle name="Input 4 2 2 5 3 4" xfId="37653"/>
    <cellStyle name="Input 4 2 2 5 3 5" xfId="37654"/>
    <cellStyle name="Input 4 2 2 5 3 6" xfId="37655"/>
    <cellStyle name="Input 4 2 2 5 3 7" xfId="37656"/>
    <cellStyle name="Input 4 2 2 5 3 8" xfId="37657"/>
    <cellStyle name="Input 4 2 2 5 4" xfId="37658"/>
    <cellStyle name="Input 4 2 2 5 4 2" xfId="37659"/>
    <cellStyle name="Input 4 2 2 5 4 3" xfId="37660"/>
    <cellStyle name="Input 4 2 2 5 4 4" xfId="37661"/>
    <cellStyle name="Input 4 2 2 5 4 5" xfId="37662"/>
    <cellStyle name="Input 4 2 2 5 4 6" xfId="37663"/>
    <cellStyle name="Input 4 2 2 5 4 7" xfId="37664"/>
    <cellStyle name="Input 4 2 2 5 4 8" xfId="37665"/>
    <cellStyle name="Input 4 2 2 5 4 9" xfId="37666"/>
    <cellStyle name="Input 4 2 2 5 5" xfId="37667"/>
    <cellStyle name="Input 4 2 2 5 6" xfId="37668"/>
    <cellStyle name="Input 4 2 2 5 7" xfId="37669"/>
    <cellStyle name="Input 4 2 2 5 8" xfId="37670"/>
    <cellStyle name="Input 4 2 2 5 9" xfId="37671"/>
    <cellStyle name="Input 4 2 2 6" xfId="37672"/>
    <cellStyle name="Input 4 2 2 6 10" xfId="37673"/>
    <cellStyle name="Input 4 2 2 6 2" xfId="37674"/>
    <cellStyle name="Input 4 2 2 6 2 2" xfId="37675"/>
    <cellStyle name="Input 4 2 2 6 2 3" xfId="37676"/>
    <cellStyle name="Input 4 2 2 6 2 4" xfId="37677"/>
    <cellStyle name="Input 4 2 2 6 2 5" xfId="37678"/>
    <cellStyle name="Input 4 2 2 6 2 6" xfId="37679"/>
    <cellStyle name="Input 4 2 2 6 2 7" xfId="37680"/>
    <cellStyle name="Input 4 2 2 6 2 8" xfId="37681"/>
    <cellStyle name="Input 4 2 2 6 2 9" xfId="37682"/>
    <cellStyle name="Input 4 2 2 6 3" xfId="37683"/>
    <cellStyle name="Input 4 2 2 6 4" xfId="37684"/>
    <cellStyle name="Input 4 2 2 6 5" xfId="37685"/>
    <cellStyle name="Input 4 2 2 6 6" xfId="37686"/>
    <cellStyle name="Input 4 2 2 6 7" xfId="37687"/>
    <cellStyle name="Input 4 2 2 6 8" xfId="37688"/>
    <cellStyle name="Input 4 2 2 6 9" xfId="37689"/>
    <cellStyle name="Input 4 2 2 7" xfId="37690"/>
    <cellStyle name="Input 4 2 2 7 2" xfId="37691"/>
    <cellStyle name="Input 4 2 2 7 3" xfId="37692"/>
    <cellStyle name="Input 4 2 2 7 4" xfId="37693"/>
    <cellStyle name="Input 4 2 2 7 5" xfId="37694"/>
    <cellStyle name="Input 4 2 2 7 6" xfId="37695"/>
    <cellStyle name="Input 4 2 2 7 7" xfId="37696"/>
    <cellStyle name="Input 4 2 2 7 8" xfId="37697"/>
    <cellStyle name="Input 4 2 2 8" xfId="37698"/>
    <cellStyle name="Input 4 2 2 8 2" xfId="37699"/>
    <cellStyle name="Input 4 2 2 8 3" xfId="37700"/>
    <cellStyle name="Input 4 2 2 8 4" xfId="37701"/>
    <cellStyle name="Input 4 2 2 8 5" xfId="37702"/>
    <cellStyle name="Input 4 2 2 8 6" xfId="37703"/>
    <cellStyle name="Input 4 2 2 8 7" xfId="37704"/>
    <cellStyle name="Input 4 2 2 8 8" xfId="37705"/>
    <cellStyle name="Input 4 2 2 8 9" xfId="37706"/>
    <cellStyle name="Input 4 2 2 9" xfId="37707"/>
    <cellStyle name="Input 4 2 3" xfId="37708"/>
    <cellStyle name="Input 4 2 3 10" xfId="37709"/>
    <cellStyle name="Input 4 2 3 11" xfId="37710"/>
    <cellStyle name="Input 4 2 3 12" xfId="37711"/>
    <cellStyle name="Input 4 2 3 13" xfId="37712"/>
    <cellStyle name="Input 4 2 3 14" xfId="37713"/>
    <cellStyle name="Input 4 2 3 15" xfId="37714"/>
    <cellStyle name="Input 4 2 3 16" xfId="37715"/>
    <cellStyle name="Input 4 2 3 17" xfId="37716"/>
    <cellStyle name="Input 4 2 3 2" xfId="37717"/>
    <cellStyle name="Input 4 2 3 2 10" xfId="37718"/>
    <cellStyle name="Input 4 2 3 2 11" xfId="37719"/>
    <cellStyle name="Input 4 2 3 2 12" xfId="37720"/>
    <cellStyle name="Input 4 2 3 2 13" xfId="37721"/>
    <cellStyle name="Input 4 2 3 2 2" xfId="37722"/>
    <cellStyle name="Input 4 2 3 2 2 10" xfId="37723"/>
    <cellStyle name="Input 4 2 3 2 2 2" xfId="37724"/>
    <cellStyle name="Input 4 2 3 2 2 2 2" xfId="37725"/>
    <cellStyle name="Input 4 2 3 2 2 2 3" xfId="37726"/>
    <cellStyle name="Input 4 2 3 2 2 2 4" xfId="37727"/>
    <cellStyle name="Input 4 2 3 2 2 2 5" xfId="37728"/>
    <cellStyle name="Input 4 2 3 2 2 2 6" xfId="37729"/>
    <cellStyle name="Input 4 2 3 2 2 2 7" xfId="37730"/>
    <cellStyle name="Input 4 2 3 2 2 2 8" xfId="37731"/>
    <cellStyle name="Input 4 2 3 2 2 2 9" xfId="37732"/>
    <cellStyle name="Input 4 2 3 2 2 3" xfId="37733"/>
    <cellStyle name="Input 4 2 3 2 2 4" xfId="37734"/>
    <cellStyle name="Input 4 2 3 2 2 5" xfId="37735"/>
    <cellStyle name="Input 4 2 3 2 2 6" xfId="37736"/>
    <cellStyle name="Input 4 2 3 2 2 7" xfId="37737"/>
    <cellStyle name="Input 4 2 3 2 2 8" xfId="37738"/>
    <cellStyle name="Input 4 2 3 2 2 9" xfId="37739"/>
    <cellStyle name="Input 4 2 3 2 3" xfId="37740"/>
    <cellStyle name="Input 4 2 3 2 3 2" xfId="37741"/>
    <cellStyle name="Input 4 2 3 2 3 3" xfId="37742"/>
    <cellStyle name="Input 4 2 3 2 3 4" xfId="37743"/>
    <cellStyle name="Input 4 2 3 2 3 5" xfId="37744"/>
    <cellStyle name="Input 4 2 3 2 3 6" xfId="37745"/>
    <cellStyle name="Input 4 2 3 2 3 7" xfId="37746"/>
    <cellStyle name="Input 4 2 3 2 3 8" xfId="37747"/>
    <cellStyle name="Input 4 2 3 2 4" xfId="37748"/>
    <cellStyle name="Input 4 2 3 2 4 2" xfId="37749"/>
    <cellStyle name="Input 4 2 3 2 4 3" xfId="37750"/>
    <cellStyle name="Input 4 2 3 2 4 4" xfId="37751"/>
    <cellStyle name="Input 4 2 3 2 4 5" xfId="37752"/>
    <cellStyle name="Input 4 2 3 2 4 6" xfId="37753"/>
    <cellStyle name="Input 4 2 3 2 4 7" xfId="37754"/>
    <cellStyle name="Input 4 2 3 2 4 8" xfId="37755"/>
    <cellStyle name="Input 4 2 3 2 4 9" xfId="37756"/>
    <cellStyle name="Input 4 2 3 2 5" xfId="37757"/>
    <cellStyle name="Input 4 2 3 2 6" xfId="37758"/>
    <cellStyle name="Input 4 2 3 2 7" xfId="37759"/>
    <cellStyle name="Input 4 2 3 2 8" xfId="37760"/>
    <cellStyle name="Input 4 2 3 2 9" xfId="37761"/>
    <cellStyle name="Input 4 2 3 3" xfId="37762"/>
    <cellStyle name="Input 4 2 3 3 10" xfId="37763"/>
    <cellStyle name="Input 4 2 3 3 11" xfId="37764"/>
    <cellStyle name="Input 4 2 3 3 12" xfId="37765"/>
    <cellStyle name="Input 4 2 3 3 13" xfId="37766"/>
    <cellStyle name="Input 4 2 3 3 2" xfId="37767"/>
    <cellStyle name="Input 4 2 3 3 2 10" xfId="37768"/>
    <cellStyle name="Input 4 2 3 3 2 2" xfId="37769"/>
    <cellStyle name="Input 4 2 3 3 2 2 2" xfId="37770"/>
    <cellStyle name="Input 4 2 3 3 2 2 3" xfId="37771"/>
    <cellStyle name="Input 4 2 3 3 2 2 4" xfId="37772"/>
    <cellStyle name="Input 4 2 3 3 2 2 5" xfId="37773"/>
    <cellStyle name="Input 4 2 3 3 2 2 6" xfId="37774"/>
    <cellStyle name="Input 4 2 3 3 2 2 7" xfId="37775"/>
    <cellStyle name="Input 4 2 3 3 2 2 8" xfId="37776"/>
    <cellStyle name="Input 4 2 3 3 2 2 9" xfId="37777"/>
    <cellStyle name="Input 4 2 3 3 2 3" xfId="37778"/>
    <cellStyle name="Input 4 2 3 3 2 4" xfId="37779"/>
    <cellStyle name="Input 4 2 3 3 2 5" xfId="37780"/>
    <cellStyle name="Input 4 2 3 3 2 6" xfId="37781"/>
    <cellStyle name="Input 4 2 3 3 2 7" xfId="37782"/>
    <cellStyle name="Input 4 2 3 3 2 8" xfId="37783"/>
    <cellStyle name="Input 4 2 3 3 2 9" xfId="37784"/>
    <cellStyle name="Input 4 2 3 3 3" xfId="37785"/>
    <cellStyle name="Input 4 2 3 3 3 2" xfId="37786"/>
    <cellStyle name="Input 4 2 3 3 3 3" xfId="37787"/>
    <cellStyle name="Input 4 2 3 3 3 4" xfId="37788"/>
    <cellStyle name="Input 4 2 3 3 3 5" xfId="37789"/>
    <cellStyle name="Input 4 2 3 3 3 6" xfId="37790"/>
    <cellStyle name="Input 4 2 3 3 3 7" xfId="37791"/>
    <cellStyle name="Input 4 2 3 3 3 8" xfId="37792"/>
    <cellStyle name="Input 4 2 3 3 4" xfId="37793"/>
    <cellStyle name="Input 4 2 3 3 4 2" xfId="37794"/>
    <cellStyle name="Input 4 2 3 3 4 3" xfId="37795"/>
    <cellStyle name="Input 4 2 3 3 4 4" xfId="37796"/>
    <cellStyle name="Input 4 2 3 3 4 5" xfId="37797"/>
    <cellStyle name="Input 4 2 3 3 4 6" xfId="37798"/>
    <cellStyle name="Input 4 2 3 3 4 7" xfId="37799"/>
    <cellStyle name="Input 4 2 3 3 4 8" xfId="37800"/>
    <cellStyle name="Input 4 2 3 3 4 9" xfId="37801"/>
    <cellStyle name="Input 4 2 3 3 5" xfId="37802"/>
    <cellStyle name="Input 4 2 3 3 6" xfId="37803"/>
    <cellStyle name="Input 4 2 3 3 7" xfId="37804"/>
    <cellStyle name="Input 4 2 3 3 8" xfId="37805"/>
    <cellStyle name="Input 4 2 3 3 9" xfId="37806"/>
    <cellStyle name="Input 4 2 3 4" xfId="37807"/>
    <cellStyle name="Input 4 2 3 4 10" xfId="37808"/>
    <cellStyle name="Input 4 2 3 4 11" xfId="37809"/>
    <cellStyle name="Input 4 2 3 4 12" xfId="37810"/>
    <cellStyle name="Input 4 2 3 4 13" xfId="37811"/>
    <cellStyle name="Input 4 2 3 4 2" xfId="37812"/>
    <cellStyle name="Input 4 2 3 4 2 10" xfId="37813"/>
    <cellStyle name="Input 4 2 3 4 2 2" xfId="37814"/>
    <cellStyle name="Input 4 2 3 4 2 2 2" xfId="37815"/>
    <cellStyle name="Input 4 2 3 4 2 2 3" xfId="37816"/>
    <cellStyle name="Input 4 2 3 4 2 2 4" xfId="37817"/>
    <cellStyle name="Input 4 2 3 4 2 2 5" xfId="37818"/>
    <cellStyle name="Input 4 2 3 4 2 2 6" xfId="37819"/>
    <cellStyle name="Input 4 2 3 4 2 2 7" xfId="37820"/>
    <cellStyle name="Input 4 2 3 4 2 2 8" xfId="37821"/>
    <cellStyle name="Input 4 2 3 4 2 2 9" xfId="37822"/>
    <cellStyle name="Input 4 2 3 4 2 3" xfId="37823"/>
    <cellStyle name="Input 4 2 3 4 2 4" xfId="37824"/>
    <cellStyle name="Input 4 2 3 4 2 5" xfId="37825"/>
    <cellStyle name="Input 4 2 3 4 2 6" xfId="37826"/>
    <cellStyle name="Input 4 2 3 4 2 7" xfId="37827"/>
    <cellStyle name="Input 4 2 3 4 2 8" xfId="37828"/>
    <cellStyle name="Input 4 2 3 4 2 9" xfId="37829"/>
    <cellStyle name="Input 4 2 3 4 3" xfId="37830"/>
    <cellStyle name="Input 4 2 3 4 3 2" xfId="37831"/>
    <cellStyle name="Input 4 2 3 4 3 3" xfId="37832"/>
    <cellStyle name="Input 4 2 3 4 3 4" xfId="37833"/>
    <cellStyle name="Input 4 2 3 4 3 5" xfId="37834"/>
    <cellStyle name="Input 4 2 3 4 3 6" xfId="37835"/>
    <cellStyle name="Input 4 2 3 4 3 7" xfId="37836"/>
    <cellStyle name="Input 4 2 3 4 3 8" xfId="37837"/>
    <cellStyle name="Input 4 2 3 4 4" xfId="37838"/>
    <cellStyle name="Input 4 2 3 4 4 2" xfId="37839"/>
    <cellStyle name="Input 4 2 3 4 4 3" xfId="37840"/>
    <cellStyle name="Input 4 2 3 4 4 4" xfId="37841"/>
    <cellStyle name="Input 4 2 3 4 4 5" xfId="37842"/>
    <cellStyle name="Input 4 2 3 4 4 6" xfId="37843"/>
    <cellStyle name="Input 4 2 3 4 4 7" xfId="37844"/>
    <cellStyle name="Input 4 2 3 4 4 8" xfId="37845"/>
    <cellStyle name="Input 4 2 3 4 4 9" xfId="37846"/>
    <cellStyle name="Input 4 2 3 4 5" xfId="37847"/>
    <cellStyle name="Input 4 2 3 4 6" xfId="37848"/>
    <cellStyle name="Input 4 2 3 4 7" xfId="37849"/>
    <cellStyle name="Input 4 2 3 4 8" xfId="37850"/>
    <cellStyle name="Input 4 2 3 4 9" xfId="37851"/>
    <cellStyle name="Input 4 2 3 5" xfId="37852"/>
    <cellStyle name="Input 4 2 3 5 10" xfId="37853"/>
    <cellStyle name="Input 4 2 3 5 2" xfId="37854"/>
    <cellStyle name="Input 4 2 3 5 2 2" xfId="37855"/>
    <cellStyle name="Input 4 2 3 5 2 3" xfId="37856"/>
    <cellStyle name="Input 4 2 3 5 2 4" xfId="37857"/>
    <cellStyle name="Input 4 2 3 5 2 5" xfId="37858"/>
    <cellStyle name="Input 4 2 3 5 2 6" xfId="37859"/>
    <cellStyle name="Input 4 2 3 5 2 7" xfId="37860"/>
    <cellStyle name="Input 4 2 3 5 2 8" xfId="37861"/>
    <cellStyle name="Input 4 2 3 5 2 9" xfId="37862"/>
    <cellStyle name="Input 4 2 3 5 3" xfId="37863"/>
    <cellStyle name="Input 4 2 3 5 4" xfId="37864"/>
    <cellStyle name="Input 4 2 3 5 5" xfId="37865"/>
    <cellStyle name="Input 4 2 3 5 6" xfId="37866"/>
    <cellStyle name="Input 4 2 3 5 7" xfId="37867"/>
    <cellStyle name="Input 4 2 3 5 8" xfId="37868"/>
    <cellStyle name="Input 4 2 3 5 9" xfId="37869"/>
    <cellStyle name="Input 4 2 3 6" xfId="37870"/>
    <cellStyle name="Input 4 2 3 6 2" xfId="37871"/>
    <cellStyle name="Input 4 2 3 6 3" xfId="37872"/>
    <cellStyle name="Input 4 2 3 6 4" xfId="37873"/>
    <cellStyle name="Input 4 2 3 6 5" xfId="37874"/>
    <cellStyle name="Input 4 2 3 6 6" xfId="37875"/>
    <cellStyle name="Input 4 2 3 6 7" xfId="37876"/>
    <cellStyle name="Input 4 2 3 6 8" xfId="37877"/>
    <cellStyle name="Input 4 2 3 7" xfId="37878"/>
    <cellStyle name="Input 4 2 3 7 2" xfId="37879"/>
    <cellStyle name="Input 4 2 3 7 3" xfId="37880"/>
    <cellStyle name="Input 4 2 3 7 4" xfId="37881"/>
    <cellStyle name="Input 4 2 3 7 5" xfId="37882"/>
    <cellStyle name="Input 4 2 3 7 6" xfId="37883"/>
    <cellStyle name="Input 4 2 3 7 7" xfId="37884"/>
    <cellStyle name="Input 4 2 3 7 8" xfId="37885"/>
    <cellStyle name="Input 4 2 3 7 9" xfId="37886"/>
    <cellStyle name="Input 4 2 3 8" xfId="37887"/>
    <cellStyle name="Input 4 2 3 9" xfId="37888"/>
    <cellStyle name="Input 4 2 4" xfId="37889"/>
    <cellStyle name="Input 4 2 4 10" xfId="37890"/>
    <cellStyle name="Input 4 2 4 11" xfId="37891"/>
    <cellStyle name="Input 4 2 4 12" xfId="37892"/>
    <cellStyle name="Input 4 2 4 13" xfId="37893"/>
    <cellStyle name="Input 4 2 4 2" xfId="37894"/>
    <cellStyle name="Input 4 2 4 2 10" xfId="37895"/>
    <cellStyle name="Input 4 2 4 2 2" xfId="37896"/>
    <cellStyle name="Input 4 2 4 2 2 2" xfId="37897"/>
    <cellStyle name="Input 4 2 4 2 2 3" xfId="37898"/>
    <cellStyle name="Input 4 2 4 2 2 4" xfId="37899"/>
    <cellStyle name="Input 4 2 4 2 2 5" xfId="37900"/>
    <cellStyle name="Input 4 2 4 2 2 6" xfId="37901"/>
    <cellStyle name="Input 4 2 4 2 2 7" xfId="37902"/>
    <cellStyle name="Input 4 2 4 2 2 8" xfId="37903"/>
    <cellStyle name="Input 4 2 4 2 2 9" xfId="37904"/>
    <cellStyle name="Input 4 2 4 2 3" xfId="37905"/>
    <cellStyle name="Input 4 2 4 2 4" xfId="37906"/>
    <cellStyle name="Input 4 2 4 2 5" xfId="37907"/>
    <cellStyle name="Input 4 2 4 2 6" xfId="37908"/>
    <cellStyle name="Input 4 2 4 2 7" xfId="37909"/>
    <cellStyle name="Input 4 2 4 2 8" xfId="37910"/>
    <cellStyle name="Input 4 2 4 2 9" xfId="37911"/>
    <cellStyle name="Input 4 2 4 3" xfId="37912"/>
    <cellStyle name="Input 4 2 4 3 2" xfId="37913"/>
    <cellStyle name="Input 4 2 4 3 3" xfId="37914"/>
    <cellStyle name="Input 4 2 4 3 4" xfId="37915"/>
    <cellStyle name="Input 4 2 4 3 5" xfId="37916"/>
    <cellStyle name="Input 4 2 4 3 6" xfId="37917"/>
    <cellStyle name="Input 4 2 4 3 7" xfId="37918"/>
    <cellStyle name="Input 4 2 4 3 8" xfId="37919"/>
    <cellStyle name="Input 4 2 4 4" xfId="37920"/>
    <cellStyle name="Input 4 2 4 4 2" xfId="37921"/>
    <cellStyle name="Input 4 2 4 4 3" xfId="37922"/>
    <cellStyle name="Input 4 2 4 4 4" xfId="37923"/>
    <cellStyle name="Input 4 2 4 4 5" xfId="37924"/>
    <cellStyle name="Input 4 2 4 4 6" xfId="37925"/>
    <cellStyle name="Input 4 2 4 4 7" xfId="37926"/>
    <cellStyle name="Input 4 2 4 4 8" xfId="37927"/>
    <cellStyle name="Input 4 2 4 4 9" xfId="37928"/>
    <cellStyle name="Input 4 2 4 5" xfId="37929"/>
    <cellStyle name="Input 4 2 4 6" xfId="37930"/>
    <cellStyle name="Input 4 2 4 7" xfId="37931"/>
    <cellStyle name="Input 4 2 4 8" xfId="37932"/>
    <cellStyle name="Input 4 2 4 9" xfId="37933"/>
    <cellStyle name="Input 4 2 5" xfId="37934"/>
    <cellStyle name="Input 4 2 5 2" xfId="37935"/>
    <cellStyle name="Input 4 2 5 3" xfId="37936"/>
    <cellStyle name="Input 4 2 5 4" xfId="37937"/>
    <cellStyle name="Input 4 2 5 5" xfId="37938"/>
    <cellStyle name="Input 4 2 5 6" xfId="37939"/>
    <cellStyle name="Input 4 2 5 7" xfId="37940"/>
    <cellStyle name="Input 4 2 5 8" xfId="37941"/>
    <cellStyle name="Input 4 2 5 9" xfId="37942"/>
    <cellStyle name="Input 4 2 6" xfId="37943"/>
    <cellStyle name="Input 4 2 7" xfId="37944"/>
    <cellStyle name="Input 4 2 8" xfId="37945"/>
    <cellStyle name="Input 4 2 9" xfId="37946"/>
    <cellStyle name="Input 4 3" xfId="37947"/>
    <cellStyle name="Input 4 3 10" xfId="37948"/>
    <cellStyle name="Input 4 3 11" xfId="37949"/>
    <cellStyle name="Input 4 3 12" xfId="37950"/>
    <cellStyle name="Input 4 3 13" xfId="37951"/>
    <cellStyle name="Input 4 3 14" xfId="37952"/>
    <cellStyle name="Input 4 3 15" xfId="37953"/>
    <cellStyle name="Input 4 3 16" xfId="37954"/>
    <cellStyle name="Input 4 3 17" xfId="37955"/>
    <cellStyle name="Input 4 3 18" xfId="37956"/>
    <cellStyle name="Input 4 3 19" xfId="37957"/>
    <cellStyle name="Input 4 3 2" xfId="37958"/>
    <cellStyle name="Input 4 3 2 10" xfId="37959"/>
    <cellStyle name="Input 4 3 2 11" xfId="37960"/>
    <cellStyle name="Input 4 3 2 12" xfId="37961"/>
    <cellStyle name="Input 4 3 2 13" xfId="37962"/>
    <cellStyle name="Input 4 3 2 2" xfId="37963"/>
    <cellStyle name="Input 4 3 2 2 10" xfId="37964"/>
    <cellStyle name="Input 4 3 2 2 2" xfId="37965"/>
    <cellStyle name="Input 4 3 2 2 2 2" xfId="37966"/>
    <cellStyle name="Input 4 3 2 2 2 3" xfId="37967"/>
    <cellStyle name="Input 4 3 2 2 2 4" xfId="37968"/>
    <cellStyle name="Input 4 3 2 2 2 5" xfId="37969"/>
    <cellStyle name="Input 4 3 2 2 2 6" xfId="37970"/>
    <cellStyle name="Input 4 3 2 2 2 7" xfId="37971"/>
    <cellStyle name="Input 4 3 2 2 2 8" xfId="37972"/>
    <cellStyle name="Input 4 3 2 2 2 9" xfId="37973"/>
    <cellStyle name="Input 4 3 2 2 3" xfId="37974"/>
    <cellStyle name="Input 4 3 2 2 4" xfId="37975"/>
    <cellStyle name="Input 4 3 2 2 5" xfId="37976"/>
    <cellStyle name="Input 4 3 2 2 6" xfId="37977"/>
    <cellStyle name="Input 4 3 2 2 7" xfId="37978"/>
    <cellStyle name="Input 4 3 2 2 8" xfId="37979"/>
    <cellStyle name="Input 4 3 2 2 9" xfId="37980"/>
    <cellStyle name="Input 4 3 2 3" xfId="37981"/>
    <cellStyle name="Input 4 3 2 3 2" xfId="37982"/>
    <cellStyle name="Input 4 3 2 3 3" xfId="37983"/>
    <cellStyle name="Input 4 3 2 3 4" xfId="37984"/>
    <cellStyle name="Input 4 3 2 3 5" xfId="37985"/>
    <cellStyle name="Input 4 3 2 3 6" xfId="37986"/>
    <cellStyle name="Input 4 3 2 3 7" xfId="37987"/>
    <cellStyle name="Input 4 3 2 3 8" xfId="37988"/>
    <cellStyle name="Input 4 3 2 4" xfId="37989"/>
    <cellStyle name="Input 4 3 2 4 2" xfId="37990"/>
    <cellStyle name="Input 4 3 2 4 3" xfId="37991"/>
    <cellStyle name="Input 4 3 2 4 4" xfId="37992"/>
    <cellStyle name="Input 4 3 2 4 5" xfId="37993"/>
    <cellStyle name="Input 4 3 2 4 6" xfId="37994"/>
    <cellStyle name="Input 4 3 2 4 7" xfId="37995"/>
    <cellStyle name="Input 4 3 2 4 8" xfId="37996"/>
    <cellStyle name="Input 4 3 2 4 9" xfId="37997"/>
    <cellStyle name="Input 4 3 2 5" xfId="37998"/>
    <cellStyle name="Input 4 3 2 6" xfId="37999"/>
    <cellStyle name="Input 4 3 2 7" xfId="38000"/>
    <cellStyle name="Input 4 3 2 8" xfId="38001"/>
    <cellStyle name="Input 4 3 2 9" xfId="38002"/>
    <cellStyle name="Input 4 3 3" xfId="38003"/>
    <cellStyle name="Input 4 3 3 10" xfId="38004"/>
    <cellStyle name="Input 4 3 3 11" xfId="38005"/>
    <cellStyle name="Input 4 3 3 12" xfId="38006"/>
    <cellStyle name="Input 4 3 3 13" xfId="38007"/>
    <cellStyle name="Input 4 3 3 2" xfId="38008"/>
    <cellStyle name="Input 4 3 3 2 10" xfId="38009"/>
    <cellStyle name="Input 4 3 3 2 2" xfId="38010"/>
    <cellStyle name="Input 4 3 3 2 2 2" xfId="38011"/>
    <cellStyle name="Input 4 3 3 2 2 3" xfId="38012"/>
    <cellStyle name="Input 4 3 3 2 2 4" xfId="38013"/>
    <cellStyle name="Input 4 3 3 2 2 5" xfId="38014"/>
    <cellStyle name="Input 4 3 3 2 2 6" xfId="38015"/>
    <cellStyle name="Input 4 3 3 2 2 7" xfId="38016"/>
    <cellStyle name="Input 4 3 3 2 2 8" xfId="38017"/>
    <cellStyle name="Input 4 3 3 2 2 9" xfId="38018"/>
    <cellStyle name="Input 4 3 3 2 3" xfId="38019"/>
    <cellStyle name="Input 4 3 3 2 4" xfId="38020"/>
    <cellStyle name="Input 4 3 3 2 5" xfId="38021"/>
    <cellStyle name="Input 4 3 3 2 6" xfId="38022"/>
    <cellStyle name="Input 4 3 3 2 7" xfId="38023"/>
    <cellStyle name="Input 4 3 3 2 8" xfId="38024"/>
    <cellStyle name="Input 4 3 3 2 9" xfId="38025"/>
    <cellStyle name="Input 4 3 3 3" xfId="38026"/>
    <cellStyle name="Input 4 3 3 3 2" xfId="38027"/>
    <cellStyle name="Input 4 3 3 3 3" xfId="38028"/>
    <cellStyle name="Input 4 3 3 3 4" xfId="38029"/>
    <cellStyle name="Input 4 3 3 3 5" xfId="38030"/>
    <cellStyle name="Input 4 3 3 3 6" xfId="38031"/>
    <cellStyle name="Input 4 3 3 3 7" xfId="38032"/>
    <cellStyle name="Input 4 3 3 3 8" xfId="38033"/>
    <cellStyle name="Input 4 3 3 4" xfId="38034"/>
    <cellStyle name="Input 4 3 3 4 2" xfId="38035"/>
    <cellStyle name="Input 4 3 3 4 3" xfId="38036"/>
    <cellStyle name="Input 4 3 3 4 4" xfId="38037"/>
    <cellStyle name="Input 4 3 3 4 5" xfId="38038"/>
    <cellStyle name="Input 4 3 3 4 6" xfId="38039"/>
    <cellStyle name="Input 4 3 3 4 7" xfId="38040"/>
    <cellStyle name="Input 4 3 3 4 8" xfId="38041"/>
    <cellStyle name="Input 4 3 3 4 9" xfId="38042"/>
    <cellStyle name="Input 4 3 3 5" xfId="38043"/>
    <cellStyle name="Input 4 3 3 6" xfId="38044"/>
    <cellStyle name="Input 4 3 3 7" xfId="38045"/>
    <cellStyle name="Input 4 3 3 8" xfId="38046"/>
    <cellStyle name="Input 4 3 3 9" xfId="38047"/>
    <cellStyle name="Input 4 3 4" xfId="38048"/>
    <cellStyle name="Input 4 3 4 10" xfId="38049"/>
    <cellStyle name="Input 4 3 4 11" xfId="38050"/>
    <cellStyle name="Input 4 3 4 12" xfId="38051"/>
    <cellStyle name="Input 4 3 4 13" xfId="38052"/>
    <cellStyle name="Input 4 3 4 2" xfId="38053"/>
    <cellStyle name="Input 4 3 4 2 10" xfId="38054"/>
    <cellStyle name="Input 4 3 4 2 2" xfId="38055"/>
    <cellStyle name="Input 4 3 4 2 2 2" xfId="38056"/>
    <cellStyle name="Input 4 3 4 2 2 3" xfId="38057"/>
    <cellStyle name="Input 4 3 4 2 2 4" xfId="38058"/>
    <cellStyle name="Input 4 3 4 2 2 5" xfId="38059"/>
    <cellStyle name="Input 4 3 4 2 2 6" xfId="38060"/>
    <cellStyle name="Input 4 3 4 2 2 7" xfId="38061"/>
    <cellStyle name="Input 4 3 4 2 2 8" xfId="38062"/>
    <cellStyle name="Input 4 3 4 2 2 9" xfId="38063"/>
    <cellStyle name="Input 4 3 4 2 3" xfId="38064"/>
    <cellStyle name="Input 4 3 4 2 4" xfId="38065"/>
    <cellStyle name="Input 4 3 4 2 5" xfId="38066"/>
    <cellStyle name="Input 4 3 4 2 6" xfId="38067"/>
    <cellStyle name="Input 4 3 4 2 7" xfId="38068"/>
    <cellStyle name="Input 4 3 4 2 8" xfId="38069"/>
    <cellStyle name="Input 4 3 4 2 9" xfId="38070"/>
    <cellStyle name="Input 4 3 4 3" xfId="38071"/>
    <cellStyle name="Input 4 3 4 3 2" xfId="38072"/>
    <cellStyle name="Input 4 3 4 3 3" xfId="38073"/>
    <cellStyle name="Input 4 3 4 3 4" xfId="38074"/>
    <cellStyle name="Input 4 3 4 3 5" xfId="38075"/>
    <cellStyle name="Input 4 3 4 3 6" xfId="38076"/>
    <cellStyle name="Input 4 3 4 3 7" xfId="38077"/>
    <cellStyle name="Input 4 3 4 3 8" xfId="38078"/>
    <cellStyle name="Input 4 3 4 4" xfId="38079"/>
    <cellStyle name="Input 4 3 4 4 2" xfId="38080"/>
    <cellStyle name="Input 4 3 4 4 3" xfId="38081"/>
    <cellStyle name="Input 4 3 4 4 4" xfId="38082"/>
    <cellStyle name="Input 4 3 4 4 5" xfId="38083"/>
    <cellStyle name="Input 4 3 4 4 6" xfId="38084"/>
    <cellStyle name="Input 4 3 4 4 7" xfId="38085"/>
    <cellStyle name="Input 4 3 4 4 8" xfId="38086"/>
    <cellStyle name="Input 4 3 4 4 9" xfId="38087"/>
    <cellStyle name="Input 4 3 4 5" xfId="38088"/>
    <cellStyle name="Input 4 3 4 6" xfId="38089"/>
    <cellStyle name="Input 4 3 4 7" xfId="38090"/>
    <cellStyle name="Input 4 3 4 8" xfId="38091"/>
    <cellStyle name="Input 4 3 4 9" xfId="38092"/>
    <cellStyle name="Input 4 3 5" xfId="38093"/>
    <cellStyle name="Input 4 3 5 10" xfId="38094"/>
    <cellStyle name="Input 4 3 5 11" xfId="38095"/>
    <cellStyle name="Input 4 3 5 12" xfId="38096"/>
    <cellStyle name="Input 4 3 5 13" xfId="38097"/>
    <cellStyle name="Input 4 3 5 2" xfId="38098"/>
    <cellStyle name="Input 4 3 5 2 10" xfId="38099"/>
    <cellStyle name="Input 4 3 5 2 2" xfId="38100"/>
    <cellStyle name="Input 4 3 5 2 2 2" xfId="38101"/>
    <cellStyle name="Input 4 3 5 2 2 3" xfId="38102"/>
    <cellStyle name="Input 4 3 5 2 2 4" xfId="38103"/>
    <cellStyle name="Input 4 3 5 2 2 5" xfId="38104"/>
    <cellStyle name="Input 4 3 5 2 2 6" xfId="38105"/>
    <cellStyle name="Input 4 3 5 2 2 7" xfId="38106"/>
    <cellStyle name="Input 4 3 5 2 2 8" xfId="38107"/>
    <cellStyle name="Input 4 3 5 2 2 9" xfId="38108"/>
    <cellStyle name="Input 4 3 5 2 3" xfId="38109"/>
    <cellStyle name="Input 4 3 5 2 4" xfId="38110"/>
    <cellStyle name="Input 4 3 5 2 5" xfId="38111"/>
    <cellStyle name="Input 4 3 5 2 6" xfId="38112"/>
    <cellStyle name="Input 4 3 5 2 7" xfId="38113"/>
    <cellStyle name="Input 4 3 5 2 8" xfId="38114"/>
    <cellStyle name="Input 4 3 5 2 9" xfId="38115"/>
    <cellStyle name="Input 4 3 5 3" xfId="38116"/>
    <cellStyle name="Input 4 3 5 3 2" xfId="38117"/>
    <cellStyle name="Input 4 3 5 3 3" xfId="38118"/>
    <cellStyle name="Input 4 3 5 3 4" xfId="38119"/>
    <cellStyle name="Input 4 3 5 3 5" xfId="38120"/>
    <cellStyle name="Input 4 3 5 3 6" xfId="38121"/>
    <cellStyle name="Input 4 3 5 3 7" xfId="38122"/>
    <cellStyle name="Input 4 3 5 3 8" xfId="38123"/>
    <cellStyle name="Input 4 3 5 4" xfId="38124"/>
    <cellStyle name="Input 4 3 5 4 2" xfId="38125"/>
    <cellStyle name="Input 4 3 5 4 3" xfId="38126"/>
    <cellStyle name="Input 4 3 5 4 4" xfId="38127"/>
    <cellStyle name="Input 4 3 5 4 5" xfId="38128"/>
    <cellStyle name="Input 4 3 5 4 6" xfId="38129"/>
    <cellStyle name="Input 4 3 5 4 7" xfId="38130"/>
    <cellStyle name="Input 4 3 5 4 8" xfId="38131"/>
    <cellStyle name="Input 4 3 5 4 9" xfId="38132"/>
    <cellStyle name="Input 4 3 5 5" xfId="38133"/>
    <cellStyle name="Input 4 3 5 6" xfId="38134"/>
    <cellStyle name="Input 4 3 5 7" xfId="38135"/>
    <cellStyle name="Input 4 3 5 8" xfId="38136"/>
    <cellStyle name="Input 4 3 5 9" xfId="38137"/>
    <cellStyle name="Input 4 3 6" xfId="38138"/>
    <cellStyle name="Input 4 3 6 10" xfId="38139"/>
    <cellStyle name="Input 4 3 6 2" xfId="38140"/>
    <cellStyle name="Input 4 3 6 2 2" xfId="38141"/>
    <cellStyle name="Input 4 3 6 2 3" xfId="38142"/>
    <cellStyle name="Input 4 3 6 2 4" xfId="38143"/>
    <cellStyle name="Input 4 3 6 2 5" xfId="38144"/>
    <cellStyle name="Input 4 3 6 2 6" xfId="38145"/>
    <cellStyle name="Input 4 3 6 2 7" xfId="38146"/>
    <cellStyle name="Input 4 3 6 2 8" xfId="38147"/>
    <cellStyle name="Input 4 3 6 2 9" xfId="38148"/>
    <cellStyle name="Input 4 3 6 3" xfId="38149"/>
    <cellStyle name="Input 4 3 6 4" xfId="38150"/>
    <cellStyle name="Input 4 3 6 5" xfId="38151"/>
    <cellStyle name="Input 4 3 6 6" xfId="38152"/>
    <cellStyle name="Input 4 3 6 7" xfId="38153"/>
    <cellStyle name="Input 4 3 6 8" xfId="38154"/>
    <cellStyle name="Input 4 3 6 9" xfId="38155"/>
    <cellStyle name="Input 4 3 7" xfId="38156"/>
    <cellStyle name="Input 4 3 7 2" xfId="38157"/>
    <cellStyle name="Input 4 3 7 3" xfId="38158"/>
    <cellStyle name="Input 4 3 7 4" xfId="38159"/>
    <cellStyle name="Input 4 3 7 5" xfId="38160"/>
    <cellStyle name="Input 4 3 7 6" xfId="38161"/>
    <cellStyle name="Input 4 3 7 7" xfId="38162"/>
    <cellStyle name="Input 4 3 7 8" xfId="38163"/>
    <cellStyle name="Input 4 3 8" xfId="38164"/>
    <cellStyle name="Input 4 3 8 2" xfId="38165"/>
    <cellStyle name="Input 4 3 8 3" xfId="38166"/>
    <cellStyle name="Input 4 3 8 4" xfId="38167"/>
    <cellStyle name="Input 4 3 8 5" xfId="38168"/>
    <cellStyle name="Input 4 3 8 6" xfId="38169"/>
    <cellStyle name="Input 4 3 8 7" xfId="38170"/>
    <cellStyle name="Input 4 3 8 8" xfId="38171"/>
    <cellStyle name="Input 4 3 8 9" xfId="38172"/>
    <cellStyle name="Input 4 3 9" xfId="38173"/>
    <cellStyle name="Input 4 4" xfId="38174"/>
    <cellStyle name="Input 4 4 10" xfId="38175"/>
    <cellStyle name="Input 4 4 11" xfId="38176"/>
    <cellStyle name="Input 4 4 12" xfId="38177"/>
    <cellStyle name="Input 4 4 13" xfId="38178"/>
    <cellStyle name="Input 4 4 14" xfId="38179"/>
    <cellStyle name="Input 4 4 15" xfId="38180"/>
    <cellStyle name="Input 4 4 16" xfId="38181"/>
    <cellStyle name="Input 4 4 17" xfId="38182"/>
    <cellStyle name="Input 4 4 18" xfId="38183"/>
    <cellStyle name="Input 4 4 2" xfId="38184"/>
    <cellStyle name="Input 4 4 2 10" xfId="38185"/>
    <cellStyle name="Input 4 4 2 11" xfId="38186"/>
    <cellStyle name="Input 4 4 2 12" xfId="38187"/>
    <cellStyle name="Input 4 4 2 13" xfId="38188"/>
    <cellStyle name="Input 4 4 2 2" xfId="38189"/>
    <cellStyle name="Input 4 4 2 2 10" xfId="38190"/>
    <cellStyle name="Input 4 4 2 2 2" xfId="38191"/>
    <cellStyle name="Input 4 4 2 2 2 2" xfId="38192"/>
    <cellStyle name="Input 4 4 2 2 2 3" xfId="38193"/>
    <cellStyle name="Input 4 4 2 2 2 4" xfId="38194"/>
    <cellStyle name="Input 4 4 2 2 2 5" xfId="38195"/>
    <cellStyle name="Input 4 4 2 2 2 6" xfId="38196"/>
    <cellStyle name="Input 4 4 2 2 2 7" xfId="38197"/>
    <cellStyle name="Input 4 4 2 2 2 8" xfId="38198"/>
    <cellStyle name="Input 4 4 2 2 2 9" xfId="38199"/>
    <cellStyle name="Input 4 4 2 2 3" xfId="38200"/>
    <cellStyle name="Input 4 4 2 2 4" xfId="38201"/>
    <cellStyle name="Input 4 4 2 2 5" xfId="38202"/>
    <cellStyle name="Input 4 4 2 2 6" xfId="38203"/>
    <cellStyle name="Input 4 4 2 2 7" xfId="38204"/>
    <cellStyle name="Input 4 4 2 2 8" xfId="38205"/>
    <cellStyle name="Input 4 4 2 2 9" xfId="38206"/>
    <cellStyle name="Input 4 4 2 3" xfId="38207"/>
    <cellStyle name="Input 4 4 2 3 2" xfId="38208"/>
    <cellStyle name="Input 4 4 2 3 3" xfId="38209"/>
    <cellStyle name="Input 4 4 2 3 4" xfId="38210"/>
    <cellStyle name="Input 4 4 2 3 5" xfId="38211"/>
    <cellStyle name="Input 4 4 2 3 6" xfId="38212"/>
    <cellStyle name="Input 4 4 2 3 7" xfId="38213"/>
    <cellStyle name="Input 4 4 2 3 8" xfId="38214"/>
    <cellStyle name="Input 4 4 2 4" xfId="38215"/>
    <cellStyle name="Input 4 4 2 4 2" xfId="38216"/>
    <cellStyle name="Input 4 4 2 4 3" xfId="38217"/>
    <cellStyle name="Input 4 4 2 4 4" xfId="38218"/>
    <cellStyle name="Input 4 4 2 4 5" xfId="38219"/>
    <cellStyle name="Input 4 4 2 4 6" xfId="38220"/>
    <cellStyle name="Input 4 4 2 4 7" xfId="38221"/>
    <cellStyle name="Input 4 4 2 4 8" xfId="38222"/>
    <cellStyle name="Input 4 4 2 4 9" xfId="38223"/>
    <cellStyle name="Input 4 4 2 5" xfId="38224"/>
    <cellStyle name="Input 4 4 2 6" xfId="38225"/>
    <cellStyle name="Input 4 4 2 7" xfId="38226"/>
    <cellStyle name="Input 4 4 2 8" xfId="38227"/>
    <cellStyle name="Input 4 4 2 9" xfId="38228"/>
    <cellStyle name="Input 4 4 3" xfId="38229"/>
    <cellStyle name="Input 4 4 3 10" xfId="38230"/>
    <cellStyle name="Input 4 4 3 11" xfId="38231"/>
    <cellStyle name="Input 4 4 3 12" xfId="38232"/>
    <cellStyle name="Input 4 4 3 13" xfId="38233"/>
    <cellStyle name="Input 4 4 3 2" xfId="38234"/>
    <cellStyle name="Input 4 4 3 2 10" xfId="38235"/>
    <cellStyle name="Input 4 4 3 2 2" xfId="38236"/>
    <cellStyle name="Input 4 4 3 2 2 2" xfId="38237"/>
    <cellStyle name="Input 4 4 3 2 2 3" xfId="38238"/>
    <cellStyle name="Input 4 4 3 2 2 4" xfId="38239"/>
    <cellStyle name="Input 4 4 3 2 2 5" xfId="38240"/>
    <cellStyle name="Input 4 4 3 2 2 6" xfId="38241"/>
    <cellStyle name="Input 4 4 3 2 2 7" xfId="38242"/>
    <cellStyle name="Input 4 4 3 2 2 8" xfId="38243"/>
    <cellStyle name="Input 4 4 3 2 2 9" xfId="38244"/>
    <cellStyle name="Input 4 4 3 2 3" xfId="38245"/>
    <cellStyle name="Input 4 4 3 2 4" xfId="38246"/>
    <cellStyle name="Input 4 4 3 2 5" xfId="38247"/>
    <cellStyle name="Input 4 4 3 2 6" xfId="38248"/>
    <cellStyle name="Input 4 4 3 2 7" xfId="38249"/>
    <cellStyle name="Input 4 4 3 2 8" xfId="38250"/>
    <cellStyle name="Input 4 4 3 2 9" xfId="38251"/>
    <cellStyle name="Input 4 4 3 3" xfId="38252"/>
    <cellStyle name="Input 4 4 3 3 2" xfId="38253"/>
    <cellStyle name="Input 4 4 3 3 3" xfId="38254"/>
    <cellStyle name="Input 4 4 3 3 4" xfId="38255"/>
    <cellStyle name="Input 4 4 3 3 5" xfId="38256"/>
    <cellStyle name="Input 4 4 3 3 6" xfId="38257"/>
    <cellStyle name="Input 4 4 3 3 7" xfId="38258"/>
    <cellStyle name="Input 4 4 3 3 8" xfId="38259"/>
    <cellStyle name="Input 4 4 3 4" xfId="38260"/>
    <cellStyle name="Input 4 4 3 4 2" xfId="38261"/>
    <cellStyle name="Input 4 4 3 4 3" xfId="38262"/>
    <cellStyle name="Input 4 4 3 4 4" xfId="38263"/>
    <cellStyle name="Input 4 4 3 4 5" xfId="38264"/>
    <cellStyle name="Input 4 4 3 4 6" xfId="38265"/>
    <cellStyle name="Input 4 4 3 4 7" xfId="38266"/>
    <cellStyle name="Input 4 4 3 4 8" xfId="38267"/>
    <cellStyle name="Input 4 4 3 4 9" xfId="38268"/>
    <cellStyle name="Input 4 4 3 5" xfId="38269"/>
    <cellStyle name="Input 4 4 3 6" xfId="38270"/>
    <cellStyle name="Input 4 4 3 7" xfId="38271"/>
    <cellStyle name="Input 4 4 3 8" xfId="38272"/>
    <cellStyle name="Input 4 4 3 9" xfId="38273"/>
    <cellStyle name="Input 4 4 4" xfId="38274"/>
    <cellStyle name="Input 4 4 4 10" xfId="38275"/>
    <cellStyle name="Input 4 4 4 11" xfId="38276"/>
    <cellStyle name="Input 4 4 4 12" xfId="38277"/>
    <cellStyle name="Input 4 4 4 13" xfId="38278"/>
    <cellStyle name="Input 4 4 4 2" xfId="38279"/>
    <cellStyle name="Input 4 4 4 2 10" xfId="38280"/>
    <cellStyle name="Input 4 4 4 2 2" xfId="38281"/>
    <cellStyle name="Input 4 4 4 2 2 2" xfId="38282"/>
    <cellStyle name="Input 4 4 4 2 2 3" xfId="38283"/>
    <cellStyle name="Input 4 4 4 2 2 4" xfId="38284"/>
    <cellStyle name="Input 4 4 4 2 2 5" xfId="38285"/>
    <cellStyle name="Input 4 4 4 2 2 6" xfId="38286"/>
    <cellStyle name="Input 4 4 4 2 2 7" xfId="38287"/>
    <cellStyle name="Input 4 4 4 2 2 8" xfId="38288"/>
    <cellStyle name="Input 4 4 4 2 2 9" xfId="38289"/>
    <cellStyle name="Input 4 4 4 2 3" xfId="38290"/>
    <cellStyle name="Input 4 4 4 2 4" xfId="38291"/>
    <cellStyle name="Input 4 4 4 2 5" xfId="38292"/>
    <cellStyle name="Input 4 4 4 2 6" xfId="38293"/>
    <cellStyle name="Input 4 4 4 2 7" xfId="38294"/>
    <cellStyle name="Input 4 4 4 2 8" xfId="38295"/>
    <cellStyle name="Input 4 4 4 2 9" xfId="38296"/>
    <cellStyle name="Input 4 4 4 3" xfId="38297"/>
    <cellStyle name="Input 4 4 4 3 2" xfId="38298"/>
    <cellStyle name="Input 4 4 4 3 3" xfId="38299"/>
    <cellStyle name="Input 4 4 4 3 4" xfId="38300"/>
    <cellStyle name="Input 4 4 4 3 5" xfId="38301"/>
    <cellStyle name="Input 4 4 4 3 6" xfId="38302"/>
    <cellStyle name="Input 4 4 4 3 7" xfId="38303"/>
    <cellStyle name="Input 4 4 4 3 8" xfId="38304"/>
    <cellStyle name="Input 4 4 4 4" xfId="38305"/>
    <cellStyle name="Input 4 4 4 4 2" xfId="38306"/>
    <cellStyle name="Input 4 4 4 4 3" xfId="38307"/>
    <cellStyle name="Input 4 4 4 4 4" xfId="38308"/>
    <cellStyle name="Input 4 4 4 4 5" xfId="38309"/>
    <cellStyle name="Input 4 4 4 4 6" xfId="38310"/>
    <cellStyle name="Input 4 4 4 4 7" xfId="38311"/>
    <cellStyle name="Input 4 4 4 4 8" xfId="38312"/>
    <cellStyle name="Input 4 4 4 4 9" xfId="38313"/>
    <cellStyle name="Input 4 4 4 5" xfId="38314"/>
    <cellStyle name="Input 4 4 4 6" xfId="38315"/>
    <cellStyle name="Input 4 4 4 7" xfId="38316"/>
    <cellStyle name="Input 4 4 4 8" xfId="38317"/>
    <cellStyle name="Input 4 4 4 9" xfId="38318"/>
    <cellStyle name="Input 4 4 5" xfId="38319"/>
    <cellStyle name="Input 4 4 5 10" xfId="38320"/>
    <cellStyle name="Input 4 4 5 11" xfId="38321"/>
    <cellStyle name="Input 4 4 5 12" xfId="38322"/>
    <cellStyle name="Input 4 4 5 13" xfId="38323"/>
    <cellStyle name="Input 4 4 5 2" xfId="38324"/>
    <cellStyle name="Input 4 4 5 2 10" xfId="38325"/>
    <cellStyle name="Input 4 4 5 2 2" xfId="38326"/>
    <cellStyle name="Input 4 4 5 2 2 2" xfId="38327"/>
    <cellStyle name="Input 4 4 5 2 2 3" xfId="38328"/>
    <cellStyle name="Input 4 4 5 2 2 4" xfId="38329"/>
    <cellStyle name="Input 4 4 5 2 2 5" xfId="38330"/>
    <cellStyle name="Input 4 4 5 2 2 6" xfId="38331"/>
    <cellStyle name="Input 4 4 5 2 2 7" xfId="38332"/>
    <cellStyle name="Input 4 4 5 2 2 8" xfId="38333"/>
    <cellStyle name="Input 4 4 5 2 2 9" xfId="38334"/>
    <cellStyle name="Input 4 4 5 2 3" xfId="38335"/>
    <cellStyle name="Input 4 4 5 2 4" xfId="38336"/>
    <cellStyle name="Input 4 4 5 2 5" xfId="38337"/>
    <cellStyle name="Input 4 4 5 2 6" xfId="38338"/>
    <cellStyle name="Input 4 4 5 2 7" xfId="38339"/>
    <cellStyle name="Input 4 4 5 2 8" xfId="38340"/>
    <cellStyle name="Input 4 4 5 2 9" xfId="38341"/>
    <cellStyle name="Input 4 4 5 3" xfId="38342"/>
    <cellStyle name="Input 4 4 5 3 2" xfId="38343"/>
    <cellStyle name="Input 4 4 5 3 3" xfId="38344"/>
    <cellStyle name="Input 4 4 5 3 4" xfId="38345"/>
    <cellStyle name="Input 4 4 5 3 5" xfId="38346"/>
    <cellStyle name="Input 4 4 5 3 6" xfId="38347"/>
    <cellStyle name="Input 4 4 5 3 7" xfId="38348"/>
    <cellStyle name="Input 4 4 5 3 8" xfId="38349"/>
    <cellStyle name="Input 4 4 5 4" xfId="38350"/>
    <cellStyle name="Input 4 4 5 4 2" xfId="38351"/>
    <cellStyle name="Input 4 4 5 4 3" xfId="38352"/>
    <cellStyle name="Input 4 4 5 4 4" xfId="38353"/>
    <cellStyle name="Input 4 4 5 4 5" xfId="38354"/>
    <cellStyle name="Input 4 4 5 4 6" xfId="38355"/>
    <cellStyle name="Input 4 4 5 4 7" xfId="38356"/>
    <cellStyle name="Input 4 4 5 4 8" xfId="38357"/>
    <cellStyle name="Input 4 4 5 4 9" xfId="38358"/>
    <cellStyle name="Input 4 4 5 5" xfId="38359"/>
    <cellStyle name="Input 4 4 5 6" xfId="38360"/>
    <cellStyle name="Input 4 4 5 7" xfId="38361"/>
    <cellStyle name="Input 4 4 5 8" xfId="38362"/>
    <cellStyle name="Input 4 4 5 9" xfId="38363"/>
    <cellStyle name="Input 4 4 6" xfId="38364"/>
    <cellStyle name="Input 4 4 6 10" xfId="38365"/>
    <cellStyle name="Input 4 4 6 2" xfId="38366"/>
    <cellStyle name="Input 4 4 6 2 2" xfId="38367"/>
    <cellStyle name="Input 4 4 6 2 3" xfId="38368"/>
    <cellStyle name="Input 4 4 6 2 4" xfId="38369"/>
    <cellStyle name="Input 4 4 6 2 5" xfId="38370"/>
    <cellStyle name="Input 4 4 6 2 6" xfId="38371"/>
    <cellStyle name="Input 4 4 6 2 7" xfId="38372"/>
    <cellStyle name="Input 4 4 6 2 8" xfId="38373"/>
    <cellStyle name="Input 4 4 6 2 9" xfId="38374"/>
    <cellStyle name="Input 4 4 6 3" xfId="38375"/>
    <cellStyle name="Input 4 4 6 4" xfId="38376"/>
    <cellStyle name="Input 4 4 6 5" xfId="38377"/>
    <cellStyle name="Input 4 4 6 6" xfId="38378"/>
    <cellStyle name="Input 4 4 6 7" xfId="38379"/>
    <cellStyle name="Input 4 4 6 8" xfId="38380"/>
    <cellStyle name="Input 4 4 6 9" xfId="38381"/>
    <cellStyle name="Input 4 4 7" xfId="38382"/>
    <cellStyle name="Input 4 4 7 2" xfId="38383"/>
    <cellStyle name="Input 4 4 7 3" xfId="38384"/>
    <cellStyle name="Input 4 4 7 4" xfId="38385"/>
    <cellStyle name="Input 4 4 7 5" xfId="38386"/>
    <cellStyle name="Input 4 4 7 6" xfId="38387"/>
    <cellStyle name="Input 4 4 7 7" xfId="38388"/>
    <cellStyle name="Input 4 4 7 8" xfId="38389"/>
    <cellStyle name="Input 4 4 8" xfId="38390"/>
    <cellStyle name="Input 4 4 8 2" xfId="38391"/>
    <cellStyle name="Input 4 4 8 3" xfId="38392"/>
    <cellStyle name="Input 4 4 8 4" xfId="38393"/>
    <cellStyle name="Input 4 4 8 5" xfId="38394"/>
    <cellStyle name="Input 4 4 8 6" xfId="38395"/>
    <cellStyle name="Input 4 4 8 7" xfId="38396"/>
    <cellStyle name="Input 4 4 8 8" xfId="38397"/>
    <cellStyle name="Input 4 4 8 9" xfId="38398"/>
    <cellStyle name="Input 4 4 9" xfId="38399"/>
    <cellStyle name="Input 4 5" xfId="38400"/>
    <cellStyle name="Input 4 5 10" xfId="38401"/>
    <cellStyle name="Input 4 5 11" xfId="38402"/>
    <cellStyle name="Input 4 5 12" xfId="38403"/>
    <cellStyle name="Input 4 5 13" xfId="38404"/>
    <cellStyle name="Input 4 5 2" xfId="38405"/>
    <cellStyle name="Input 4 5 2 10" xfId="38406"/>
    <cellStyle name="Input 4 5 2 2" xfId="38407"/>
    <cellStyle name="Input 4 5 2 2 2" xfId="38408"/>
    <cellStyle name="Input 4 5 2 2 3" xfId="38409"/>
    <cellStyle name="Input 4 5 2 2 4" xfId="38410"/>
    <cellStyle name="Input 4 5 2 2 5" xfId="38411"/>
    <cellStyle name="Input 4 5 2 2 6" xfId="38412"/>
    <cellStyle name="Input 4 5 2 2 7" xfId="38413"/>
    <cellStyle name="Input 4 5 2 2 8" xfId="38414"/>
    <cellStyle name="Input 4 5 2 2 9" xfId="38415"/>
    <cellStyle name="Input 4 5 2 3" xfId="38416"/>
    <cellStyle name="Input 4 5 2 4" xfId="38417"/>
    <cellStyle name="Input 4 5 2 5" xfId="38418"/>
    <cellStyle name="Input 4 5 2 6" xfId="38419"/>
    <cellStyle name="Input 4 5 2 7" xfId="38420"/>
    <cellStyle name="Input 4 5 2 8" xfId="38421"/>
    <cellStyle name="Input 4 5 2 9" xfId="38422"/>
    <cellStyle name="Input 4 5 3" xfId="38423"/>
    <cellStyle name="Input 4 5 3 2" xfId="38424"/>
    <cellStyle name="Input 4 5 3 3" xfId="38425"/>
    <cellStyle name="Input 4 5 3 4" xfId="38426"/>
    <cellStyle name="Input 4 5 3 5" xfId="38427"/>
    <cellStyle name="Input 4 5 3 6" xfId="38428"/>
    <cellStyle name="Input 4 5 3 7" xfId="38429"/>
    <cellStyle name="Input 4 5 3 8" xfId="38430"/>
    <cellStyle name="Input 4 5 4" xfId="38431"/>
    <cellStyle name="Input 4 5 4 2" xfId="38432"/>
    <cellStyle name="Input 4 5 4 3" xfId="38433"/>
    <cellStyle name="Input 4 5 4 4" xfId="38434"/>
    <cellStyle name="Input 4 5 4 5" xfId="38435"/>
    <cellStyle name="Input 4 5 4 6" xfId="38436"/>
    <cellStyle name="Input 4 5 4 7" xfId="38437"/>
    <cellStyle name="Input 4 5 4 8" xfId="38438"/>
    <cellStyle name="Input 4 5 4 9" xfId="38439"/>
    <cellStyle name="Input 4 5 5" xfId="38440"/>
    <cellStyle name="Input 4 5 6" xfId="38441"/>
    <cellStyle name="Input 4 5 7" xfId="38442"/>
    <cellStyle name="Input 4 5 8" xfId="38443"/>
    <cellStyle name="Input 4 5 9" xfId="38444"/>
    <cellStyle name="Input 4 6" xfId="38445"/>
    <cellStyle name="Input 4 6 10" xfId="38446"/>
    <cellStyle name="Input 4 6 11" xfId="38447"/>
    <cellStyle name="Input 4 6 12" xfId="38448"/>
    <cellStyle name="Input 4 6 13" xfId="38449"/>
    <cellStyle name="Input 4 6 2" xfId="38450"/>
    <cellStyle name="Input 4 6 2 10" xfId="38451"/>
    <cellStyle name="Input 4 6 2 2" xfId="38452"/>
    <cellStyle name="Input 4 6 2 2 2" xfId="38453"/>
    <cellStyle name="Input 4 6 2 2 3" xfId="38454"/>
    <cellStyle name="Input 4 6 2 2 4" xfId="38455"/>
    <cellStyle name="Input 4 6 2 2 5" xfId="38456"/>
    <cellStyle name="Input 4 6 2 2 6" xfId="38457"/>
    <cellStyle name="Input 4 6 2 2 7" xfId="38458"/>
    <cellStyle name="Input 4 6 2 2 8" xfId="38459"/>
    <cellStyle name="Input 4 6 2 2 9" xfId="38460"/>
    <cellStyle name="Input 4 6 2 3" xfId="38461"/>
    <cellStyle name="Input 4 6 2 4" xfId="38462"/>
    <cellStyle name="Input 4 6 2 5" xfId="38463"/>
    <cellStyle name="Input 4 6 2 6" xfId="38464"/>
    <cellStyle name="Input 4 6 2 7" xfId="38465"/>
    <cellStyle name="Input 4 6 2 8" xfId="38466"/>
    <cellStyle name="Input 4 6 2 9" xfId="38467"/>
    <cellStyle name="Input 4 6 3" xfId="38468"/>
    <cellStyle name="Input 4 6 3 2" xfId="38469"/>
    <cellStyle name="Input 4 6 3 3" xfId="38470"/>
    <cellStyle name="Input 4 6 3 4" xfId="38471"/>
    <cellStyle name="Input 4 6 3 5" xfId="38472"/>
    <cellStyle name="Input 4 6 3 6" xfId="38473"/>
    <cellStyle name="Input 4 6 3 7" xfId="38474"/>
    <cellStyle name="Input 4 6 3 8" xfId="38475"/>
    <cellStyle name="Input 4 6 4" xfId="38476"/>
    <cellStyle name="Input 4 6 4 2" xfId="38477"/>
    <cellStyle name="Input 4 6 4 3" xfId="38478"/>
    <cellStyle name="Input 4 6 4 4" xfId="38479"/>
    <cellStyle name="Input 4 6 4 5" xfId="38480"/>
    <cellStyle name="Input 4 6 4 6" xfId="38481"/>
    <cellStyle name="Input 4 6 4 7" xfId="38482"/>
    <cellStyle name="Input 4 6 4 8" xfId="38483"/>
    <cellStyle name="Input 4 6 4 9" xfId="38484"/>
    <cellStyle name="Input 4 6 5" xfId="38485"/>
    <cellStyle name="Input 4 6 6" xfId="38486"/>
    <cellStyle name="Input 4 6 7" xfId="38487"/>
    <cellStyle name="Input 4 6 8" xfId="38488"/>
    <cellStyle name="Input 4 6 9" xfId="38489"/>
    <cellStyle name="Input 4 7" xfId="38490"/>
    <cellStyle name="Input 4 7 2" xfId="38491"/>
    <cellStyle name="Input 4 7 3" xfId="38492"/>
    <cellStyle name="Input 4 7 4" xfId="38493"/>
    <cellStyle name="Input 4 7 5" xfId="38494"/>
    <cellStyle name="Input 4 7 6" xfId="38495"/>
    <cellStyle name="Input 4 7 7" xfId="38496"/>
    <cellStyle name="Input 4 7 8" xfId="38497"/>
    <cellStyle name="Input 4 7 9" xfId="38498"/>
    <cellStyle name="Input 4 8" xfId="38499"/>
    <cellStyle name="Input 4 9" xfId="38500"/>
    <cellStyle name="Input 5" xfId="10228"/>
    <cellStyle name="Input 5 10" xfId="38501"/>
    <cellStyle name="Input 5 11" xfId="38502"/>
    <cellStyle name="Input 5 12" xfId="38503"/>
    <cellStyle name="Input 5 13" xfId="38504"/>
    <cellStyle name="Input 5 14" xfId="38505"/>
    <cellStyle name="Input 5 2" xfId="38506"/>
    <cellStyle name="Input 5 2 10" xfId="38507"/>
    <cellStyle name="Input 5 2 11" xfId="38508"/>
    <cellStyle name="Input 5 2 12" xfId="38509"/>
    <cellStyle name="Input 5 2 2" xfId="38510"/>
    <cellStyle name="Input 5 2 2 10" xfId="38511"/>
    <cellStyle name="Input 5 2 2 11" xfId="38512"/>
    <cellStyle name="Input 5 2 2 12" xfId="38513"/>
    <cellStyle name="Input 5 2 2 13" xfId="38514"/>
    <cellStyle name="Input 5 2 2 14" xfId="38515"/>
    <cellStyle name="Input 5 2 2 15" xfId="38516"/>
    <cellStyle name="Input 5 2 2 16" xfId="38517"/>
    <cellStyle name="Input 5 2 2 17" xfId="38518"/>
    <cellStyle name="Input 5 2 2 18" xfId="38519"/>
    <cellStyle name="Input 5 2 2 19" xfId="38520"/>
    <cellStyle name="Input 5 2 2 2" xfId="38521"/>
    <cellStyle name="Input 5 2 2 2 10" xfId="38522"/>
    <cellStyle name="Input 5 2 2 2 11" xfId="38523"/>
    <cellStyle name="Input 5 2 2 2 12" xfId="38524"/>
    <cellStyle name="Input 5 2 2 2 13" xfId="38525"/>
    <cellStyle name="Input 5 2 2 2 2" xfId="38526"/>
    <cellStyle name="Input 5 2 2 2 2 10" xfId="38527"/>
    <cellStyle name="Input 5 2 2 2 2 2" xfId="38528"/>
    <cellStyle name="Input 5 2 2 2 2 2 2" xfId="38529"/>
    <cellStyle name="Input 5 2 2 2 2 2 3" xfId="38530"/>
    <cellStyle name="Input 5 2 2 2 2 2 4" xfId="38531"/>
    <cellStyle name="Input 5 2 2 2 2 2 5" xfId="38532"/>
    <cellStyle name="Input 5 2 2 2 2 2 6" xfId="38533"/>
    <cellStyle name="Input 5 2 2 2 2 2 7" xfId="38534"/>
    <cellStyle name="Input 5 2 2 2 2 2 8" xfId="38535"/>
    <cellStyle name="Input 5 2 2 2 2 2 9" xfId="38536"/>
    <cellStyle name="Input 5 2 2 2 2 3" xfId="38537"/>
    <cellStyle name="Input 5 2 2 2 2 4" xfId="38538"/>
    <cellStyle name="Input 5 2 2 2 2 5" xfId="38539"/>
    <cellStyle name="Input 5 2 2 2 2 6" xfId="38540"/>
    <cellStyle name="Input 5 2 2 2 2 7" xfId="38541"/>
    <cellStyle name="Input 5 2 2 2 2 8" xfId="38542"/>
    <cellStyle name="Input 5 2 2 2 2 9" xfId="38543"/>
    <cellStyle name="Input 5 2 2 2 3" xfId="38544"/>
    <cellStyle name="Input 5 2 2 2 3 2" xfId="38545"/>
    <cellStyle name="Input 5 2 2 2 3 3" xfId="38546"/>
    <cellStyle name="Input 5 2 2 2 3 4" xfId="38547"/>
    <cellStyle name="Input 5 2 2 2 3 5" xfId="38548"/>
    <cellStyle name="Input 5 2 2 2 3 6" xfId="38549"/>
    <cellStyle name="Input 5 2 2 2 3 7" xfId="38550"/>
    <cellStyle name="Input 5 2 2 2 3 8" xfId="38551"/>
    <cellStyle name="Input 5 2 2 2 4" xfId="38552"/>
    <cellStyle name="Input 5 2 2 2 4 2" xfId="38553"/>
    <cellStyle name="Input 5 2 2 2 4 3" xfId="38554"/>
    <cellStyle name="Input 5 2 2 2 4 4" xfId="38555"/>
    <cellStyle name="Input 5 2 2 2 4 5" xfId="38556"/>
    <cellStyle name="Input 5 2 2 2 4 6" xfId="38557"/>
    <cellStyle name="Input 5 2 2 2 4 7" xfId="38558"/>
    <cellStyle name="Input 5 2 2 2 4 8" xfId="38559"/>
    <cellStyle name="Input 5 2 2 2 4 9" xfId="38560"/>
    <cellStyle name="Input 5 2 2 2 5" xfId="38561"/>
    <cellStyle name="Input 5 2 2 2 6" xfId="38562"/>
    <cellStyle name="Input 5 2 2 2 7" xfId="38563"/>
    <cellStyle name="Input 5 2 2 2 8" xfId="38564"/>
    <cellStyle name="Input 5 2 2 2 9" xfId="38565"/>
    <cellStyle name="Input 5 2 2 3" xfId="38566"/>
    <cellStyle name="Input 5 2 2 3 10" xfId="38567"/>
    <cellStyle name="Input 5 2 2 3 11" xfId="38568"/>
    <cellStyle name="Input 5 2 2 3 12" xfId="38569"/>
    <cellStyle name="Input 5 2 2 3 13" xfId="38570"/>
    <cellStyle name="Input 5 2 2 3 2" xfId="38571"/>
    <cellStyle name="Input 5 2 2 3 2 10" xfId="38572"/>
    <cellStyle name="Input 5 2 2 3 2 2" xfId="38573"/>
    <cellStyle name="Input 5 2 2 3 2 2 2" xfId="38574"/>
    <cellStyle name="Input 5 2 2 3 2 2 3" xfId="38575"/>
    <cellStyle name="Input 5 2 2 3 2 2 4" xfId="38576"/>
    <cellStyle name="Input 5 2 2 3 2 2 5" xfId="38577"/>
    <cellStyle name="Input 5 2 2 3 2 2 6" xfId="38578"/>
    <cellStyle name="Input 5 2 2 3 2 2 7" xfId="38579"/>
    <cellStyle name="Input 5 2 2 3 2 2 8" xfId="38580"/>
    <cellStyle name="Input 5 2 2 3 2 2 9" xfId="38581"/>
    <cellStyle name="Input 5 2 2 3 2 3" xfId="38582"/>
    <cellStyle name="Input 5 2 2 3 2 4" xfId="38583"/>
    <cellStyle name="Input 5 2 2 3 2 5" xfId="38584"/>
    <cellStyle name="Input 5 2 2 3 2 6" xfId="38585"/>
    <cellStyle name="Input 5 2 2 3 2 7" xfId="38586"/>
    <cellStyle name="Input 5 2 2 3 2 8" xfId="38587"/>
    <cellStyle name="Input 5 2 2 3 2 9" xfId="38588"/>
    <cellStyle name="Input 5 2 2 3 3" xfId="38589"/>
    <cellStyle name="Input 5 2 2 3 3 2" xfId="38590"/>
    <cellStyle name="Input 5 2 2 3 3 3" xfId="38591"/>
    <cellStyle name="Input 5 2 2 3 3 4" xfId="38592"/>
    <cellStyle name="Input 5 2 2 3 3 5" xfId="38593"/>
    <cellStyle name="Input 5 2 2 3 3 6" xfId="38594"/>
    <cellStyle name="Input 5 2 2 3 3 7" xfId="38595"/>
    <cellStyle name="Input 5 2 2 3 3 8" xfId="38596"/>
    <cellStyle name="Input 5 2 2 3 4" xfId="38597"/>
    <cellStyle name="Input 5 2 2 3 4 2" xfId="38598"/>
    <cellStyle name="Input 5 2 2 3 4 3" xfId="38599"/>
    <cellStyle name="Input 5 2 2 3 4 4" xfId="38600"/>
    <cellStyle name="Input 5 2 2 3 4 5" xfId="38601"/>
    <cellStyle name="Input 5 2 2 3 4 6" xfId="38602"/>
    <cellStyle name="Input 5 2 2 3 4 7" xfId="38603"/>
    <cellStyle name="Input 5 2 2 3 4 8" xfId="38604"/>
    <cellStyle name="Input 5 2 2 3 4 9" xfId="38605"/>
    <cellStyle name="Input 5 2 2 3 5" xfId="38606"/>
    <cellStyle name="Input 5 2 2 3 6" xfId="38607"/>
    <cellStyle name="Input 5 2 2 3 7" xfId="38608"/>
    <cellStyle name="Input 5 2 2 3 8" xfId="38609"/>
    <cellStyle name="Input 5 2 2 3 9" xfId="38610"/>
    <cellStyle name="Input 5 2 2 4" xfId="38611"/>
    <cellStyle name="Input 5 2 2 4 10" xfId="38612"/>
    <cellStyle name="Input 5 2 2 4 11" xfId="38613"/>
    <cellStyle name="Input 5 2 2 4 12" xfId="38614"/>
    <cellStyle name="Input 5 2 2 4 13" xfId="38615"/>
    <cellStyle name="Input 5 2 2 4 2" xfId="38616"/>
    <cellStyle name="Input 5 2 2 4 2 10" xfId="38617"/>
    <cellStyle name="Input 5 2 2 4 2 2" xfId="38618"/>
    <cellStyle name="Input 5 2 2 4 2 2 2" xfId="38619"/>
    <cellStyle name="Input 5 2 2 4 2 2 3" xfId="38620"/>
    <cellStyle name="Input 5 2 2 4 2 2 4" xfId="38621"/>
    <cellStyle name="Input 5 2 2 4 2 2 5" xfId="38622"/>
    <cellStyle name="Input 5 2 2 4 2 2 6" xfId="38623"/>
    <cellStyle name="Input 5 2 2 4 2 2 7" xfId="38624"/>
    <cellStyle name="Input 5 2 2 4 2 2 8" xfId="38625"/>
    <cellStyle name="Input 5 2 2 4 2 2 9" xfId="38626"/>
    <cellStyle name="Input 5 2 2 4 2 3" xfId="38627"/>
    <cellStyle name="Input 5 2 2 4 2 4" xfId="38628"/>
    <cellStyle name="Input 5 2 2 4 2 5" xfId="38629"/>
    <cellStyle name="Input 5 2 2 4 2 6" xfId="38630"/>
    <cellStyle name="Input 5 2 2 4 2 7" xfId="38631"/>
    <cellStyle name="Input 5 2 2 4 2 8" xfId="38632"/>
    <cellStyle name="Input 5 2 2 4 2 9" xfId="38633"/>
    <cellStyle name="Input 5 2 2 4 3" xfId="38634"/>
    <cellStyle name="Input 5 2 2 4 3 2" xfId="38635"/>
    <cellStyle name="Input 5 2 2 4 3 3" xfId="38636"/>
    <cellStyle name="Input 5 2 2 4 3 4" xfId="38637"/>
    <cellStyle name="Input 5 2 2 4 3 5" xfId="38638"/>
    <cellStyle name="Input 5 2 2 4 3 6" xfId="38639"/>
    <cellStyle name="Input 5 2 2 4 3 7" xfId="38640"/>
    <cellStyle name="Input 5 2 2 4 3 8" xfId="38641"/>
    <cellStyle name="Input 5 2 2 4 4" xfId="38642"/>
    <cellStyle name="Input 5 2 2 4 4 2" xfId="38643"/>
    <cellStyle name="Input 5 2 2 4 4 3" xfId="38644"/>
    <cellStyle name="Input 5 2 2 4 4 4" xfId="38645"/>
    <cellStyle name="Input 5 2 2 4 4 5" xfId="38646"/>
    <cellStyle name="Input 5 2 2 4 4 6" xfId="38647"/>
    <cellStyle name="Input 5 2 2 4 4 7" xfId="38648"/>
    <cellStyle name="Input 5 2 2 4 4 8" xfId="38649"/>
    <cellStyle name="Input 5 2 2 4 4 9" xfId="38650"/>
    <cellStyle name="Input 5 2 2 4 5" xfId="38651"/>
    <cellStyle name="Input 5 2 2 4 6" xfId="38652"/>
    <cellStyle name="Input 5 2 2 4 7" xfId="38653"/>
    <cellStyle name="Input 5 2 2 4 8" xfId="38654"/>
    <cellStyle name="Input 5 2 2 4 9" xfId="38655"/>
    <cellStyle name="Input 5 2 2 5" xfId="38656"/>
    <cellStyle name="Input 5 2 2 5 10" xfId="38657"/>
    <cellStyle name="Input 5 2 2 5 11" xfId="38658"/>
    <cellStyle name="Input 5 2 2 5 12" xfId="38659"/>
    <cellStyle name="Input 5 2 2 5 13" xfId="38660"/>
    <cellStyle name="Input 5 2 2 5 2" xfId="38661"/>
    <cellStyle name="Input 5 2 2 5 2 10" xfId="38662"/>
    <cellStyle name="Input 5 2 2 5 2 2" xfId="38663"/>
    <cellStyle name="Input 5 2 2 5 2 2 2" xfId="38664"/>
    <cellStyle name="Input 5 2 2 5 2 2 3" xfId="38665"/>
    <cellStyle name="Input 5 2 2 5 2 2 4" xfId="38666"/>
    <cellStyle name="Input 5 2 2 5 2 2 5" xfId="38667"/>
    <cellStyle name="Input 5 2 2 5 2 2 6" xfId="38668"/>
    <cellStyle name="Input 5 2 2 5 2 2 7" xfId="38669"/>
    <cellStyle name="Input 5 2 2 5 2 2 8" xfId="38670"/>
    <cellStyle name="Input 5 2 2 5 2 2 9" xfId="38671"/>
    <cellStyle name="Input 5 2 2 5 2 3" xfId="38672"/>
    <cellStyle name="Input 5 2 2 5 2 4" xfId="38673"/>
    <cellStyle name="Input 5 2 2 5 2 5" xfId="38674"/>
    <cellStyle name="Input 5 2 2 5 2 6" xfId="38675"/>
    <cellStyle name="Input 5 2 2 5 2 7" xfId="38676"/>
    <cellStyle name="Input 5 2 2 5 2 8" xfId="38677"/>
    <cellStyle name="Input 5 2 2 5 2 9" xfId="38678"/>
    <cellStyle name="Input 5 2 2 5 3" xfId="38679"/>
    <cellStyle name="Input 5 2 2 5 3 2" xfId="38680"/>
    <cellStyle name="Input 5 2 2 5 3 3" xfId="38681"/>
    <cellStyle name="Input 5 2 2 5 3 4" xfId="38682"/>
    <cellStyle name="Input 5 2 2 5 3 5" xfId="38683"/>
    <cellStyle name="Input 5 2 2 5 3 6" xfId="38684"/>
    <cellStyle name="Input 5 2 2 5 3 7" xfId="38685"/>
    <cellStyle name="Input 5 2 2 5 3 8" xfId="38686"/>
    <cellStyle name="Input 5 2 2 5 4" xfId="38687"/>
    <cellStyle name="Input 5 2 2 5 4 2" xfId="38688"/>
    <cellStyle name="Input 5 2 2 5 4 3" xfId="38689"/>
    <cellStyle name="Input 5 2 2 5 4 4" xfId="38690"/>
    <cellStyle name="Input 5 2 2 5 4 5" xfId="38691"/>
    <cellStyle name="Input 5 2 2 5 4 6" xfId="38692"/>
    <cellStyle name="Input 5 2 2 5 4 7" xfId="38693"/>
    <cellStyle name="Input 5 2 2 5 4 8" xfId="38694"/>
    <cellStyle name="Input 5 2 2 5 4 9" xfId="38695"/>
    <cellStyle name="Input 5 2 2 5 5" xfId="38696"/>
    <cellStyle name="Input 5 2 2 5 6" xfId="38697"/>
    <cellStyle name="Input 5 2 2 5 7" xfId="38698"/>
    <cellStyle name="Input 5 2 2 5 8" xfId="38699"/>
    <cellStyle name="Input 5 2 2 5 9" xfId="38700"/>
    <cellStyle name="Input 5 2 2 6" xfId="38701"/>
    <cellStyle name="Input 5 2 2 6 10" xfId="38702"/>
    <cellStyle name="Input 5 2 2 6 2" xfId="38703"/>
    <cellStyle name="Input 5 2 2 6 2 2" xfId="38704"/>
    <cellStyle name="Input 5 2 2 6 2 3" xfId="38705"/>
    <cellStyle name="Input 5 2 2 6 2 4" xfId="38706"/>
    <cellStyle name="Input 5 2 2 6 2 5" xfId="38707"/>
    <cellStyle name="Input 5 2 2 6 2 6" xfId="38708"/>
    <cellStyle name="Input 5 2 2 6 2 7" xfId="38709"/>
    <cellStyle name="Input 5 2 2 6 2 8" xfId="38710"/>
    <cellStyle name="Input 5 2 2 6 2 9" xfId="38711"/>
    <cellStyle name="Input 5 2 2 6 3" xfId="38712"/>
    <cellStyle name="Input 5 2 2 6 4" xfId="38713"/>
    <cellStyle name="Input 5 2 2 6 5" xfId="38714"/>
    <cellStyle name="Input 5 2 2 6 6" xfId="38715"/>
    <cellStyle name="Input 5 2 2 6 7" xfId="38716"/>
    <cellStyle name="Input 5 2 2 6 8" xfId="38717"/>
    <cellStyle name="Input 5 2 2 6 9" xfId="38718"/>
    <cellStyle name="Input 5 2 2 7" xfId="38719"/>
    <cellStyle name="Input 5 2 2 7 2" xfId="38720"/>
    <cellStyle name="Input 5 2 2 7 3" xfId="38721"/>
    <cellStyle name="Input 5 2 2 7 4" xfId="38722"/>
    <cellStyle name="Input 5 2 2 7 5" xfId="38723"/>
    <cellStyle name="Input 5 2 2 7 6" xfId="38724"/>
    <cellStyle name="Input 5 2 2 7 7" xfId="38725"/>
    <cellStyle name="Input 5 2 2 7 8" xfId="38726"/>
    <cellStyle name="Input 5 2 2 8" xfId="38727"/>
    <cellStyle name="Input 5 2 2 8 2" xfId="38728"/>
    <cellStyle name="Input 5 2 2 8 3" xfId="38729"/>
    <cellStyle name="Input 5 2 2 8 4" xfId="38730"/>
    <cellStyle name="Input 5 2 2 8 5" xfId="38731"/>
    <cellStyle name="Input 5 2 2 8 6" xfId="38732"/>
    <cellStyle name="Input 5 2 2 8 7" xfId="38733"/>
    <cellStyle name="Input 5 2 2 8 8" xfId="38734"/>
    <cellStyle name="Input 5 2 2 8 9" xfId="38735"/>
    <cellStyle name="Input 5 2 2 9" xfId="38736"/>
    <cellStyle name="Input 5 2 3" xfId="38737"/>
    <cellStyle name="Input 5 2 3 10" xfId="38738"/>
    <cellStyle name="Input 5 2 3 11" xfId="38739"/>
    <cellStyle name="Input 5 2 3 12" xfId="38740"/>
    <cellStyle name="Input 5 2 3 13" xfId="38741"/>
    <cellStyle name="Input 5 2 3 14" xfId="38742"/>
    <cellStyle name="Input 5 2 3 15" xfId="38743"/>
    <cellStyle name="Input 5 2 3 16" xfId="38744"/>
    <cellStyle name="Input 5 2 3 17" xfId="38745"/>
    <cellStyle name="Input 5 2 3 2" xfId="38746"/>
    <cellStyle name="Input 5 2 3 2 10" xfId="38747"/>
    <cellStyle name="Input 5 2 3 2 11" xfId="38748"/>
    <cellStyle name="Input 5 2 3 2 12" xfId="38749"/>
    <cellStyle name="Input 5 2 3 2 13" xfId="38750"/>
    <cellStyle name="Input 5 2 3 2 2" xfId="38751"/>
    <cellStyle name="Input 5 2 3 2 2 10" xfId="38752"/>
    <cellStyle name="Input 5 2 3 2 2 2" xfId="38753"/>
    <cellStyle name="Input 5 2 3 2 2 2 2" xfId="38754"/>
    <cellStyle name="Input 5 2 3 2 2 2 3" xfId="38755"/>
    <cellStyle name="Input 5 2 3 2 2 2 4" xfId="38756"/>
    <cellStyle name="Input 5 2 3 2 2 2 5" xfId="38757"/>
    <cellStyle name="Input 5 2 3 2 2 2 6" xfId="38758"/>
    <cellStyle name="Input 5 2 3 2 2 2 7" xfId="38759"/>
    <cellStyle name="Input 5 2 3 2 2 2 8" xfId="38760"/>
    <cellStyle name="Input 5 2 3 2 2 2 9" xfId="38761"/>
    <cellStyle name="Input 5 2 3 2 2 3" xfId="38762"/>
    <cellStyle name="Input 5 2 3 2 2 4" xfId="38763"/>
    <cellStyle name="Input 5 2 3 2 2 5" xfId="38764"/>
    <cellStyle name="Input 5 2 3 2 2 6" xfId="38765"/>
    <cellStyle name="Input 5 2 3 2 2 7" xfId="38766"/>
    <cellStyle name="Input 5 2 3 2 2 8" xfId="38767"/>
    <cellStyle name="Input 5 2 3 2 2 9" xfId="38768"/>
    <cellStyle name="Input 5 2 3 2 3" xfId="38769"/>
    <cellStyle name="Input 5 2 3 2 3 2" xfId="38770"/>
    <cellStyle name="Input 5 2 3 2 3 3" xfId="38771"/>
    <cellStyle name="Input 5 2 3 2 3 4" xfId="38772"/>
    <cellStyle name="Input 5 2 3 2 3 5" xfId="38773"/>
    <cellStyle name="Input 5 2 3 2 3 6" xfId="38774"/>
    <cellStyle name="Input 5 2 3 2 3 7" xfId="38775"/>
    <cellStyle name="Input 5 2 3 2 3 8" xfId="38776"/>
    <cellStyle name="Input 5 2 3 2 4" xfId="38777"/>
    <cellStyle name="Input 5 2 3 2 4 2" xfId="38778"/>
    <cellStyle name="Input 5 2 3 2 4 3" xfId="38779"/>
    <cellStyle name="Input 5 2 3 2 4 4" xfId="38780"/>
    <cellStyle name="Input 5 2 3 2 4 5" xfId="38781"/>
    <cellStyle name="Input 5 2 3 2 4 6" xfId="38782"/>
    <cellStyle name="Input 5 2 3 2 4 7" xfId="38783"/>
    <cellStyle name="Input 5 2 3 2 4 8" xfId="38784"/>
    <cellStyle name="Input 5 2 3 2 4 9" xfId="38785"/>
    <cellStyle name="Input 5 2 3 2 5" xfId="38786"/>
    <cellStyle name="Input 5 2 3 2 6" xfId="38787"/>
    <cellStyle name="Input 5 2 3 2 7" xfId="38788"/>
    <cellStyle name="Input 5 2 3 2 8" xfId="38789"/>
    <cellStyle name="Input 5 2 3 2 9" xfId="38790"/>
    <cellStyle name="Input 5 2 3 3" xfId="38791"/>
    <cellStyle name="Input 5 2 3 3 10" xfId="38792"/>
    <cellStyle name="Input 5 2 3 3 11" xfId="38793"/>
    <cellStyle name="Input 5 2 3 3 12" xfId="38794"/>
    <cellStyle name="Input 5 2 3 3 13" xfId="38795"/>
    <cellStyle name="Input 5 2 3 3 2" xfId="38796"/>
    <cellStyle name="Input 5 2 3 3 2 10" xfId="38797"/>
    <cellStyle name="Input 5 2 3 3 2 2" xfId="38798"/>
    <cellStyle name="Input 5 2 3 3 2 2 2" xfId="38799"/>
    <cellStyle name="Input 5 2 3 3 2 2 3" xfId="38800"/>
    <cellStyle name="Input 5 2 3 3 2 2 4" xfId="38801"/>
    <cellStyle name="Input 5 2 3 3 2 2 5" xfId="38802"/>
    <cellStyle name="Input 5 2 3 3 2 2 6" xfId="38803"/>
    <cellStyle name="Input 5 2 3 3 2 2 7" xfId="38804"/>
    <cellStyle name="Input 5 2 3 3 2 2 8" xfId="38805"/>
    <cellStyle name="Input 5 2 3 3 2 2 9" xfId="38806"/>
    <cellStyle name="Input 5 2 3 3 2 3" xfId="38807"/>
    <cellStyle name="Input 5 2 3 3 2 4" xfId="38808"/>
    <cellStyle name="Input 5 2 3 3 2 5" xfId="38809"/>
    <cellStyle name="Input 5 2 3 3 2 6" xfId="38810"/>
    <cellStyle name="Input 5 2 3 3 2 7" xfId="38811"/>
    <cellStyle name="Input 5 2 3 3 2 8" xfId="38812"/>
    <cellStyle name="Input 5 2 3 3 2 9" xfId="38813"/>
    <cellStyle name="Input 5 2 3 3 3" xfId="38814"/>
    <cellStyle name="Input 5 2 3 3 3 2" xfId="38815"/>
    <cellStyle name="Input 5 2 3 3 3 3" xfId="38816"/>
    <cellStyle name="Input 5 2 3 3 3 4" xfId="38817"/>
    <cellStyle name="Input 5 2 3 3 3 5" xfId="38818"/>
    <cellStyle name="Input 5 2 3 3 3 6" xfId="38819"/>
    <cellStyle name="Input 5 2 3 3 3 7" xfId="38820"/>
    <cellStyle name="Input 5 2 3 3 3 8" xfId="38821"/>
    <cellStyle name="Input 5 2 3 3 4" xfId="38822"/>
    <cellStyle name="Input 5 2 3 3 4 2" xfId="38823"/>
    <cellStyle name="Input 5 2 3 3 4 3" xfId="38824"/>
    <cellStyle name="Input 5 2 3 3 4 4" xfId="38825"/>
    <cellStyle name="Input 5 2 3 3 4 5" xfId="38826"/>
    <cellStyle name="Input 5 2 3 3 4 6" xfId="38827"/>
    <cellStyle name="Input 5 2 3 3 4 7" xfId="38828"/>
    <cellStyle name="Input 5 2 3 3 4 8" xfId="38829"/>
    <cellStyle name="Input 5 2 3 3 4 9" xfId="38830"/>
    <cellStyle name="Input 5 2 3 3 5" xfId="38831"/>
    <cellStyle name="Input 5 2 3 3 6" xfId="38832"/>
    <cellStyle name="Input 5 2 3 3 7" xfId="38833"/>
    <cellStyle name="Input 5 2 3 3 8" xfId="38834"/>
    <cellStyle name="Input 5 2 3 3 9" xfId="38835"/>
    <cellStyle name="Input 5 2 3 4" xfId="38836"/>
    <cellStyle name="Input 5 2 3 4 10" xfId="38837"/>
    <cellStyle name="Input 5 2 3 4 11" xfId="38838"/>
    <cellStyle name="Input 5 2 3 4 12" xfId="38839"/>
    <cellStyle name="Input 5 2 3 4 13" xfId="38840"/>
    <cellStyle name="Input 5 2 3 4 2" xfId="38841"/>
    <cellStyle name="Input 5 2 3 4 2 10" xfId="38842"/>
    <cellStyle name="Input 5 2 3 4 2 2" xfId="38843"/>
    <cellStyle name="Input 5 2 3 4 2 2 2" xfId="38844"/>
    <cellStyle name="Input 5 2 3 4 2 2 3" xfId="38845"/>
    <cellStyle name="Input 5 2 3 4 2 2 4" xfId="38846"/>
    <cellStyle name="Input 5 2 3 4 2 2 5" xfId="38847"/>
    <cellStyle name="Input 5 2 3 4 2 2 6" xfId="38848"/>
    <cellStyle name="Input 5 2 3 4 2 2 7" xfId="38849"/>
    <cellStyle name="Input 5 2 3 4 2 2 8" xfId="38850"/>
    <cellStyle name="Input 5 2 3 4 2 2 9" xfId="38851"/>
    <cellStyle name="Input 5 2 3 4 2 3" xfId="38852"/>
    <cellStyle name="Input 5 2 3 4 2 4" xfId="38853"/>
    <cellStyle name="Input 5 2 3 4 2 5" xfId="38854"/>
    <cellStyle name="Input 5 2 3 4 2 6" xfId="38855"/>
    <cellStyle name="Input 5 2 3 4 2 7" xfId="38856"/>
    <cellStyle name="Input 5 2 3 4 2 8" xfId="38857"/>
    <cellStyle name="Input 5 2 3 4 2 9" xfId="38858"/>
    <cellStyle name="Input 5 2 3 4 3" xfId="38859"/>
    <cellStyle name="Input 5 2 3 4 3 2" xfId="38860"/>
    <cellStyle name="Input 5 2 3 4 3 3" xfId="38861"/>
    <cellStyle name="Input 5 2 3 4 3 4" xfId="38862"/>
    <cellStyle name="Input 5 2 3 4 3 5" xfId="38863"/>
    <cellStyle name="Input 5 2 3 4 3 6" xfId="38864"/>
    <cellStyle name="Input 5 2 3 4 3 7" xfId="38865"/>
    <cellStyle name="Input 5 2 3 4 3 8" xfId="38866"/>
    <cellStyle name="Input 5 2 3 4 4" xfId="38867"/>
    <cellStyle name="Input 5 2 3 4 4 2" xfId="38868"/>
    <cellStyle name="Input 5 2 3 4 4 3" xfId="38869"/>
    <cellStyle name="Input 5 2 3 4 4 4" xfId="38870"/>
    <cellStyle name="Input 5 2 3 4 4 5" xfId="38871"/>
    <cellStyle name="Input 5 2 3 4 4 6" xfId="38872"/>
    <cellStyle name="Input 5 2 3 4 4 7" xfId="38873"/>
    <cellStyle name="Input 5 2 3 4 4 8" xfId="38874"/>
    <cellStyle name="Input 5 2 3 4 4 9" xfId="38875"/>
    <cellStyle name="Input 5 2 3 4 5" xfId="38876"/>
    <cellStyle name="Input 5 2 3 4 6" xfId="38877"/>
    <cellStyle name="Input 5 2 3 4 7" xfId="38878"/>
    <cellStyle name="Input 5 2 3 4 8" xfId="38879"/>
    <cellStyle name="Input 5 2 3 4 9" xfId="38880"/>
    <cellStyle name="Input 5 2 3 5" xfId="38881"/>
    <cellStyle name="Input 5 2 3 5 10" xfId="38882"/>
    <cellStyle name="Input 5 2 3 5 2" xfId="38883"/>
    <cellStyle name="Input 5 2 3 5 2 2" xfId="38884"/>
    <cellStyle name="Input 5 2 3 5 2 3" xfId="38885"/>
    <cellStyle name="Input 5 2 3 5 2 4" xfId="38886"/>
    <cellStyle name="Input 5 2 3 5 2 5" xfId="38887"/>
    <cellStyle name="Input 5 2 3 5 2 6" xfId="38888"/>
    <cellStyle name="Input 5 2 3 5 2 7" xfId="38889"/>
    <cellStyle name="Input 5 2 3 5 2 8" xfId="38890"/>
    <cellStyle name="Input 5 2 3 5 2 9" xfId="38891"/>
    <cellStyle name="Input 5 2 3 5 3" xfId="38892"/>
    <cellStyle name="Input 5 2 3 5 4" xfId="38893"/>
    <cellStyle name="Input 5 2 3 5 5" xfId="38894"/>
    <cellStyle name="Input 5 2 3 5 6" xfId="38895"/>
    <cellStyle name="Input 5 2 3 5 7" xfId="38896"/>
    <cellStyle name="Input 5 2 3 5 8" xfId="38897"/>
    <cellStyle name="Input 5 2 3 5 9" xfId="38898"/>
    <cellStyle name="Input 5 2 3 6" xfId="38899"/>
    <cellStyle name="Input 5 2 3 6 2" xfId="38900"/>
    <cellStyle name="Input 5 2 3 6 3" xfId="38901"/>
    <cellStyle name="Input 5 2 3 6 4" xfId="38902"/>
    <cellStyle name="Input 5 2 3 6 5" xfId="38903"/>
    <cellStyle name="Input 5 2 3 6 6" xfId="38904"/>
    <cellStyle name="Input 5 2 3 6 7" xfId="38905"/>
    <cellStyle name="Input 5 2 3 6 8" xfId="38906"/>
    <cellStyle name="Input 5 2 3 7" xfId="38907"/>
    <cellStyle name="Input 5 2 3 7 2" xfId="38908"/>
    <cellStyle name="Input 5 2 3 7 3" xfId="38909"/>
    <cellStyle name="Input 5 2 3 7 4" xfId="38910"/>
    <cellStyle name="Input 5 2 3 7 5" xfId="38911"/>
    <cellStyle name="Input 5 2 3 7 6" xfId="38912"/>
    <cellStyle name="Input 5 2 3 7 7" xfId="38913"/>
    <cellStyle name="Input 5 2 3 7 8" xfId="38914"/>
    <cellStyle name="Input 5 2 3 7 9" xfId="38915"/>
    <cellStyle name="Input 5 2 3 8" xfId="38916"/>
    <cellStyle name="Input 5 2 3 9" xfId="38917"/>
    <cellStyle name="Input 5 2 4" xfId="38918"/>
    <cellStyle name="Input 5 2 4 10" xfId="38919"/>
    <cellStyle name="Input 5 2 4 11" xfId="38920"/>
    <cellStyle name="Input 5 2 4 12" xfId="38921"/>
    <cellStyle name="Input 5 2 4 13" xfId="38922"/>
    <cellStyle name="Input 5 2 4 2" xfId="38923"/>
    <cellStyle name="Input 5 2 4 2 10" xfId="38924"/>
    <cellStyle name="Input 5 2 4 2 2" xfId="38925"/>
    <cellStyle name="Input 5 2 4 2 2 2" xfId="38926"/>
    <cellStyle name="Input 5 2 4 2 2 3" xfId="38927"/>
    <cellStyle name="Input 5 2 4 2 2 4" xfId="38928"/>
    <cellStyle name="Input 5 2 4 2 2 5" xfId="38929"/>
    <cellStyle name="Input 5 2 4 2 2 6" xfId="38930"/>
    <cellStyle name="Input 5 2 4 2 2 7" xfId="38931"/>
    <cellStyle name="Input 5 2 4 2 2 8" xfId="38932"/>
    <cellStyle name="Input 5 2 4 2 2 9" xfId="38933"/>
    <cellStyle name="Input 5 2 4 2 3" xfId="38934"/>
    <cellStyle name="Input 5 2 4 2 4" xfId="38935"/>
    <cellStyle name="Input 5 2 4 2 5" xfId="38936"/>
    <cellStyle name="Input 5 2 4 2 6" xfId="38937"/>
    <cellStyle name="Input 5 2 4 2 7" xfId="38938"/>
    <cellStyle name="Input 5 2 4 2 8" xfId="38939"/>
    <cellStyle name="Input 5 2 4 2 9" xfId="38940"/>
    <cellStyle name="Input 5 2 4 3" xfId="38941"/>
    <cellStyle name="Input 5 2 4 3 2" xfId="38942"/>
    <cellStyle name="Input 5 2 4 3 3" xfId="38943"/>
    <cellStyle name="Input 5 2 4 3 4" xfId="38944"/>
    <cellStyle name="Input 5 2 4 3 5" xfId="38945"/>
    <cellStyle name="Input 5 2 4 3 6" xfId="38946"/>
    <cellStyle name="Input 5 2 4 3 7" xfId="38947"/>
    <cellStyle name="Input 5 2 4 3 8" xfId="38948"/>
    <cellStyle name="Input 5 2 4 4" xfId="38949"/>
    <cellStyle name="Input 5 2 4 4 2" xfId="38950"/>
    <cellStyle name="Input 5 2 4 4 3" xfId="38951"/>
    <cellStyle name="Input 5 2 4 4 4" xfId="38952"/>
    <cellStyle name="Input 5 2 4 4 5" xfId="38953"/>
    <cellStyle name="Input 5 2 4 4 6" xfId="38954"/>
    <cellStyle name="Input 5 2 4 4 7" xfId="38955"/>
    <cellStyle name="Input 5 2 4 4 8" xfId="38956"/>
    <cellStyle name="Input 5 2 4 4 9" xfId="38957"/>
    <cellStyle name="Input 5 2 4 5" xfId="38958"/>
    <cellStyle name="Input 5 2 4 6" xfId="38959"/>
    <cellStyle name="Input 5 2 4 7" xfId="38960"/>
    <cellStyle name="Input 5 2 4 8" xfId="38961"/>
    <cellStyle name="Input 5 2 4 9" xfId="38962"/>
    <cellStyle name="Input 5 2 5" xfId="38963"/>
    <cellStyle name="Input 5 2 5 2" xfId="38964"/>
    <cellStyle name="Input 5 2 5 3" xfId="38965"/>
    <cellStyle name="Input 5 2 5 4" xfId="38966"/>
    <cellStyle name="Input 5 2 5 5" xfId="38967"/>
    <cellStyle name="Input 5 2 5 6" xfId="38968"/>
    <cellStyle name="Input 5 2 5 7" xfId="38969"/>
    <cellStyle name="Input 5 2 5 8" xfId="38970"/>
    <cellStyle name="Input 5 2 5 9" xfId="38971"/>
    <cellStyle name="Input 5 2 6" xfId="38972"/>
    <cellStyle name="Input 5 2 7" xfId="38973"/>
    <cellStyle name="Input 5 2 8" xfId="38974"/>
    <cellStyle name="Input 5 2 9" xfId="38975"/>
    <cellStyle name="Input 5 3" xfId="38976"/>
    <cellStyle name="Input 5 3 10" xfId="38977"/>
    <cellStyle name="Input 5 3 11" xfId="38978"/>
    <cellStyle name="Input 5 3 12" xfId="38979"/>
    <cellStyle name="Input 5 3 13" xfId="38980"/>
    <cellStyle name="Input 5 3 14" xfId="38981"/>
    <cellStyle name="Input 5 3 15" xfId="38982"/>
    <cellStyle name="Input 5 3 16" xfId="38983"/>
    <cellStyle name="Input 5 3 17" xfId="38984"/>
    <cellStyle name="Input 5 3 18" xfId="38985"/>
    <cellStyle name="Input 5 3 19" xfId="38986"/>
    <cellStyle name="Input 5 3 2" xfId="38987"/>
    <cellStyle name="Input 5 3 2 10" xfId="38988"/>
    <cellStyle name="Input 5 3 2 11" xfId="38989"/>
    <cellStyle name="Input 5 3 2 12" xfId="38990"/>
    <cellStyle name="Input 5 3 2 13" xfId="38991"/>
    <cellStyle name="Input 5 3 2 2" xfId="38992"/>
    <cellStyle name="Input 5 3 2 2 10" xfId="38993"/>
    <cellStyle name="Input 5 3 2 2 2" xfId="38994"/>
    <cellStyle name="Input 5 3 2 2 2 2" xfId="38995"/>
    <cellStyle name="Input 5 3 2 2 2 3" xfId="38996"/>
    <cellStyle name="Input 5 3 2 2 2 4" xfId="38997"/>
    <cellStyle name="Input 5 3 2 2 2 5" xfId="38998"/>
    <cellStyle name="Input 5 3 2 2 2 6" xfId="38999"/>
    <cellStyle name="Input 5 3 2 2 2 7" xfId="39000"/>
    <cellStyle name="Input 5 3 2 2 2 8" xfId="39001"/>
    <cellStyle name="Input 5 3 2 2 2 9" xfId="39002"/>
    <cellStyle name="Input 5 3 2 2 3" xfId="39003"/>
    <cellStyle name="Input 5 3 2 2 4" xfId="39004"/>
    <cellStyle name="Input 5 3 2 2 5" xfId="39005"/>
    <cellStyle name="Input 5 3 2 2 6" xfId="39006"/>
    <cellStyle name="Input 5 3 2 2 7" xfId="39007"/>
    <cellStyle name="Input 5 3 2 2 8" xfId="39008"/>
    <cellStyle name="Input 5 3 2 2 9" xfId="39009"/>
    <cellStyle name="Input 5 3 2 3" xfId="39010"/>
    <cellStyle name="Input 5 3 2 3 2" xfId="39011"/>
    <cellStyle name="Input 5 3 2 3 3" xfId="39012"/>
    <cellStyle name="Input 5 3 2 3 4" xfId="39013"/>
    <cellStyle name="Input 5 3 2 3 5" xfId="39014"/>
    <cellStyle name="Input 5 3 2 3 6" xfId="39015"/>
    <cellStyle name="Input 5 3 2 3 7" xfId="39016"/>
    <cellStyle name="Input 5 3 2 3 8" xfId="39017"/>
    <cellStyle name="Input 5 3 2 4" xfId="39018"/>
    <cellStyle name="Input 5 3 2 4 2" xfId="39019"/>
    <cellStyle name="Input 5 3 2 4 3" xfId="39020"/>
    <cellStyle name="Input 5 3 2 4 4" xfId="39021"/>
    <cellStyle name="Input 5 3 2 4 5" xfId="39022"/>
    <cellStyle name="Input 5 3 2 4 6" xfId="39023"/>
    <cellStyle name="Input 5 3 2 4 7" xfId="39024"/>
    <cellStyle name="Input 5 3 2 4 8" xfId="39025"/>
    <cellStyle name="Input 5 3 2 4 9" xfId="39026"/>
    <cellStyle name="Input 5 3 2 5" xfId="39027"/>
    <cellStyle name="Input 5 3 2 6" xfId="39028"/>
    <cellStyle name="Input 5 3 2 7" xfId="39029"/>
    <cellStyle name="Input 5 3 2 8" xfId="39030"/>
    <cellStyle name="Input 5 3 2 9" xfId="39031"/>
    <cellStyle name="Input 5 3 3" xfId="39032"/>
    <cellStyle name="Input 5 3 3 10" xfId="39033"/>
    <cellStyle name="Input 5 3 3 11" xfId="39034"/>
    <cellStyle name="Input 5 3 3 12" xfId="39035"/>
    <cellStyle name="Input 5 3 3 13" xfId="39036"/>
    <cellStyle name="Input 5 3 3 2" xfId="39037"/>
    <cellStyle name="Input 5 3 3 2 10" xfId="39038"/>
    <cellStyle name="Input 5 3 3 2 2" xfId="39039"/>
    <cellStyle name="Input 5 3 3 2 2 2" xfId="39040"/>
    <cellStyle name="Input 5 3 3 2 2 3" xfId="39041"/>
    <cellStyle name="Input 5 3 3 2 2 4" xfId="39042"/>
    <cellStyle name="Input 5 3 3 2 2 5" xfId="39043"/>
    <cellStyle name="Input 5 3 3 2 2 6" xfId="39044"/>
    <cellStyle name="Input 5 3 3 2 2 7" xfId="39045"/>
    <cellStyle name="Input 5 3 3 2 2 8" xfId="39046"/>
    <cellStyle name="Input 5 3 3 2 2 9" xfId="39047"/>
    <cellStyle name="Input 5 3 3 2 3" xfId="39048"/>
    <cellStyle name="Input 5 3 3 2 4" xfId="39049"/>
    <cellStyle name="Input 5 3 3 2 5" xfId="39050"/>
    <cellStyle name="Input 5 3 3 2 6" xfId="39051"/>
    <cellStyle name="Input 5 3 3 2 7" xfId="39052"/>
    <cellStyle name="Input 5 3 3 2 8" xfId="39053"/>
    <cellStyle name="Input 5 3 3 2 9" xfId="39054"/>
    <cellStyle name="Input 5 3 3 3" xfId="39055"/>
    <cellStyle name="Input 5 3 3 3 2" xfId="39056"/>
    <cellStyle name="Input 5 3 3 3 3" xfId="39057"/>
    <cellStyle name="Input 5 3 3 3 4" xfId="39058"/>
    <cellStyle name="Input 5 3 3 3 5" xfId="39059"/>
    <cellStyle name="Input 5 3 3 3 6" xfId="39060"/>
    <cellStyle name="Input 5 3 3 3 7" xfId="39061"/>
    <cellStyle name="Input 5 3 3 3 8" xfId="39062"/>
    <cellStyle name="Input 5 3 3 4" xfId="39063"/>
    <cellStyle name="Input 5 3 3 4 2" xfId="39064"/>
    <cellStyle name="Input 5 3 3 4 3" xfId="39065"/>
    <cellStyle name="Input 5 3 3 4 4" xfId="39066"/>
    <cellStyle name="Input 5 3 3 4 5" xfId="39067"/>
    <cellStyle name="Input 5 3 3 4 6" xfId="39068"/>
    <cellStyle name="Input 5 3 3 4 7" xfId="39069"/>
    <cellStyle name="Input 5 3 3 4 8" xfId="39070"/>
    <cellStyle name="Input 5 3 3 4 9" xfId="39071"/>
    <cellStyle name="Input 5 3 3 5" xfId="39072"/>
    <cellStyle name="Input 5 3 3 6" xfId="39073"/>
    <cellStyle name="Input 5 3 3 7" xfId="39074"/>
    <cellStyle name="Input 5 3 3 8" xfId="39075"/>
    <cellStyle name="Input 5 3 3 9" xfId="39076"/>
    <cellStyle name="Input 5 3 4" xfId="39077"/>
    <cellStyle name="Input 5 3 4 10" xfId="39078"/>
    <cellStyle name="Input 5 3 4 11" xfId="39079"/>
    <cellStyle name="Input 5 3 4 12" xfId="39080"/>
    <cellStyle name="Input 5 3 4 13" xfId="39081"/>
    <cellStyle name="Input 5 3 4 2" xfId="39082"/>
    <cellStyle name="Input 5 3 4 2 10" xfId="39083"/>
    <cellStyle name="Input 5 3 4 2 2" xfId="39084"/>
    <cellStyle name="Input 5 3 4 2 2 2" xfId="39085"/>
    <cellStyle name="Input 5 3 4 2 2 3" xfId="39086"/>
    <cellStyle name="Input 5 3 4 2 2 4" xfId="39087"/>
    <cellStyle name="Input 5 3 4 2 2 5" xfId="39088"/>
    <cellStyle name="Input 5 3 4 2 2 6" xfId="39089"/>
    <cellStyle name="Input 5 3 4 2 2 7" xfId="39090"/>
    <cellStyle name="Input 5 3 4 2 2 8" xfId="39091"/>
    <cellStyle name="Input 5 3 4 2 2 9" xfId="39092"/>
    <cellStyle name="Input 5 3 4 2 3" xfId="39093"/>
    <cellStyle name="Input 5 3 4 2 4" xfId="39094"/>
    <cellStyle name="Input 5 3 4 2 5" xfId="39095"/>
    <cellStyle name="Input 5 3 4 2 6" xfId="39096"/>
    <cellStyle name="Input 5 3 4 2 7" xfId="39097"/>
    <cellStyle name="Input 5 3 4 2 8" xfId="39098"/>
    <cellStyle name="Input 5 3 4 2 9" xfId="39099"/>
    <cellStyle name="Input 5 3 4 3" xfId="39100"/>
    <cellStyle name="Input 5 3 4 3 2" xfId="39101"/>
    <cellStyle name="Input 5 3 4 3 3" xfId="39102"/>
    <cellStyle name="Input 5 3 4 3 4" xfId="39103"/>
    <cellStyle name="Input 5 3 4 3 5" xfId="39104"/>
    <cellStyle name="Input 5 3 4 3 6" xfId="39105"/>
    <cellStyle name="Input 5 3 4 3 7" xfId="39106"/>
    <cellStyle name="Input 5 3 4 3 8" xfId="39107"/>
    <cellStyle name="Input 5 3 4 4" xfId="39108"/>
    <cellStyle name="Input 5 3 4 4 2" xfId="39109"/>
    <cellStyle name="Input 5 3 4 4 3" xfId="39110"/>
    <cellStyle name="Input 5 3 4 4 4" xfId="39111"/>
    <cellStyle name="Input 5 3 4 4 5" xfId="39112"/>
    <cellStyle name="Input 5 3 4 4 6" xfId="39113"/>
    <cellStyle name="Input 5 3 4 4 7" xfId="39114"/>
    <cellStyle name="Input 5 3 4 4 8" xfId="39115"/>
    <cellStyle name="Input 5 3 4 4 9" xfId="39116"/>
    <cellStyle name="Input 5 3 4 5" xfId="39117"/>
    <cellStyle name="Input 5 3 4 6" xfId="39118"/>
    <cellStyle name="Input 5 3 4 7" xfId="39119"/>
    <cellStyle name="Input 5 3 4 8" xfId="39120"/>
    <cellStyle name="Input 5 3 4 9" xfId="39121"/>
    <cellStyle name="Input 5 3 5" xfId="39122"/>
    <cellStyle name="Input 5 3 5 10" xfId="39123"/>
    <cellStyle name="Input 5 3 5 11" xfId="39124"/>
    <cellStyle name="Input 5 3 5 12" xfId="39125"/>
    <cellStyle name="Input 5 3 5 13" xfId="39126"/>
    <cellStyle name="Input 5 3 5 2" xfId="39127"/>
    <cellStyle name="Input 5 3 5 2 10" xfId="39128"/>
    <cellStyle name="Input 5 3 5 2 2" xfId="39129"/>
    <cellStyle name="Input 5 3 5 2 2 2" xfId="39130"/>
    <cellStyle name="Input 5 3 5 2 2 3" xfId="39131"/>
    <cellStyle name="Input 5 3 5 2 2 4" xfId="39132"/>
    <cellStyle name="Input 5 3 5 2 2 5" xfId="39133"/>
    <cellStyle name="Input 5 3 5 2 2 6" xfId="39134"/>
    <cellStyle name="Input 5 3 5 2 2 7" xfId="39135"/>
    <cellStyle name="Input 5 3 5 2 2 8" xfId="39136"/>
    <cellStyle name="Input 5 3 5 2 2 9" xfId="39137"/>
    <cellStyle name="Input 5 3 5 2 3" xfId="39138"/>
    <cellStyle name="Input 5 3 5 2 4" xfId="39139"/>
    <cellStyle name="Input 5 3 5 2 5" xfId="39140"/>
    <cellStyle name="Input 5 3 5 2 6" xfId="39141"/>
    <cellStyle name="Input 5 3 5 2 7" xfId="39142"/>
    <cellStyle name="Input 5 3 5 2 8" xfId="39143"/>
    <cellStyle name="Input 5 3 5 2 9" xfId="39144"/>
    <cellStyle name="Input 5 3 5 3" xfId="39145"/>
    <cellStyle name="Input 5 3 5 3 2" xfId="39146"/>
    <cellStyle name="Input 5 3 5 3 3" xfId="39147"/>
    <cellStyle name="Input 5 3 5 3 4" xfId="39148"/>
    <cellStyle name="Input 5 3 5 3 5" xfId="39149"/>
    <cellStyle name="Input 5 3 5 3 6" xfId="39150"/>
    <cellStyle name="Input 5 3 5 3 7" xfId="39151"/>
    <cellStyle name="Input 5 3 5 3 8" xfId="39152"/>
    <cellStyle name="Input 5 3 5 4" xfId="39153"/>
    <cellStyle name="Input 5 3 5 4 2" xfId="39154"/>
    <cellStyle name="Input 5 3 5 4 3" xfId="39155"/>
    <cellStyle name="Input 5 3 5 4 4" xfId="39156"/>
    <cellStyle name="Input 5 3 5 4 5" xfId="39157"/>
    <cellStyle name="Input 5 3 5 4 6" xfId="39158"/>
    <cellStyle name="Input 5 3 5 4 7" xfId="39159"/>
    <cellStyle name="Input 5 3 5 4 8" xfId="39160"/>
    <cellStyle name="Input 5 3 5 4 9" xfId="39161"/>
    <cellStyle name="Input 5 3 5 5" xfId="39162"/>
    <cellStyle name="Input 5 3 5 6" xfId="39163"/>
    <cellStyle name="Input 5 3 5 7" xfId="39164"/>
    <cellStyle name="Input 5 3 5 8" xfId="39165"/>
    <cellStyle name="Input 5 3 5 9" xfId="39166"/>
    <cellStyle name="Input 5 3 6" xfId="39167"/>
    <cellStyle name="Input 5 3 6 10" xfId="39168"/>
    <cellStyle name="Input 5 3 6 2" xfId="39169"/>
    <cellStyle name="Input 5 3 6 2 2" xfId="39170"/>
    <cellStyle name="Input 5 3 6 2 3" xfId="39171"/>
    <cellStyle name="Input 5 3 6 2 4" xfId="39172"/>
    <cellStyle name="Input 5 3 6 2 5" xfId="39173"/>
    <cellStyle name="Input 5 3 6 2 6" xfId="39174"/>
    <cellStyle name="Input 5 3 6 2 7" xfId="39175"/>
    <cellStyle name="Input 5 3 6 2 8" xfId="39176"/>
    <cellStyle name="Input 5 3 6 2 9" xfId="39177"/>
    <cellStyle name="Input 5 3 6 3" xfId="39178"/>
    <cellStyle name="Input 5 3 6 4" xfId="39179"/>
    <cellStyle name="Input 5 3 6 5" xfId="39180"/>
    <cellStyle name="Input 5 3 6 6" xfId="39181"/>
    <cellStyle name="Input 5 3 6 7" xfId="39182"/>
    <cellStyle name="Input 5 3 6 8" xfId="39183"/>
    <cellStyle name="Input 5 3 6 9" xfId="39184"/>
    <cellStyle name="Input 5 3 7" xfId="39185"/>
    <cellStyle name="Input 5 3 7 2" xfId="39186"/>
    <cellStyle name="Input 5 3 7 3" xfId="39187"/>
    <cellStyle name="Input 5 3 7 4" xfId="39188"/>
    <cellStyle name="Input 5 3 7 5" xfId="39189"/>
    <cellStyle name="Input 5 3 7 6" xfId="39190"/>
    <cellStyle name="Input 5 3 7 7" xfId="39191"/>
    <cellStyle name="Input 5 3 7 8" xfId="39192"/>
    <cellStyle name="Input 5 3 8" xfId="39193"/>
    <cellStyle name="Input 5 3 8 2" xfId="39194"/>
    <cellStyle name="Input 5 3 8 3" xfId="39195"/>
    <cellStyle name="Input 5 3 8 4" xfId="39196"/>
    <cellStyle name="Input 5 3 8 5" xfId="39197"/>
    <cellStyle name="Input 5 3 8 6" xfId="39198"/>
    <cellStyle name="Input 5 3 8 7" xfId="39199"/>
    <cellStyle name="Input 5 3 8 8" xfId="39200"/>
    <cellStyle name="Input 5 3 8 9" xfId="39201"/>
    <cellStyle name="Input 5 3 9" xfId="39202"/>
    <cellStyle name="Input 5 4" xfId="39203"/>
    <cellStyle name="Input 5 4 10" xfId="39204"/>
    <cellStyle name="Input 5 4 11" xfId="39205"/>
    <cellStyle name="Input 5 4 12" xfId="39206"/>
    <cellStyle name="Input 5 4 13" xfId="39207"/>
    <cellStyle name="Input 5 4 14" xfId="39208"/>
    <cellStyle name="Input 5 4 15" xfId="39209"/>
    <cellStyle name="Input 5 4 16" xfId="39210"/>
    <cellStyle name="Input 5 4 17" xfId="39211"/>
    <cellStyle name="Input 5 4 18" xfId="39212"/>
    <cellStyle name="Input 5 4 2" xfId="39213"/>
    <cellStyle name="Input 5 4 2 10" xfId="39214"/>
    <cellStyle name="Input 5 4 2 11" xfId="39215"/>
    <cellStyle name="Input 5 4 2 12" xfId="39216"/>
    <cellStyle name="Input 5 4 2 13" xfId="39217"/>
    <cellStyle name="Input 5 4 2 2" xfId="39218"/>
    <cellStyle name="Input 5 4 2 2 10" xfId="39219"/>
    <cellStyle name="Input 5 4 2 2 2" xfId="39220"/>
    <cellStyle name="Input 5 4 2 2 2 2" xfId="39221"/>
    <cellStyle name="Input 5 4 2 2 2 3" xfId="39222"/>
    <cellStyle name="Input 5 4 2 2 2 4" xfId="39223"/>
    <cellStyle name="Input 5 4 2 2 2 5" xfId="39224"/>
    <cellStyle name="Input 5 4 2 2 2 6" xfId="39225"/>
    <cellStyle name="Input 5 4 2 2 2 7" xfId="39226"/>
    <cellStyle name="Input 5 4 2 2 2 8" xfId="39227"/>
    <cellStyle name="Input 5 4 2 2 2 9" xfId="39228"/>
    <cellStyle name="Input 5 4 2 2 3" xfId="39229"/>
    <cellStyle name="Input 5 4 2 2 4" xfId="39230"/>
    <cellStyle name="Input 5 4 2 2 5" xfId="39231"/>
    <cellStyle name="Input 5 4 2 2 6" xfId="39232"/>
    <cellStyle name="Input 5 4 2 2 7" xfId="39233"/>
    <cellStyle name="Input 5 4 2 2 8" xfId="39234"/>
    <cellStyle name="Input 5 4 2 2 9" xfId="39235"/>
    <cellStyle name="Input 5 4 2 3" xfId="39236"/>
    <cellStyle name="Input 5 4 2 3 2" xfId="39237"/>
    <cellStyle name="Input 5 4 2 3 3" xfId="39238"/>
    <cellStyle name="Input 5 4 2 3 4" xfId="39239"/>
    <cellStyle name="Input 5 4 2 3 5" xfId="39240"/>
    <cellStyle name="Input 5 4 2 3 6" xfId="39241"/>
    <cellStyle name="Input 5 4 2 3 7" xfId="39242"/>
    <cellStyle name="Input 5 4 2 3 8" xfId="39243"/>
    <cellStyle name="Input 5 4 2 4" xfId="39244"/>
    <cellStyle name="Input 5 4 2 4 2" xfId="39245"/>
    <cellStyle name="Input 5 4 2 4 3" xfId="39246"/>
    <cellStyle name="Input 5 4 2 4 4" xfId="39247"/>
    <cellStyle name="Input 5 4 2 4 5" xfId="39248"/>
    <cellStyle name="Input 5 4 2 4 6" xfId="39249"/>
    <cellStyle name="Input 5 4 2 4 7" xfId="39250"/>
    <cellStyle name="Input 5 4 2 4 8" xfId="39251"/>
    <cellStyle name="Input 5 4 2 4 9" xfId="39252"/>
    <cellStyle name="Input 5 4 2 5" xfId="39253"/>
    <cellStyle name="Input 5 4 2 6" xfId="39254"/>
    <cellStyle name="Input 5 4 2 7" xfId="39255"/>
    <cellStyle name="Input 5 4 2 8" xfId="39256"/>
    <cellStyle name="Input 5 4 2 9" xfId="39257"/>
    <cellStyle name="Input 5 4 3" xfId="39258"/>
    <cellStyle name="Input 5 4 3 10" xfId="39259"/>
    <cellStyle name="Input 5 4 3 11" xfId="39260"/>
    <cellStyle name="Input 5 4 3 12" xfId="39261"/>
    <cellStyle name="Input 5 4 3 13" xfId="39262"/>
    <cellStyle name="Input 5 4 3 2" xfId="39263"/>
    <cellStyle name="Input 5 4 3 2 10" xfId="39264"/>
    <cellStyle name="Input 5 4 3 2 2" xfId="39265"/>
    <cellStyle name="Input 5 4 3 2 2 2" xfId="39266"/>
    <cellStyle name="Input 5 4 3 2 2 3" xfId="39267"/>
    <cellStyle name="Input 5 4 3 2 2 4" xfId="39268"/>
    <cellStyle name="Input 5 4 3 2 2 5" xfId="39269"/>
    <cellStyle name="Input 5 4 3 2 2 6" xfId="39270"/>
    <cellStyle name="Input 5 4 3 2 2 7" xfId="39271"/>
    <cellStyle name="Input 5 4 3 2 2 8" xfId="39272"/>
    <cellStyle name="Input 5 4 3 2 2 9" xfId="39273"/>
    <cellStyle name="Input 5 4 3 2 3" xfId="39274"/>
    <cellStyle name="Input 5 4 3 2 4" xfId="39275"/>
    <cellStyle name="Input 5 4 3 2 5" xfId="39276"/>
    <cellStyle name="Input 5 4 3 2 6" xfId="39277"/>
    <cellStyle name="Input 5 4 3 2 7" xfId="39278"/>
    <cellStyle name="Input 5 4 3 2 8" xfId="39279"/>
    <cellStyle name="Input 5 4 3 2 9" xfId="39280"/>
    <cellStyle name="Input 5 4 3 3" xfId="39281"/>
    <cellStyle name="Input 5 4 3 3 2" xfId="39282"/>
    <cellStyle name="Input 5 4 3 3 3" xfId="39283"/>
    <cellStyle name="Input 5 4 3 3 4" xfId="39284"/>
    <cellStyle name="Input 5 4 3 3 5" xfId="39285"/>
    <cellStyle name="Input 5 4 3 3 6" xfId="39286"/>
    <cellStyle name="Input 5 4 3 3 7" xfId="39287"/>
    <cellStyle name="Input 5 4 3 3 8" xfId="39288"/>
    <cellStyle name="Input 5 4 3 4" xfId="39289"/>
    <cellStyle name="Input 5 4 3 4 2" xfId="39290"/>
    <cellStyle name="Input 5 4 3 4 3" xfId="39291"/>
    <cellStyle name="Input 5 4 3 4 4" xfId="39292"/>
    <cellStyle name="Input 5 4 3 4 5" xfId="39293"/>
    <cellStyle name="Input 5 4 3 4 6" xfId="39294"/>
    <cellStyle name="Input 5 4 3 4 7" xfId="39295"/>
    <cellStyle name="Input 5 4 3 4 8" xfId="39296"/>
    <cellStyle name="Input 5 4 3 4 9" xfId="39297"/>
    <cellStyle name="Input 5 4 3 5" xfId="39298"/>
    <cellStyle name="Input 5 4 3 6" xfId="39299"/>
    <cellStyle name="Input 5 4 3 7" xfId="39300"/>
    <cellStyle name="Input 5 4 3 8" xfId="39301"/>
    <cellStyle name="Input 5 4 3 9" xfId="39302"/>
    <cellStyle name="Input 5 4 4" xfId="39303"/>
    <cellStyle name="Input 5 4 4 10" xfId="39304"/>
    <cellStyle name="Input 5 4 4 11" xfId="39305"/>
    <cellStyle name="Input 5 4 4 12" xfId="39306"/>
    <cellStyle name="Input 5 4 4 13" xfId="39307"/>
    <cellStyle name="Input 5 4 4 2" xfId="39308"/>
    <cellStyle name="Input 5 4 4 2 10" xfId="39309"/>
    <cellStyle name="Input 5 4 4 2 2" xfId="39310"/>
    <cellStyle name="Input 5 4 4 2 2 2" xfId="39311"/>
    <cellStyle name="Input 5 4 4 2 2 3" xfId="39312"/>
    <cellStyle name="Input 5 4 4 2 2 4" xfId="39313"/>
    <cellStyle name="Input 5 4 4 2 2 5" xfId="39314"/>
    <cellStyle name="Input 5 4 4 2 2 6" xfId="39315"/>
    <cellStyle name="Input 5 4 4 2 2 7" xfId="39316"/>
    <cellStyle name="Input 5 4 4 2 2 8" xfId="39317"/>
    <cellStyle name="Input 5 4 4 2 2 9" xfId="39318"/>
    <cellStyle name="Input 5 4 4 2 3" xfId="39319"/>
    <cellStyle name="Input 5 4 4 2 4" xfId="39320"/>
    <cellStyle name="Input 5 4 4 2 5" xfId="39321"/>
    <cellStyle name="Input 5 4 4 2 6" xfId="39322"/>
    <cellStyle name="Input 5 4 4 2 7" xfId="39323"/>
    <cellStyle name="Input 5 4 4 2 8" xfId="39324"/>
    <cellStyle name="Input 5 4 4 2 9" xfId="39325"/>
    <cellStyle name="Input 5 4 4 3" xfId="39326"/>
    <cellStyle name="Input 5 4 4 3 2" xfId="39327"/>
    <cellStyle name="Input 5 4 4 3 3" xfId="39328"/>
    <cellStyle name="Input 5 4 4 3 4" xfId="39329"/>
    <cellStyle name="Input 5 4 4 3 5" xfId="39330"/>
    <cellStyle name="Input 5 4 4 3 6" xfId="39331"/>
    <cellStyle name="Input 5 4 4 3 7" xfId="39332"/>
    <cellStyle name="Input 5 4 4 3 8" xfId="39333"/>
    <cellStyle name="Input 5 4 4 4" xfId="39334"/>
    <cellStyle name="Input 5 4 4 4 2" xfId="39335"/>
    <cellStyle name="Input 5 4 4 4 3" xfId="39336"/>
    <cellStyle name="Input 5 4 4 4 4" xfId="39337"/>
    <cellStyle name="Input 5 4 4 4 5" xfId="39338"/>
    <cellStyle name="Input 5 4 4 4 6" xfId="39339"/>
    <cellStyle name="Input 5 4 4 4 7" xfId="39340"/>
    <cellStyle name="Input 5 4 4 4 8" xfId="39341"/>
    <cellStyle name="Input 5 4 4 4 9" xfId="39342"/>
    <cellStyle name="Input 5 4 4 5" xfId="39343"/>
    <cellStyle name="Input 5 4 4 6" xfId="39344"/>
    <cellStyle name="Input 5 4 4 7" xfId="39345"/>
    <cellStyle name="Input 5 4 4 8" xfId="39346"/>
    <cellStyle name="Input 5 4 4 9" xfId="39347"/>
    <cellStyle name="Input 5 4 5" xfId="39348"/>
    <cellStyle name="Input 5 4 5 10" xfId="39349"/>
    <cellStyle name="Input 5 4 5 11" xfId="39350"/>
    <cellStyle name="Input 5 4 5 12" xfId="39351"/>
    <cellStyle name="Input 5 4 5 13" xfId="39352"/>
    <cellStyle name="Input 5 4 5 2" xfId="39353"/>
    <cellStyle name="Input 5 4 5 2 10" xfId="39354"/>
    <cellStyle name="Input 5 4 5 2 2" xfId="39355"/>
    <cellStyle name="Input 5 4 5 2 2 2" xfId="39356"/>
    <cellStyle name="Input 5 4 5 2 2 3" xfId="39357"/>
    <cellStyle name="Input 5 4 5 2 2 4" xfId="39358"/>
    <cellStyle name="Input 5 4 5 2 2 5" xfId="39359"/>
    <cellStyle name="Input 5 4 5 2 2 6" xfId="39360"/>
    <cellStyle name="Input 5 4 5 2 2 7" xfId="39361"/>
    <cellStyle name="Input 5 4 5 2 2 8" xfId="39362"/>
    <cellStyle name="Input 5 4 5 2 2 9" xfId="39363"/>
    <cellStyle name="Input 5 4 5 2 3" xfId="39364"/>
    <cellStyle name="Input 5 4 5 2 4" xfId="39365"/>
    <cellStyle name="Input 5 4 5 2 5" xfId="39366"/>
    <cellStyle name="Input 5 4 5 2 6" xfId="39367"/>
    <cellStyle name="Input 5 4 5 2 7" xfId="39368"/>
    <cellStyle name="Input 5 4 5 2 8" xfId="39369"/>
    <cellStyle name="Input 5 4 5 2 9" xfId="39370"/>
    <cellStyle name="Input 5 4 5 3" xfId="39371"/>
    <cellStyle name="Input 5 4 5 3 2" xfId="39372"/>
    <cellStyle name="Input 5 4 5 3 3" xfId="39373"/>
    <cellStyle name="Input 5 4 5 3 4" xfId="39374"/>
    <cellStyle name="Input 5 4 5 3 5" xfId="39375"/>
    <cellStyle name="Input 5 4 5 3 6" xfId="39376"/>
    <cellStyle name="Input 5 4 5 3 7" xfId="39377"/>
    <cellStyle name="Input 5 4 5 3 8" xfId="39378"/>
    <cellStyle name="Input 5 4 5 4" xfId="39379"/>
    <cellStyle name="Input 5 4 5 4 2" xfId="39380"/>
    <cellStyle name="Input 5 4 5 4 3" xfId="39381"/>
    <cellStyle name="Input 5 4 5 4 4" xfId="39382"/>
    <cellStyle name="Input 5 4 5 4 5" xfId="39383"/>
    <cellStyle name="Input 5 4 5 4 6" xfId="39384"/>
    <cellStyle name="Input 5 4 5 4 7" xfId="39385"/>
    <cellStyle name="Input 5 4 5 4 8" xfId="39386"/>
    <cellStyle name="Input 5 4 5 4 9" xfId="39387"/>
    <cellStyle name="Input 5 4 5 5" xfId="39388"/>
    <cellStyle name="Input 5 4 5 6" xfId="39389"/>
    <cellStyle name="Input 5 4 5 7" xfId="39390"/>
    <cellStyle name="Input 5 4 5 8" xfId="39391"/>
    <cellStyle name="Input 5 4 5 9" xfId="39392"/>
    <cellStyle name="Input 5 4 6" xfId="39393"/>
    <cellStyle name="Input 5 4 6 10" xfId="39394"/>
    <cellStyle name="Input 5 4 6 2" xfId="39395"/>
    <cellStyle name="Input 5 4 6 2 2" xfId="39396"/>
    <cellStyle name="Input 5 4 6 2 3" xfId="39397"/>
    <cellStyle name="Input 5 4 6 2 4" xfId="39398"/>
    <cellStyle name="Input 5 4 6 2 5" xfId="39399"/>
    <cellStyle name="Input 5 4 6 2 6" xfId="39400"/>
    <cellStyle name="Input 5 4 6 2 7" xfId="39401"/>
    <cellStyle name="Input 5 4 6 2 8" xfId="39402"/>
    <cellStyle name="Input 5 4 6 2 9" xfId="39403"/>
    <cellStyle name="Input 5 4 6 3" xfId="39404"/>
    <cellStyle name="Input 5 4 6 4" xfId="39405"/>
    <cellStyle name="Input 5 4 6 5" xfId="39406"/>
    <cellStyle name="Input 5 4 6 6" xfId="39407"/>
    <cellStyle name="Input 5 4 6 7" xfId="39408"/>
    <cellStyle name="Input 5 4 6 8" xfId="39409"/>
    <cellStyle name="Input 5 4 6 9" xfId="39410"/>
    <cellStyle name="Input 5 4 7" xfId="39411"/>
    <cellStyle name="Input 5 4 7 2" xfId="39412"/>
    <cellStyle name="Input 5 4 7 3" xfId="39413"/>
    <cellStyle name="Input 5 4 7 4" xfId="39414"/>
    <cellStyle name="Input 5 4 7 5" xfId="39415"/>
    <cellStyle name="Input 5 4 7 6" xfId="39416"/>
    <cellStyle name="Input 5 4 7 7" xfId="39417"/>
    <cellStyle name="Input 5 4 7 8" xfId="39418"/>
    <cellStyle name="Input 5 4 8" xfId="39419"/>
    <cellStyle name="Input 5 4 8 2" xfId="39420"/>
    <cellStyle name="Input 5 4 8 3" xfId="39421"/>
    <cellStyle name="Input 5 4 8 4" xfId="39422"/>
    <cellStyle name="Input 5 4 8 5" xfId="39423"/>
    <cellStyle name="Input 5 4 8 6" xfId="39424"/>
    <cellStyle name="Input 5 4 8 7" xfId="39425"/>
    <cellStyle name="Input 5 4 8 8" xfId="39426"/>
    <cellStyle name="Input 5 4 8 9" xfId="39427"/>
    <cellStyle name="Input 5 4 9" xfId="39428"/>
    <cellStyle name="Input 5 5" xfId="39429"/>
    <cellStyle name="Input 5 5 10" xfId="39430"/>
    <cellStyle name="Input 5 5 11" xfId="39431"/>
    <cellStyle name="Input 5 5 12" xfId="39432"/>
    <cellStyle name="Input 5 5 13" xfId="39433"/>
    <cellStyle name="Input 5 5 2" xfId="39434"/>
    <cellStyle name="Input 5 5 2 10" xfId="39435"/>
    <cellStyle name="Input 5 5 2 2" xfId="39436"/>
    <cellStyle name="Input 5 5 2 2 2" xfId="39437"/>
    <cellStyle name="Input 5 5 2 2 3" xfId="39438"/>
    <cellStyle name="Input 5 5 2 2 4" xfId="39439"/>
    <cellStyle name="Input 5 5 2 2 5" xfId="39440"/>
    <cellStyle name="Input 5 5 2 2 6" xfId="39441"/>
    <cellStyle name="Input 5 5 2 2 7" xfId="39442"/>
    <cellStyle name="Input 5 5 2 2 8" xfId="39443"/>
    <cellStyle name="Input 5 5 2 2 9" xfId="39444"/>
    <cellStyle name="Input 5 5 2 3" xfId="39445"/>
    <cellStyle name="Input 5 5 2 4" xfId="39446"/>
    <cellStyle name="Input 5 5 2 5" xfId="39447"/>
    <cellStyle name="Input 5 5 2 6" xfId="39448"/>
    <cellStyle name="Input 5 5 2 7" xfId="39449"/>
    <cellStyle name="Input 5 5 2 8" xfId="39450"/>
    <cellStyle name="Input 5 5 2 9" xfId="39451"/>
    <cellStyle name="Input 5 5 3" xfId="39452"/>
    <cellStyle name="Input 5 5 3 2" xfId="39453"/>
    <cellStyle name="Input 5 5 3 3" xfId="39454"/>
    <cellStyle name="Input 5 5 3 4" xfId="39455"/>
    <cellStyle name="Input 5 5 3 5" xfId="39456"/>
    <cellStyle name="Input 5 5 3 6" xfId="39457"/>
    <cellStyle name="Input 5 5 3 7" xfId="39458"/>
    <cellStyle name="Input 5 5 3 8" xfId="39459"/>
    <cellStyle name="Input 5 5 4" xfId="39460"/>
    <cellStyle name="Input 5 5 4 2" xfId="39461"/>
    <cellStyle name="Input 5 5 4 3" xfId="39462"/>
    <cellStyle name="Input 5 5 4 4" xfId="39463"/>
    <cellStyle name="Input 5 5 4 5" xfId="39464"/>
    <cellStyle name="Input 5 5 4 6" xfId="39465"/>
    <cellStyle name="Input 5 5 4 7" xfId="39466"/>
    <cellStyle name="Input 5 5 4 8" xfId="39467"/>
    <cellStyle name="Input 5 5 4 9" xfId="39468"/>
    <cellStyle name="Input 5 5 5" xfId="39469"/>
    <cellStyle name="Input 5 5 6" xfId="39470"/>
    <cellStyle name="Input 5 5 7" xfId="39471"/>
    <cellStyle name="Input 5 5 8" xfId="39472"/>
    <cellStyle name="Input 5 5 9" xfId="39473"/>
    <cellStyle name="Input 5 6" xfId="39474"/>
    <cellStyle name="Input 5 6 10" xfId="39475"/>
    <cellStyle name="Input 5 6 11" xfId="39476"/>
    <cellStyle name="Input 5 6 12" xfId="39477"/>
    <cellStyle name="Input 5 6 13" xfId="39478"/>
    <cellStyle name="Input 5 6 2" xfId="39479"/>
    <cellStyle name="Input 5 6 2 10" xfId="39480"/>
    <cellStyle name="Input 5 6 2 2" xfId="39481"/>
    <cellStyle name="Input 5 6 2 2 2" xfId="39482"/>
    <cellStyle name="Input 5 6 2 2 3" xfId="39483"/>
    <cellStyle name="Input 5 6 2 2 4" xfId="39484"/>
    <cellStyle name="Input 5 6 2 2 5" xfId="39485"/>
    <cellStyle name="Input 5 6 2 2 6" xfId="39486"/>
    <cellStyle name="Input 5 6 2 2 7" xfId="39487"/>
    <cellStyle name="Input 5 6 2 2 8" xfId="39488"/>
    <cellStyle name="Input 5 6 2 2 9" xfId="39489"/>
    <cellStyle name="Input 5 6 2 3" xfId="39490"/>
    <cellStyle name="Input 5 6 2 4" xfId="39491"/>
    <cellStyle name="Input 5 6 2 5" xfId="39492"/>
    <cellStyle name="Input 5 6 2 6" xfId="39493"/>
    <cellStyle name="Input 5 6 2 7" xfId="39494"/>
    <cellStyle name="Input 5 6 2 8" xfId="39495"/>
    <cellStyle name="Input 5 6 2 9" xfId="39496"/>
    <cellStyle name="Input 5 6 3" xfId="39497"/>
    <cellStyle name="Input 5 6 3 2" xfId="39498"/>
    <cellStyle name="Input 5 6 3 3" xfId="39499"/>
    <cellStyle name="Input 5 6 3 4" xfId="39500"/>
    <cellStyle name="Input 5 6 3 5" xfId="39501"/>
    <cellStyle name="Input 5 6 3 6" xfId="39502"/>
    <cellStyle name="Input 5 6 3 7" xfId="39503"/>
    <cellStyle name="Input 5 6 3 8" xfId="39504"/>
    <cellStyle name="Input 5 6 4" xfId="39505"/>
    <cellStyle name="Input 5 6 4 2" xfId="39506"/>
    <cellStyle name="Input 5 6 4 3" xfId="39507"/>
    <cellStyle name="Input 5 6 4 4" xfId="39508"/>
    <cellStyle name="Input 5 6 4 5" xfId="39509"/>
    <cellStyle name="Input 5 6 4 6" xfId="39510"/>
    <cellStyle name="Input 5 6 4 7" xfId="39511"/>
    <cellStyle name="Input 5 6 4 8" xfId="39512"/>
    <cellStyle name="Input 5 6 4 9" xfId="39513"/>
    <cellStyle name="Input 5 6 5" xfId="39514"/>
    <cellStyle name="Input 5 6 6" xfId="39515"/>
    <cellStyle name="Input 5 6 7" xfId="39516"/>
    <cellStyle name="Input 5 6 8" xfId="39517"/>
    <cellStyle name="Input 5 6 9" xfId="39518"/>
    <cellStyle name="Input 5 7" xfId="39519"/>
    <cellStyle name="Input 5 7 2" xfId="39520"/>
    <cellStyle name="Input 5 7 3" xfId="39521"/>
    <cellStyle name="Input 5 7 4" xfId="39522"/>
    <cellStyle name="Input 5 7 5" xfId="39523"/>
    <cellStyle name="Input 5 7 6" xfId="39524"/>
    <cellStyle name="Input 5 7 7" xfId="39525"/>
    <cellStyle name="Input 5 7 8" xfId="39526"/>
    <cellStyle name="Input 5 7 9" xfId="39527"/>
    <cellStyle name="Input 5 8" xfId="39528"/>
    <cellStyle name="Input 5 9" xfId="39529"/>
    <cellStyle name="Input 6" xfId="10320"/>
    <cellStyle name="Input 6 10" xfId="39530"/>
    <cellStyle name="Input 6 11" xfId="39531"/>
    <cellStyle name="Input 6 12" xfId="39532"/>
    <cellStyle name="Input 6 13" xfId="39533"/>
    <cellStyle name="Input 6 14" xfId="39534"/>
    <cellStyle name="Input 6 2" xfId="39535"/>
    <cellStyle name="Input 6 2 10" xfId="39536"/>
    <cellStyle name="Input 6 2 11" xfId="39537"/>
    <cellStyle name="Input 6 2 12" xfId="39538"/>
    <cellStyle name="Input 6 2 2" xfId="39539"/>
    <cellStyle name="Input 6 2 2 10" xfId="39540"/>
    <cellStyle name="Input 6 2 2 11" xfId="39541"/>
    <cellStyle name="Input 6 2 2 12" xfId="39542"/>
    <cellStyle name="Input 6 2 2 13" xfId="39543"/>
    <cellStyle name="Input 6 2 2 14" xfId="39544"/>
    <cellStyle name="Input 6 2 2 15" xfId="39545"/>
    <cellStyle name="Input 6 2 2 16" xfId="39546"/>
    <cellStyle name="Input 6 2 2 17" xfId="39547"/>
    <cellStyle name="Input 6 2 2 18" xfId="39548"/>
    <cellStyle name="Input 6 2 2 19" xfId="39549"/>
    <cellStyle name="Input 6 2 2 2" xfId="39550"/>
    <cellStyle name="Input 6 2 2 2 10" xfId="39551"/>
    <cellStyle name="Input 6 2 2 2 11" xfId="39552"/>
    <cellStyle name="Input 6 2 2 2 12" xfId="39553"/>
    <cellStyle name="Input 6 2 2 2 13" xfId="39554"/>
    <cellStyle name="Input 6 2 2 2 2" xfId="39555"/>
    <cellStyle name="Input 6 2 2 2 2 10" xfId="39556"/>
    <cellStyle name="Input 6 2 2 2 2 2" xfId="39557"/>
    <cellStyle name="Input 6 2 2 2 2 2 2" xfId="39558"/>
    <cellStyle name="Input 6 2 2 2 2 2 3" xfId="39559"/>
    <cellStyle name="Input 6 2 2 2 2 2 4" xfId="39560"/>
    <cellStyle name="Input 6 2 2 2 2 2 5" xfId="39561"/>
    <cellStyle name="Input 6 2 2 2 2 2 6" xfId="39562"/>
    <cellStyle name="Input 6 2 2 2 2 2 7" xfId="39563"/>
    <cellStyle name="Input 6 2 2 2 2 2 8" xfId="39564"/>
    <cellStyle name="Input 6 2 2 2 2 2 9" xfId="39565"/>
    <cellStyle name="Input 6 2 2 2 2 3" xfId="39566"/>
    <cellStyle name="Input 6 2 2 2 2 4" xfId="39567"/>
    <cellStyle name="Input 6 2 2 2 2 5" xfId="39568"/>
    <cellStyle name="Input 6 2 2 2 2 6" xfId="39569"/>
    <cellStyle name="Input 6 2 2 2 2 7" xfId="39570"/>
    <cellStyle name="Input 6 2 2 2 2 8" xfId="39571"/>
    <cellStyle name="Input 6 2 2 2 2 9" xfId="39572"/>
    <cellStyle name="Input 6 2 2 2 3" xfId="39573"/>
    <cellStyle name="Input 6 2 2 2 3 2" xfId="39574"/>
    <cellStyle name="Input 6 2 2 2 3 3" xfId="39575"/>
    <cellStyle name="Input 6 2 2 2 3 4" xfId="39576"/>
    <cellStyle name="Input 6 2 2 2 3 5" xfId="39577"/>
    <cellStyle name="Input 6 2 2 2 3 6" xfId="39578"/>
    <cellStyle name="Input 6 2 2 2 3 7" xfId="39579"/>
    <cellStyle name="Input 6 2 2 2 3 8" xfId="39580"/>
    <cellStyle name="Input 6 2 2 2 4" xfId="39581"/>
    <cellStyle name="Input 6 2 2 2 4 2" xfId="39582"/>
    <cellStyle name="Input 6 2 2 2 4 3" xfId="39583"/>
    <cellStyle name="Input 6 2 2 2 4 4" xfId="39584"/>
    <cellStyle name="Input 6 2 2 2 4 5" xfId="39585"/>
    <cellStyle name="Input 6 2 2 2 4 6" xfId="39586"/>
    <cellStyle name="Input 6 2 2 2 4 7" xfId="39587"/>
    <cellStyle name="Input 6 2 2 2 4 8" xfId="39588"/>
    <cellStyle name="Input 6 2 2 2 4 9" xfId="39589"/>
    <cellStyle name="Input 6 2 2 2 5" xfId="39590"/>
    <cellStyle name="Input 6 2 2 2 6" xfId="39591"/>
    <cellStyle name="Input 6 2 2 2 7" xfId="39592"/>
    <cellStyle name="Input 6 2 2 2 8" xfId="39593"/>
    <cellStyle name="Input 6 2 2 2 9" xfId="39594"/>
    <cellStyle name="Input 6 2 2 3" xfId="39595"/>
    <cellStyle name="Input 6 2 2 3 10" xfId="39596"/>
    <cellStyle name="Input 6 2 2 3 11" xfId="39597"/>
    <cellStyle name="Input 6 2 2 3 12" xfId="39598"/>
    <cellStyle name="Input 6 2 2 3 13" xfId="39599"/>
    <cellStyle name="Input 6 2 2 3 2" xfId="39600"/>
    <cellStyle name="Input 6 2 2 3 2 10" xfId="39601"/>
    <cellStyle name="Input 6 2 2 3 2 2" xfId="39602"/>
    <cellStyle name="Input 6 2 2 3 2 2 2" xfId="39603"/>
    <cellStyle name="Input 6 2 2 3 2 2 3" xfId="39604"/>
    <cellStyle name="Input 6 2 2 3 2 2 4" xfId="39605"/>
    <cellStyle name="Input 6 2 2 3 2 2 5" xfId="39606"/>
    <cellStyle name="Input 6 2 2 3 2 2 6" xfId="39607"/>
    <cellStyle name="Input 6 2 2 3 2 2 7" xfId="39608"/>
    <cellStyle name="Input 6 2 2 3 2 2 8" xfId="39609"/>
    <cellStyle name="Input 6 2 2 3 2 2 9" xfId="39610"/>
    <cellStyle name="Input 6 2 2 3 2 3" xfId="39611"/>
    <cellStyle name="Input 6 2 2 3 2 4" xfId="39612"/>
    <cellStyle name="Input 6 2 2 3 2 5" xfId="39613"/>
    <cellStyle name="Input 6 2 2 3 2 6" xfId="39614"/>
    <cellStyle name="Input 6 2 2 3 2 7" xfId="39615"/>
    <cellStyle name="Input 6 2 2 3 2 8" xfId="39616"/>
    <cellStyle name="Input 6 2 2 3 2 9" xfId="39617"/>
    <cellStyle name="Input 6 2 2 3 3" xfId="39618"/>
    <cellStyle name="Input 6 2 2 3 3 2" xfId="39619"/>
    <cellStyle name="Input 6 2 2 3 3 3" xfId="39620"/>
    <cellStyle name="Input 6 2 2 3 3 4" xfId="39621"/>
    <cellStyle name="Input 6 2 2 3 3 5" xfId="39622"/>
    <cellStyle name="Input 6 2 2 3 3 6" xfId="39623"/>
    <cellStyle name="Input 6 2 2 3 3 7" xfId="39624"/>
    <cellStyle name="Input 6 2 2 3 3 8" xfId="39625"/>
    <cellStyle name="Input 6 2 2 3 4" xfId="39626"/>
    <cellStyle name="Input 6 2 2 3 4 2" xfId="39627"/>
    <cellStyle name="Input 6 2 2 3 4 3" xfId="39628"/>
    <cellStyle name="Input 6 2 2 3 4 4" xfId="39629"/>
    <cellStyle name="Input 6 2 2 3 4 5" xfId="39630"/>
    <cellStyle name="Input 6 2 2 3 4 6" xfId="39631"/>
    <cellStyle name="Input 6 2 2 3 4 7" xfId="39632"/>
    <cellStyle name="Input 6 2 2 3 4 8" xfId="39633"/>
    <cellStyle name="Input 6 2 2 3 4 9" xfId="39634"/>
    <cellStyle name="Input 6 2 2 3 5" xfId="39635"/>
    <cellStyle name="Input 6 2 2 3 6" xfId="39636"/>
    <cellStyle name="Input 6 2 2 3 7" xfId="39637"/>
    <cellStyle name="Input 6 2 2 3 8" xfId="39638"/>
    <cellStyle name="Input 6 2 2 3 9" xfId="39639"/>
    <cellStyle name="Input 6 2 2 4" xfId="39640"/>
    <cellStyle name="Input 6 2 2 4 10" xfId="39641"/>
    <cellStyle name="Input 6 2 2 4 11" xfId="39642"/>
    <cellStyle name="Input 6 2 2 4 12" xfId="39643"/>
    <cellStyle name="Input 6 2 2 4 13" xfId="39644"/>
    <cellStyle name="Input 6 2 2 4 2" xfId="39645"/>
    <cellStyle name="Input 6 2 2 4 2 10" xfId="39646"/>
    <cellStyle name="Input 6 2 2 4 2 2" xfId="39647"/>
    <cellStyle name="Input 6 2 2 4 2 2 2" xfId="39648"/>
    <cellStyle name="Input 6 2 2 4 2 2 3" xfId="39649"/>
    <cellStyle name="Input 6 2 2 4 2 2 4" xfId="39650"/>
    <cellStyle name="Input 6 2 2 4 2 2 5" xfId="39651"/>
    <cellStyle name="Input 6 2 2 4 2 2 6" xfId="39652"/>
    <cellStyle name="Input 6 2 2 4 2 2 7" xfId="39653"/>
    <cellStyle name="Input 6 2 2 4 2 2 8" xfId="39654"/>
    <cellStyle name="Input 6 2 2 4 2 2 9" xfId="39655"/>
    <cellStyle name="Input 6 2 2 4 2 3" xfId="39656"/>
    <cellStyle name="Input 6 2 2 4 2 4" xfId="39657"/>
    <cellStyle name="Input 6 2 2 4 2 5" xfId="39658"/>
    <cellStyle name="Input 6 2 2 4 2 6" xfId="39659"/>
    <cellStyle name="Input 6 2 2 4 2 7" xfId="39660"/>
    <cellStyle name="Input 6 2 2 4 2 8" xfId="39661"/>
    <cellStyle name="Input 6 2 2 4 2 9" xfId="39662"/>
    <cellStyle name="Input 6 2 2 4 3" xfId="39663"/>
    <cellStyle name="Input 6 2 2 4 3 2" xfId="39664"/>
    <cellStyle name="Input 6 2 2 4 3 3" xfId="39665"/>
    <cellStyle name="Input 6 2 2 4 3 4" xfId="39666"/>
    <cellStyle name="Input 6 2 2 4 3 5" xfId="39667"/>
    <cellStyle name="Input 6 2 2 4 3 6" xfId="39668"/>
    <cellStyle name="Input 6 2 2 4 3 7" xfId="39669"/>
    <cellStyle name="Input 6 2 2 4 3 8" xfId="39670"/>
    <cellStyle name="Input 6 2 2 4 4" xfId="39671"/>
    <cellStyle name="Input 6 2 2 4 4 2" xfId="39672"/>
    <cellStyle name="Input 6 2 2 4 4 3" xfId="39673"/>
    <cellStyle name="Input 6 2 2 4 4 4" xfId="39674"/>
    <cellStyle name="Input 6 2 2 4 4 5" xfId="39675"/>
    <cellStyle name="Input 6 2 2 4 4 6" xfId="39676"/>
    <cellStyle name="Input 6 2 2 4 4 7" xfId="39677"/>
    <cellStyle name="Input 6 2 2 4 4 8" xfId="39678"/>
    <cellStyle name="Input 6 2 2 4 4 9" xfId="39679"/>
    <cellStyle name="Input 6 2 2 4 5" xfId="39680"/>
    <cellStyle name="Input 6 2 2 4 6" xfId="39681"/>
    <cellStyle name="Input 6 2 2 4 7" xfId="39682"/>
    <cellStyle name="Input 6 2 2 4 8" xfId="39683"/>
    <cellStyle name="Input 6 2 2 4 9" xfId="39684"/>
    <cellStyle name="Input 6 2 2 5" xfId="39685"/>
    <cellStyle name="Input 6 2 2 5 10" xfId="39686"/>
    <cellStyle name="Input 6 2 2 5 11" xfId="39687"/>
    <cellStyle name="Input 6 2 2 5 12" xfId="39688"/>
    <cellStyle name="Input 6 2 2 5 13" xfId="39689"/>
    <cellStyle name="Input 6 2 2 5 2" xfId="39690"/>
    <cellStyle name="Input 6 2 2 5 2 10" xfId="39691"/>
    <cellStyle name="Input 6 2 2 5 2 2" xfId="39692"/>
    <cellStyle name="Input 6 2 2 5 2 2 2" xfId="39693"/>
    <cellStyle name="Input 6 2 2 5 2 2 3" xfId="39694"/>
    <cellStyle name="Input 6 2 2 5 2 2 4" xfId="39695"/>
    <cellStyle name="Input 6 2 2 5 2 2 5" xfId="39696"/>
    <cellStyle name="Input 6 2 2 5 2 2 6" xfId="39697"/>
    <cellStyle name="Input 6 2 2 5 2 2 7" xfId="39698"/>
    <cellStyle name="Input 6 2 2 5 2 2 8" xfId="39699"/>
    <cellStyle name="Input 6 2 2 5 2 2 9" xfId="39700"/>
    <cellStyle name="Input 6 2 2 5 2 3" xfId="39701"/>
    <cellStyle name="Input 6 2 2 5 2 4" xfId="39702"/>
    <cellStyle name="Input 6 2 2 5 2 5" xfId="39703"/>
    <cellStyle name="Input 6 2 2 5 2 6" xfId="39704"/>
    <cellStyle name="Input 6 2 2 5 2 7" xfId="39705"/>
    <cellStyle name="Input 6 2 2 5 2 8" xfId="39706"/>
    <cellStyle name="Input 6 2 2 5 2 9" xfId="39707"/>
    <cellStyle name="Input 6 2 2 5 3" xfId="39708"/>
    <cellStyle name="Input 6 2 2 5 3 2" xfId="39709"/>
    <cellStyle name="Input 6 2 2 5 3 3" xfId="39710"/>
    <cellStyle name="Input 6 2 2 5 3 4" xfId="39711"/>
    <cellStyle name="Input 6 2 2 5 3 5" xfId="39712"/>
    <cellStyle name="Input 6 2 2 5 3 6" xfId="39713"/>
    <cellStyle name="Input 6 2 2 5 3 7" xfId="39714"/>
    <cellStyle name="Input 6 2 2 5 3 8" xfId="39715"/>
    <cellStyle name="Input 6 2 2 5 4" xfId="39716"/>
    <cellStyle name="Input 6 2 2 5 4 2" xfId="39717"/>
    <cellStyle name="Input 6 2 2 5 4 3" xfId="39718"/>
    <cellStyle name="Input 6 2 2 5 4 4" xfId="39719"/>
    <cellStyle name="Input 6 2 2 5 4 5" xfId="39720"/>
    <cellStyle name="Input 6 2 2 5 4 6" xfId="39721"/>
    <cellStyle name="Input 6 2 2 5 4 7" xfId="39722"/>
    <cellStyle name="Input 6 2 2 5 4 8" xfId="39723"/>
    <cellStyle name="Input 6 2 2 5 4 9" xfId="39724"/>
    <cellStyle name="Input 6 2 2 5 5" xfId="39725"/>
    <cellStyle name="Input 6 2 2 5 6" xfId="39726"/>
    <cellStyle name="Input 6 2 2 5 7" xfId="39727"/>
    <cellStyle name="Input 6 2 2 5 8" xfId="39728"/>
    <cellStyle name="Input 6 2 2 5 9" xfId="39729"/>
    <cellStyle name="Input 6 2 2 6" xfId="39730"/>
    <cellStyle name="Input 6 2 2 6 10" xfId="39731"/>
    <cellStyle name="Input 6 2 2 6 2" xfId="39732"/>
    <cellStyle name="Input 6 2 2 6 2 2" xfId="39733"/>
    <cellStyle name="Input 6 2 2 6 2 3" xfId="39734"/>
    <cellStyle name="Input 6 2 2 6 2 4" xfId="39735"/>
    <cellStyle name="Input 6 2 2 6 2 5" xfId="39736"/>
    <cellStyle name="Input 6 2 2 6 2 6" xfId="39737"/>
    <cellStyle name="Input 6 2 2 6 2 7" xfId="39738"/>
    <cellStyle name="Input 6 2 2 6 2 8" xfId="39739"/>
    <cellStyle name="Input 6 2 2 6 2 9" xfId="39740"/>
    <cellStyle name="Input 6 2 2 6 3" xfId="39741"/>
    <cellStyle name="Input 6 2 2 6 4" xfId="39742"/>
    <cellStyle name="Input 6 2 2 6 5" xfId="39743"/>
    <cellStyle name="Input 6 2 2 6 6" xfId="39744"/>
    <cellStyle name="Input 6 2 2 6 7" xfId="39745"/>
    <cellStyle name="Input 6 2 2 6 8" xfId="39746"/>
    <cellStyle name="Input 6 2 2 6 9" xfId="39747"/>
    <cellStyle name="Input 6 2 2 7" xfId="39748"/>
    <cellStyle name="Input 6 2 2 7 2" xfId="39749"/>
    <cellStyle name="Input 6 2 2 7 3" xfId="39750"/>
    <cellStyle name="Input 6 2 2 7 4" xfId="39751"/>
    <cellStyle name="Input 6 2 2 7 5" xfId="39752"/>
    <cellStyle name="Input 6 2 2 7 6" xfId="39753"/>
    <cellStyle name="Input 6 2 2 7 7" xfId="39754"/>
    <cellStyle name="Input 6 2 2 7 8" xfId="39755"/>
    <cellStyle name="Input 6 2 2 8" xfId="39756"/>
    <cellStyle name="Input 6 2 2 8 2" xfId="39757"/>
    <cellStyle name="Input 6 2 2 8 3" xfId="39758"/>
    <cellStyle name="Input 6 2 2 8 4" xfId="39759"/>
    <cellStyle name="Input 6 2 2 8 5" xfId="39760"/>
    <cellStyle name="Input 6 2 2 8 6" xfId="39761"/>
    <cellStyle name="Input 6 2 2 8 7" xfId="39762"/>
    <cellStyle name="Input 6 2 2 8 8" xfId="39763"/>
    <cellStyle name="Input 6 2 2 8 9" xfId="39764"/>
    <cellStyle name="Input 6 2 2 9" xfId="39765"/>
    <cellStyle name="Input 6 2 3" xfId="39766"/>
    <cellStyle name="Input 6 2 3 10" xfId="39767"/>
    <cellStyle name="Input 6 2 3 11" xfId="39768"/>
    <cellStyle name="Input 6 2 3 12" xfId="39769"/>
    <cellStyle name="Input 6 2 3 13" xfId="39770"/>
    <cellStyle name="Input 6 2 3 14" xfId="39771"/>
    <cellStyle name="Input 6 2 3 15" xfId="39772"/>
    <cellStyle name="Input 6 2 3 16" xfId="39773"/>
    <cellStyle name="Input 6 2 3 17" xfId="39774"/>
    <cellStyle name="Input 6 2 3 2" xfId="39775"/>
    <cellStyle name="Input 6 2 3 2 10" xfId="39776"/>
    <cellStyle name="Input 6 2 3 2 11" xfId="39777"/>
    <cellStyle name="Input 6 2 3 2 12" xfId="39778"/>
    <cellStyle name="Input 6 2 3 2 13" xfId="39779"/>
    <cellStyle name="Input 6 2 3 2 2" xfId="39780"/>
    <cellStyle name="Input 6 2 3 2 2 10" xfId="39781"/>
    <cellStyle name="Input 6 2 3 2 2 2" xfId="39782"/>
    <cellStyle name="Input 6 2 3 2 2 2 2" xfId="39783"/>
    <cellStyle name="Input 6 2 3 2 2 2 3" xfId="39784"/>
    <cellStyle name="Input 6 2 3 2 2 2 4" xfId="39785"/>
    <cellStyle name="Input 6 2 3 2 2 2 5" xfId="39786"/>
    <cellStyle name="Input 6 2 3 2 2 2 6" xfId="39787"/>
    <cellStyle name="Input 6 2 3 2 2 2 7" xfId="39788"/>
    <cellStyle name="Input 6 2 3 2 2 2 8" xfId="39789"/>
    <cellStyle name="Input 6 2 3 2 2 2 9" xfId="39790"/>
    <cellStyle name="Input 6 2 3 2 2 3" xfId="39791"/>
    <cellStyle name="Input 6 2 3 2 2 4" xfId="39792"/>
    <cellStyle name="Input 6 2 3 2 2 5" xfId="39793"/>
    <cellStyle name="Input 6 2 3 2 2 6" xfId="39794"/>
    <cellStyle name="Input 6 2 3 2 2 7" xfId="39795"/>
    <cellStyle name="Input 6 2 3 2 2 8" xfId="39796"/>
    <cellStyle name="Input 6 2 3 2 2 9" xfId="39797"/>
    <cellStyle name="Input 6 2 3 2 3" xfId="39798"/>
    <cellStyle name="Input 6 2 3 2 3 2" xfId="39799"/>
    <cellStyle name="Input 6 2 3 2 3 3" xfId="39800"/>
    <cellStyle name="Input 6 2 3 2 3 4" xfId="39801"/>
    <cellStyle name="Input 6 2 3 2 3 5" xfId="39802"/>
    <cellStyle name="Input 6 2 3 2 3 6" xfId="39803"/>
    <cellStyle name="Input 6 2 3 2 3 7" xfId="39804"/>
    <cellStyle name="Input 6 2 3 2 3 8" xfId="39805"/>
    <cellStyle name="Input 6 2 3 2 4" xfId="39806"/>
    <cellStyle name="Input 6 2 3 2 4 2" xfId="39807"/>
    <cellStyle name="Input 6 2 3 2 4 3" xfId="39808"/>
    <cellStyle name="Input 6 2 3 2 4 4" xfId="39809"/>
    <cellStyle name="Input 6 2 3 2 4 5" xfId="39810"/>
    <cellStyle name="Input 6 2 3 2 4 6" xfId="39811"/>
    <cellStyle name="Input 6 2 3 2 4 7" xfId="39812"/>
    <cellStyle name="Input 6 2 3 2 4 8" xfId="39813"/>
    <cellStyle name="Input 6 2 3 2 4 9" xfId="39814"/>
    <cellStyle name="Input 6 2 3 2 5" xfId="39815"/>
    <cellStyle name="Input 6 2 3 2 6" xfId="39816"/>
    <cellStyle name="Input 6 2 3 2 7" xfId="39817"/>
    <cellStyle name="Input 6 2 3 2 8" xfId="39818"/>
    <cellStyle name="Input 6 2 3 2 9" xfId="39819"/>
    <cellStyle name="Input 6 2 3 3" xfId="39820"/>
    <cellStyle name="Input 6 2 3 3 10" xfId="39821"/>
    <cellStyle name="Input 6 2 3 3 11" xfId="39822"/>
    <cellStyle name="Input 6 2 3 3 12" xfId="39823"/>
    <cellStyle name="Input 6 2 3 3 13" xfId="39824"/>
    <cellStyle name="Input 6 2 3 3 2" xfId="39825"/>
    <cellStyle name="Input 6 2 3 3 2 10" xfId="39826"/>
    <cellStyle name="Input 6 2 3 3 2 2" xfId="39827"/>
    <cellStyle name="Input 6 2 3 3 2 2 2" xfId="39828"/>
    <cellStyle name="Input 6 2 3 3 2 2 3" xfId="39829"/>
    <cellStyle name="Input 6 2 3 3 2 2 4" xfId="39830"/>
    <cellStyle name="Input 6 2 3 3 2 2 5" xfId="39831"/>
    <cellStyle name="Input 6 2 3 3 2 2 6" xfId="39832"/>
    <cellStyle name="Input 6 2 3 3 2 2 7" xfId="39833"/>
    <cellStyle name="Input 6 2 3 3 2 2 8" xfId="39834"/>
    <cellStyle name="Input 6 2 3 3 2 2 9" xfId="39835"/>
    <cellStyle name="Input 6 2 3 3 2 3" xfId="39836"/>
    <cellStyle name="Input 6 2 3 3 2 4" xfId="39837"/>
    <cellStyle name="Input 6 2 3 3 2 5" xfId="39838"/>
    <cellStyle name="Input 6 2 3 3 2 6" xfId="39839"/>
    <cellStyle name="Input 6 2 3 3 2 7" xfId="39840"/>
    <cellStyle name="Input 6 2 3 3 2 8" xfId="39841"/>
    <cellStyle name="Input 6 2 3 3 2 9" xfId="39842"/>
    <cellStyle name="Input 6 2 3 3 3" xfId="39843"/>
    <cellStyle name="Input 6 2 3 3 3 2" xfId="39844"/>
    <cellStyle name="Input 6 2 3 3 3 3" xfId="39845"/>
    <cellStyle name="Input 6 2 3 3 3 4" xfId="39846"/>
    <cellStyle name="Input 6 2 3 3 3 5" xfId="39847"/>
    <cellStyle name="Input 6 2 3 3 3 6" xfId="39848"/>
    <cellStyle name="Input 6 2 3 3 3 7" xfId="39849"/>
    <cellStyle name="Input 6 2 3 3 3 8" xfId="39850"/>
    <cellStyle name="Input 6 2 3 3 4" xfId="39851"/>
    <cellStyle name="Input 6 2 3 3 4 2" xfId="39852"/>
    <cellStyle name="Input 6 2 3 3 4 3" xfId="39853"/>
    <cellStyle name="Input 6 2 3 3 4 4" xfId="39854"/>
    <cellStyle name="Input 6 2 3 3 4 5" xfId="39855"/>
    <cellStyle name="Input 6 2 3 3 4 6" xfId="39856"/>
    <cellStyle name="Input 6 2 3 3 4 7" xfId="39857"/>
    <cellStyle name="Input 6 2 3 3 4 8" xfId="39858"/>
    <cellStyle name="Input 6 2 3 3 4 9" xfId="39859"/>
    <cellStyle name="Input 6 2 3 3 5" xfId="39860"/>
    <cellStyle name="Input 6 2 3 3 6" xfId="39861"/>
    <cellStyle name="Input 6 2 3 3 7" xfId="39862"/>
    <cellStyle name="Input 6 2 3 3 8" xfId="39863"/>
    <cellStyle name="Input 6 2 3 3 9" xfId="39864"/>
    <cellStyle name="Input 6 2 3 4" xfId="39865"/>
    <cellStyle name="Input 6 2 3 4 10" xfId="39866"/>
    <cellStyle name="Input 6 2 3 4 11" xfId="39867"/>
    <cellStyle name="Input 6 2 3 4 12" xfId="39868"/>
    <cellStyle name="Input 6 2 3 4 13" xfId="39869"/>
    <cellStyle name="Input 6 2 3 4 2" xfId="39870"/>
    <cellStyle name="Input 6 2 3 4 2 10" xfId="39871"/>
    <cellStyle name="Input 6 2 3 4 2 2" xfId="39872"/>
    <cellStyle name="Input 6 2 3 4 2 2 2" xfId="39873"/>
    <cellStyle name="Input 6 2 3 4 2 2 3" xfId="39874"/>
    <cellStyle name="Input 6 2 3 4 2 2 4" xfId="39875"/>
    <cellStyle name="Input 6 2 3 4 2 2 5" xfId="39876"/>
    <cellStyle name="Input 6 2 3 4 2 2 6" xfId="39877"/>
    <cellStyle name="Input 6 2 3 4 2 2 7" xfId="39878"/>
    <cellStyle name="Input 6 2 3 4 2 2 8" xfId="39879"/>
    <cellStyle name="Input 6 2 3 4 2 2 9" xfId="39880"/>
    <cellStyle name="Input 6 2 3 4 2 3" xfId="39881"/>
    <cellStyle name="Input 6 2 3 4 2 4" xfId="39882"/>
    <cellStyle name="Input 6 2 3 4 2 5" xfId="39883"/>
    <cellStyle name="Input 6 2 3 4 2 6" xfId="39884"/>
    <cellStyle name="Input 6 2 3 4 2 7" xfId="39885"/>
    <cellStyle name="Input 6 2 3 4 2 8" xfId="39886"/>
    <cellStyle name="Input 6 2 3 4 2 9" xfId="39887"/>
    <cellStyle name="Input 6 2 3 4 3" xfId="39888"/>
    <cellStyle name="Input 6 2 3 4 3 2" xfId="39889"/>
    <cellStyle name="Input 6 2 3 4 3 3" xfId="39890"/>
    <cellStyle name="Input 6 2 3 4 3 4" xfId="39891"/>
    <cellStyle name="Input 6 2 3 4 3 5" xfId="39892"/>
    <cellStyle name="Input 6 2 3 4 3 6" xfId="39893"/>
    <cellStyle name="Input 6 2 3 4 3 7" xfId="39894"/>
    <cellStyle name="Input 6 2 3 4 3 8" xfId="39895"/>
    <cellStyle name="Input 6 2 3 4 4" xfId="39896"/>
    <cellStyle name="Input 6 2 3 4 4 2" xfId="39897"/>
    <cellStyle name="Input 6 2 3 4 4 3" xfId="39898"/>
    <cellStyle name="Input 6 2 3 4 4 4" xfId="39899"/>
    <cellStyle name="Input 6 2 3 4 4 5" xfId="39900"/>
    <cellStyle name="Input 6 2 3 4 4 6" xfId="39901"/>
    <cellStyle name="Input 6 2 3 4 4 7" xfId="39902"/>
    <cellStyle name="Input 6 2 3 4 4 8" xfId="39903"/>
    <cellStyle name="Input 6 2 3 4 4 9" xfId="39904"/>
    <cellStyle name="Input 6 2 3 4 5" xfId="39905"/>
    <cellStyle name="Input 6 2 3 4 6" xfId="39906"/>
    <cellStyle name="Input 6 2 3 4 7" xfId="39907"/>
    <cellStyle name="Input 6 2 3 4 8" xfId="39908"/>
    <cellStyle name="Input 6 2 3 4 9" xfId="39909"/>
    <cellStyle name="Input 6 2 3 5" xfId="39910"/>
    <cellStyle name="Input 6 2 3 5 10" xfId="39911"/>
    <cellStyle name="Input 6 2 3 5 2" xfId="39912"/>
    <cellStyle name="Input 6 2 3 5 2 2" xfId="39913"/>
    <cellStyle name="Input 6 2 3 5 2 3" xfId="39914"/>
    <cellStyle name="Input 6 2 3 5 2 4" xfId="39915"/>
    <cellStyle name="Input 6 2 3 5 2 5" xfId="39916"/>
    <cellStyle name="Input 6 2 3 5 2 6" xfId="39917"/>
    <cellStyle name="Input 6 2 3 5 2 7" xfId="39918"/>
    <cellStyle name="Input 6 2 3 5 2 8" xfId="39919"/>
    <cellStyle name="Input 6 2 3 5 2 9" xfId="39920"/>
    <cellStyle name="Input 6 2 3 5 3" xfId="39921"/>
    <cellStyle name="Input 6 2 3 5 4" xfId="39922"/>
    <cellStyle name="Input 6 2 3 5 5" xfId="39923"/>
    <cellStyle name="Input 6 2 3 5 6" xfId="39924"/>
    <cellStyle name="Input 6 2 3 5 7" xfId="39925"/>
    <cellStyle name="Input 6 2 3 5 8" xfId="39926"/>
    <cellStyle name="Input 6 2 3 5 9" xfId="39927"/>
    <cellStyle name="Input 6 2 3 6" xfId="39928"/>
    <cellStyle name="Input 6 2 3 6 2" xfId="39929"/>
    <cellStyle name="Input 6 2 3 6 3" xfId="39930"/>
    <cellStyle name="Input 6 2 3 6 4" xfId="39931"/>
    <cellStyle name="Input 6 2 3 6 5" xfId="39932"/>
    <cellStyle name="Input 6 2 3 6 6" xfId="39933"/>
    <cellStyle name="Input 6 2 3 6 7" xfId="39934"/>
    <cellStyle name="Input 6 2 3 6 8" xfId="39935"/>
    <cellStyle name="Input 6 2 3 7" xfId="39936"/>
    <cellStyle name="Input 6 2 3 7 2" xfId="39937"/>
    <cellStyle name="Input 6 2 3 7 3" xfId="39938"/>
    <cellStyle name="Input 6 2 3 7 4" xfId="39939"/>
    <cellStyle name="Input 6 2 3 7 5" xfId="39940"/>
    <cellStyle name="Input 6 2 3 7 6" xfId="39941"/>
    <cellStyle name="Input 6 2 3 7 7" xfId="39942"/>
    <cellStyle name="Input 6 2 3 7 8" xfId="39943"/>
    <cellStyle name="Input 6 2 3 7 9" xfId="39944"/>
    <cellStyle name="Input 6 2 3 8" xfId="39945"/>
    <cellStyle name="Input 6 2 3 9" xfId="39946"/>
    <cellStyle name="Input 6 2 4" xfId="39947"/>
    <cellStyle name="Input 6 2 4 10" xfId="39948"/>
    <cellStyle name="Input 6 2 4 11" xfId="39949"/>
    <cellStyle name="Input 6 2 4 12" xfId="39950"/>
    <cellStyle name="Input 6 2 4 13" xfId="39951"/>
    <cellStyle name="Input 6 2 4 2" xfId="39952"/>
    <cellStyle name="Input 6 2 4 2 10" xfId="39953"/>
    <cellStyle name="Input 6 2 4 2 2" xfId="39954"/>
    <cellStyle name="Input 6 2 4 2 2 2" xfId="39955"/>
    <cellStyle name="Input 6 2 4 2 2 3" xfId="39956"/>
    <cellStyle name="Input 6 2 4 2 2 4" xfId="39957"/>
    <cellStyle name="Input 6 2 4 2 2 5" xfId="39958"/>
    <cellStyle name="Input 6 2 4 2 2 6" xfId="39959"/>
    <cellStyle name="Input 6 2 4 2 2 7" xfId="39960"/>
    <cellStyle name="Input 6 2 4 2 2 8" xfId="39961"/>
    <cellStyle name="Input 6 2 4 2 2 9" xfId="39962"/>
    <cellStyle name="Input 6 2 4 2 3" xfId="39963"/>
    <cellStyle name="Input 6 2 4 2 4" xfId="39964"/>
    <cellStyle name="Input 6 2 4 2 5" xfId="39965"/>
    <cellStyle name="Input 6 2 4 2 6" xfId="39966"/>
    <cellStyle name="Input 6 2 4 2 7" xfId="39967"/>
    <cellStyle name="Input 6 2 4 2 8" xfId="39968"/>
    <cellStyle name="Input 6 2 4 2 9" xfId="39969"/>
    <cellStyle name="Input 6 2 4 3" xfId="39970"/>
    <cellStyle name="Input 6 2 4 3 2" xfId="39971"/>
    <cellStyle name="Input 6 2 4 3 3" xfId="39972"/>
    <cellStyle name="Input 6 2 4 3 4" xfId="39973"/>
    <cellStyle name="Input 6 2 4 3 5" xfId="39974"/>
    <cellStyle name="Input 6 2 4 3 6" xfId="39975"/>
    <cellStyle name="Input 6 2 4 3 7" xfId="39976"/>
    <cellStyle name="Input 6 2 4 3 8" xfId="39977"/>
    <cellStyle name="Input 6 2 4 4" xfId="39978"/>
    <cellStyle name="Input 6 2 4 4 2" xfId="39979"/>
    <cellStyle name="Input 6 2 4 4 3" xfId="39980"/>
    <cellStyle name="Input 6 2 4 4 4" xfId="39981"/>
    <cellStyle name="Input 6 2 4 4 5" xfId="39982"/>
    <cellStyle name="Input 6 2 4 4 6" xfId="39983"/>
    <cellStyle name="Input 6 2 4 4 7" xfId="39984"/>
    <cellStyle name="Input 6 2 4 4 8" xfId="39985"/>
    <cellStyle name="Input 6 2 4 4 9" xfId="39986"/>
    <cellStyle name="Input 6 2 4 5" xfId="39987"/>
    <cellStyle name="Input 6 2 4 6" xfId="39988"/>
    <cellStyle name="Input 6 2 4 7" xfId="39989"/>
    <cellStyle name="Input 6 2 4 8" xfId="39990"/>
    <cellStyle name="Input 6 2 4 9" xfId="39991"/>
    <cellStyle name="Input 6 2 5" xfId="39992"/>
    <cellStyle name="Input 6 2 5 2" xfId="39993"/>
    <cellStyle name="Input 6 2 5 3" xfId="39994"/>
    <cellStyle name="Input 6 2 5 4" xfId="39995"/>
    <cellStyle name="Input 6 2 5 5" xfId="39996"/>
    <cellStyle name="Input 6 2 5 6" xfId="39997"/>
    <cellStyle name="Input 6 2 5 7" xfId="39998"/>
    <cellStyle name="Input 6 2 5 8" xfId="39999"/>
    <cellStyle name="Input 6 2 5 9" xfId="40000"/>
    <cellStyle name="Input 6 2 6" xfId="40001"/>
    <cellStyle name="Input 6 2 7" xfId="40002"/>
    <cellStyle name="Input 6 2 8" xfId="40003"/>
    <cellStyle name="Input 6 2 9" xfId="40004"/>
    <cellStyle name="Input 6 3" xfId="40005"/>
    <cellStyle name="Input 6 3 10" xfId="40006"/>
    <cellStyle name="Input 6 3 11" xfId="40007"/>
    <cellStyle name="Input 6 3 12" xfId="40008"/>
    <cellStyle name="Input 6 3 13" xfId="40009"/>
    <cellStyle name="Input 6 3 14" xfId="40010"/>
    <cellStyle name="Input 6 3 15" xfId="40011"/>
    <cellStyle name="Input 6 3 16" xfId="40012"/>
    <cellStyle name="Input 6 3 17" xfId="40013"/>
    <cellStyle name="Input 6 3 18" xfId="40014"/>
    <cellStyle name="Input 6 3 19" xfId="40015"/>
    <cellStyle name="Input 6 3 2" xfId="40016"/>
    <cellStyle name="Input 6 3 2 10" xfId="40017"/>
    <cellStyle name="Input 6 3 2 11" xfId="40018"/>
    <cellStyle name="Input 6 3 2 12" xfId="40019"/>
    <cellStyle name="Input 6 3 2 13" xfId="40020"/>
    <cellStyle name="Input 6 3 2 2" xfId="40021"/>
    <cellStyle name="Input 6 3 2 2 10" xfId="40022"/>
    <cellStyle name="Input 6 3 2 2 2" xfId="40023"/>
    <cellStyle name="Input 6 3 2 2 2 2" xfId="40024"/>
    <cellStyle name="Input 6 3 2 2 2 3" xfId="40025"/>
    <cellStyle name="Input 6 3 2 2 2 4" xfId="40026"/>
    <cellStyle name="Input 6 3 2 2 2 5" xfId="40027"/>
    <cellStyle name="Input 6 3 2 2 2 6" xfId="40028"/>
    <cellStyle name="Input 6 3 2 2 2 7" xfId="40029"/>
    <cellStyle name="Input 6 3 2 2 2 8" xfId="40030"/>
    <cellStyle name="Input 6 3 2 2 2 9" xfId="40031"/>
    <cellStyle name="Input 6 3 2 2 3" xfId="40032"/>
    <cellStyle name="Input 6 3 2 2 4" xfId="40033"/>
    <cellStyle name="Input 6 3 2 2 5" xfId="40034"/>
    <cellStyle name="Input 6 3 2 2 6" xfId="40035"/>
    <cellStyle name="Input 6 3 2 2 7" xfId="40036"/>
    <cellStyle name="Input 6 3 2 2 8" xfId="40037"/>
    <cellStyle name="Input 6 3 2 2 9" xfId="40038"/>
    <cellStyle name="Input 6 3 2 3" xfId="40039"/>
    <cellStyle name="Input 6 3 2 3 2" xfId="40040"/>
    <cellStyle name="Input 6 3 2 3 3" xfId="40041"/>
    <cellStyle name="Input 6 3 2 3 4" xfId="40042"/>
    <cellStyle name="Input 6 3 2 3 5" xfId="40043"/>
    <cellStyle name="Input 6 3 2 3 6" xfId="40044"/>
    <cellStyle name="Input 6 3 2 3 7" xfId="40045"/>
    <cellStyle name="Input 6 3 2 3 8" xfId="40046"/>
    <cellStyle name="Input 6 3 2 4" xfId="40047"/>
    <cellStyle name="Input 6 3 2 4 2" xfId="40048"/>
    <cellStyle name="Input 6 3 2 4 3" xfId="40049"/>
    <cellStyle name="Input 6 3 2 4 4" xfId="40050"/>
    <cellStyle name="Input 6 3 2 4 5" xfId="40051"/>
    <cellStyle name="Input 6 3 2 4 6" xfId="40052"/>
    <cellStyle name="Input 6 3 2 4 7" xfId="40053"/>
    <cellStyle name="Input 6 3 2 4 8" xfId="40054"/>
    <cellStyle name="Input 6 3 2 4 9" xfId="40055"/>
    <cellStyle name="Input 6 3 2 5" xfId="40056"/>
    <cellStyle name="Input 6 3 2 6" xfId="40057"/>
    <cellStyle name="Input 6 3 2 7" xfId="40058"/>
    <cellStyle name="Input 6 3 2 8" xfId="40059"/>
    <cellStyle name="Input 6 3 2 9" xfId="40060"/>
    <cellStyle name="Input 6 3 3" xfId="40061"/>
    <cellStyle name="Input 6 3 3 10" xfId="40062"/>
    <cellStyle name="Input 6 3 3 11" xfId="40063"/>
    <cellStyle name="Input 6 3 3 12" xfId="40064"/>
    <cellStyle name="Input 6 3 3 13" xfId="40065"/>
    <cellStyle name="Input 6 3 3 2" xfId="40066"/>
    <cellStyle name="Input 6 3 3 2 10" xfId="40067"/>
    <cellStyle name="Input 6 3 3 2 2" xfId="40068"/>
    <cellStyle name="Input 6 3 3 2 2 2" xfId="40069"/>
    <cellStyle name="Input 6 3 3 2 2 3" xfId="40070"/>
    <cellStyle name="Input 6 3 3 2 2 4" xfId="40071"/>
    <cellStyle name="Input 6 3 3 2 2 5" xfId="40072"/>
    <cellStyle name="Input 6 3 3 2 2 6" xfId="40073"/>
    <cellStyle name="Input 6 3 3 2 2 7" xfId="40074"/>
    <cellStyle name="Input 6 3 3 2 2 8" xfId="40075"/>
    <cellStyle name="Input 6 3 3 2 2 9" xfId="40076"/>
    <cellStyle name="Input 6 3 3 2 3" xfId="40077"/>
    <cellStyle name="Input 6 3 3 2 4" xfId="40078"/>
    <cellStyle name="Input 6 3 3 2 5" xfId="40079"/>
    <cellStyle name="Input 6 3 3 2 6" xfId="40080"/>
    <cellStyle name="Input 6 3 3 2 7" xfId="40081"/>
    <cellStyle name="Input 6 3 3 2 8" xfId="40082"/>
    <cellStyle name="Input 6 3 3 2 9" xfId="40083"/>
    <cellStyle name="Input 6 3 3 3" xfId="40084"/>
    <cellStyle name="Input 6 3 3 3 2" xfId="40085"/>
    <cellStyle name="Input 6 3 3 3 3" xfId="40086"/>
    <cellStyle name="Input 6 3 3 3 4" xfId="40087"/>
    <cellStyle name="Input 6 3 3 3 5" xfId="40088"/>
    <cellStyle name="Input 6 3 3 3 6" xfId="40089"/>
    <cellStyle name="Input 6 3 3 3 7" xfId="40090"/>
    <cellStyle name="Input 6 3 3 3 8" xfId="40091"/>
    <cellStyle name="Input 6 3 3 4" xfId="40092"/>
    <cellStyle name="Input 6 3 3 4 2" xfId="40093"/>
    <cellStyle name="Input 6 3 3 4 3" xfId="40094"/>
    <cellStyle name="Input 6 3 3 4 4" xfId="40095"/>
    <cellStyle name="Input 6 3 3 4 5" xfId="40096"/>
    <cellStyle name="Input 6 3 3 4 6" xfId="40097"/>
    <cellStyle name="Input 6 3 3 4 7" xfId="40098"/>
    <cellStyle name="Input 6 3 3 4 8" xfId="40099"/>
    <cellStyle name="Input 6 3 3 4 9" xfId="40100"/>
    <cellStyle name="Input 6 3 3 5" xfId="40101"/>
    <cellStyle name="Input 6 3 3 6" xfId="40102"/>
    <cellStyle name="Input 6 3 3 7" xfId="40103"/>
    <cellStyle name="Input 6 3 3 8" xfId="40104"/>
    <cellStyle name="Input 6 3 3 9" xfId="40105"/>
    <cellStyle name="Input 6 3 4" xfId="40106"/>
    <cellStyle name="Input 6 3 4 10" xfId="40107"/>
    <cellStyle name="Input 6 3 4 11" xfId="40108"/>
    <cellStyle name="Input 6 3 4 12" xfId="40109"/>
    <cellStyle name="Input 6 3 4 13" xfId="40110"/>
    <cellStyle name="Input 6 3 4 2" xfId="40111"/>
    <cellStyle name="Input 6 3 4 2 10" xfId="40112"/>
    <cellStyle name="Input 6 3 4 2 2" xfId="40113"/>
    <cellStyle name="Input 6 3 4 2 2 2" xfId="40114"/>
    <cellStyle name="Input 6 3 4 2 2 3" xfId="40115"/>
    <cellStyle name="Input 6 3 4 2 2 4" xfId="40116"/>
    <cellStyle name="Input 6 3 4 2 2 5" xfId="40117"/>
    <cellStyle name="Input 6 3 4 2 2 6" xfId="40118"/>
    <cellStyle name="Input 6 3 4 2 2 7" xfId="40119"/>
    <cellStyle name="Input 6 3 4 2 2 8" xfId="40120"/>
    <cellStyle name="Input 6 3 4 2 2 9" xfId="40121"/>
    <cellStyle name="Input 6 3 4 2 3" xfId="40122"/>
    <cellStyle name="Input 6 3 4 2 4" xfId="40123"/>
    <cellStyle name="Input 6 3 4 2 5" xfId="40124"/>
    <cellStyle name="Input 6 3 4 2 6" xfId="40125"/>
    <cellStyle name="Input 6 3 4 2 7" xfId="40126"/>
    <cellStyle name="Input 6 3 4 2 8" xfId="40127"/>
    <cellStyle name="Input 6 3 4 2 9" xfId="40128"/>
    <cellStyle name="Input 6 3 4 3" xfId="40129"/>
    <cellStyle name="Input 6 3 4 3 2" xfId="40130"/>
    <cellStyle name="Input 6 3 4 3 3" xfId="40131"/>
    <cellStyle name="Input 6 3 4 3 4" xfId="40132"/>
    <cellStyle name="Input 6 3 4 3 5" xfId="40133"/>
    <cellStyle name="Input 6 3 4 3 6" xfId="40134"/>
    <cellStyle name="Input 6 3 4 3 7" xfId="40135"/>
    <cellStyle name="Input 6 3 4 3 8" xfId="40136"/>
    <cellStyle name="Input 6 3 4 4" xfId="40137"/>
    <cellStyle name="Input 6 3 4 4 2" xfId="40138"/>
    <cellStyle name="Input 6 3 4 4 3" xfId="40139"/>
    <cellStyle name="Input 6 3 4 4 4" xfId="40140"/>
    <cellStyle name="Input 6 3 4 4 5" xfId="40141"/>
    <cellStyle name="Input 6 3 4 4 6" xfId="40142"/>
    <cellStyle name="Input 6 3 4 4 7" xfId="40143"/>
    <cellStyle name="Input 6 3 4 4 8" xfId="40144"/>
    <cellStyle name="Input 6 3 4 4 9" xfId="40145"/>
    <cellStyle name="Input 6 3 4 5" xfId="40146"/>
    <cellStyle name="Input 6 3 4 6" xfId="40147"/>
    <cellStyle name="Input 6 3 4 7" xfId="40148"/>
    <cellStyle name="Input 6 3 4 8" xfId="40149"/>
    <cellStyle name="Input 6 3 4 9" xfId="40150"/>
    <cellStyle name="Input 6 3 5" xfId="40151"/>
    <cellStyle name="Input 6 3 5 10" xfId="40152"/>
    <cellStyle name="Input 6 3 5 11" xfId="40153"/>
    <cellStyle name="Input 6 3 5 12" xfId="40154"/>
    <cellStyle name="Input 6 3 5 13" xfId="40155"/>
    <cellStyle name="Input 6 3 5 2" xfId="40156"/>
    <cellStyle name="Input 6 3 5 2 10" xfId="40157"/>
    <cellStyle name="Input 6 3 5 2 2" xfId="40158"/>
    <cellStyle name="Input 6 3 5 2 2 2" xfId="40159"/>
    <cellStyle name="Input 6 3 5 2 2 3" xfId="40160"/>
    <cellStyle name="Input 6 3 5 2 2 4" xfId="40161"/>
    <cellStyle name="Input 6 3 5 2 2 5" xfId="40162"/>
    <cellStyle name="Input 6 3 5 2 2 6" xfId="40163"/>
    <cellStyle name="Input 6 3 5 2 2 7" xfId="40164"/>
    <cellStyle name="Input 6 3 5 2 2 8" xfId="40165"/>
    <cellStyle name="Input 6 3 5 2 2 9" xfId="40166"/>
    <cellStyle name="Input 6 3 5 2 3" xfId="40167"/>
    <cellStyle name="Input 6 3 5 2 4" xfId="40168"/>
    <cellStyle name="Input 6 3 5 2 5" xfId="40169"/>
    <cellStyle name="Input 6 3 5 2 6" xfId="40170"/>
    <cellStyle name="Input 6 3 5 2 7" xfId="40171"/>
    <cellStyle name="Input 6 3 5 2 8" xfId="40172"/>
    <cellStyle name="Input 6 3 5 2 9" xfId="40173"/>
    <cellStyle name="Input 6 3 5 3" xfId="40174"/>
    <cellStyle name="Input 6 3 5 3 2" xfId="40175"/>
    <cellStyle name="Input 6 3 5 3 3" xfId="40176"/>
    <cellStyle name="Input 6 3 5 3 4" xfId="40177"/>
    <cellStyle name="Input 6 3 5 3 5" xfId="40178"/>
    <cellStyle name="Input 6 3 5 3 6" xfId="40179"/>
    <cellStyle name="Input 6 3 5 3 7" xfId="40180"/>
    <cellStyle name="Input 6 3 5 3 8" xfId="40181"/>
    <cellStyle name="Input 6 3 5 4" xfId="40182"/>
    <cellStyle name="Input 6 3 5 4 2" xfId="40183"/>
    <cellStyle name="Input 6 3 5 4 3" xfId="40184"/>
    <cellStyle name="Input 6 3 5 4 4" xfId="40185"/>
    <cellStyle name="Input 6 3 5 4 5" xfId="40186"/>
    <cellStyle name="Input 6 3 5 4 6" xfId="40187"/>
    <cellStyle name="Input 6 3 5 4 7" xfId="40188"/>
    <cellStyle name="Input 6 3 5 4 8" xfId="40189"/>
    <cellStyle name="Input 6 3 5 4 9" xfId="40190"/>
    <cellStyle name="Input 6 3 5 5" xfId="40191"/>
    <cellStyle name="Input 6 3 5 6" xfId="40192"/>
    <cellStyle name="Input 6 3 5 7" xfId="40193"/>
    <cellStyle name="Input 6 3 5 8" xfId="40194"/>
    <cellStyle name="Input 6 3 5 9" xfId="40195"/>
    <cellStyle name="Input 6 3 6" xfId="40196"/>
    <cellStyle name="Input 6 3 6 10" xfId="40197"/>
    <cellStyle name="Input 6 3 6 2" xfId="40198"/>
    <cellStyle name="Input 6 3 6 2 2" xfId="40199"/>
    <cellStyle name="Input 6 3 6 2 3" xfId="40200"/>
    <cellStyle name="Input 6 3 6 2 4" xfId="40201"/>
    <cellStyle name="Input 6 3 6 2 5" xfId="40202"/>
    <cellStyle name="Input 6 3 6 2 6" xfId="40203"/>
    <cellStyle name="Input 6 3 6 2 7" xfId="40204"/>
    <cellStyle name="Input 6 3 6 2 8" xfId="40205"/>
    <cellStyle name="Input 6 3 6 2 9" xfId="40206"/>
    <cellStyle name="Input 6 3 6 3" xfId="40207"/>
    <cellStyle name="Input 6 3 6 4" xfId="40208"/>
    <cellStyle name="Input 6 3 6 5" xfId="40209"/>
    <cellStyle name="Input 6 3 6 6" xfId="40210"/>
    <cellStyle name="Input 6 3 6 7" xfId="40211"/>
    <cellStyle name="Input 6 3 6 8" xfId="40212"/>
    <cellStyle name="Input 6 3 6 9" xfId="40213"/>
    <cellStyle name="Input 6 3 7" xfId="40214"/>
    <cellStyle name="Input 6 3 7 2" xfId="40215"/>
    <cellStyle name="Input 6 3 7 3" xfId="40216"/>
    <cellStyle name="Input 6 3 7 4" xfId="40217"/>
    <cellStyle name="Input 6 3 7 5" xfId="40218"/>
    <cellStyle name="Input 6 3 7 6" xfId="40219"/>
    <cellStyle name="Input 6 3 7 7" xfId="40220"/>
    <cellStyle name="Input 6 3 7 8" xfId="40221"/>
    <cellStyle name="Input 6 3 8" xfId="40222"/>
    <cellStyle name="Input 6 3 8 2" xfId="40223"/>
    <cellStyle name="Input 6 3 8 3" xfId="40224"/>
    <cellStyle name="Input 6 3 8 4" xfId="40225"/>
    <cellStyle name="Input 6 3 8 5" xfId="40226"/>
    <cellStyle name="Input 6 3 8 6" xfId="40227"/>
    <cellStyle name="Input 6 3 8 7" xfId="40228"/>
    <cellStyle name="Input 6 3 8 8" xfId="40229"/>
    <cellStyle name="Input 6 3 8 9" xfId="40230"/>
    <cellStyle name="Input 6 3 9" xfId="40231"/>
    <cellStyle name="Input 6 4" xfId="40232"/>
    <cellStyle name="Input 6 4 10" xfId="40233"/>
    <cellStyle name="Input 6 4 11" xfId="40234"/>
    <cellStyle name="Input 6 4 12" xfId="40235"/>
    <cellStyle name="Input 6 4 13" xfId="40236"/>
    <cellStyle name="Input 6 4 14" xfId="40237"/>
    <cellStyle name="Input 6 4 15" xfId="40238"/>
    <cellStyle name="Input 6 4 16" xfId="40239"/>
    <cellStyle name="Input 6 4 17" xfId="40240"/>
    <cellStyle name="Input 6 4 18" xfId="40241"/>
    <cellStyle name="Input 6 4 2" xfId="40242"/>
    <cellStyle name="Input 6 4 2 10" xfId="40243"/>
    <cellStyle name="Input 6 4 2 11" xfId="40244"/>
    <cellStyle name="Input 6 4 2 12" xfId="40245"/>
    <cellStyle name="Input 6 4 2 13" xfId="40246"/>
    <cellStyle name="Input 6 4 2 2" xfId="40247"/>
    <cellStyle name="Input 6 4 2 2 10" xfId="40248"/>
    <cellStyle name="Input 6 4 2 2 2" xfId="40249"/>
    <cellStyle name="Input 6 4 2 2 2 2" xfId="40250"/>
    <cellStyle name="Input 6 4 2 2 2 3" xfId="40251"/>
    <cellStyle name="Input 6 4 2 2 2 4" xfId="40252"/>
    <cellStyle name="Input 6 4 2 2 2 5" xfId="40253"/>
    <cellStyle name="Input 6 4 2 2 2 6" xfId="40254"/>
    <cellStyle name="Input 6 4 2 2 2 7" xfId="40255"/>
    <cellStyle name="Input 6 4 2 2 2 8" xfId="40256"/>
    <cellStyle name="Input 6 4 2 2 2 9" xfId="40257"/>
    <cellStyle name="Input 6 4 2 2 3" xfId="40258"/>
    <cellStyle name="Input 6 4 2 2 4" xfId="40259"/>
    <cellStyle name="Input 6 4 2 2 5" xfId="40260"/>
    <cellStyle name="Input 6 4 2 2 6" xfId="40261"/>
    <cellStyle name="Input 6 4 2 2 7" xfId="40262"/>
    <cellStyle name="Input 6 4 2 2 8" xfId="40263"/>
    <cellStyle name="Input 6 4 2 2 9" xfId="40264"/>
    <cellStyle name="Input 6 4 2 3" xfId="40265"/>
    <cellStyle name="Input 6 4 2 3 2" xfId="40266"/>
    <cellStyle name="Input 6 4 2 3 3" xfId="40267"/>
    <cellStyle name="Input 6 4 2 3 4" xfId="40268"/>
    <cellStyle name="Input 6 4 2 3 5" xfId="40269"/>
    <cellStyle name="Input 6 4 2 3 6" xfId="40270"/>
    <cellStyle name="Input 6 4 2 3 7" xfId="40271"/>
    <cellStyle name="Input 6 4 2 3 8" xfId="40272"/>
    <cellStyle name="Input 6 4 2 4" xfId="40273"/>
    <cellStyle name="Input 6 4 2 4 2" xfId="40274"/>
    <cellStyle name="Input 6 4 2 4 3" xfId="40275"/>
    <cellStyle name="Input 6 4 2 4 4" xfId="40276"/>
    <cellStyle name="Input 6 4 2 4 5" xfId="40277"/>
    <cellStyle name="Input 6 4 2 4 6" xfId="40278"/>
    <cellStyle name="Input 6 4 2 4 7" xfId="40279"/>
    <cellStyle name="Input 6 4 2 4 8" xfId="40280"/>
    <cellStyle name="Input 6 4 2 4 9" xfId="40281"/>
    <cellStyle name="Input 6 4 2 5" xfId="40282"/>
    <cellStyle name="Input 6 4 2 6" xfId="40283"/>
    <cellStyle name="Input 6 4 2 7" xfId="40284"/>
    <cellStyle name="Input 6 4 2 8" xfId="40285"/>
    <cellStyle name="Input 6 4 2 9" xfId="40286"/>
    <cellStyle name="Input 6 4 3" xfId="40287"/>
    <cellStyle name="Input 6 4 3 10" xfId="40288"/>
    <cellStyle name="Input 6 4 3 11" xfId="40289"/>
    <cellStyle name="Input 6 4 3 12" xfId="40290"/>
    <cellStyle name="Input 6 4 3 13" xfId="40291"/>
    <cellStyle name="Input 6 4 3 2" xfId="40292"/>
    <cellStyle name="Input 6 4 3 2 10" xfId="40293"/>
    <cellStyle name="Input 6 4 3 2 2" xfId="40294"/>
    <cellStyle name="Input 6 4 3 2 2 2" xfId="40295"/>
    <cellStyle name="Input 6 4 3 2 2 3" xfId="40296"/>
    <cellStyle name="Input 6 4 3 2 2 4" xfId="40297"/>
    <cellStyle name="Input 6 4 3 2 2 5" xfId="40298"/>
    <cellStyle name="Input 6 4 3 2 2 6" xfId="40299"/>
    <cellStyle name="Input 6 4 3 2 2 7" xfId="40300"/>
    <cellStyle name="Input 6 4 3 2 2 8" xfId="40301"/>
    <cellStyle name="Input 6 4 3 2 2 9" xfId="40302"/>
    <cellStyle name="Input 6 4 3 2 3" xfId="40303"/>
    <cellStyle name="Input 6 4 3 2 4" xfId="40304"/>
    <cellStyle name="Input 6 4 3 2 5" xfId="40305"/>
    <cellStyle name="Input 6 4 3 2 6" xfId="40306"/>
    <cellStyle name="Input 6 4 3 2 7" xfId="40307"/>
    <cellStyle name="Input 6 4 3 2 8" xfId="40308"/>
    <cellStyle name="Input 6 4 3 2 9" xfId="40309"/>
    <cellStyle name="Input 6 4 3 3" xfId="40310"/>
    <cellStyle name="Input 6 4 3 3 2" xfId="40311"/>
    <cellStyle name="Input 6 4 3 3 3" xfId="40312"/>
    <cellStyle name="Input 6 4 3 3 4" xfId="40313"/>
    <cellStyle name="Input 6 4 3 3 5" xfId="40314"/>
    <cellStyle name="Input 6 4 3 3 6" xfId="40315"/>
    <cellStyle name="Input 6 4 3 3 7" xfId="40316"/>
    <cellStyle name="Input 6 4 3 3 8" xfId="40317"/>
    <cellStyle name="Input 6 4 3 4" xfId="40318"/>
    <cellStyle name="Input 6 4 3 4 2" xfId="40319"/>
    <cellStyle name="Input 6 4 3 4 3" xfId="40320"/>
    <cellStyle name="Input 6 4 3 4 4" xfId="40321"/>
    <cellStyle name="Input 6 4 3 4 5" xfId="40322"/>
    <cellStyle name="Input 6 4 3 4 6" xfId="40323"/>
    <cellStyle name="Input 6 4 3 4 7" xfId="40324"/>
    <cellStyle name="Input 6 4 3 4 8" xfId="40325"/>
    <cellStyle name="Input 6 4 3 4 9" xfId="40326"/>
    <cellStyle name="Input 6 4 3 5" xfId="40327"/>
    <cellStyle name="Input 6 4 3 6" xfId="40328"/>
    <cellStyle name="Input 6 4 3 7" xfId="40329"/>
    <cellStyle name="Input 6 4 3 8" xfId="40330"/>
    <cellStyle name="Input 6 4 3 9" xfId="40331"/>
    <cellStyle name="Input 6 4 4" xfId="40332"/>
    <cellStyle name="Input 6 4 4 10" xfId="40333"/>
    <cellStyle name="Input 6 4 4 11" xfId="40334"/>
    <cellStyle name="Input 6 4 4 12" xfId="40335"/>
    <cellStyle name="Input 6 4 4 13" xfId="40336"/>
    <cellStyle name="Input 6 4 4 2" xfId="40337"/>
    <cellStyle name="Input 6 4 4 2 10" xfId="40338"/>
    <cellStyle name="Input 6 4 4 2 2" xfId="40339"/>
    <cellStyle name="Input 6 4 4 2 2 2" xfId="40340"/>
    <cellStyle name="Input 6 4 4 2 2 3" xfId="40341"/>
    <cellStyle name="Input 6 4 4 2 2 4" xfId="40342"/>
    <cellStyle name="Input 6 4 4 2 2 5" xfId="40343"/>
    <cellStyle name="Input 6 4 4 2 2 6" xfId="40344"/>
    <cellStyle name="Input 6 4 4 2 2 7" xfId="40345"/>
    <cellStyle name="Input 6 4 4 2 2 8" xfId="40346"/>
    <cellStyle name="Input 6 4 4 2 2 9" xfId="40347"/>
    <cellStyle name="Input 6 4 4 2 3" xfId="40348"/>
    <cellStyle name="Input 6 4 4 2 4" xfId="40349"/>
    <cellStyle name="Input 6 4 4 2 5" xfId="40350"/>
    <cellStyle name="Input 6 4 4 2 6" xfId="40351"/>
    <cellStyle name="Input 6 4 4 2 7" xfId="40352"/>
    <cellStyle name="Input 6 4 4 2 8" xfId="40353"/>
    <cellStyle name="Input 6 4 4 2 9" xfId="40354"/>
    <cellStyle name="Input 6 4 4 3" xfId="40355"/>
    <cellStyle name="Input 6 4 4 3 2" xfId="40356"/>
    <cellStyle name="Input 6 4 4 3 3" xfId="40357"/>
    <cellStyle name="Input 6 4 4 3 4" xfId="40358"/>
    <cellStyle name="Input 6 4 4 3 5" xfId="40359"/>
    <cellStyle name="Input 6 4 4 3 6" xfId="40360"/>
    <cellStyle name="Input 6 4 4 3 7" xfId="40361"/>
    <cellStyle name="Input 6 4 4 3 8" xfId="40362"/>
    <cellStyle name="Input 6 4 4 4" xfId="40363"/>
    <cellStyle name="Input 6 4 4 4 2" xfId="40364"/>
    <cellStyle name="Input 6 4 4 4 3" xfId="40365"/>
    <cellStyle name="Input 6 4 4 4 4" xfId="40366"/>
    <cellStyle name="Input 6 4 4 4 5" xfId="40367"/>
    <cellStyle name="Input 6 4 4 4 6" xfId="40368"/>
    <cellStyle name="Input 6 4 4 4 7" xfId="40369"/>
    <cellStyle name="Input 6 4 4 4 8" xfId="40370"/>
    <cellStyle name="Input 6 4 4 4 9" xfId="40371"/>
    <cellStyle name="Input 6 4 4 5" xfId="40372"/>
    <cellStyle name="Input 6 4 4 6" xfId="40373"/>
    <cellStyle name="Input 6 4 4 7" xfId="40374"/>
    <cellStyle name="Input 6 4 4 8" xfId="40375"/>
    <cellStyle name="Input 6 4 4 9" xfId="40376"/>
    <cellStyle name="Input 6 4 5" xfId="40377"/>
    <cellStyle name="Input 6 4 5 10" xfId="40378"/>
    <cellStyle name="Input 6 4 5 11" xfId="40379"/>
    <cellStyle name="Input 6 4 5 12" xfId="40380"/>
    <cellStyle name="Input 6 4 5 13" xfId="40381"/>
    <cellStyle name="Input 6 4 5 2" xfId="40382"/>
    <cellStyle name="Input 6 4 5 2 10" xfId="40383"/>
    <cellStyle name="Input 6 4 5 2 2" xfId="40384"/>
    <cellStyle name="Input 6 4 5 2 2 2" xfId="40385"/>
    <cellStyle name="Input 6 4 5 2 2 3" xfId="40386"/>
    <cellStyle name="Input 6 4 5 2 2 4" xfId="40387"/>
    <cellStyle name="Input 6 4 5 2 2 5" xfId="40388"/>
    <cellStyle name="Input 6 4 5 2 2 6" xfId="40389"/>
    <cellStyle name="Input 6 4 5 2 2 7" xfId="40390"/>
    <cellStyle name="Input 6 4 5 2 2 8" xfId="40391"/>
    <cellStyle name="Input 6 4 5 2 2 9" xfId="40392"/>
    <cellStyle name="Input 6 4 5 2 3" xfId="40393"/>
    <cellStyle name="Input 6 4 5 2 4" xfId="40394"/>
    <cellStyle name="Input 6 4 5 2 5" xfId="40395"/>
    <cellStyle name="Input 6 4 5 2 6" xfId="40396"/>
    <cellStyle name="Input 6 4 5 2 7" xfId="40397"/>
    <cellStyle name="Input 6 4 5 2 8" xfId="40398"/>
    <cellStyle name="Input 6 4 5 2 9" xfId="40399"/>
    <cellStyle name="Input 6 4 5 3" xfId="40400"/>
    <cellStyle name="Input 6 4 5 3 2" xfId="40401"/>
    <cellStyle name="Input 6 4 5 3 3" xfId="40402"/>
    <cellStyle name="Input 6 4 5 3 4" xfId="40403"/>
    <cellStyle name="Input 6 4 5 3 5" xfId="40404"/>
    <cellStyle name="Input 6 4 5 3 6" xfId="40405"/>
    <cellStyle name="Input 6 4 5 3 7" xfId="40406"/>
    <cellStyle name="Input 6 4 5 3 8" xfId="40407"/>
    <cellStyle name="Input 6 4 5 4" xfId="40408"/>
    <cellStyle name="Input 6 4 5 4 2" xfId="40409"/>
    <cellStyle name="Input 6 4 5 4 3" xfId="40410"/>
    <cellStyle name="Input 6 4 5 4 4" xfId="40411"/>
    <cellStyle name="Input 6 4 5 4 5" xfId="40412"/>
    <cellStyle name="Input 6 4 5 4 6" xfId="40413"/>
    <cellStyle name="Input 6 4 5 4 7" xfId="40414"/>
    <cellStyle name="Input 6 4 5 4 8" xfId="40415"/>
    <cellStyle name="Input 6 4 5 4 9" xfId="40416"/>
    <cellStyle name="Input 6 4 5 5" xfId="40417"/>
    <cellStyle name="Input 6 4 5 6" xfId="40418"/>
    <cellStyle name="Input 6 4 5 7" xfId="40419"/>
    <cellStyle name="Input 6 4 5 8" xfId="40420"/>
    <cellStyle name="Input 6 4 5 9" xfId="40421"/>
    <cellStyle name="Input 6 4 6" xfId="40422"/>
    <cellStyle name="Input 6 4 6 10" xfId="40423"/>
    <cellStyle name="Input 6 4 6 2" xfId="40424"/>
    <cellStyle name="Input 6 4 6 2 2" xfId="40425"/>
    <cellStyle name="Input 6 4 6 2 3" xfId="40426"/>
    <cellStyle name="Input 6 4 6 2 4" xfId="40427"/>
    <cellStyle name="Input 6 4 6 2 5" xfId="40428"/>
    <cellStyle name="Input 6 4 6 2 6" xfId="40429"/>
    <cellStyle name="Input 6 4 6 2 7" xfId="40430"/>
    <cellStyle name="Input 6 4 6 2 8" xfId="40431"/>
    <cellStyle name="Input 6 4 6 2 9" xfId="40432"/>
    <cellStyle name="Input 6 4 6 3" xfId="40433"/>
    <cellStyle name="Input 6 4 6 4" xfId="40434"/>
    <cellStyle name="Input 6 4 6 5" xfId="40435"/>
    <cellStyle name="Input 6 4 6 6" xfId="40436"/>
    <cellStyle name="Input 6 4 6 7" xfId="40437"/>
    <cellStyle name="Input 6 4 6 8" xfId="40438"/>
    <cellStyle name="Input 6 4 6 9" xfId="40439"/>
    <cellStyle name="Input 6 4 7" xfId="40440"/>
    <cellStyle name="Input 6 4 7 2" xfId="40441"/>
    <cellStyle name="Input 6 4 7 3" xfId="40442"/>
    <cellStyle name="Input 6 4 7 4" xfId="40443"/>
    <cellStyle name="Input 6 4 7 5" xfId="40444"/>
    <cellStyle name="Input 6 4 7 6" xfId="40445"/>
    <cellStyle name="Input 6 4 7 7" xfId="40446"/>
    <cellStyle name="Input 6 4 7 8" xfId="40447"/>
    <cellStyle name="Input 6 4 8" xfId="40448"/>
    <cellStyle name="Input 6 4 8 2" xfId="40449"/>
    <cellStyle name="Input 6 4 8 3" xfId="40450"/>
    <cellStyle name="Input 6 4 8 4" xfId="40451"/>
    <cellStyle name="Input 6 4 8 5" xfId="40452"/>
    <cellStyle name="Input 6 4 8 6" xfId="40453"/>
    <cellStyle name="Input 6 4 8 7" xfId="40454"/>
    <cellStyle name="Input 6 4 8 8" xfId="40455"/>
    <cellStyle name="Input 6 4 8 9" xfId="40456"/>
    <cellStyle name="Input 6 4 9" xfId="40457"/>
    <cellStyle name="Input 6 5" xfId="40458"/>
    <cellStyle name="Input 6 5 10" xfId="40459"/>
    <cellStyle name="Input 6 5 11" xfId="40460"/>
    <cellStyle name="Input 6 5 12" xfId="40461"/>
    <cellStyle name="Input 6 5 13" xfId="40462"/>
    <cellStyle name="Input 6 5 2" xfId="40463"/>
    <cellStyle name="Input 6 5 2 10" xfId="40464"/>
    <cellStyle name="Input 6 5 2 2" xfId="40465"/>
    <cellStyle name="Input 6 5 2 2 2" xfId="40466"/>
    <cellStyle name="Input 6 5 2 2 3" xfId="40467"/>
    <cellStyle name="Input 6 5 2 2 4" xfId="40468"/>
    <cellStyle name="Input 6 5 2 2 5" xfId="40469"/>
    <cellStyle name="Input 6 5 2 2 6" xfId="40470"/>
    <cellStyle name="Input 6 5 2 2 7" xfId="40471"/>
    <cellStyle name="Input 6 5 2 2 8" xfId="40472"/>
    <cellStyle name="Input 6 5 2 2 9" xfId="40473"/>
    <cellStyle name="Input 6 5 2 3" xfId="40474"/>
    <cellStyle name="Input 6 5 2 4" xfId="40475"/>
    <cellStyle name="Input 6 5 2 5" xfId="40476"/>
    <cellStyle name="Input 6 5 2 6" xfId="40477"/>
    <cellStyle name="Input 6 5 2 7" xfId="40478"/>
    <cellStyle name="Input 6 5 2 8" xfId="40479"/>
    <cellStyle name="Input 6 5 2 9" xfId="40480"/>
    <cellStyle name="Input 6 5 3" xfId="40481"/>
    <cellStyle name="Input 6 5 3 2" xfId="40482"/>
    <cellStyle name="Input 6 5 3 3" xfId="40483"/>
    <cellStyle name="Input 6 5 3 4" xfId="40484"/>
    <cellStyle name="Input 6 5 3 5" xfId="40485"/>
    <cellStyle name="Input 6 5 3 6" xfId="40486"/>
    <cellStyle name="Input 6 5 3 7" xfId="40487"/>
    <cellStyle name="Input 6 5 3 8" xfId="40488"/>
    <cellStyle name="Input 6 5 4" xfId="40489"/>
    <cellStyle name="Input 6 5 4 2" xfId="40490"/>
    <cellStyle name="Input 6 5 4 3" xfId="40491"/>
    <cellStyle name="Input 6 5 4 4" xfId="40492"/>
    <cellStyle name="Input 6 5 4 5" xfId="40493"/>
    <cellStyle name="Input 6 5 4 6" xfId="40494"/>
    <cellStyle name="Input 6 5 4 7" xfId="40495"/>
    <cellStyle name="Input 6 5 4 8" xfId="40496"/>
    <cellStyle name="Input 6 5 4 9" xfId="40497"/>
    <cellStyle name="Input 6 5 5" xfId="40498"/>
    <cellStyle name="Input 6 5 6" xfId="40499"/>
    <cellStyle name="Input 6 5 7" xfId="40500"/>
    <cellStyle name="Input 6 5 8" xfId="40501"/>
    <cellStyle name="Input 6 5 9" xfId="40502"/>
    <cellStyle name="Input 6 6" xfId="40503"/>
    <cellStyle name="Input 6 6 10" xfId="40504"/>
    <cellStyle name="Input 6 6 11" xfId="40505"/>
    <cellStyle name="Input 6 6 12" xfId="40506"/>
    <cellStyle name="Input 6 6 13" xfId="40507"/>
    <cellStyle name="Input 6 6 2" xfId="40508"/>
    <cellStyle name="Input 6 6 2 10" xfId="40509"/>
    <cellStyle name="Input 6 6 2 2" xfId="40510"/>
    <cellStyle name="Input 6 6 2 2 2" xfId="40511"/>
    <cellStyle name="Input 6 6 2 2 3" xfId="40512"/>
    <cellStyle name="Input 6 6 2 2 4" xfId="40513"/>
    <cellStyle name="Input 6 6 2 2 5" xfId="40514"/>
    <cellStyle name="Input 6 6 2 2 6" xfId="40515"/>
    <cellStyle name="Input 6 6 2 2 7" xfId="40516"/>
    <cellStyle name="Input 6 6 2 2 8" xfId="40517"/>
    <cellStyle name="Input 6 6 2 2 9" xfId="40518"/>
    <cellStyle name="Input 6 6 2 3" xfId="40519"/>
    <cellStyle name="Input 6 6 2 4" xfId="40520"/>
    <cellStyle name="Input 6 6 2 5" xfId="40521"/>
    <cellStyle name="Input 6 6 2 6" xfId="40522"/>
    <cellStyle name="Input 6 6 2 7" xfId="40523"/>
    <cellStyle name="Input 6 6 2 8" xfId="40524"/>
    <cellStyle name="Input 6 6 2 9" xfId="40525"/>
    <cellStyle name="Input 6 6 3" xfId="40526"/>
    <cellStyle name="Input 6 6 3 2" xfId="40527"/>
    <cellStyle name="Input 6 6 3 3" xfId="40528"/>
    <cellStyle name="Input 6 6 3 4" xfId="40529"/>
    <cellStyle name="Input 6 6 3 5" xfId="40530"/>
    <cellStyle name="Input 6 6 3 6" xfId="40531"/>
    <cellStyle name="Input 6 6 3 7" xfId="40532"/>
    <cellStyle name="Input 6 6 3 8" xfId="40533"/>
    <cellStyle name="Input 6 6 4" xfId="40534"/>
    <cellStyle name="Input 6 6 4 2" xfId="40535"/>
    <cellStyle name="Input 6 6 4 3" xfId="40536"/>
    <cellStyle name="Input 6 6 4 4" xfId="40537"/>
    <cellStyle name="Input 6 6 4 5" xfId="40538"/>
    <cellStyle name="Input 6 6 4 6" xfId="40539"/>
    <cellStyle name="Input 6 6 4 7" xfId="40540"/>
    <cellStyle name="Input 6 6 4 8" xfId="40541"/>
    <cellStyle name="Input 6 6 4 9" xfId="40542"/>
    <cellStyle name="Input 6 6 5" xfId="40543"/>
    <cellStyle name="Input 6 6 6" xfId="40544"/>
    <cellStyle name="Input 6 6 7" xfId="40545"/>
    <cellStyle name="Input 6 6 8" xfId="40546"/>
    <cellStyle name="Input 6 6 9" xfId="40547"/>
    <cellStyle name="Input 6 7" xfId="40548"/>
    <cellStyle name="Input 6 7 2" xfId="40549"/>
    <cellStyle name="Input 6 7 3" xfId="40550"/>
    <cellStyle name="Input 6 7 4" xfId="40551"/>
    <cellStyle name="Input 6 7 5" xfId="40552"/>
    <cellStyle name="Input 6 7 6" xfId="40553"/>
    <cellStyle name="Input 6 7 7" xfId="40554"/>
    <cellStyle name="Input 6 7 8" xfId="40555"/>
    <cellStyle name="Input 6 7 9" xfId="40556"/>
    <cellStyle name="Input 6 8" xfId="40557"/>
    <cellStyle name="Input 6 9" xfId="40558"/>
    <cellStyle name="Input 7" xfId="40559"/>
    <cellStyle name="Input 7 10" xfId="40560"/>
    <cellStyle name="Input 7 11" xfId="40561"/>
    <cellStyle name="Input 7 12" xfId="40562"/>
    <cellStyle name="Input 7 13" xfId="40563"/>
    <cellStyle name="Input 7 14" xfId="40564"/>
    <cellStyle name="Input 7 2" xfId="40565"/>
    <cellStyle name="Input 7 2 10" xfId="40566"/>
    <cellStyle name="Input 7 2 11" xfId="40567"/>
    <cellStyle name="Input 7 2 12" xfId="40568"/>
    <cellStyle name="Input 7 2 2" xfId="40569"/>
    <cellStyle name="Input 7 2 2 10" xfId="40570"/>
    <cellStyle name="Input 7 2 2 11" xfId="40571"/>
    <cellStyle name="Input 7 2 2 12" xfId="40572"/>
    <cellStyle name="Input 7 2 2 13" xfId="40573"/>
    <cellStyle name="Input 7 2 2 14" xfId="40574"/>
    <cellStyle name="Input 7 2 2 15" xfId="40575"/>
    <cellStyle name="Input 7 2 2 16" xfId="40576"/>
    <cellStyle name="Input 7 2 2 17" xfId="40577"/>
    <cellStyle name="Input 7 2 2 18" xfId="40578"/>
    <cellStyle name="Input 7 2 2 19" xfId="40579"/>
    <cellStyle name="Input 7 2 2 2" xfId="40580"/>
    <cellStyle name="Input 7 2 2 2 10" xfId="40581"/>
    <cellStyle name="Input 7 2 2 2 11" xfId="40582"/>
    <cellStyle name="Input 7 2 2 2 12" xfId="40583"/>
    <cellStyle name="Input 7 2 2 2 13" xfId="40584"/>
    <cellStyle name="Input 7 2 2 2 2" xfId="40585"/>
    <cellStyle name="Input 7 2 2 2 2 10" xfId="40586"/>
    <cellStyle name="Input 7 2 2 2 2 2" xfId="40587"/>
    <cellStyle name="Input 7 2 2 2 2 2 2" xfId="40588"/>
    <cellStyle name="Input 7 2 2 2 2 2 3" xfId="40589"/>
    <cellStyle name="Input 7 2 2 2 2 2 4" xfId="40590"/>
    <cellStyle name="Input 7 2 2 2 2 2 5" xfId="40591"/>
    <cellStyle name="Input 7 2 2 2 2 2 6" xfId="40592"/>
    <cellStyle name="Input 7 2 2 2 2 2 7" xfId="40593"/>
    <cellStyle name="Input 7 2 2 2 2 2 8" xfId="40594"/>
    <cellStyle name="Input 7 2 2 2 2 2 9" xfId="40595"/>
    <cellStyle name="Input 7 2 2 2 2 3" xfId="40596"/>
    <cellStyle name="Input 7 2 2 2 2 4" xfId="40597"/>
    <cellStyle name="Input 7 2 2 2 2 5" xfId="40598"/>
    <cellStyle name="Input 7 2 2 2 2 6" xfId="40599"/>
    <cellStyle name="Input 7 2 2 2 2 7" xfId="40600"/>
    <cellStyle name="Input 7 2 2 2 2 8" xfId="40601"/>
    <cellStyle name="Input 7 2 2 2 2 9" xfId="40602"/>
    <cellStyle name="Input 7 2 2 2 3" xfId="40603"/>
    <cellStyle name="Input 7 2 2 2 3 2" xfId="40604"/>
    <cellStyle name="Input 7 2 2 2 3 3" xfId="40605"/>
    <cellStyle name="Input 7 2 2 2 3 4" xfId="40606"/>
    <cellStyle name="Input 7 2 2 2 3 5" xfId="40607"/>
    <cellStyle name="Input 7 2 2 2 3 6" xfId="40608"/>
    <cellStyle name="Input 7 2 2 2 3 7" xfId="40609"/>
    <cellStyle name="Input 7 2 2 2 3 8" xfId="40610"/>
    <cellStyle name="Input 7 2 2 2 4" xfId="40611"/>
    <cellStyle name="Input 7 2 2 2 4 2" xfId="40612"/>
    <cellStyle name="Input 7 2 2 2 4 3" xfId="40613"/>
    <cellStyle name="Input 7 2 2 2 4 4" xfId="40614"/>
    <cellStyle name="Input 7 2 2 2 4 5" xfId="40615"/>
    <cellStyle name="Input 7 2 2 2 4 6" xfId="40616"/>
    <cellStyle name="Input 7 2 2 2 4 7" xfId="40617"/>
    <cellStyle name="Input 7 2 2 2 4 8" xfId="40618"/>
    <cellStyle name="Input 7 2 2 2 4 9" xfId="40619"/>
    <cellStyle name="Input 7 2 2 2 5" xfId="40620"/>
    <cellStyle name="Input 7 2 2 2 6" xfId="40621"/>
    <cellStyle name="Input 7 2 2 2 7" xfId="40622"/>
    <cellStyle name="Input 7 2 2 2 8" xfId="40623"/>
    <cellStyle name="Input 7 2 2 2 9" xfId="40624"/>
    <cellStyle name="Input 7 2 2 3" xfId="40625"/>
    <cellStyle name="Input 7 2 2 3 10" xfId="40626"/>
    <cellStyle name="Input 7 2 2 3 11" xfId="40627"/>
    <cellStyle name="Input 7 2 2 3 12" xfId="40628"/>
    <cellStyle name="Input 7 2 2 3 13" xfId="40629"/>
    <cellStyle name="Input 7 2 2 3 2" xfId="40630"/>
    <cellStyle name="Input 7 2 2 3 2 10" xfId="40631"/>
    <cellStyle name="Input 7 2 2 3 2 2" xfId="40632"/>
    <cellStyle name="Input 7 2 2 3 2 2 2" xfId="40633"/>
    <cellStyle name="Input 7 2 2 3 2 2 3" xfId="40634"/>
    <cellStyle name="Input 7 2 2 3 2 2 4" xfId="40635"/>
    <cellStyle name="Input 7 2 2 3 2 2 5" xfId="40636"/>
    <cellStyle name="Input 7 2 2 3 2 2 6" xfId="40637"/>
    <cellStyle name="Input 7 2 2 3 2 2 7" xfId="40638"/>
    <cellStyle name="Input 7 2 2 3 2 2 8" xfId="40639"/>
    <cellStyle name="Input 7 2 2 3 2 2 9" xfId="40640"/>
    <cellStyle name="Input 7 2 2 3 2 3" xfId="40641"/>
    <cellStyle name="Input 7 2 2 3 2 4" xfId="40642"/>
    <cellStyle name="Input 7 2 2 3 2 5" xfId="40643"/>
    <cellStyle name="Input 7 2 2 3 2 6" xfId="40644"/>
    <cellStyle name="Input 7 2 2 3 2 7" xfId="40645"/>
    <cellStyle name="Input 7 2 2 3 2 8" xfId="40646"/>
    <cellStyle name="Input 7 2 2 3 2 9" xfId="40647"/>
    <cellStyle name="Input 7 2 2 3 3" xfId="40648"/>
    <cellStyle name="Input 7 2 2 3 3 2" xfId="40649"/>
    <cellStyle name="Input 7 2 2 3 3 3" xfId="40650"/>
    <cellStyle name="Input 7 2 2 3 3 4" xfId="40651"/>
    <cellStyle name="Input 7 2 2 3 3 5" xfId="40652"/>
    <cellStyle name="Input 7 2 2 3 3 6" xfId="40653"/>
    <cellStyle name="Input 7 2 2 3 3 7" xfId="40654"/>
    <cellStyle name="Input 7 2 2 3 3 8" xfId="40655"/>
    <cellStyle name="Input 7 2 2 3 4" xfId="40656"/>
    <cellStyle name="Input 7 2 2 3 4 2" xfId="40657"/>
    <cellStyle name="Input 7 2 2 3 4 3" xfId="40658"/>
    <cellStyle name="Input 7 2 2 3 4 4" xfId="40659"/>
    <cellStyle name="Input 7 2 2 3 4 5" xfId="40660"/>
    <cellStyle name="Input 7 2 2 3 4 6" xfId="40661"/>
    <cellStyle name="Input 7 2 2 3 4 7" xfId="40662"/>
    <cellStyle name="Input 7 2 2 3 4 8" xfId="40663"/>
    <cellStyle name="Input 7 2 2 3 4 9" xfId="40664"/>
    <cellStyle name="Input 7 2 2 3 5" xfId="40665"/>
    <cellStyle name="Input 7 2 2 3 6" xfId="40666"/>
    <cellStyle name="Input 7 2 2 3 7" xfId="40667"/>
    <cellStyle name="Input 7 2 2 3 8" xfId="40668"/>
    <cellStyle name="Input 7 2 2 3 9" xfId="40669"/>
    <cellStyle name="Input 7 2 2 4" xfId="40670"/>
    <cellStyle name="Input 7 2 2 4 10" xfId="40671"/>
    <cellStyle name="Input 7 2 2 4 11" xfId="40672"/>
    <cellStyle name="Input 7 2 2 4 12" xfId="40673"/>
    <cellStyle name="Input 7 2 2 4 13" xfId="40674"/>
    <cellStyle name="Input 7 2 2 4 2" xfId="40675"/>
    <cellStyle name="Input 7 2 2 4 2 10" xfId="40676"/>
    <cellStyle name="Input 7 2 2 4 2 2" xfId="40677"/>
    <cellStyle name="Input 7 2 2 4 2 2 2" xfId="40678"/>
    <cellStyle name="Input 7 2 2 4 2 2 3" xfId="40679"/>
    <cellStyle name="Input 7 2 2 4 2 2 4" xfId="40680"/>
    <cellStyle name="Input 7 2 2 4 2 2 5" xfId="40681"/>
    <cellStyle name="Input 7 2 2 4 2 2 6" xfId="40682"/>
    <cellStyle name="Input 7 2 2 4 2 2 7" xfId="40683"/>
    <cellStyle name="Input 7 2 2 4 2 2 8" xfId="40684"/>
    <cellStyle name="Input 7 2 2 4 2 2 9" xfId="40685"/>
    <cellStyle name="Input 7 2 2 4 2 3" xfId="40686"/>
    <cellStyle name="Input 7 2 2 4 2 4" xfId="40687"/>
    <cellStyle name="Input 7 2 2 4 2 5" xfId="40688"/>
    <cellStyle name="Input 7 2 2 4 2 6" xfId="40689"/>
    <cellStyle name="Input 7 2 2 4 2 7" xfId="40690"/>
    <cellStyle name="Input 7 2 2 4 2 8" xfId="40691"/>
    <cellStyle name="Input 7 2 2 4 2 9" xfId="40692"/>
    <cellStyle name="Input 7 2 2 4 3" xfId="40693"/>
    <cellStyle name="Input 7 2 2 4 3 2" xfId="40694"/>
    <cellStyle name="Input 7 2 2 4 3 3" xfId="40695"/>
    <cellStyle name="Input 7 2 2 4 3 4" xfId="40696"/>
    <cellStyle name="Input 7 2 2 4 3 5" xfId="40697"/>
    <cellStyle name="Input 7 2 2 4 3 6" xfId="40698"/>
    <cellStyle name="Input 7 2 2 4 3 7" xfId="40699"/>
    <cellStyle name="Input 7 2 2 4 3 8" xfId="40700"/>
    <cellStyle name="Input 7 2 2 4 4" xfId="40701"/>
    <cellStyle name="Input 7 2 2 4 4 2" xfId="40702"/>
    <cellStyle name="Input 7 2 2 4 4 3" xfId="40703"/>
    <cellStyle name="Input 7 2 2 4 4 4" xfId="40704"/>
    <cellStyle name="Input 7 2 2 4 4 5" xfId="40705"/>
    <cellStyle name="Input 7 2 2 4 4 6" xfId="40706"/>
    <cellStyle name="Input 7 2 2 4 4 7" xfId="40707"/>
    <cellStyle name="Input 7 2 2 4 4 8" xfId="40708"/>
    <cellStyle name="Input 7 2 2 4 4 9" xfId="40709"/>
    <cellStyle name="Input 7 2 2 4 5" xfId="40710"/>
    <cellStyle name="Input 7 2 2 4 6" xfId="40711"/>
    <cellStyle name="Input 7 2 2 4 7" xfId="40712"/>
    <cellStyle name="Input 7 2 2 4 8" xfId="40713"/>
    <cellStyle name="Input 7 2 2 4 9" xfId="40714"/>
    <cellStyle name="Input 7 2 2 5" xfId="40715"/>
    <cellStyle name="Input 7 2 2 5 10" xfId="40716"/>
    <cellStyle name="Input 7 2 2 5 11" xfId="40717"/>
    <cellStyle name="Input 7 2 2 5 12" xfId="40718"/>
    <cellStyle name="Input 7 2 2 5 13" xfId="40719"/>
    <cellStyle name="Input 7 2 2 5 2" xfId="40720"/>
    <cellStyle name="Input 7 2 2 5 2 10" xfId="40721"/>
    <cellStyle name="Input 7 2 2 5 2 2" xfId="40722"/>
    <cellStyle name="Input 7 2 2 5 2 2 2" xfId="40723"/>
    <cellStyle name="Input 7 2 2 5 2 2 3" xfId="40724"/>
    <cellStyle name="Input 7 2 2 5 2 2 4" xfId="40725"/>
    <cellStyle name="Input 7 2 2 5 2 2 5" xfId="40726"/>
    <cellStyle name="Input 7 2 2 5 2 2 6" xfId="40727"/>
    <cellStyle name="Input 7 2 2 5 2 2 7" xfId="40728"/>
    <cellStyle name="Input 7 2 2 5 2 2 8" xfId="40729"/>
    <cellStyle name="Input 7 2 2 5 2 2 9" xfId="40730"/>
    <cellStyle name="Input 7 2 2 5 2 3" xfId="40731"/>
    <cellStyle name="Input 7 2 2 5 2 4" xfId="40732"/>
    <cellStyle name="Input 7 2 2 5 2 5" xfId="40733"/>
    <cellStyle name="Input 7 2 2 5 2 6" xfId="40734"/>
    <cellStyle name="Input 7 2 2 5 2 7" xfId="40735"/>
    <cellStyle name="Input 7 2 2 5 2 8" xfId="40736"/>
    <cellStyle name="Input 7 2 2 5 2 9" xfId="40737"/>
    <cellStyle name="Input 7 2 2 5 3" xfId="40738"/>
    <cellStyle name="Input 7 2 2 5 3 2" xfId="40739"/>
    <cellStyle name="Input 7 2 2 5 3 3" xfId="40740"/>
    <cellStyle name="Input 7 2 2 5 3 4" xfId="40741"/>
    <cellStyle name="Input 7 2 2 5 3 5" xfId="40742"/>
    <cellStyle name="Input 7 2 2 5 3 6" xfId="40743"/>
    <cellStyle name="Input 7 2 2 5 3 7" xfId="40744"/>
    <cellStyle name="Input 7 2 2 5 3 8" xfId="40745"/>
    <cellStyle name="Input 7 2 2 5 4" xfId="40746"/>
    <cellStyle name="Input 7 2 2 5 4 2" xfId="40747"/>
    <cellStyle name="Input 7 2 2 5 4 3" xfId="40748"/>
    <cellStyle name="Input 7 2 2 5 4 4" xfId="40749"/>
    <cellStyle name="Input 7 2 2 5 4 5" xfId="40750"/>
    <cellStyle name="Input 7 2 2 5 4 6" xfId="40751"/>
    <cellStyle name="Input 7 2 2 5 4 7" xfId="40752"/>
    <cellStyle name="Input 7 2 2 5 4 8" xfId="40753"/>
    <cellStyle name="Input 7 2 2 5 4 9" xfId="40754"/>
    <cellStyle name="Input 7 2 2 5 5" xfId="40755"/>
    <cellStyle name="Input 7 2 2 5 6" xfId="40756"/>
    <cellStyle name="Input 7 2 2 5 7" xfId="40757"/>
    <cellStyle name="Input 7 2 2 5 8" xfId="40758"/>
    <cellStyle name="Input 7 2 2 5 9" xfId="40759"/>
    <cellStyle name="Input 7 2 2 6" xfId="40760"/>
    <cellStyle name="Input 7 2 2 6 10" xfId="40761"/>
    <cellStyle name="Input 7 2 2 6 2" xfId="40762"/>
    <cellStyle name="Input 7 2 2 6 2 2" xfId="40763"/>
    <cellStyle name="Input 7 2 2 6 2 3" xfId="40764"/>
    <cellStyle name="Input 7 2 2 6 2 4" xfId="40765"/>
    <cellStyle name="Input 7 2 2 6 2 5" xfId="40766"/>
    <cellStyle name="Input 7 2 2 6 2 6" xfId="40767"/>
    <cellStyle name="Input 7 2 2 6 2 7" xfId="40768"/>
    <cellStyle name="Input 7 2 2 6 2 8" xfId="40769"/>
    <cellStyle name="Input 7 2 2 6 2 9" xfId="40770"/>
    <cellStyle name="Input 7 2 2 6 3" xfId="40771"/>
    <cellStyle name="Input 7 2 2 6 4" xfId="40772"/>
    <cellStyle name="Input 7 2 2 6 5" xfId="40773"/>
    <cellStyle name="Input 7 2 2 6 6" xfId="40774"/>
    <cellStyle name="Input 7 2 2 6 7" xfId="40775"/>
    <cellStyle name="Input 7 2 2 6 8" xfId="40776"/>
    <cellStyle name="Input 7 2 2 6 9" xfId="40777"/>
    <cellStyle name="Input 7 2 2 7" xfId="40778"/>
    <cellStyle name="Input 7 2 2 7 2" xfId="40779"/>
    <cellStyle name="Input 7 2 2 7 3" xfId="40780"/>
    <cellStyle name="Input 7 2 2 7 4" xfId="40781"/>
    <cellStyle name="Input 7 2 2 7 5" xfId="40782"/>
    <cellStyle name="Input 7 2 2 7 6" xfId="40783"/>
    <cellStyle name="Input 7 2 2 7 7" xfId="40784"/>
    <cellStyle name="Input 7 2 2 7 8" xfId="40785"/>
    <cellStyle name="Input 7 2 2 8" xfId="40786"/>
    <cellStyle name="Input 7 2 2 8 2" xfId="40787"/>
    <cellStyle name="Input 7 2 2 8 3" xfId="40788"/>
    <cellStyle name="Input 7 2 2 8 4" xfId="40789"/>
    <cellStyle name="Input 7 2 2 8 5" xfId="40790"/>
    <cellStyle name="Input 7 2 2 8 6" xfId="40791"/>
    <cellStyle name="Input 7 2 2 8 7" xfId="40792"/>
    <cellStyle name="Input 7 2 2 8 8" xfId="40793"/>
    <cellStyle name="Input 7 2 2 8 9" xfId="40794"/>
    <cellStyle name="Input 7 2 2 9" xfId="40795"/>
    <cellStyle name="Input 7 2 3" xfId="40796"/>
    <cellStyle name="Input 7 2 3 10" xfId="40797"/>
    <cellStyle name="Input 7 2 3 11" xfId="40798"/>
    <cellStyle name="Input 7 2 3 12" xfId="40799"/>
    <cellStyle name="Input 7 2 3 13" xfId="40800"/>
    <cellStyle name="Input 7 2 3 14" xfId="40801"/>
    <cellStyle name="Input 7 2 3 15" xfId="40802"/>
    <cellStyle name="Input 7 2 3 16" xfId="40803"/>
    <cellStyle name="Input 7 2 3 17" xfId="40804"/>
    <cellStyle name="Input 7 2 3 2" xfId="40805"/>
    <cellStyle name="Input 7 2 3 2 10" xfId="40806"/>
    <cellStyle name="Input 7 2 3 2 11" xfId="40807"/>
    <cellStyle name="Input 7 2 3 2 12" xfId="40808"/>
    <cellStyle name="Input 7 2 3 2 13" xfId="40809"/>
    <cellStyle name="Input 7 2 3 2 2" xfId="40810"/>
    <cellStyle name="Input 7 2 3 2 2 10" xfId="40811"/>
    <cellStyle name="Input 7 2 3 2 2 2" xfId="40812"/>
    <cellStyle name="Input 7 2 3 2 2 2 2" xfId="40813"/>
    <cellStyle name="Input 7 2 3 2 2 2 3" xfId="40814"/>
    <cellStyle name="Input 7 2 3 2 2 2 4" xfId="40815"/>
    <cellStyle name="Input 7 2 3 2 2 2 5" xfId="40816"/>
    <cellStyle name="Input 7 2 3 2 2 2 6" xfId="40817"/>
    <cellStyle name="Input 7 2 3 2 2 2 7" xfId="40818"/>
    <cellStyle name="Input 7 2 3 2 2 2 8" xfId="40819"/>
    <cellStyle name="Input 7 2 3 2 2 2 9" xfId="40820"/>
    <cellStyle name="Input 7 2 3 2 2 3" xfId="40821"/>
    <cellStyle name="Input 7 2 3 2 2 4" xfId="40822"/>
    <cellStyle name="Input 7 2 3 2 2 5" xfId="40823"/>
    <cellStyle name="Input 7 2 3 2 2 6" xfId="40824"/>
    <cellStyle name="Input 7 2 3 2 2 7" xfId="40825"/>
    <cellStyle name="Input 7 2 3 2 2 8" xfId="40826"/>
    <cellStyle name="Input 7 2 3 2 2 9" xfId="40827"/>
    <cellStyle name="Input 7 2 3 2 3" xfId="40828"/>
    <cellStyle name="Input 7 2 3 2 3 2" xfId="40829"/>
    <cellStyle name="Input 7 2 3 2 3 3" xfId="40830"/>
    <cellStyle name="Input 7 2 3 2 3 4" xfId="40831"/>
    <cellStyle name="Input 7 2 3 2 3 5" xfId="40832"/>
    <cellStyle name="Input 7 2 3 2 3 6" xfId="40833"/>
    <cellStyle name="Input 7 2 3 2 3 7" xfId="40834"/>
    <cellStyle name="Input 7 2 3 2 3 8" xfId="40835"/>
    <cellStyle name="Input 7 2 3 2 4" xfId="40836"/>
    <cellStyle name="Input 7 2 3 2 4 2" xfId="40837"/>
    <cellStyle name="Input 7 2 3 2 4 3" xfId="40838"/>
    <cellStyle name="Input 7 2 3 2 4 4" xfId="40839"/>
    <cellStyle name="Input 7 2 3 2 4 5" xfId="40840"/>
    <cellStyle name="Input 7 2 3 2 4 6" xfId="40841"/>
    <cellStyle name="Input 7 2 3 2 4 7" xfId="40842"/>
    <cellStyle name="Input 7 2 3 2 4 8" xfId="40843"/>
    <cellStyle name="Input 7 2 3 2 4 9" xfId="40844"/>
    <cellStyle name="Input 7 2 3 2 5" xfId="40845"/>
    <cellStyle name="Input 7 2 3 2 6" xfId="40846"/>
    <cellStyle name="Input 7 2 3 2 7" xfId="40847"/>
    <cellStyle name="Input 7 2 3 2 8" xfId="40848"/>
    <cellStyle name="Input 7 2 3 2 9" xfId="40849"/>
    <cellStyle name="Input 7 2 3 3" xfId="40850"/>
    <cellStyle name="Input 7 2 3 3 10" xfId="40851"/>
    <cellStyle name="Input 7 2 3 3 11" xfId="40852"/>
    <cellStyle name="Input 7 2 3 3 12" xfId="40853"/>
    <cellStyle name="Input 7 2 3 3 13" xfId="40854"/>
    <cellStyle name="Input 7 2 3 3 2" xfId="40855"/>
    <cellStyle name="Input 7 2 3 3 2 10" xfId="40856"/>
    <cellStyle name="Input 7 2 3 3 2 2" xfId="40857"/>
    <cellStyle name="Input 7 2 3 3 2 2 2" xfId="40858"/>
    <cellStyle name="Input 7 2 3 3 2 2 3" xfId="40859"/>
    <cellStyle name="Input 7 2 3 3 2 2 4" xfId="40860"/>
    <cellStyle name="Input 7 2 3 3 2 2 5" xfId="40861"/>
    <cellStyle name="Input 7 2 3 3 2 2 6" xfId="40862"/>
    <cellStyle name="Input 7 2 3 3 2 2 7" xfId="40863"/>
    <cellStyle name="Input 7 2 3 3 2 2 8" xfId="40864"/>
    <cellStyle name="Input 7 2 3 3 2 2 9" xfId="40865"/>
    <cellStyle name="Input 7 2 3 3 2 3" xfId="40866"/>
    <cellStyle name="Input 7 2 3 3 2 4" xfId="40867"/>
    <cellStyle name="Input 7 2 3 3 2 5" xfId="40868"/>
    <cellStyle name="Input 7 2 3 3 2 6" xfId="40869"/>
    <cellStyle name="Input 7 2 3 3 2 7" xfId="40870"/>
    <cellStyle name="Input 7 2 3 3 2 8" xfId="40871"/>
    <cellStyle name="Input 7 2 3 3 2 9" xfId="40872"/>
    <cellStyle name="Input 7 2 3 3 3" xfId="40873"/>
    <cellStyle name="Input 7 2 3 3 3 2" xfId="40874"/>
    <cellStyle name="Input 7 2 3 3 3 3" xfId="40875"/>
    <cellStyle name="Input 7 2 3 3 3 4" xfId="40876"/>
    <cellStyle name="Input 7 2 3 3 3 5" xfId="40877"/>
    <cellStyle name="Input 7 2 3 3 3 6" xfId="40878"/>
    <cellStyle name="Input 7 2 3 3 3 7" xfId="40879"/>
    <cellStyle name="Input 7 2 3 3 3 8" xfId="40880"/>
    <cellStyle name="Input 7 2 3 3 4" xfId="40881"/>
    <cellStyle name="Input 7 2 3 3 4 2" xfId="40882"/>
    <cellStyle name="Input 7 2 3 3 4 3" xfId="40883"/>
    <cellStyle name="Input 7 2 3 3 4 4" xfId="40884"/>
    <cellStyle name="Input 7 2 3 3 4 5" xfId="40885"/>
    <cellStyle name="Input 7 2 3 3 4 6" xfId="40886"/>
    <cellStyle name="Input 7 2 3 3 4 7" xfId="40887"/>
    <cellStyle name="Input 7 2 3 3 4 8" xfId="40888"/>
    <cellStyle name="Input 7 2 3 3 4 9" xfId="40889"/>
    <cellStyle name="Input 7 2 3 3 5" xfId="40890"/>
    <cellStyle name="Input 7 2 3 3 6" xfId="40891"/>
    <cellStyle name="Input 7 2 3 3 7" xfId="40892"/>
    <cellStyle name="Input 7 2 3 3 8" xfId="40893"/>
    <cellStyle name="Input 7 2 3 3 9" xfId="40894"/>
    <cellStyle name="Input 7 2 3 4" xfId="40895"/>
    <cellStyle name="Input 7 2 3 4 10" xfId="40896"/>
    <cellStyle name="Input 7 2 3 4 11" xfId="40897"/>
    <cellStyle name="Input 7 2 3 4 12" xfId="40898"/>
    <cellStyle name="Input 7 2 3 4 13" xfId="40899"/>
    <cellStyle name="Input 7 2 3 4 2" xfId="40900"/>
    <cellStyle name="Input 7 2 3 4 2 10" xfId="40901"/>
    <cellStyle name="Input 7 2 3 4 2 2" xfId="40902"/>
    <cellStyle name="Input 7 2 3 4 2 2 2" xfId="40903"/>
    <cellStyle name="Input 7 2 3 4 2 2 3" xfId="40904"/>
    <cellStyle name="Input 7 2 3 4 2 2 4" xfId="40905"/>
    <cellStyle name="Input 7 2 3 4 2 2 5" xfId="40906"/>
    <cellStyle name="Input 7 2 3 4 2 2 6" xfId="40907"/>
    <cellStyle name="Input 7 2 3 4 2 2 7" xfId="40908"/>
    <cellStyle name="Input 7 2 3 4 2 2 8" xfId="40909"/>
    <cellStyle name="Input 7 2 3 4 2 2 9" xfId="40910"/>
    <cellStyle name="Input 7 2 3 4 2 3" xfId="40911"/>
    <cellStyle name="Input 7 2 3 4 2 4" xfId="40912"/>
    <cellStyle name="Input 7 2 3 4 2 5" xfId="40913"/>
    <cellStyle name="Input 7 2 3 4 2 6" xfId="40914"/>
    <cellStyle name="Input 7 2 3 4 2 7" xfId="40915"/>
    <cellStyle name="Input 7 2 3 4 2 8" xfId="40916"/>
    <cellStyle name="Input 7 2 3 4 2 9" xfId="40917"/>
    <cellStyle name="Input 7 2 3 4 3" xfId="40918"/>
    <cellStyle name="Input 7 2 3 4 3 2" xfId="40919"/>
    <cellStyle name="Input 7 2 3 4 3 3" xfId="40920"/>
    <cellStyle name="Input 7 2 3 4 3 4" xfId="40921"/>
    <cellStyle name="Input 7 2 3 4 3 5" xfId="40922"/>
    <cellStyle name="Input 7 2 3 4 3 6" xfId="40923"/>
    <cellStyle name="Input 7 2 3 4 3 7" xfId="40924"/>
    <cellStyle name="Input 7 2 3 4 3 8" xfId="40925"/>
    <cellStyle name="Input 7 2 3 4 4" xfId="40926"/>
    <cellStyle name="Input 7 2 3 4 4 2" xfId="40927"/>
    <cellStyle name="Input 7 2 3 4 4 3" xfId="40928"/>
    <cellStyle name="Input 7 2 3 4 4 4" xfId="40929"/>
    <cellStyle name="Input 7 2 3 4 4 5" xfId="40930"/>
    <cellStyle name="Input 7 2 3 4 4 6" xfId="40931"/>
    <cellStyle name="Input 7 2 3 4 4 7" xfId="40932"/>
    <cellStyle name="Input 7 2 3 4 4 8" xfId="40933"/>
    <cellStyle name="Input 7 2 3 4 4 9" xfId="40934"/>
    <cellStyle name="Input 7 2 3 4 5" xfId="40935"/>
    <cellStyle name="Input 7 2 3 4 6" xfId="40936"/>
    <cellStyle name="Input 7 2 3 4 7" xfId="40937"/>
    <cellStyle name="Input 7 2 3 4 8" xfId="40938"/>
    <cellStyle name="Input 7 2 3 4 9" xfId="40939"/>
    <cellStyle name="Input 7 2 3 5" xfId="40940"/>
    <cellStyle name="Input 7 2 3 5 10" xfId="40941"/>
    <cellStyle name="Input 7 2 3 5 2" xfId="40942"/>
    <cellStyle name="Input 7 2 3 5 2 2" xfId="40943"/>
    <cellStyle name="Input 7 2 3 5 2 3" xfId="40944"/>
    <cellStyle name="Input 7 2 3 5 2 4" xfId="40945"/>
    <cellStyle name="Input 7 2 3 5 2 5" xfId="40946"/>
    <cellStyle name="Input 7 2 3 5 2 6" xfId="40947"/>
    <cellStyle name="Input 7 2 3 5 2 7" xfId="40948"/>
    <cellStyle name="Input 7 2 3 5 2 8" xfId="40949"/>
    <cellStyle name="Input 7 2 3 5 2 9" xfId="40950"/>
    <cellStyle name="Input 7 2 3 5 3" xfId="40951"/>
    <cellStyle name="Input 7 2 3 5 4" xfId="40952"/>
    <cellStyle name="Input 7 2 3 5 5" xfId="40953"/>
    <cellStyle name="Input 7 2 3 5 6" xfId="40954"/>
    <cellStyle name="Input 7 2 3 5 7" xfId="40955"/>
    <cellStyle name="Input 7 2 3 5 8" xfId="40956"/>
    <cellStyle name="Input 7 2 3 5 9" xfId="40957"/>
    <cellStyle name="Input 7 2 3 6" xfId="40958"/>
    <cellStyle name="Input 7 2 3 6 2" xfId="40959"/>
    <cellStyle name="Input 7 2 3 6 3" xfId="40960"/>
    <cellStyle name="Input 7 2 3 6 4" xfId="40961"/>
    <cellStyle name="Input 7 2 3 6 5" xfId="40962"/>
    <cellStyle name="Input 7 2 3 6 6" xfId="40963"/>
    <cellStyle name="Input 7 2 3 6 7" xfId="40964"/>
    <cellStyle name="Input 7 2 3 6 8" xfId="40965"/>
    <cellStyle name="Input 7 2 3 7" xfId="40966"/>
    <cellStyle name="Input 7 2 3 7 2" xfId="40967"/>
    <cellStyle name="Input 7 2 3 7 3" xfId="40968"/>
    <cellStyle name="Input 7 2 3 7 4" xfId="40969"/>
    <cellStyle name="Input 7 2 3 7 5" xfId="40970"/>
    <cellStyle name="Input 7 2 3 7 6" xfId="40971"/>
    <cellStyle name="Input 7 2 3 7 7" xfId="40972"/>
    <cellStyle name="Input 7 2 3 7 8" xfId="40973"/>
    <cellStyle name="Input 7 2 3 7 9" xfId="40974"/>
    <cellStyle name="Input 7 2 3 8" xfId="40975"/>
    <cellStyle name="Input 7 2 3 9" xfId="40976"/>
    <cellStyle name="Input 7 2 4" xfId="40977"/>
    <cellStyle name="Input 7 2 4 10" xfId="40978"/>
    <cellStyle name="Input 7 2 4 11" xfId="40979"/>
    <cellStyle name="Input 7 2 4 12" xfId="40980"/>
    <cellStyle name="Input 7 2 4 13" xfId="40981"/>
    <cellStyle name="Input 7 2 4 2" xfId="40982"/>
    <cellStyle name="Input 7 2 4 2 10" xfId="40983"/>
    <cellStyle name="Input 7 2 4 2 2" xfId="40984"/>
    <cellStyle name="Input 7 2 4 2 2 2" xfId="40985"/>
    <cellStyle name="Input 7 2 4 2 2 3" xfId="40986"/>
    <cellStyle name="Input 7 2 4 2 2 4" xfId="40987"/>
    <cellStyle name="Input 7 2 4 2 2 5" xfId="40988"/>
    <cellStyle name="Input 7 2 4 2 2 6" xfId="40989"/>
    <cellStyle name="Input 7 2 4 2 2 7" xfId="40990"/>
    <cellStyle name="Input 7 2 4 2 2 8" xfId="40991"/>
    <cellStyle name="Input 7 2 4 2 2 9" xfId="40992"/>
    <cellStyle name="Input 7 2 4 2 3" xfId="40993"/>
    <cellStyle name="Input 7 2 4 2 4" xfId="40994"/>
    <cellStyle name="Input 7 2 4 2 5" xfId="40995"/>
    <cellStyle name="Input 7 2 4 2 6" xfId="40996"/>
    <cellStyle name="Input 7 2 4 2 7" xfId="40997"/>
    <cellStyle name="Input 7 2 4 2 8" xfId="40998"/>
    <cellStyle name="Input 7 2 4 2 9" xfId="40999"/>
    <cellStyle name="Input 7 2 4 3" xfId="41000"/>
    <cellStyle name="Input 7 2 4 3 2" xfId="41001"/>
    <cellStyle name="Input 7 2 4 3 3" xfId="41002"/>
    <cellStyle name="Input 7 2 4 3 4" xfId="41003"/>
    <cellStyle name="Input 7 2 4 3 5" xfId="41004"/>
    <cellStyle name="Input 7 2 4 3 6" xfId="41005"/>
    <cellStyle name="Input 7 2 4 3 7" xfId="41006"/>
    <cellStyle name="Input 7 2 4 3 8" xfId="41007"/>
    <cellStyle name="Input 7 2 4 4" xfId="41008"/>
    <cellStyle name="Input 7 2 4 4 2" xfId="41009"/>
    <cellStyle name="Input 7 2 4 4 3" xfId="41010"/>
    <cellStyle name="Input 7 2 4 4 4" xfId="41011"/>
    <cellStyle name="Input 7 2 4 4 5" xfId="41012"/>
    <cellStyle name="Input 7 2 4 4 6" xfId="41013"/>
    <cellStyle name="Input 7 2 4 4 7" xfId="41014"/>
    <cellStyle name="Input 7 2 4 4 8" xfId="41015"/>
    <cellStyle name="Input 7 2 4 4 9" xfId="41016"/>
    <cellStyle name="Input 7 2 4 5" xfId="41017"/>
    <cellStyle name="Input 7 2 4 6" xfId="41018"/>
    <cellStyle name="Input 7 2 4 7" xfId="41019"/>
    <cellStyle name="Input 7 2 4 8" xfId="41020"/>
    <cellStyle name="Input 7 2 4 9" xfId="41021"/>
    <cellStyle name="Input 7 2 5" xfId="41022"/>
    <cellStyle name="Input 7 2 5 2" xfId="41023"/>
    <cellStyle name="Input 7 2 5 3" xfId="41024"/>
    <cellStyle name="Input 7 2 5 4" xfId="41025"/>
    <cellStyle name="Input 7 2 5 5" xfId="41026"/>
    <cellStyle name="Input 7 2 5 6" xfId="41027"/>
    <cellStyle name="Input 7 2 5 7" xfId="41028"/>
    <cellStyle name="Input 7 2 5 8" xfId="41029"/>
    <cellStyle name="Input 7 2 5 9" xfId="41030"/>
    <cellStyle name="Input 7 2 6" xfId="41031"/>
    <cellStyle name="Input 7 2 7" xfId="41032"/>
    <cellStyle name="Input 7 2 8" xfId="41033"/>
    <cellStyle name="Input 7 2 9" xfId="41034"/>
    <cellStyle name="Input 7 3" xfId="41035"/>
    <cellStyle name="Input 7 3 10" xfId="41036"/>
    <cellStyle name="Input 7 3 11" xfId="41037"/>
    <cellStyle name="Input 7 3 12" xfId="41038"/>
    <cellStyle name="Input 7 3 13" xfId="41039"/>
    <cellStyle name="Input 7 3 14" xfId="41040"/>
    <cellStyle name="Input 7 3 15" xfId="41041"/>
    <cellStyle name="Input 7 3 16" xfId="41042"/>
    <cellStyle name="Input 7 3 17" xfId="41043"/>
    <cellStyle name="Input 7 3 18" xfId="41044"/>
    <cellStyle name="Input 7 3 19" xfId="41045"/>
    <cellStyle name="Input 7 3 2" xfId="41046"/>
    <cellStyle name="Input 7 3 2 10" xfId="41047"/>
    <cellStyle name="Input 7 3 2 11" xfId="41048"/>
    <cellStyle name="Input 7 3 2 12" xfId="41049"/>
    <cellStyle name="Input 7 3 2 13" xfId="41050"/>
    <cellStyle name="Input 7 3 2 2" xfId="41051"/>
    <cellStyle name="Input 7 3 2 2 10" xfId="41052"/>
    <cellStyle name="Input 7 3 2 2 2" xfId="41053"/>
    <cellStyle name="Input 7 3 2 2 2 2" xfId="41054"/>
    <cellStyle name="Input 7 3 2 2 2 3" xfId="41055"/>
    <cellStyle name="Input 7 3 2 2 2 4" xfId="41056"/>
    <cellStyle name="Input 7 3 2 2 2 5" xfId="41057"/>
    <cellStyle name="Input 7 3 2 2 2 6" xfId="41058"/>
    <cellStyle name="Input 7 3 2 2 2 7" xfId="41059"/>
    <cellStyle name="Input 7 3 2 2 2 8" xfId="41060"/>
    <cellStyle name="Input 7 3 2 2 2 9" xfId="41061"/>
    <cellStyle name="Input 7 3 2 2 3" xfId="41062"/>
    <cellStyle name="Input 7 3 2 2 4" xfId="41063"/>
    <cellStyle name="Input 7 3 2 2 5" xfId="41064"/>
    <cellStyle name="Input 7 3 2 2 6" xfId="41065"/>
    <cellStyle name="Input 7 3 2 2 7" xfId="41066"/>
    <cellStyle name="Input 7 3 2 2 8" xfId="41067"/>
    <cellStyle name="Input 7 3 2 2 9" xfId="41068"/>
    <cellStyle name="Input 7 3 2 3" xfId="41069"/>
    <cellStyle name="Input 7 3 2 3 2" xfId="41070"/>
    <cellStyle name="Input 7 3 2 3 3" xfId="41071"/>
    <cellStyle name="Input 7 3 2 3 4" xfId="41072"/>
    <cellStyle name="Input 7 3 2 3 5" xfId="41073"/>
    <cellStyle name="Input 7 3 2 3 6" xfId="41074"/>
    <cellStyle name="Input 7 3 2 3 7" xfId="41075"/>
    <cellStyle name="Input 7 3 2 3 8" xfId="41076"/>
    <cellStyle name="Input 7 3 2 4" xfId="41077"/>
    <cellStyle name="Input 7 3 2 4 2" xfId="41078"/>
    <cellStyle name="Input 7 3 2 4 3" xfId="41079"/>
    <cellStyle name="Input 7 3 2 4 4" xfId="41080"/>
    <cellStyle name="Input 7 3 2 4 5" xfId="41081"/>
    <cellStyle name="Input 7 3 2 4 6" xfId="41082"/>
    <cellStyle name="Input 7 3 2 4 7" xfId="41083"/>
    <cellStyle name="Input 7 3 2 4 8" xfId="41084"/>
    <cellStyle name="Input 7 3 2 4 9" xfId="41085"/>
    <cellStyle name="Input 7 3 2 5" xfId="41086"/>
    <cellStyle name="Input 7 3 2 6" xfId="41087"/>
    <cellStyle name="Input 7 3 2 7" xfId="41088"/>
    <cellStyle name="Input 7 3 2 8" xfId="41089"/>
    <cellStyle name="Input 7 3 2 9" xfId="41090"/>
    <cellStyle name="Input 7 3 3" xfId="41091"/>
    <cellStyle name="Input 7 3 3 10" xfId="41092"/>
    <cellStyle name="Input 7 3 3 11" xfId="41093"/>
    <cellStyle name="Input 7 3 3 12" xfId="41094"/>
    <cellStyle name="Input 7 3 3 13" xfId="41095"/>
    <cellStyle name="Input 7 3 3 2" xfId="41096"/>
    <cellStyle name="Input 7 3 3 2 10" xfId="41097"/>
    <cellStyle name="Input 7 3 3 2 2" xfId="41098"/>
    <cellStyle name="Input 7 3 3 2 2 2" xfId="41099"/>
    <cellStyle name="Input 7 3 3 2 2 3" xfId="41100"/>
    <cellStyle name="Input 7 3 3 2 2 4" xfId="41101"/>
    <cellStyle name="Input 7 3 3 2 2 5" xfId="41102"/>
    <cellStyle name="Input 7 3 3 2 2 6" xfId="41103"/>
    <cellStyle name="Input 7 3 3 2 2 7" xfId="41104"/>
    <cellStyle name="Input 7 3 3 2 2 8" xfId="41105"/>
    <cellStyle name="Input 7 3 3 2 2 9" xfId="41106"/>
    <cellStyle name="Input 7 3 3 2 3" xfId="41107"/>
    <cellStyle name="Input 7 3 3 2 4" xfId="41108"/>
    <cellStyle name="Input 7 3 3 2 5" xfId="41109"/>
    <cellStyle name="Input 7 3 3 2 6" xfId="41110"/>
    <cellStyle name="Input 7 3 3 2 7" xfId="41111"/>
    <cellStyle name="Input 7 3 3 2 8" xfId="41112"/>
    <cellStyle name="Input 7 3 3 2 9" xfId="41113"/>
    <cellStyle name="Input 7 3 3 3" xfId="41114"/>
    <cellStyle name="Input 7 3 3 3 2" xfId="41115"/>
    <cellStyle name="Input 7 3 3 3 3" xfId="41116"/>
    <cellStyle name="Input 7 3 3 3 4" xfId="41117"/>
    <cellStyle name="Input 7 3 3 3 5" xfId="41118"/>
    <cellStyle name="Input 7 3 3 3 6" xfId="41119"/>
    <cellStyle name="Input 7 3 3 3 7" xfId="41120"/>
    <cellStyle name="Input 7 3 3 3 8" xfId="41121"/>
    <cellStyle name="Input 7 3 3 4" xfId="41122"/>
    <cellStyle name="Input 7 3 3 4 2" xfId="41123"/>
    <cellStyle name="Input 7 3 3 4 3" xfId="41124"/>
    <cellStyle name="Input 7 3 3 4 4" xfId="41125"/>
    <cellStyle name="Input 7 3 3 4 5" xfId="41126"/>
    <cellStyle name="Input 7 3 3 4 6" xfId="41127"/>
    <cellStyle name="Input 7 3 3 4 7" xfId="41128"/>
    <cellStyle name="Input 7 3 3 4 8" xfId="41129"/>
    <cellStyle name="Input 7 3 3 4 9" xfId="41130"/>
    <cellStyle name="Input 7 3 3 5" xfId="41131"/>
    <cellStyle name="Input 7 3 3 6" xfId="41132"/>
    <cellStyle name="Input 7 3 3 7" xfId="41133"/>
    <cellStyle name="Input 7 3 3 8" xfId="41134"/>
    <cellStyle name="Input 7 3 3 9" xfId="41135"/>
    <cellStyle name="Input 7 3 4" xfId="41136"/>
    <cellStyle name="Input 7 3 4 10" xfId="41137"/>
    <cellStyle name="Input 7 3 4 11" xfId="41138"/>
    <cellStyle name="Input 7 3 4 12" xfId="41139"/>
    <cellStyle name="Input 7 3 4 13" xfId="41140"/>
    <cellStyle name="Input 7 3 4 2" xfId="41141"/>
    <cellStyle name="Input 7 3 4 2 10" xfId="41142"/>
    <cellStyle name="Input 7 3 4 2 2" xfId="41143"/>
    <cellStyle name="Input 7 3 4 2 2 2" xfId="41144"/>
    <cellStyle name="Input 7 3 4 2 2 3" xfId="41145"/>
    <cellStyle name="Input 7 3 4 2 2 4" xfId="41146"/>
    <cellStyle name="Input 7 3 4 2 2 5" xfId="41147"/>
    <cellStyle name="Input 7 3 4 2 2 6" xfId="41148"/>
    <cellStyle name="Input 7 3 4 2 2 7" xfId="41149"/>
    <cellStyle name="Input 7 3 4 2 2 8" xfId="41150"/>
    <cellStyle name="Input 7 3 4 2 2 9" xfId="41151"/>
    <cellStyle name="Input 7 3 4 2 3" xfId="41152"/>
    <cellStyle name="Input 7 3 4 2 4" xfId="41153"/>
    <cellStyle name="Input 7 3 4 2 5" xfId="41154"/>
    <cellStyle name="Input 7 3 4 2 6" xfId="41155"/>
    <cellStyle name="Input 7 3 4 2 7" xfId="41156"/>
    <cellStyle name="Input 7 3 4 2 8" xfId="41157"/>
    <cellStyle name="Input 7 3 4 2 9" xfId="41158"/>
    <cellStyle name="Input 7 3 4 3" xfId="41159"/>
    <cellStyle name="Input 7 3 4 3 2" xfId="41160"/>
    <cellStyle name="Input 7 3 4 3 3" xfId="41161"/>
    <cellStyle name="Input 7 3 4 3 4" xfId="41162"/>
    <cellStyle name="Input 7 3 4 3 5" xfId="41163"/>
    <cellStyle name="Input 7 3 4 3 6" xfId="41164"/>
    <cellStyle name="Input 7 3 4 3 7" xfId="41165"/>
    <cellStyle name="Input 7 3 4 3 8" xfId="41166"/>
    <cellStyle name="Input 7 3 4 4" xfId="41167"/>
    <cellStyle name="Input 7 3 4 4 2" xfId="41168"/>
    <cellStyle name="Input 7 3 4 4 3" xfId="41169"/>
    <cellStyle name="Input 7 3 4 4 4" xfId="41170"/>
    <cellStyle name="Input 7 3 4 4 5" xfId="41171"/>
    <cellStyle name="Input 7 3 4 4 6" xfId="41172"/>
    <cellStyle name="Input 7 3 4 4 7" xfId="41173"/>
    <cellStyle name="Input 7 3 4 4 8" xfId="41174"/>
    <cellStyle name="Input 7 3 4 4 9" xfId="41175"/>
    <cellStyle name="Input 7 3 4 5" xfId="41176"/>
    <cellStyle name="Input 7 3 4 6" xfId="41177"/>
    <cellStyle name="Input 7 3 4 7" xfId="41178"/>
    <cellStyle name="Input 7 3 4 8" xfId="41179"/>
    <cellStyle name="Input 7 3 4 9" xfId="41180"/>
    <cellStyle name="Input 7 3 5" xfId="41181"/>
    <cellStyle name="Input 7 3 5 10" xfId="41182"/>
    <cellStyle name="Input 7 3 5 11" xfId="41183"/>
    <cellStyle name="Input 7 3 5 12" xfId="41184"/>
    <cellStyle name="Input 7 3 5 13" xfId="41185"/>
    <cellStyle name="Input 7 3 5 2" xfId="41186"/>
    <cellStyle name="Input 7 3 5 2 10" xfId="41187"/>
    <cellStyle name="Input 7 3 5 2 2" xfId="41188"/>
    <cellStyle name="Input 7 3 5 2 2 2" xfId="41189"/>
    <cellStyle name="Input 7 3 5 2 2 3" xfId="41190"/>
    <cellStyle name="Input 7 3 5 2 2 4" xfId="41191"/>
    <cellStyle name="Input 7 3 5 2 2 5" xfId="41192"/>
    <cellStyle name="Input 7 3 5 2 2 6" xfId="41193"/>
    <cellStyle name="Input 7 3 5 2 2 7" xfId="41194"/>
    <cellStyle name="Input 7 3 5 2 2 8" xfId="41195"/>
    <cellStyle name="Input 7 3 5 2 2 9" xfId="41196"/>
    <cellStyle name="Input 7 3 5 2 3" xfId="41197"/>
    <cellStyle name="Input 7 3 5 2 4" xfId="41198"/>
    <cellStyle name="Input 7 3 5 2 5" xfId="41199"/>
    <cellStyle name="Input 7 3 5 2 6" xfId="41200"/>
    <cellStyle name="Input 7 3 5 2 7" xfId="41201"/>
    <cellStyle name="Input 7 3 5 2 8" xfId="41202"/>
    <cellStyle name="Input 7 3 5 2 9" xfId="41203"/>
    <cellStyle name="Input 7 3 5 3" xfId="41204"/>
    <cellStyle name="Input 7 3 5 3 2" xfId="41205"/>
    <cellStyle name="Input 7 3 5 3 3" xfId="41206"/>
    <cellStyle name="Input 7 3 5 3 4" xfId="41207"/>
    <cellStyle name="Input 7 3 5 3 5" xfId="41208"/>
    <cellStyle name="Input 7 3 5 3 6" xfId="41209"/>
    <cellStyle name="Input 7 3 5 3 7" xfId="41210"/>
    <cellStyle name="Input 7 3 5 3 8" xfId="41211"/>
    <cellStyle name="Input 7 3 5 4" xfId="41212"/>
    <cellStyle name="Input 7 3 5 4 2" xfId="41213"/>
    <cellStyle name="Input 7 3 5 4 3" xfId="41214"/>
    <cellStyle name="Input 7 3 5 4 4" xfId="41215"/>
    <cellStyle name="Input 7 3 5 4 5" xfId="41216"/>
    <cellStyle name="Input 7 3 5 4 6" xfId="41217"/>
    <cellStyle name="Input 7 3 5 4 7" xfId="41218"/>
    <cellStyle name="Input 7 3 5 4 8" xfId="41219"/>
    <cellStyle name="Input 7 3 5 4 9" xfId="41220"/>
    <cellStyle name="Input 7 3 5 5" xfId="41221"/>
    <cellStyle name="Input 7 3 5 6" xfId="41222"/>
    <cellStyle name="Input 7 3 5 7" xfId="41223"/>
    <cellStyle name="Input 7 3 5 8" xfId="41224"/>
    <cellStyle name="Input 7 3 5 9" xfId="41225"/>
    <cellStyle name="Input 7 3 6" xfId="41226"/>
    <cellStyle name="Input 7 3 6 10" xfId="41227"/>
    <cellStyle name="Input 7 3 6 2" xfId="41228"/>
    <cellStyle name="Input 7 3 6 2 2" xfId="41229"/>
    <cellStyle name="Input 7 3 6 2 3" xfId="41230"/>
    <cellStyle name="Input 7 3 6 2 4" xfId="41231"/>
    <cellStyle name="Input 7 3 6 2 5" xfId="41232"/>
    <cellStyle name="Input 7 3 6 2 6" xfId="41233"/>
    <cellStyle name="Input 7 3 6 2 7" xfId="41234"/>
    <cellStyle name="Input 7 3 6 2 8" xfId="41235"/>
    <cellStyle name="Input 7 3 6 2 9" xfId="41236"/>
    <cellStyle name="Input 7 3 6 3" xfId="41237"/>
    <cellStyle name="Input 7 3 6 4" xfId="41238"/>
    <cellStyle name="Input 7 3 6 5" xfId="41239"/>
    <cellStyle name="Input 7 3 6 6" xfId="41240"/>
    <cellStyle name="Input 7 3 6 7" xfId="41241"/>
    <cellStyle name="Input 7 3 6 8" xfId="41242"/>
    <cellStyle name="Input 7 3 6 9" xfId="41243"/>
    <cellStyle name="Input 7 3 7" xfId="41244"/>
    <cellStyle name="Input 7 3 7 2" xfId="41245"/>
    <cellStyle name="Input 7 3 7 3" xfId="41246"/>
    <cellStyle name="Input 7 3 7 4" xfId="41247"/>
    <cellStyle name="Input 7 3 7 5" xfId="41248"/>
    <cellStyle name="Input 7 3 7 6" xfId="41249"/>
    <cellStyle name="Input 7 3 7 7" xfId="41250"/>
    <cellStyle name="Input 7 3 7 8" xfId="41251"/>
    <cellStyle name="Input 7 3 8" xfId="41252"/>
    <cellStyle name="Input 7 3 8 2" xfId="41253"/>
    <cellStyle name="Input 7 3 8 3" xfId="41254"/>
    <cellStyle name="Input 7 3 8 4" xfId="41255"/>
    <cellStyle name="Input 7 3 8 5" xfId="41256"/>
    <cellStyle name="Input 7 3 8 6" xfId="41257"/>
    <cellStyle name="Input 7 3 8 7" xfId="41258"/>
    <cellStyle name="Input 7 3 8 8" xfId="41259"/>
    <cellStyle name="Input 7 3 8 9" xfId="41260"/>
    <cellStyle name="Input 7 3 9" xfId="41261"/>
    <cellStyle name="Input 7 4" xfId="41262"/>
    <cellStyle name="Input 7 4 10" xfId="41263"/>
    <cellStyle name="Input 7 4 11" xfId="41264"/>
    <cellStyle name="Input 7 4 12" xfId="41265"/>
    <cellStyle name="Input 7 4 13" xfId="41266"/>
    <cellStyle name="Input 7 4 14" xfId="41267"/>
    <cellStyle name="Input 7 4 15" xfId="41268"/>
    <cellStyle name="Input 7 4 16" xfId="41269"/>
    <cellStyle name="Input 7 4 17" xfId="41270"/>
    <cellStyle name="Input 7 4 18" xfId="41271"/>
    <cellStyle name="Input 7 4 2" xfId="41272"/>
    <cellStyle name="Input 7 4 2 10" xfId="41273"/>
    <cellStyle name="Input 7 4 2 11" xfId="41274"/>
    <cellStyle name="Input 7 4 2 12" xfId="41275"/>
    <cellStyle name="Input 7 4 2 13" xfId="41276"/>
    <cellStyle name="Input 7 4 2 2" xfId="41277"/>
    <cellStyle name="Input 7 4 2 2 10" xfId="41278"/>
    <cellStyle name="Input 7 4 2 2 2" xfId="41279"/>
    <cellStyle name="Input 7 4 2 2 2 2" xfId="41280"/>
    <cellStyle name="Input 7 4 2 2 2 3" xfId="41281"/>
    <cellStyle name="Input 7 4 2 2 2 4" xfId="41282"/>
    <cellStyle name="Input 7 4 2 2 2 5" xfId="41283"/>
    <cellStyle name="Input 7 4 2 2 2 6" xfId="41284"/>
    <cellStyle name="Input 7 4 2 2 2 7" xfId="41285"/>
    <cellStyle name="Input 7 4 2 2 2 8" xfId="41286"/>
    <cellStyle name="Input 7 4 2 2 2 9" xfId="41287"/>
    <cellStyle name="Input 7 4 2 2 3" xfId="41288"/>
    <cellStyle name="Input 7 4 2 2 4" xfId="41289"/>
    <cellStyle name="Input 7 4 2 2 5" xfId="41290"/>
    <cellStyle name="Input 7 4 2 2 6" xfId="41291"/>
    <cellStyle name="Input 7 4 2 2 7" xfId="41292"/>
    <cellStyle name="Input 7 4 2 2 8" xfId="41293"/>
    <cellStyle name="Input 7 4 2 2 9" xfId="41294"/>
    <cellStyle name="Input 7 4 2 3" xfId="41295"/>
    <cellStyle name="Input 7 4 2 3 2" xfId="41296"/>
    <cellStyle name="Input 7 4 2 3 3" xfId="41297"/>
    <cellStyle name="Input 7 4 2 3 4" xfId="41298"/>
    <cellStyle name="Input 7 4 2 3 5" xfId="41299"/>
    <cellStyle name="Input 7 4 2 3 6" xfId="41300"/>
    <cellStyle name="Input 7 4 2 3 7" xfId="41301"/>
    <cellStyle name="Input 7 4 2 3 8" xfId="41302"/>
    <cellStyle name="Input 7 4 2 4" xfId="41303"/>
    <cellStyle name="Input 7 4 2 4 2" xfId="41304"/>
    <cellStyle name="Input 7 4 2 4 3" xfId="41305"/>
    <cellStyle name="Input 7 4 2 4 4" xfId="41306"/>
    <cellStyle name="Input 7 4 2 4 5" xfId="41307"/>
    <cellStyle name="Input 7 4 2 4 6" xfId="41308"/>
    <cellStyle name="Input 7 4 2 4 7" xfId="41309"/>
    <cellStyle name="Input 7 4 2 4 8" xfId="41310"/>
    <cellStyle name="Input 7 4 2 4 9" xfId="41311"/>
    <cellStyle name="Input 7 4 2 5" xfId="41312"/>
    <cellStyle name="Input 7 4 2 6" xfId="41313"/>
    <cellStyle name="Input 7 4 2 7" xfId="41314"/>
    <cellStyle name="Input 7 4 2 8" xfId="41315"/>
    <cellStyle name="Input 7 4 2 9" xfId="41316"/>
    <cellStyle name="Input 7 4 3" xfId="41317"/>
    <cellStyle name="Input 7 4 3 10" xfId="41318"/>
    <cellStyle name="Input 7 4 3 11" xfId="41319"/>
    <cellStyle name="Input 7 4 3 12" xfId="41320"/>
    <cellStyle name="Input 7 4 3 13" xfId="41321"/>
    <cellStyle name="Input 7 4 3 2" xfId="41322"/>
    <cellStyle name="Input 7 4 3 2 10" xfId="41323"/>
    <cellStyle name="Input 7 4 3 2 2" xfId="41324"/>
    <cellStyle name="Input 7 4 3 2 2 2" xfId="41325"/>
    <cellStyle name="Input 7 4 3 2 2 3" xfId="41326"/>
    <cellStyle name="Input 7 4 3 2 2 4" xfId="41327"/>
    <cellStyle name="Input 7 4 3 2 2 5" xfId="41328"/>
    <cellStyle name="Input 7 4 3 2 2 6" xfId="41329"/>
    <cellStyle name="Input 7 4 3 2 2 7" xfId="41330"/>
    <cellStyle name="Input 7 4 3 2 2 8" xfId="41331"/>
    <cellStyle name="Input 7 4 3 2 2 9" xfId="41332"/>
    <cellStyle name="Input 7 4 3 2 3" xfId="41333"/>
    <cellStyle name="Input 7 4 3 2 4" xfId="41334"/>
    <cellStyle name="Input 7 4 3 2 5" xfId="41335"/>
    <cellStyle name="Input 7 4 3 2 6" xfId="41336"/>
    <cellStyle name="Input 7 4 3 2 7" xfId="41337"/>
    <cellStyle name="Input 7 4 3 2 8" xfId="41338"/>
    <cellStyle name="Input 7 4 3 2 9" xfId="41339"/>
    <cellStyle name="Input 7 4 3 3" xfId="41340"/>
    <cellStyle name="Input 7 4 3 3 2" xfId="41341"/>
    <cellStyle name="Input 7 4 3 3 3" xfId="41342"/>
    <cellStyle name="Input 7 4 3 3 4" xfId="41343"/>
    <cellStyle name="Input 7 4 3 3 5" xfId="41344"/>
    <cellStyle name="Input 7 4 3 3 6" xfId="41345"/>
    <cellStyle name="Input 7 4 3 3 7" xfId="41346"/>
    <cellStyle name="Input 7 4 3 3 8" xfId="41347"/>
    <cellStyle name="Input 7 4 3 4" xfId="41348"/>
    <cellStyle name="Input 7 4 3 4 2" xfId="41349"/>
    <cellStyle name="Input 7 4 3 4 3" xfId="41350"/>
    <cellStyle name="Input 7 4 3 4 4" xfId="41351"/>
    <cellStyle name="Input 7 4 3 4 5" xfId="41352"/>
    <cellStyle name="Input 7 4 3 4 6" xfId="41353"/>
    <cellStyle name="Input 7 4 3 4 7" xfId="41354"/>
    <cellStyle name="Input 7 4 3 4 8" xfId="41355"/>
    <cellStyle name="Input 7 4 3 4 9" xfId="41356"/>
    <cellStyle name="Input 7 4 3 5" xfId="41357"/>
    <cellStyle name="Input 7 4 3 6" xfId="41358"/>
    <cellStyle name="Input 7 4 3 7" xfId="41359"/>
    <cellStyle name="Input 7 4 3 8" xfId="41360"/>
    <cellStyle name="Input 7 4 3 9" xfId="41361"/>
    <cellStyle name="Input 7 4 4" xfId="41362"/>
    <cellStyle name="Input 7 4 4 10" xfId="41363"/>
    <cellStyle name="Input 7 4 4 11" xfId="41364"/>
    <cellStyle name="Input 7 4 4 12" xfId="41365"/>
    <cellStyle name="Input 7 4 4 13" xfId="41366"/>
    <cellStyle name="Input 7 4 4 2" xfId="41367"/>
    <cellStyle name="Input 7 4 4 2 10" xfId="41368"/>
    <cellStyle name="Input 7 4 4 2 2" xfId="41369"/>
    <cellStyle name="Input 7 4 4 2 2 2" xfId="41370"/>
    <cellStyle name="Input 7 4 4 2 2 3" xfId="41371"/>
    <cellStyle name="Input 7 4 4 2 2 4" xfId="41372"/>
    <cellStyle name="Input 7 4 4 2 2 5" xfId="41373"/>
    <cellStyle name="Input 7 4 4 2 2 6" xfId="41374"/>
    <cellStyle name="Input 7 4 4 2 2 7" xfId="41375"/>
    <cellStyle name="Input 7 4 4 2 2 8" xfId="41376"/>
    <cellStyle name="Input 7 4 4 2 2 9" xfId="41377"/>
    <cellStyle name="Input 7 4 4 2 3" xfId="41378"/>
    <cellStyle name="Input 7 4 4 2 4" xfId="41379"/>
    <cellStyle name="Input 7 4 4 2 5" xfId="41380"/>
    <cellStyle name="Input 7 4 4 2 6" xfId="41381"/>
    <cellStyle name="Input 7 4 4 2 7" xfId="41382"/>
    <cellStyle name="Input 7 4 4 2 8" xfId="41383"/>
    <cellStyle name="Input 7 4 4 2 9" xfId="41384"/>
    <cellStyle name="Input 7 4 4 3" xfId="41385"/>
    <cellStyle name="Input 7 4 4 3 2" xfId="41386"/>
    <cellStyle name="Input 7 4 4 3 3" xfId="41387"/>
    <cellStyle name="Input 7 4 4 3 4" xfId="41388"/>
    <cellStyle name="Input 7 4 4 3 5" xfId="41389"/>
    <cellStyle name="Input 7 4 4 3 6" xfId="41390"/>
    <cellStyle name="Input 7 4 4 3 7" xfId="41391"/>
    <cellStyle name="Input 7 4 4 3 8" xfId="41392"/>
    <cellStyle name="Input 7 4 4 4" xfId="41393"/>
    <cellStyle name="Input 7 4 4 4 2" xfId="41394"/>
    <cellStyle name="Input 7 4 4 4 3" xfId="41395"/>
    <cellStyle name="Input 7 4 4 4 4" xfId="41396"/>
    <cellStyle name="Input 7 4 4 4 5" xfId="41397"/>
    <cellStyle name="Input 7 4 4 4 6" xfId="41398"/>
    <cellStyle name="Input 7 4 4 4 7" xfId="41399"/>
    <cellStyle name="Input 7 4 4 4 8" xfId="41400"/>
    <cellStyle name="Input 7 4 4 4 9" xfId="41401"/>
    <cellStyle name="Input 7 4 4 5" xfId="41402"/>
    <cellStyle name="Input 7 4 4 6" xfId="41403"/>
    <cellStyle name="Input 7 4 4 7" xfId="41404"/>
    <cellStyle name="Input 7 4 4 8" xfId="41405"/>
    <cellStyle name="Input 7 4 4 9" xfId="41406"/>
    <cellStyle name="Input 7 4 5" xfId="41407"/>
    <cellStyle name="Input 7 4 5 10" xfId="41408"/>
    <cellStyle name="Input 7 4 5 11" xfId="41409"/>
    <cellStyle name="Input 7 4 5 12" xfId="41410"/>
    <cellStyle name="Input 7 4 5 13" xfId="41411"/>
    <cellStyle name="Input 7 4 5 2" xfId="41412"/>
    <cellStyle name="Input 7 4 5 2 10" xfId="41413"/>
    <cellStyle name="Input 7 4 5 2 2" xfId="41414"/>
    <cellStyle name="Input 7 4 5 2 2 2" xfId="41415"/>
    <cellStyle name="Input 7 4 5 2 2 3" xfId="41416"/>
    <cellStyle name="Input 7 4 5 2 2 4" xfId="41417"/>
    <cellStyle name="Input 7 4 5 2 2 5" xfId="41418"/>
    <cellStyle name="Input 7 4 5 2 2 6" xfId="41419"/>
    <cellStyle name="Input 7 4 5 2 2 7" xfId="41420"/>
    <cellStyle name="Input 7 4 5 2 2 8" xfId="41421"/>
    <cellStyle name="Input 7 4 5 2 2 9" xfId="41422"/>
    <cellStyle name="Input 7 4 5 2 3" xfId="41423"/>
    <cellStyle name="Input 7 4 5 2 4" xfId="41424"/>
    <cellStyle name="Input 7 4 5 2 5" xfId="41425"/>
    <cellStyle name="Input 7 4 5 2 6" xfId="41426"/>
    <cellStyle name="Input 7 4 5 2 7" xfId="41427"/>
    <cellStyle name="Input 7 4 5 2 8" xfId="41428"/>
    <cellStyle name="Input 7 4 5 2 9" xfId="41429"/>
    <cellStyle name="Input 7 4 5 3" xfId="41430"/>
    <cellStyle name="Input 7 4 5 3 2" xfId="41431"/>
    <cellStyle name="Input 7 4 5 3 3" xfId="41432"/>
    <cellStyle name="Input 7 4 5 3 4" xfId="41433"/>
    <cellStyle name="Input 7 4 5 3 5" xfId="41434"/>
    <cellStyle name="Input 7 4 5 3 6" xfId="41435"/>
    <cellStyle name="Input 7 4 5 3 7" xfId="41436"/>
    <cellStyle name="Input 7 4 5 3 8" xfId="41437"/>
    <cellStyle name="Input 7 4 5 4" xfId="41438"/>
    <cellStyle name="Input 7 4 5 4 2" xfId="41439"/>
    <cellStyle name="Input 7 4 5 4 3" xfId="41440"/>
    <cellStyle name="Input 7 4 5 4 4" xfId="41441"/>
    <cellStyle name="Input 7 4 5 4 5" xfId="41442"/>
    <cellStyle name="Input 7 4 5 4 6" xfId="41443"/>
    <cellStyle name="Input 7 4 5 4 7" xfId="41444"/>
    <cellStyle name="Input 7 4 5 4 8" xfId="41445"/>
    <cellStyle name="Input 7 4 5 4 9" xfId="41446"/>
    <cellStyle name="Input 7 4 5 5" xfId="41447"/>
    <cellStyle name="Input 7 4 5 6" xfId="41448"/>
    <cellStyle name="Input 7 4 5 7" xfId="41449"/>
    <cellStyle name="Input 7 4 5 8" xfId="41450"/>
    <cellStyle name="Input 7 4 5 9" xfId="41451"/>
    <cellStyle name="Input 7 4 6" xfId="41452"/>
    <cellStyle name="Input 7 4 6 10" xfId="41453"/>
    <cellStyle name="Input 7 4 6 2" xfId="41454"/>
    <cellStyle name="Input 7 4 6 2 2" xfId="41455"/>
    <cellStyle name="Input 7 4 6 2 3" xfId="41456"/>
    <cellStyle name="Input 7 4 6 2 4" xfId="41457"/>
    <cellStyle name="Input 7 4 6 2 5" xfId="41458"/>
    <cellStyle name="Input 7 4 6 2 6" xfId="41459"/>
    <cellStyle name="Input 7 4 6 2 7" xfId="41460"/>
    <cellStyle name="Input 7 4 6 2 8" xfId="41461"/>
    <cellStyle name="Input 7 4 6 2 9" xfId="41462"/>
    <cellStyle name="Input 7 4 6 3" xfId="41463"/>
    <cellStyle name="Input 7 4 6 4" xfId="41464"/>
    <cellStyle name="Input 7 4 6 5" xfId="41465"/>
    <cellStyle name="Input 7 4 6 6" xfId="41466"/>
    <cellStyle name="Input 7 4 6 7" xfId="41467"/>
    <cellStyle name="Input 7 4 6 8" xfId="41468"/>
    <cellStyle name="Input 7 4 6 9" xfId="41469"/>
    <cellStyle name="Input 7 4 7" xfId="41470"/>
    <cellStyle name="Input 7 4 7 2" xfId="41471"/>
    <cellStyle name="Input 7 4 7 3" xfId="41472"/>
    <cellStyle name="Input 7 4 7 4" xfId="41473"/>
    <cellStyle name="Input 7 4 7 5" xfId="41474"/>
    <cellStyle name="Input 7 4 7 6" xfId="41475"/>
    <cellStyle name="Input 7 4 7 7" xfId="41476"/>
    <cellStyle name="Input 7 4 7 8" xfId="41477"/>
    <cellStyle name="Input 7 4 8" xfId="41478"/>
    <cellStyle name="Input 7 4 8 2" xfId="41479"/>
    <cellStyle name="Input 7 4 8 3" xfId="41480"/>
    <cellStyle name="Input 7 4 8 4" xfId="41481"/>
    <cellStyle name="Input 7 4 8 5" xfId="41482"/>
    <cellStyle name="Input 7 4 8 6" xfId="41483"/>
    <cellStyle name="Input 7 4 8 7" xfId="41484"/>
    <cellStyle name="Input 7 4 8 8" xfId="41485"/>
    <cellStyle name="Input 7 4 8 9" xfId="41486"/>
    <cellStyle name="Input 7 4 9" xfId="41487"/>
    <cellStyle name="Input 7 5" xfId="41488"/>
    <cellStyle name="Input 7 5 10" xfId="41489"/>
    <cellStyle name="Input 7 5 11" xfId="41490"/>
    <cellStyle name="Input 7 5 12" xfId="41491"/>
    <cellStyle name="Input 7 5 13" xfId="41492"/>
    <cellStyle name="Input 7 5 2" xfId="41493"/>
    <cellStyle name="Input 7 5 2 10" xfId="41494"/>
    <cellStyle name="Input 7 5 2 2" xfId="41495"/>
    <cellStyle name="Input 7 5 2 2 2" xfId="41496"/>
    <cellStyle name="Input 7 5 2 2 3" xfId="41497"/>
    <cellStyle name="Input 7 5 2 2 4" xfId="41498"/>
    <cellStyle name="Input 7 5 2 2 5" xfId="41499"/>
    <cellStyle name="Input 7 5 2 2 6" xfId="41500"/>
    <cellStyle name="Input 7 5 2 2 7" xfId="41501"/>
    <cellStyle name="Input 7 5 2 2 8" xfId="41502"/>
    <cellStyle name="Input 7 5 2 2 9" xfId="41503"/>
    <cellStyle name="Input 7 5 2 3" xfId="41504"/>
    <cellStyle name="Input 7 5 2 4" xfId="41505"/>
    <cellStyle name="Input 7 5 2 5" xfId="41506"/>
    <cellStyle name="Input 7 5 2 6" xfId="41507"/>
    <cellStyle name="Input 7 5 2 7" xfId="41508"/>
    <cellStyle name="Input 7 5 2 8" xfId="41509"/>
    <cellStyle name="Input 7 5 2 9" xfId="41510"/>
    <cellStyle name="Input 7 5 3" xfId="41511"/>
    <cellStyle name="Input 7 5 3 2" xfId="41512"/>
    <cellStyle name="Input 7 5 3 3" xfId="41513"/>
    <cellStyle name="Input 7 5 3 4" xfId="41514"/>
    <cellStyle name="Input 7 5 3 5" xfId="41515"/>
    <cellStyle name="Input 7 5 3 6" xfId="41516"/>
    <cellStyle name="Input 7 5 3 7" xfId="41517"/>
    <cellStyle name="Input 7 5 3 8" xfId="41518"/>
    <cellStyle name="Input 7 5 4" xfId="41519"/>
    <cellStyle name="Input 7 5 4 2" xfId="41520"/>
    <cellStyle name="Input 7 5 4 3" xfId="41521"/>
    <cellStyle name="Input 7 5 4 4" xfId="41522"/>
    <cellStyle name="Input 7 5 4 5" xfId="41523"/>
    <cellStyle name="Input 7 5 4 6" xfId="41524"/>
    <cellStyle name="Input 7 5 4 7" xfId="41525"/>
    <cellStyle name="Input 7 5 4 8" xfId="41526"/>
    <cellStyle name="Input 7 5 4 9" xfId="41527"/>
    <cellStyle name="Input 7 5 5" xfId="41528"/>
    <cellStyle name="Input 7 5 6" xfId="41529"/>
    <cellStyle name="Input 7 5 7" xfId="41530"/>
    <cellStyle name="Input 7 5 8" xfId="41531"/>
    <cellStyle name="Input 7 5 9" xfId="41532"/>
    <cellStyle name="Input 7 6" xfId="41533"/>
    <cellStyle name="Input 7 6 10" xfId="41534"/>
    <cellStyle name="Input 7 6 11" xfId="41535"/>
    <cellStyle name="Input 7 6 12" xfId="41536"/>
    <cellStyle name="Input 7 6 13" xfId="41537"/>
    <cellStyle name="Input 7 6 2" xfId="41538"/>
    <cellStyle name="Input 7 6 2 10" xfId="41539"/>
    <cellStyle name="Input 7 6 2 2" xfId="41540"/>
    <cellStyle name="Input 7 6 2 2 2" xfId="41541"/>
    <cellStyle name="Input 7 6 2 2 3" xfId="41542"/>
    <cellStyle name="Input 7 6 2 2 4" xfId="41543"/>
    <cellStyle name="Input 7 6 2 2 5" xfId="41544"/>
    <cellStyle name="Input 7 6 2 2 6" xfId="41545"/>
    <cellStyle name="Input 7 6 2 2 7" xfId="41546"/>
    <cellStyle name="Input 7 6 2 2 8" xfId="41547"/>
    <cellStyle name="Input 7 6 2 2 9" xfId="41548"/>
    <cellStyle name="Input 7 6 2 3" xfId="41549"/>
    <cellStyle name="Input 7 6 2 4" xfId="41550"/>
    <cellStyle name="Input 7 6 2 5" xfId="41551"/>
    <cellStyle name="Input 7 6 2 6" xfId="41552"/>
    <cellStyle name="Input 7 6 2 7" xfId="41553"/>
    <cellStyle name="Input 7 6 2 8" xfId="41554"/>
    <cellStyle name="Input 7 6 2 9" xfId="41555"/>
    <cellStyle name="Input 7 6 3" xfId="41556"/>
    <cellStyle name="Input 7 6 3 2" xfId="41557"/>
    <cellStyle name="Input 7 6 3 3" xfId="41558"/>
    <cellStyle name="Input 7 6 3 4" xfId="41559"/>
    <cellStyle name="Input 7 6 3 5" xfId="41560"/>
    <cellStyle name="Input 7 6 3 6" xfId="41561"/>
    <cellStyle name="Input 7 6 3 7" xfId="41562"/>
    <cellStyle name="Input 7 6 3 8" xfId="41563"/>
    <cellStyle name="Input 7 6 4" xfId="41564"/>
    <cellStyle name="Input 7 6 4 2" xfId="41565"/>
    <cellStyle name="Input 7 6 4 3" xfId="41566"/>
    <cellStyle name="Input 7 6 4 4" xfId="41567"/>
    <cellStyle name="Input 7 6 4 5" xfId="41568"/>
    <cellStyle name="Input 7 6 4 6" xfId="41569"/>
    <cellStyle name="Input 7 6 4 7" xfId="41570"/>
    <cellStyle name="Input 7 6 4 8" xfId="41571"/>
    <cellStyle name="Input 7 6 4 9" xfId="41572"/>
    <cellStyle name="Input 7 6 5" xfId="41573"/>
    <cellStyle name="Input 7 6 6" xfId="41574"/>
    <cellStyle name="Input 7 6 7" xfId="41575"/>
    <cellStyle name="Input 7 6 8" xfId="41576"/>
    <cellStyle name="Input 7 6 9" xfId="41577"/>
    <cellStyle name="Input 7 7" xfId="41578"/>
    <cellStyle name="Input 7 7 2" xfId="41579"/>
    <cellStyle name="Input 7 7 3" xfId="41580"/>
    <cellStyle name="Input 7 7 4" xfId="41581"/>
    <cellStyle name="Input 7 7 5" xfId="41582"/>
    <cellStyle name="Input 7 7 6" xfId="41583"/>
    <cellStyle name="Input 7 7 7" xfId="41584"/>
    <cellStyle name="Input 7 7 8" xfId="41585"/>
    <cellStyle name="Input 7 7 9" xfId="41586"/>
    <cellStyle name="Input 7 8" xfId="41587"/>
    <cellStyle name="Input 7 9" xfId="41588"/>
    <cellStyle name="Input 8" xfId="41589"/>
    <cellStyle name="Input 9" xfId="41590"/>
    <cellStyle name="InputBlueFont" xfId="2318"/>
    <cellStyle name="InputGen" xfId="2319"/>
    <cellStyle name="InputKeepColour" xfId="2320"/>
    <cellStyle name="InputKeepPale" xfId="2321"/>
    <cellStyle name="InputKeepPale 2" xfId="9848"/>
    <cellStyle name="InputVariColour" xfId="2322"/>
    <cellStyle name="Integer" xfId="2323"/>
    <cellStyle name="Invisible" xfId="2324"/>
    <cellStyle name="Item" xfId="2325"/>
    <cellStyle name="Items_Obligatory" xfId="2326"/>
    <cellStyle name="ItemTypeClass" xfId="2327"/>
    <cellStyle name="ItemTypeClass 10" xfId="41591"/>
    <cellStyle name="ItemTypeClass 2" xfId="6861"/>
    <cellStyle name="ItemTypeClass 2 2" xfId="10073"/>
    <cellStyle name="ItemTypeClass 2 3" xfId="10223"/>
    <cellStyle name="ItemTypeClass 2 3 2" xfId="10441"/>
    <cellStyle name="ItemTypeClass 2 4" xfId="10376"/>
    <cellStyle name="ItemTypeClass 3" xfId="9849"/>
    <cellStyle name="ItemTypeClass 3 2" xfId="10146"/>
    <cellStyle name="ItemTypeClass 3 2 2" xfId="10286"/>
    <cellStyle name="ItemTypeClass 3 2 3" xfId="10385"/>
    <cellStyle name="ItemTypeClass 3 3" xfId="10251"/>
    <cellStyle name="ItemTypeClass 4" xfId="9857"/>
    <cellStyle name="ItemTypeClass 4 2" xfId="10148"/>
    <cellStyle name="ItemTypeClass 4 2 2" xfId="10288"/>
    <cellStyle name="ItemTypeClass 4 2 3" xfId="10386"/>
    <cellStyle name="ItemTypeClass 5" xfId="10362"/>
    <cellStyle name="ItemTypeClass 6" xfId="41592"/>
    <cellStyle name="ItemTypeClass 7" xfId="41593"/>
    <cellStyle name="ItemTypeClass 8" xfId="41594"/>
    <cellStyle name="ItemTypeClass 9" xfId="41595"/>
    <cellStyle name="KP_Normal" xfId="2328"/>
    <cellStyle name="Lien hypertexte visité_index" xfId="2329"/>
    <cellStyle name="Lien hypertexte_index" xfId="2330"/>
    <cellStyle name="ligne_detail" xfId="2331"/>
    <cellStyle name="Line" xfId="2332"/>
    <cellStyle name="Line 10" xfId="41596"/>
    <cellStyle name="Line 11" xfId="41597"/>
    <cellStyle name="Line 12" xfId="41598"/>
    <cellStyle name="Line 2" xfId="5699"/>
    <cellStyle name="Line 3" xfId="41599"/>
    <cellStyle name="Line 4" xfId="41600"/>
    <cellStyle name="Line 5" xfId="41601"/>
    <cellStyle name="Line 6" xfId="41602"/>
    <cellStyle name="Line 7" xfId="41603"/>
    <cellStyle name="Line 8" xfId="41604"/>
    <cellStyle name="Line 9" xfId="41605"/>
    <cellStyle name="Link Currency (0)" xfId="2333"/>
    <cellStyle name="Link Currency (2)" xfId="2334"/>
    <cellStyle name="Link Units (0)" xfId="2335"/>
    <cellStyle name="Link Units (1)" xfId="2336"/>
    <cellStyle name="Link Units (2)" xfId="2337"/>
    <cellStyle name="Linked Cell" xfId="9929" builtinId="24" customBuiltin="1"/>
    <cellStyle name="Linked Cell 2" xfId="48"/>
    <cellStyle name="Linked Cell 2 10" xfId="41606"/>
    <cellStyle name="Linked Cell 2 11" xfId="41607"/>
    <cellStyle name="Linked Cell 2 2" xfId="2338"/>
    <cellStyle name="Linked Cell 2 2 2" xfId="41608"/>
    <cellStyle name="Linked Cell 2 3" xfId="2339"/>
    <cellStyle name="Linked Cell 2 3 2" xfId="4160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610"/>
    <cellStyle name="Linked Cell 5" xfId="41611"/>
    <cellStyle name="Linked Cell 6" xfId="41612"/>
    <cellStyle name="M" xfId="41613"/>
    <cellStyle name="M 2" xfId="41614"/>
    <cellStyle name="M 2 2" xfId="41615"/>
    <cellStyle name="M 2 2 2" xfId="41616"/>
    <cellStyle name="M 2 2 2 2" xfId="41617"/>
    <cellStyle name="M 2 2 3" xfId="41618"/>
    <cellStyle name="M 2 3" xfId="41619"/>
    <cellStyle name="M 2 3 2" xfId="41620"/>
    <cellStyle name="M 2 4" xfId="41621"/>
    <cellStyle name="M 3" xfId="41622"/>
    <cellStyle name="M 3 2" xfId="41623"/>
    <cellStyle name="M 4" xfId="41624"/>
    <cellStyle name="M.00" xfId="41625"/>
    <cellStyle name="M.00 2" xfId="41626"/>
    <cellStyle name="M.00 2 2" xfId="41627"/>
    <cellStyle name="M.00 2 2 2" xfId="41628"/>
    <cellStyle name="M.00 2 2 2 2" xfId="41629"/>
    <cellStyle name="M.00 2 2 3" xfId="41630"/>
    <cellStyle name="M.00 2 3" xfId="41631"/>
    <cellStyle name="M.00 2 3 2" xfId="41632"/>
    <cellStyle name="M.00 2 4" xfId="41633"/>
    <cellStyle name="M.00 3" xfId="41634"/>
    <cellStyle name="M.00 3 2" xfId="41635"/>
    <cellStyle name="M.00 4" xfId="41636"/>
    <cellStyle name="m/d/yy" xfId="2347"/>
    <cellStyle name="m/d/yy 10" xfId="41637"/>
    <cellStyle name="m/d/yy 11" xfId="41638"/>
    <cellStyle name="m/d/yy 12" xfId="41639"/>
    <cellStyle name="m/d/yy 2" xfId="5700"/>
    <cellStyle name="m/d/yy 3" xfId="41640"/>
    <cellStyle name="m/d/yy 4" xfId="41641"/>
    <cellStyle name="m/d/yy 5" xfId="41642"/>
    <cellStyle name="m/d/yy 6" xfId="41643"/>
    <cellStyle name="m/d/yy 7" xfId="41644"/>
    <cellStyle name="m/d/yy 8" xfId="41645"/>
    <cellStyle name="m/d/yy 9" xfId="41646"/>
    <cellStyle name="M_2. 2011-2014  Rev_ FCast_IRM 2012_COS2013_Ongoing Operations_with CDM" xfId="41647"/>
    <cellStyle name="M_2. 2011-2014  Rev_ FCast_IRM 2012_COS2013_Ongoing Operations_with CDM 2" xfId="41648"/>
    <cellStyle name="M_2. 2011-2014  Rev_ FCast_IRM 2012_COS2013_Ongoing Operations_with CDM 2 2" xfId="41649"/>
    <cellStyle name="M_2. 2011-2014  Rev_ FCast_IRM 2012_COS2013_Ongoing Operations_with CDM 3" xfId="41650"/>
    <cellStyle name="M_2. 2011-2014  Rev_ FCast_IRM 2012_COS2013_Ongoing Operations_with CDM_1. Creation and Assumptions Budget_Revised with CDM" xfId="41651"/>
    <cellStyle name="M_2. 2011-2014  Rev_ FCast_IRM 2012_COS2013_Ongoing Operations_with CDM_1. Creation and Assumptions Budget_Revised with CDM 2" xfId="41652"/>
    <cellStyle name="M_2. 2011-2014  Rev_ FCast_IRM 2012_COS2013_Ongoing Operations_with CDM_1. Creation and Assumptions Budget_Revised with CDM 2 2" xfId="41653"/>
    <cellStyle name="M_2. 2011-2014  Rev_ FCast_IRM 2012_COS2013_Ongoing Operations_with CDM_1. Creation and Assumptions Budget_Revised with CDM 3" xfId="41654"/>
    <cellStyle name="M_Oct 2010 SM PILs Recognition" xfId="41655"/>
    <cellStyle name="M_Oct 2010 SM PILs Recognition 2" xfId="41656"/>
    <cellStyle name="M_Oct 2010 SM PILs Recognition 2 2" xfId="41657"/>
    <cellStyle name="M_Oct 2010 SM PILs Recognition 3" xfId="41658"/>
    <cellStyle name="M_Regulatory Assets and Liabilities IFRS Opening Adj" xfId="41659"/>
    <cellStyle name="M_Regulatory Assets and Liabilities IFRS Opening Adj 2" xfId="41660"/>
    <cellStyle name="M_Regulatory Assets and Liabilities IFRS Opening Adj 2 2" xfId="41661"/>
    <cellStyle name="M_Regulatory Assets and Liabilities IFRS Opening Adj 3" xfId="41662"/>
    <cellStyle name="M_Xl0000180" xfId="41663"/>
    <cellStyle name="M_Xl0000180 2" xfId="41664"/>
    <cellStyle name="M_Xl0000180 2 2" xfId="41665"/>
    <cellStyle name="M_Xl0000180 3" xfId="41666"/>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xfId="9925" builtinId="28" customBuiltin="1"/>
    <cellStyle name="Neutral 2" xfId="49"/>
    <cellStyle name="Neutral 2 10" xfId="41667"/>
    <cellStyle name="Neutral 2 11" xfId="41668"/>
    <cellStyle name="Neutral 2 2" xfId="2377"/>
    <cellStyle name="Neutral 2 2 2" xfId="41669"/>
    <cellStyle name="Neutral 2 3" xfId="2378"/>
    <cellStyle name="Neutral 2 3 2" xfId="41670"/>
    <cellStyle name="Neutral 2 4" xfId="2379"/>
    <cellStyle name="Neutral 2 5" xfId="2380"/>
    <cellStyle name="Neutral 2 6" xfId="2381"/>
    <cellStyle name="Neutral 2 7" xfId="2382"/>
    <cellStyle name="Neutral 2 8" xfId="2383"/>
    <cellStyle name="Neutral 2 9" xfId="2384"/>
    <cellStyle name="Neutral 3" xfId="2385"/>
    <cellStyle name="Neutral 4" xfId="41671"/>
    <cellStyle name="Neutral 5" xfId="41672"/>
    <cellStyle name="Neutral 6" xfId="41673"/>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674"/>
    <cellStyle name="Normal - Style1 2 2" xfId="41675"/>
    <cellStyle name="Normal - Style1 2 2 2" xfId="41676"/>
    <cellStyle name="Normal - Style1 2 2 2 2" xfId="41677"/>
    <cellStyle name="Normal - Style1 2 2 3" xfId="41678"/>
    <cellStyle name="Normal - Style1 2 3" xfId="41679"/>
    <cellStyle name="Normal - Style1 2 3 2" xfId="41680"/>
    <cellStyle name="Normal - Style1 2 4" xfId="41681"/>
    <cellStyle name="Normal - Style1 3" xfId="41682"/>
    <cellStyle name="Normal - Style1 3 2" xfId="41683"/>
    <cellStyle name="Normal - Style1 3 2 2" xfId="41684"/>
    <cellStyle name="Normal - Style1 3 3" xfId="41685"/>
    <cellStyle name="Normal - Style1 4" xfId="41686"/>
    <cellStyle name="Normal - Style1 4 2" xfId="41687"/>
    <cellStyle name="Normal - Style1 4 2 2" xfId="41688"/>
    <cellStyle name="Normal - Style1 4 2 2 2" xfId="41689"/>
    <cellStyle name="Normal - Style1 4 2 3" xfId="41690"/>
    <cellStyle name="Normal - Style1 4 3" xfId="41691"/>
    <cellStyle name="Normal - Style1 4 3 2" xfId="41692"/>
    <cellStyle name="Normal - Style1 4 4" xfId="41693"/>
    <cellStyle name="Normal - Style1 5" xfId="41694"/>
    <cellStyle name="Normal - Style1 5 2" xfId="41695"/>
    <cellStyle name="Normal - Style1 5 3" xfId="41696"/>
    <cellStyle name="Normal - Style1 6" xfId="41697"/>
    <cellStyle name="Normal - Style1_1595 FIT Support" xfId="41698"/>
    <cellStyle name="Normal [0]" xfId="2394"/>
    <cellStyle name="Normal [1]" xfId="2395"/>
    <cellStyle name="Normal [3]" xfId="2396"/>
    <cellStyle name="Normal [3] 2" xfId="2397"/>
    <cellStyle name="Normal [3] 3" xfId="2398"/>
    <cellStyle name="Normal 10" xfId="2399"/>
    <cellStyle name="Normal 10 10" xfId="41699"/>
    <cellStyle name="Normal 10 11" xfId="41700"/>
    <cellStyle name="Normal 10 2" xfId="2400"/>
    <cellStyle name="Normal 10 2 10" xfId="41701"/>
    <cellStyle name="Normal 10 2 11" xfId="41702"/>
    <cellStyle name="Normal 10 2 12" xfId="41703"/>
    <cellStyle name="Normal 10 2 13" xfId="41704"/>
    <cellStyle name="Normal 10 2 14" xfId="41705"/>
    <cellStyle name="Normal 10 2 15" xfId="41706"/>
    <cellStyle name="Normal 10 2 16" xfId="41707"/>
    <cellStyle name="Normal 10 2 17" xfId="41708"/>
    <cellStyle name="Normal 10 2 18" xfId="41709"/>
    <cellStyle name="Normal 10 2 19" xfId="41710"/>
    <cellStyle name="Normal 10 2 2" xfId="41711"/>
    <cellStyle name="Normal 10 2 2 10" xfId="41712"/>
    <cellStyle name="Normal 10 2 2 11" xfId="41713"/>
    <cellStyle name="Normal 10 2 2 2" xfId="41714"/>
    <cellStyle name="Normal 10 2 2 2 10" xfId="41715"/>
    <cellStyle name="Normal 10 2 2 2 11" xfId="41716"/>
    <cellStyle name="Normal 10 2 2 2 12" xfId="41717"/>
    <cellStyle name="Normal 10 2 2 2 13" xfId="41718"/>
    <cellStyle name="Normal 10 2 2 2 2" xfId="41719"/>
    <cellStyle name="Normal 10 2 2 2 2 2" xfId="41720"/>
    <cellStyle name="Normal 10 2 2 2 2 2 2" xfId="41721"/>
    <cellStyle name="Normal 10 2 2 2 2 3" xfId="41722"/>
    <cellStyle name="Normal 10 2 2 2 2 4" xfId="41723"/>
    <cellStyle name="Normal 10 2 2 2 3" xfId="41724"/>
    <cellStyle name="Normal 10 2 2 2 3 2" xfId="41725"/>
    <cellStyle name="Normal 10 2 2 2 3 3" xfId="41726"/>
    <cellStyle name="Normal 10 2 2 2 4" xfId="41727"/>
    <cellStyle name="Normal 10 2 2 2 4 2" xfId="41728"/>
    <cellStyle name="Normal 10 2 2 2 5" xfId="41729"/>
    <cellStyle name="Normal 10 2 2 2 5 2" xfId="41730"/>
    <cellStyle name="Normal 10 2 2 2 6" xfId="41731"/>
    <cellStyle name="Normal 10 2 2 2 7" xfId="41732"/>
    <cellStyle name="Normal 10 2 2 2 8" xfId="41733"/>
    <cellStyle name="Normal 10 2 2 2 9" xfId="41734"/>
    <cellStyle name="Normal 10 2 2 3" xfId="41735"/>
    <cellStyle name="Normal 10 2 2 3 10" xfId="41736"/>
    <cellStyle name="Normal 10 2 2 3 11" xfId="41737"/>
    <cellStyle name="Normal 10 2 2 3 2" xfId="41738"/>
    <cellStyle name="Normal 10 2 2 3 2 2" xfId="41739"/>
    <cellStyle name="Normal 10 2 2 3 3" xfId="41740"/>
    <cellStyle name="Normal 10 2 2 3 3 2" xfId="41741"/>
    <cellStyle name="Normal 10 2 2 3 4" xfId="41742"/>
    <cellStyle name="Normal 10 2 2 3 5" xfId="41743"/>
    <cellStyle name="Normal 10 2 2 3 6" xfId="41744"/>
    <cellStyle name="Normal 10 2 2 3 7" xfId="41745"/>
    <cellStyle name="Normal 10 2 2 3 8" xfId="41746"/>
    <cellStyle name="Normal 10 2 2 3 9" xfId="41747"/>
    <cellStyle name="Normal 10 2 2 4" xfId="41748"/>
    <cellStyle name="Normal 10 2 2 4 10" xfId="41749"/>
    <cellStyle name="Normal 10 2 2 4 11" xfId="41750"/>
    <cellStyle name="Normal 10 2 2 4 2" xfId="41751"/>
    <cellStyle name="Normal 10 2 2 4 2 2" xfId="41752"/>
    <cellStyle name="Normal 10 2 2 4 3" xfId="41753"/>
    <cellStyle name="Normal 10 2 2 4 4" xfId="41754"/>
    <cellStyle name="Normal 10 2 2 4 5" xfId="41755"/>
    <cellStyle name="Normal 10 2 2 4 6" xfId="41756"/>
    <cellStyle name="Normal 10 2 2 4 7" xfId="41757"/>
    <cellStyle name="Normal 10 2 2 4 8" xfId="41758"/>
    <cellStyle name="Normal 10 2 2 4 9" xfId="41759"/>
    <cellStyle name="Normal 10 2 2 5" xfId="41760"/>
    <cellStyle name="Normal 10 2 2 5 2" xfId="41761"/>
    <cellStyle name="Normal 10 2 2 5 3" xfId="41762"/>
    <cellStyle name="Normal 10 2 2 6" xfId="41763"/>
    <cellStyle name="Normal 10 2 2 6 2" xfId="41764"/>
    <cellStyle name="Normal 10 2 2 7" xfId="41765"/>
    <cellStyle name="Normal 10 2 2 8" xfId="41766"/>
    <cellStyle name="Normal 10 2 2 9" xfId="41767"/>
    <cellStyle name="Normal 10 2 20" xfId="41768"/>
    <cellStyle name="Normal 10 2 21" xfId="41769"/>
    <cellStyle name="Normal 10 2 22" xfId="41770"/>
    <cellStyle name="Normal 10 2 23" xfId="41771"/>
    <cellStyle name="Normal 10 2 24" xfId="41772"/>
    <cellStyle name="Normal 10 2 25" xfId="41773"/>
    <cellStyle name="Normal 10 2 3" xfId="41774"/>
    <cellStyle name="Normal 10 2 3 10" xfId="41775"/>
    <cellStyle name="Normal 10 2 3 11" xfId="41776"/>
    <cellStyle name="Normal 10 2 3 2" xfId="41777"/>
    <cellStyle name="Normal 10 2 3 2 10" xfId="41778"/>
    <cellStyle name="Normal 10 2 3 2 11" xfId="41779"/>
    <cellStyle name="Normal 10 2 3 2 12" xfId="41780"/>
    <cellStyle name="Normal 10 2 3 2 13" xfId="41781"/>
    <cellStyle name="Normal 10 2 3 2 2" xfId="41782"/>
    <cellStyle name="Normal 10 2 3 2 2 2" xfId="41783"/>
    <cellStyle name="Normal 10 2 3 2 2 2 2" xfId="41784"/>
    <cellStyle name="Normal 10 2 3 2 2 3" xfId="41785"/>
    <cellStyle name="Normal 10 2 3 2 2 4" xfId="41786"/>
    <cellStyle name="Normal 10 2 3 2 3" xfId="41787"/>
    <cellStyle name="Normal 10 2 3 2 3 2" xfId="41788"/>
    <cellStyle name="Normal 10 2 3 2 3 3" xfId="41789"/>
    <cellStyle name="Normal 10 2 3 2 4" xfId="41790"/>
    <cellStyle name="Normal 10 2 3 2 4 2" xfId="41791"/>
    <cellStyle name="Normal 10 2 3 2 5" xfId="41792"/>
    <cellStyle name="Normal 10 2 3 2 5 2" xfId="41793"/>
    <cellStyle name="Normal 10 2 3 2 6" xfId="41794"/>
    <cellStyle name="Normal 10 2 3 2 7" xfId="41795"/>
    <cellStyle name="Normal 10 2 3 2 8" xfId="41796"/>
    <cellStyle name="Normal 10 2 3 2 9" xfId="41797"/>
    <cellStyle name="Normal 10 2 3 3" xfId="41798"/>
    <cellStyle name="Normal 10 2 3 3 10" xfId="41799"/>
    <cellStyle name="Normal 10 2 3 3 11" xfId="41800"/>
    <cellStyle name="Normal 10 2 3 3 2" xfId="41801"/>
    <cellStyle name="Normal 10 2 3 3 2 2" xfId="41802"/>
    <cellStyle name="Normal 10 2 3 3 3" xfId="41803"/>
    <cellStyle name="Normal 10 2 3 3 3 2" xfId="41804"/>
    <cellStyle name="Normal 10 2 3 3 4" xfId="41805"/>
    <cellStyle name="Normal 10 2 3 3 5" xfId="41806"/>
    <cellStyle name="Normal 10 2 3 3 6" xfId="41807"/>
    <cellStyle name="Normal 10 2 3 3 7" xfId="41808"/>
    <cellStyle name="Normal 10 2 3 3 8" xfId="41809"/>
    <cellStyle name="Normal 10 2 3 3 9" xfId="41810"/>
    <cellStyle name="Normal 10 2 3 4" xfId="41811"/>
    <cellStyle name="Normal 10 2 3 4 10" xfId="41812"/>
    <cellStyle name="Normal 10 2 3 4 11" xfId="41813"/>
    <cellStyle name="Normal 10 2 3 4 2" xfId="41814"/>
    <cellStyle name="Normal 10 2 3 4 2 2" xfId="41815"/>
    <cellStyle name="Normal 10 2 3 4 3" xfId="41816"/>
    <cellStyle name="Normal 10 2 3 4 4" xfId="41817"/>
    <cellStyle name="Normal 10 2 3 4 5" xfId="41818"/>
    <cellStyle name="Normal 10 2 3 4 6" xfId="41819"/>
    <cellStyle name="Normal 10 2 3 4 7" xfId="41820"/>
    <cellStyle name="Normal 10 2 3 4 8" xfId="41821"/>
    <cellStyle name="Normal 10 2 3 4 9" xfId="41822"/>
    <cellStyle name="Normal 10 2 3 5" xfId="41823"/>
    <cellStyle name="Normal 10 2 3 5 2" xfId="41824"/>
    <cellStyle name="Normal 10 2 3 5 3" xfId="41825"/>
    <cellStyle name="Normal 10 2 3 6" xfId="41826"/>
    <cellStyle name="Normal 10 2 3 6 2" xfId="41827"/>
    <cellStyle name="Normal 10 2 3 7" xfId="41828"/>
    <cellStyle name="Normal 10 2 3 8" xfId="41829"/>
    <cellStyle name="Normal 10 2 3 9" xfId="41830"/>
    <cellStyle name="Normal 10 2 4" xfId="41831"/>
    <cellStyle name="Normal 10 2 4 10" xfId="41832"/>
    <cellStyle name="Normal 10 2 4 11" xfId="41833"/>
    <cellStyle name="Normal 10 2 4 12" xfId="41834"/>
    <cellStyle name="Normal 10 2 4 13" xfId="41835"/>
    <cellStyle name="Normal 10 2 4 14" xfId="41836"/>
    <cellStyle name="Normal 10 2 4 2" xfId="41837"/>
    <cellStyle name="Normal 10 2 4 2 2" xfId="41838"/>
    <cellStyle name="Normal 10 2 4 2 2 2" xfId="41839"/>
    <cellStyle name="Normal 10 2 4 2 3" xfId="41840"/>
    <cellStyle name="Normal 10 2 4 2 4" xfId="41841"/>
    <cellStyle name="Normal 10 2 4 3" xfId="41842"/>
    <cellStyle name="Normal 10 2 4 3 2" xfId="41843"/>
    <cellStyle name="Normal 10 2 4 3 3" xfId="41844"/>
    <cellStyle name="Normal 10 2 4 4" xfId="41845"/>
    <cellStyle name="Normal 10 2 4 4 2" xfId="41846"/>
    <cellStyle name="Normal 10 2 4 5" xfId="41847"/>
    <cellStyle name="Normal 10 2 4 5 2" xfId="41848"/>
    <cellStyle name="Normal 10 2 4 6" xfId="41849"/>
    <cellStyle name="Normal 10 2 4 7" xfId="41850"/>
    <cellStyle name="Normal 10 2 4 8" xfId="41851"/>
    <cellStyle name="Normal 10 2 4 9" xfId="41852"/>
    <cellStyle name="Normal 10 2 5" xfId="41853"/>
    <cellStyle name="Normal 10 2 5 10" xfId="41854"/>
    <cellStyle name="Normal 10 2 5 11" xfId="41855"/>
    <cellStyle name="Normal 10 2 5 12" xfId="41856"/>
    <cellStyle name="Normal 10 2 5 2" xfId="41857"/>
    <cellStyle name="Normal 10 2 5 2 2" xfId="41858"/>
    <cellStyle name="Normal 10 2 5 3" xfId="41859"/>
    <cellStyle name="Normal 10 2 5 4" xfId="41860"/>
    <cellStyle name="Normal 10 2 5 5" xfId="41861"/>
    <cellStyle name="Normal 10 2 5 6" xfId="41862"/>
    <cellStyle name="Normal 10 2 5 7" xfId="41863"/>
    <cellStyle name="Normal 10 2 5 8" xfId="41864"/>
    <cellStyle name="Normal 10 2 5 9" xfId="41865"/>
    <cellStyle name="Normal 10 2 6" xfId="41866"/>
    <cellStyle name="Normal 10 2 6 10" xfId="41867"/>
    <cellStyle name="Normal 10 2 6 11" xfId="41868"/>
    <cellStyle name="Normal 10 2 6 12" xfId="41869"/>
    <cellStyle name="Normal 10 2 6 13" xfId="41870"/>
    <cellStyle name="Normal 10 2 6 14" xfId="41871"/>
    <cellStyle name="Normal 10 2 6 15" xfId="41872"/>
    <cellStyle name="Normal 10 2 6 16" xfId="41873"/>
    <cellStyle name="Normal 10 2 6 17" xfId="41874"/>
    <cellStyle name="Normal 10 2 6 18" xfId="41875"/>
    <cellStyle name="Normal 10 2 6 2" xfId="41876"/>
    <cellStyle name="Normal 10 2 6 3" xfId="41877"/>
    <cellStyle name="Normal 10 2 6 4" xfId="41878"/>
    <cellStyle name="Normal 10 2 6 5" xfId="41879"/>
    <cellStyle name="Normal 10 2 6 6" xfId="41880"/>
    <cellStyle name="Normal 10 2 6 7" xfId="41881"/>
    <cellStyle name="Normal 10 2 6 8" xfId="41882"/>
    <cellStyle name="Normal 10 2 6 9" xfId="41883"/>
    <cellStyle name="Normal 10 2 7" xfId="41884"/>
    <cellStyle name="Normal 10 2 7 10" xfId="41885"/>
    <cellStyle name="Normal 10 2 7 11" xfId="41886"/>
    <cellStyle name="Normal 10 2 7 2" xfId="41887"/>
    <cellStyle name="Normal 10 2 7 3" xfId="41888"/>
    <cellStyle name="Normal 10 2 7 4" xfId="41889"/>
    <cellStyle name="Normal 10 2 7 5" xfId="41890"/>
    <cellStyle name="Normal 10 2 7 6" xfId="41891"/>
    <cellStyle name="Normal 10 2 7 7" xfId="41892"/>
    <cellStyle name="Normal 10 2 7 8" xfId="41893"/>
    <cellStyle name="Normal 10 2 7 9" xfId="41894"/>
    <cellStyle name="Normal 10 2 8" xfId="41895"/>
    <cellStyle name="Normal 10 2 8 10" xfId="41896"/>
    <cellStyle name="Normal 10 2 8 11" xfId="41897"/>
    <cellStyle name="Normal 10 2 8 2" xfId="41898"/>
    <cellStyle name="Normal 10 2 8 3" xfId="41899"/>
    <cellStyle name="Normal 10 2 8 4" xfId="41900"/>
    <cellStyle name="Normal 10 2 8 5" xfId="41901"/>
    <cellStyle name="Normal 10 2 8 6" xfId="41902"/>
    <cellStyle name="Normal 10 2 8 7" xfId="41903"/>
    <cellStyle name="Normal 10 2 8 8" xfId="41904"/>
    <cellStyle name="Normal 10 2 8 9" xfId="41905"/>
    <cellStyle name="Normal 10 2 9" xfId="41906"/>
    <cellStyle name="Normal 10 2_17,18,19 2013 CDM Savings to Sep 2013 accrual" xfId="41907"/>
    <cellStyle name="Normal 10 3" xfId="2401"/>
    <cellStyle name="Normal 10 3 10" xfId="41908"/>
    <cellStyle name="Normal 10 3 11" xfId="41909"/>
    <cellStyle name="Normal 10 3 2" xfId="41910"/>
    <cellStyle name="Normal 10 3 2 10" xfId="41911"/>
    <cellStyle name="Normal 10 3 2 11" xfId="41912"/>
    <cellStyle name="Normal 10 3 2 12" xfId="41913"/>
    <cellStyle name="Normal 10 3 2 13" xfId="41914"/>
    <cellStyle name="Normal 10 3 2 2" xfId="41915"/>
    <cellStyle name="Normal 10 3 2 2 2" xfId="41916"/>
    <cellStyle name="Normal 10 3 2 2 2 2" xfId="41917"/>
    <cellStyle name="Normal 10 3 2 2 3" xfId="41918"/>
    <cellStyle name="Normal 10 3 2 2 4" xfId="41919"/>
    <cellStyle name="Normal 10 3 2 3" xfId="41920"/>
    <cellStyle name="Normal 10 3 2 3 2" xfId="41921"/>
    <cellStyle name="Normal 10 3 2 3 3" xfId="41922"/>
    <cellStyle name="Normal 10 3 2 4" xfId="41923"/>
    <cellStyle name="Normal 10 3 2 4 2" xfId="41924"/>
    <cellStyle name="Normal 10 3 2 5" xfId="41925"/>
    <cellStyle name="Normal 10 3 2 5 2" xfId="41926"/>
    <cellStyle name="Normal 10 3 2 6" xfId="41927"/>
    <cellStyle name="Normal 10 3 2 7" xfId="41928"/>
    <cellStyle name="Normal 10 3 2 8" xfId="41929"/>
    <cellStyle name="Normal 10 3 2 9" xfId="41930"/>
    <cellStyle name="Normal 10 3 3" xfId="41931"/>
    <cellStyle name="Normal 10 3 3 10" xfId="41932"/>
    <cellStyle name="Normal 10 3 3 11" xfId="41933"/>
    <cellStyle name="Normal 10 3 3 2" xfId="41934"/>
    <cellStyle name="Normal 10 3 3 2 2" xfId="41935"/>
    <cellStyle name="Normal 10 3 3 3" xfId="41936"/>
    <cellStyle name="Normal 10 3 3 3 2" xfId="41937"/>
    <cellStyle name="Normal 10 3 3 4" xfId="41938"/>
    <cellStyle name="Normal 10 3 3 5" xfId="41939"/>
    <cellStyle name="Normal 10 3 3 6" xfId="41940"/>
    <cellStyle name="Normal 10 3 3 7" xfId="41941"/>
    <cellStyle name="Normal 10 3 3 8" xfId="41942"/>
    <cellStyle name="Normal 10 3 3 9" xfId="41943"/>
    <cellStyle name="Normal 10 3 4" xfId="41944"/>
    <cellStyle name="Normal 10 3 4 10" xfId="41945"/>
    <cellStyle name="Normal 10 3 4 11" xfId="41946"/>
    <cellStyle name="Normal 10 3 4 2" xfId="41947"/>
    <cellStyle name="Normal 10 3 4 2 2" xfId="41948"/>
    <cellStyle name="Normal 10 3 4 3" xfId="41949"/>
    <cellStyle name="Normal 10 3 4 4" xfId="41950"/>
    <cellStyle name="Normal 10 3 4 5" xfId="41951"/>
    <cellStyle name="Normal 10 3 4 6" xfId="41952"/>
    <cellStyle name="Normal 10 3 4 7" xfId="41953"/>
    <cellStyle name="Normal 10 3 4 8" xfId="41954"/>
    <cellStyle name="Normal 10 3 4 9" xfId="41955"/>
    <cellStyle name="Normal 10 3 5" xfId="41956"/>
    <cellStyle name="Normal 10 3 5 2" xfId="41957"/>
    <cellStyle name="Normal 10 3 5 3" xfId="41958"/>
    <cellStyle name="Normal 10 3 6" xfId="41959"/>
    <cellStyle name="Normal 10 3 6 2" xfId="41960"/>
    <cellStyle name="Normal 10 3 7" xfId="41961"/>
    <cellStyle name="Normal 10 3 8" xfId="41962"/>
    <cellStyle name="Normal 10 3 9" xfId="41963"/>
    <cellStyle name="Normal 10 4" xfId="2402"/>
    <cellStyle name="Normal 10 4 10" xfId="41964"/>
    <cellStyle name="Normal 10 4 2" xfId="41965"/>
    <cellStyle name="Normal 10 4 2 10" xfId="41966"/>
    <cellStyle name="Normal 10 4 2 11" xfId="41967"/>
    <cellStyle name="Normal 10 4 2 12" xfId="41968"/>
    <cellStyle name="Normal 10 4 2 13" xfId="41969"/>
    <cellStyle name="Normal 10 4 2 2" xfId="41970"/>
    <cellStyle name="Normal 10 4 2 2 2" xfId="41971"/>
    <cellStyle name="Normal 10 4 2 2 2 2" xfId="41972"/>
    <cellStyle name="Normal 10 4 2 2 3" xfId="41973"/>
    <cellStyle name="Normal 10 4 2 2 4" xfId="41974"/>
    <cellStyle name="Normal 10 4 2 3" xfId="41975"/>
    <cellStyle name="Normal 10 4 2 3 2" xfId="41976"/>
    <cellStyle name="Normal 10 4 2 3 3" xfId="41977"/>
    <cellStyle name="Normal 10 4 2 4" xfId="41978"/>
    <cellStyle name="Normal 10 4 2 4 2" xfId="41979"/>
    <cellStyle name="Normal 10 4 2 5" xfId="41980"/>
    <cellStyle name="Normal 10 4 2 5 2" xfId="41981"/>
    <cellStyle name="Normal 10 4 2 6" xfId="41982"/>
    <cellStyle name="Normal 10 4 2 7" xfId="41983"/>
    <cellStyle name="Normal 10 4 2 8" xfId="41984"/>
    <cellStyle name="Normal 10 4 2 9" xfId="41985"/>
    <cellStyle name="Normal 10 4 3" xfId="41986"/>
    <cellStyle name="Normal 10 4 3 10" xfId="41987"/>
    <cellStyle name="Normal 10 4 3 11" xfId="41988"/>
    <cellStyle name="Normal 10 4 3 12" xfId="41989"/>
    <cellStyle name="Normal 10 4 3 2" xfId="41990"/>
    <cellStyle name="Normal 10 4 3 2 2" xfId="41991"/>
    <cellStyle name="Normal 10 4 3 3" xfId="41992"/>
    <cellStyle name="Normal 10 4 3 3 2" xfId="41993"/>
    <cellStyle name="Normal 10 4 3 4" xfId="41994"/>
    <cellStyle name="Normal 10 4 3 5" xfId="41995"/>
    <cellStyle name="Normal 10 4 3 6" xfId="41996"/>
    <cellStyle name="Normal 10 4 3 7" xfId="41997"/>
    <cellStyle name="Normal 10 4 3 8" xfId="41998"/>
    <cellStyle name="Normal 10 4 3 9" xfId="41999"/>
    <cellStyle name="Normal 10 4 4" xfId="42000"/>
    <cellStyle name="Normal 10 4 4 10" xfId="42001"/>
    <cellStyle name="Normal 10 4 4 11" xfId="42002"/>
    <cellStyle name="Normal 10 4 4 2" xfId="42003"/>
    <cellStyle name="Normal 10 4 4 2 2" xfId="42004"/>
    <cellStyle name="Normal 10 4 4 3" xfId="42005"/>
    <cellStyle name="Normal 10 4 4 4" xfId="42006"/>
    <cellStyle name="Normal 10 4 4 5" xfId="42007"/>
    <cellStyle name="Normal 10 4 4 6" xfId="42008"/>
    <cellStyle name="Normal 10 4 4 7" xfId="42009"/>
    <cellStyle name="Normal 10 4 4 8" xfId="42010"/>
    <cellStyle name="Normal 10 4 4 9" xfId="42011"/>
    <cellStyle name="Normal 10 4 5" xfId="42012"/>
    <cellStyle name="Normal 10 4 5 2" xfId="42013"/>
    <cellStyle name="Normal 10 4 5 3" xfId="42014"/>
    <cellStyle name="Normal 10 4 6" xfId="42015"/>
    <cellStyle name="Normal 10 4 6 2" xfId="42016"/>
    <cellStyle name="Normal 10 4 7" xfId="42017"/>
    <cellStyle name="Normal 10 4 8" xfId="42018"/>
    <cellStyle name="Normal 10 4 9" xfId="42019"/>
    <cellStyle name="Normal 10 5" xfId="2403"/>
    <cellStyle name="Normal 10 5 2" xfId="42020"/>
    <cellStyle name="Normal 10 5 2 2" xfId="42021"/>
    <cellStyle name="Normal 10 5 2 2 2" xfId="42022"/>
    <cellStyle name="Normal 10 5 2 3" xfId="42023"/>
    <cellStyle name="Normal 10 5 2 4" xfId="42024"/>
    <cellStyle name="Normal 10 5 3" xfId="42025"/>
    <cellStyle name="Normal 10 5 3 2" xfId="42026"/>
    <cellStyle name="Normal 10 5 3 3" xfId="42027"/>
    <cellStyle name="Normal 10 5 4" xfId="42028"/>
    <cellStyle name="Normal 10 5 5" xfId="42029"/>
    <cellStyle name="Normal 10 5 6" xfId="42030"/>
    <cellStyle name="Normal 10 6" xfId="2404"/>
    <cellStyle name="Normal 10 6 2" xfId="42031"/>
    <cellStyle name="Normal 10 6 2 2" xfId="42032"/>
    <cellStyle name="Normal 10 6 2 3" xfId="42033"/>
    <cellStyle name="Normal 10 6 3" xfId="42034"/>
    <cellStyle name="Normal 10 7" xfId="669"/>
    <cellStyle name="Normal 10 7 2" xfId="42035"/>
    <cellStyle name="Normal 10 7 3" xfId="42036"/>
    <cellStyle name="Normal 10 7 4" xfId="42037"/>
    <cellStyle name="Normal 10 7 5" xfId="42038"/>
    <cellStyle name="Normal 10 7 6" xfId="42039"/>
    <cellStyle name="Normal 10 7 7" xfId="42040"/>
    <cellStyle name="Normal 10 7 8" xfId="42041"/>
    <cellStyle name="Normal 10 8" xfId="42042"/>
    <cellStyle name="Normal 10 8 2" xfId="42043"/>
    <cellStyle name="Normal 10 9" xfId="42044"/>
    <cellStyle name="Normal 10_17,18,19 2013 CDM Savings to Sep 2013 accrual" xfId="42045"/>
    <cellStyle name="Normal 11" xfId="2405"/>
    <cellStyle name="Normal 11 2" xfId="2406"/>
    <cellStyle name="Normal 11 2 2" xfId="2407"/>
    <cellStyle name="Normal 11 2 2 2" xfId="42046"/>
    <cellStyle name="Normal 11 2 3" xfId="42047"/>
    <cellStyle name="Normal 11 2 3 2" xfId="42048"/>
    <cellStyle name="Normal 11 2 4" xfId="42049"/>
    <cellStyle name="Normal 11 2 5" xfId="42050"/>
    <cellStyle name="Normal 11 3" xfId="2408"/>
    <cellStyle name="Normal 11 3 2" xfId="42051"/>
    <cellStyle name="Normal 11 3 2 2" xfId="42052"/>
    <cellStyle name="Normal 11 3 3" xfId="42053"/>
    <cellStyle name="Normal 11 3 4" xfId="42054"/>
    <cellStyle name="Normal 11 4" xfId="2409"/>
    <cellStyle name="Normal 11 4 2" xfId="42055"/>
    <cellStyle name="Normal 11 4 3" xfId="42056"/>
    <cellStyle name="Normal 11 5" xfId="2410"/>
    <cellStyle name="Normal 11 5 2" xfId="42057"/>
    <cellStyle name="Normal 11 6" xfId="2411"/>
    <cellStyle name="Normal 11 7" xfId="2412"/>
    <cellStyle name="Normal 11 8" xfId="42058"/>
    <cellStyle name="Normal 11 9" xfId="42059"/>
    <cellStyle name="Normal 12" xfId="2413"/>
    <cellStyle name="Normal 12 2" xfId="2414"/>
    <cellStyle name="Normal 12 2 2" xfId="42060"/>
    <cellStyle name="Normal 12 2 2 2" xfId="42061"/>
    <cellStyle name="Normal 12 2 3" xfId="42062"/>
    <cellStyle name="Normal 12 2 3 2" xfId="42063"/>
    <cellStyle name="Normal 12 2 4" xfId="42064"/>
    <cellStyle name="Normal 12 2 5" xfId="42065"/>
    <cellStyle name="Normal 12 3" xfId="2415"/>
    <cellStyle name="Normal 12 3 2" xfId="42066"/>
    <cellStyle name="Normal 12 3 2 2" xfId="42067"/>
    <cellStyle name="Normal 12 3 3" xfId="42068"/>
    <cellStyle name="Normal 12 3 3 2" xfId="42069"/>
    <cellStyle name="Normal 12 3 4" xfId="42070"/>
    <cellStyle name="Normal 12 3 4 2" xfId="42071"/>
    <cellStyle name="Normal 12 4" xfId="2416"/>
    <cellStyle name="Normal 12 4 2" xfId="42072"/>
    <cellStyle name="Normal 12 4 2 2" xfId="42073"/>
    <cellStyle name="Normal 12 5" xfId="2417"/>
    <cellStyle name="Normal 12 6" xfId="42074"/>
    <cellStyle name="Normal 12 7" xfId="42075"/>
    <cellStyle name="Normal 12 8" xfId="42076"/>
    <cellStyle name="Normal 12_17,18,19 2013 CDM Savings to Sep 2013 accrual" xfId="42077"/>
    <cellStyle name="Normal 13" xfId="2418"/>
    <cellStyle name="Normal 13 10" xfId="42078"/>
    <cellStyle name="Normal 13 11" xfId="42079"/>
    <cellStyle name="Normal 13 2" xfId="2419"/>
    <cellStyle name="Normal 13 2 10" xfId="42080"/>
    <cellStyle name="Normal 13 2 11" xfId="42081"/>
    <cellStyle name="Normal 13 2 12" xfId="42082"/>
    <cellStyle name="Normal 13 2 13" xfId="42083"/>
    <cellStyle name="Normal 13 2 14" xfId="42084"/>
    <cellStyle name="Normal 13 2 15" xfId="42085"/>
    <cellStyle name="Normal 13 2 16" xfId="42086"/>
    <cellStyle name="Normal 13 2 17" xfId="42087"/>
    <cellStyle name="Normal 13 2 18" xfId="42088"/>
    <cellStyle name="Normal 13 2 19" xfId="42089"/>
    <cellStyle name="Normal 13 2 2" xfId="42090"/>
    <cellStyle name="Normal 13 2 2 10" xfId="42091"/>
    <cellStyle name="Normal 13 2 2 11" xfId="42092"/>
    <cellStyle name="Normal 13 2 2 2" xfId="42093"/>
    <cellStyle name="Normal 13 2 2 2 10" xfId="42094"/>
    <cellStyle name="Normal 13 2 2 2 11" xfId="42095"/>
    <cellStyle name="Normal 13 2 2 2 12" xfId="42096"/>
    <cellStyle name="Normal 13 2 2 2 13" xfId="42097"/>
    <cellStyle name="Normal 13 2 2 2 2" xfId="42098"/>
    <cellStyle name="Normal 13 2 2 2 2 2" xfId="42099"/>
    <cellStyle name="Normal 13 2 2 2 2 2 2" xfId="42100"/>
    <cellStyle name="Normal 13 2 2 2 2 3" xfId="42101"/>
    <cellStyle name="Normal 13 2 2 2 2 4" xfId="42102"/>
    <cellStyle name="Normal 13 2 2 2 3" xfId="42103"/>
    <cellStyle name="Normal 13 2 2 2 3 2" xfId="42104"/>
    <cellStyle name="Normal 13 2 2 2 3 3" xfId="42105"/>
    <cellStyle name="Normal 13 2 2 2 4" xfId="42106"/>
    <cellStyle name="Normal 13 2 2 2 4 2" xfId="42107"/>
    <cellStyle name="Normal 13 2 2 2 5" xfId="42108"/>
    <cellStyle name="Normal 13 2 2 2 5 2" xfId="42109"/>
    <cellStyle name="Normal 13 2 2 2 6" xfId="42110"/>
    <cellStyle name="Normal 13 2 2 2 7" xfId="42111"/>
    <cellStyle name="Normal 13 2 2 2 8" xfId="42112"/>
    <cellStyle name="Normal 13 2 2 2 9" xfId="42113"/>
    <cellStyle name="Normal 13 2 2 3" xfId="42114"/>
    <cellStyle name="Normal 13 2 2 3 10" xfId="42115"/>
    <cellStyle name="Normal 13 2 2 3 11" xfId="42116"/>
    <cellStyle name="Normal 13 2 2 3 2" xfId="42117"/>
    <cellStyle name="Normal 13 2 2 3 2 2" xfId="42118"/>
    <cellStyle name="Normal 13 2 2 3 3" xfId="42119"/>
    <cellStyle name="Normal 13 2 2 3 3 2" xfId="42120"/>
    <cellStyle name="Normal 13 2 2 3 4" xfId="42121"/>
    <cellStyle name="Normal 13 2 2 3 5" xfId="42122"/>
    <cellStyle name="Normal 13 2 2 3 6" xfId="42123"/>
    <cellStyle name="Normal 13 2 2 3 7" xfId="42124"/>
    <cellStyle name="Normal 13 2 2 3 8" xfId="42125"/>
    <cellStyle name="Normal 13 2 2 3 9" xfId="42126"/>
    <cellStyle name="Normal 13 2 2 4" xfId="42127"/>
    <cellStyle name="Normal 13 2 2 4 10" xfId="42128"/>
    <cellStyle name="Normal 13 2 2 4 11" xfId="42129"/>
    <cellStyle name="Normal 13 2 2 4 2" xfId="42130"/>
    <cellStyle name="Normal 13 2 2 4 2 2" xfId="42131"/>
    <cellStyle name="Normal 13 2 2 4 3" xfId="42132"/>
    <cellStyle name="Normal 13 2 2 4 4" xfId="42133"/>
    <cellStyle name="Normal 13 2 2 4 5" xfId="42134"/>
    <cellStyle name="Normal 13 2 2 4 6" xfId="42135"/>
    <cellStyle name="Normal 13 2 2 4 7" xfId="42136"/>
    <cellStyle name="Normal 13 2 2 4 8" xfId="42137"/>
    <cellStyle name="Normal 13 2 2 4 9" xfId="42138"/>
    <cellStyle name="Normal 13 2 2 5" xfId="42139"/>
    <cellStyle name="Normal 13 2 2 5 2" xfId="42140"/>
    <cellStyle name="Normal 13 2 2 5 3" xfId="42141"/>
    <cellStyle name="Normal 13 2 2 6" xfId="42142"/>
    <cellStyle name="Normal 13 2 2 6 2" xfId="42143"/>
    <cellStyle name="Normal 13 2 2 7" xfId="42144"/>
    <cellStyle name="Normal 13 2 2 8" xfId="42145"/>
    <cellStyle name="Normal 13 2 2 9" xfId="42146"/>
    <cellStyle name="Normal 13 2 20" xfId="42147"/>
    <cellStyle name="Normal 13 2 21" xfId="42148"/>
    <cellStyle name="Normal 13 2 22" xfId="42149"/>
    <cellStyle name="Normal 13 2 23" xfId="42150"/>
    <cellStyle name="Normal 13 2 24" xfId="42151"/>
    <cellStyle name="Normal 13 2 25" xfId="42152"/>
    <cellStyle name="Normal 13 2 3" xfId="42153"/>
    <cellStyle name="Normal 13 2 3 10" xfId="42154"/>
    <cellStyle name="Normal 13 2 3 11" xfId="42155"/>
    <cellStyle name="Normal 13 2 3 2" xfId="42156"/>
    <cellStyle name="Normal 13 2 3 2 10" xfId="42157"/>
    <cellStyle name="Normal 13 2 3 2 11" xfId="42158"/>
    <cellStyle name="Normal 13 2 3 2 12" xfId="42159"/>
    <cellStyle name="Normal 13 2 3 2 13" xfId="42160"/>
    <cellStyle name="Normal 13 2 3 2 2" xfId="42161"/>
    <cellStyle name="Normal 13 2 3 2 2 2" xfId="42162"/>
    <cellStyle name="Normal 13 2 3 2 2 2 2" xfId="42163"/>
    <cellStyle name="Normal 13 2 3 2 2 3" xfId="42164"/>
    <cellStyle name="Normal 13 2 3 2 2 4" xfId="42165"/>
    <cellStyle name="Normal 13 2 3 2 3" xfId="42166"/>
    <cellStyle name="Normal 13 2 3 2 3 2" xfId="42167"/>
    <cellStyle name="Normal 13 2 3 2 3 3" xfId="42168"/>
    <cellStyle name="Normal 13 2 3 2 4" xfId="42169"/>
    <cellStyle name="Normal 13 2 3 2 4 2" xfId="42170"/>
    <cellStyle name="Normal 13 2 3 2 5" xfId="42171"/>
    <cellStyle name="Normal 13 2 3 2 5 2" xfId="42172"/>
    <cellStyle name="Normal 13 2 3 2 6" xfId="42173"/>
    <cellStyle name="Normal 13 2 3 2 7" xfId="42174"/>
    <cellStyle name="Normal 13 2 3 2 8" xfId="42175"/>
    <cellStyle name="Normal 13 2 3 2 9" xfId="42176"/>
    <cellStyle name="Normal 13 2 3 3" xfId="42177"/>
    <cellStyle name="Normal 13 2 3 3 10" xfId="42178"/>
    <cellStyle name="Normal 13 2 3 3 11" xfId="42179"/>
    <cellStyle name="Normal 13 2 3 3 2" xfId="42180"/>
    <cellStyle name="Normal 13 2 3 3 2 2" xfId="42181"/>
    <cellStyle name="Normal 13 2 3 3 3" xfId="42182"/>
    <cellStyle name="Normal 13 2 3 3 3 2" xfId="42183"/>
    <cellStyle name="Normal 13 2 3 3 4" xfId="42184"/>
    <cellStyle name="Normal 13 2 3 3 5" xfId="42185"/>
    <cellStyle name="Normal 13 2 3 3 6" xfId="42186"/>
    <cellStyle name="Normal 13 2 3 3 7" xfId="42187"/>
    <cellStyle name="Normal 13 2 3 3 8" xfId="42188"/>
    <cellStyle name="Normal 13 2 3 3 9" xfId="42189"/>
    <cellStyle name="Normal 13 2 3 4" xfId="42190"/>
    <cellStyle name="Normal 13 2 3 4 10" xfId="42191"/>
    <cellStyle name="Normal 13 2 3 4 11" xfId="42192"/>
    <cellStyle name="Normal 13 2 3 4 2" xfId="42193"/>
    <cellStyle name="Normal 13 2 3 4 2 2" xfId="42194"/>
    <cellStyle name="Normal 13 2 3 4 3" xfId="42195"/>
    <cellStyle name="Normal 13 2 3 4 4" xfId="42196"/>
    <cellStyle name="Normal 13 2 3 4 5" xfId="42197"/>
    <cellStyle name="Normal 13 2 3 4 6" xfId="42198"/>
    <cellStyle name="Normal 13 2 3 4 7" xfId="42199"/>
    <cellStyle name="Normal 13 2 3 4 8" xfId="42200"/>
    <cellStyle name="Normal 13 2 3 4 9" xfId="42201"/>
    <cellStyle name="Normal 13 2 3 5" xfId="42202"/>
    <cellStyle name="Normal 13 2 3 5 2" xfId="42203"/>
    <cellStyle name="Normal 13 2 3 5 3" xfId="42204"/>
    <cellStyle name="Normal 13 2 3 6" xfId="42205"/>
    <cellStyle name="Normal 13 2 3 6 2" xfId="42206"/>
    <cellStyle name="Normal 13 2 3 7" xfId="42207"/>
    <cellStyle name="Normal 13 2 3 8" xfId="42208"/>
    <cellStyle name="Normal 13 2 3 9" xfId="42209"/>
    <cellStyle name="Normal 13 2 4" xfId="42210"/>
    <cellStyle name="Normal 13 2 4 10" xfId="42211"/>
    <cellStyle name="Normal 13 2 4 11" xfId="42212"/>
    <cellStyle name="Normal 13 2 4 12" xfId="42213"/>
    <cellStyle name="Normal 13 2 4 13" xfId="42214"/>
    <cellStyle name="Normal 13 2 4 14" xfId="42215"/>
    <cellStyle name="Normal 13 2 4 2" xfId="42216"/>
    <cellStyle name="Normal 13 2 4 2 2" xfId="42217"/>
    <cellStyle name="Normal 13 2 4 2 2 2" xfId="42218"/>
    <cellStyle name="Normal 13 2 4 2 3" xfId="42219"/>
    <cellStyle name="Normal 13 2 4 2 4" xfId="42220"/>
    <cellStyle name="Normal 13 2 4 3" xfId="42221"/>
    <cellStyle name="Normal 13 2 4 3 2" xfId="42222"/>
    <cellStyle name="Normal 13 2 4 3 3" xfId="42223"/>
    <cellStyle name="Normal 13 2 4 4" xfId="42224"/>
    <cellStyle name="Normal 13 2 4 4 2" xfId="42225"/>
    <cellStyle name="Normal 13 2 4 5" xfId="42226"/>
    <cellStyle name="Normal 13 2 4 5 2" xfId="42227"/>
    <cellStyle name="Normal 13 2 4 6" xfId="42228"/>
    <cellStyle name="Normal 13 2 4 7" xfId="42229"/>
    <cellStyle name="Normal 13 2 4 8" xfId="42230"/>
    <cellStyle name="Normal 13 2 4 9" xfId="42231"/>
    <cellStyle name="Normal 13 2 5" xfId="42232"/>
    <cellStyle name="Normal 13 2 5 10" xfId="42233"/>
    <cellStyle name="Normal 13 2 5 11" xfId="42234"/>
    <cellStyle name="Normal 13 2 5 12" xfId="42235"/>
    <cellStyle name="Normal 13 2 5 2" xfId="42236"/>
    <cellStyle name="Normal 13 2 5 2 2" xfId="42237"/>
    <cellStyle name="Normal 13 2 5 3" xfId="42238"/>
    <cellStyle name="Normal 13 2 5 4" xfId="42239"/>
    <cellStyle name="Normal 13 2 5 5" xfId="42240"/>
    <cellStyle name="Normal 13 2 5 6" xfId="42241"/>
    <cellStyle name="Normal 13 2 5 7" xfId="42242"/>
    <cellStyle name="Normal 13 2 5 8" xfId="42243"/>
    <cellStyle name="Normal 13 2 5 9" xfId="42244"/>
    <cellStyle name="Normal 13 2 6" xfId="42245"/>
    <cellStyle name="Normal 13 2 6 10" xfId="42246"/>
    <cellStyle name="Normal 13 2 6 11" xfId="42247"/>
    <cellStyle name="Normal 13 2 6 12" xfId="42248"/>
    <cellStyle name="Normal 13 2 6 13" xfId="42249"/>
    <cellStyle name="Normal 13 2 6 14" xfId="42250"/>
    <cellStyle name="Normal 13 2 6 15" xfId="42251"/>
    <cellStyle name="Normal 13 2 6 16" xfId="42252"/>
    <cellStyle name="Normal 13 2 6 17" xfId="42253"/>
    <cellStyle name="Normal 13 2 6 18" xfId="42254"/>
    <cellStyle name="Normal 13 2 6 2" xfId="42255"/>
    <cellStyle name="Normal 13 2 6 3" xfId="42256"/>
    <cellStyle name="Normal 13 2 6 4" xfId="42257"/>
    <cellStyle name="Normal 13 2 6 5" xfId="42258"/>
    <cellStyle name="Normal 13 2 6 6" xfId="42259"/>
    <cellStyle name="Normal 13 2 6 7" xfId="42260"/>
    <cellStyle name="Normal 13 2 6 8" xfId="42261"/>
    <cellStyle name="Normal 13 2 6 9" xfId="42262"/>
    <cellStyle name="Normal 13 2 7" xfId="42263"/>
    <cellStyle name="Normal 13 2 7 10" xfId="42264"/>
    <cellStyle name="Normal 13 2 7 11" xfId="42265"/>
    <cellStyle name="Normal 13 2 7 2" xfId="42266"/>
    <cellStyle name="Normal 13 2 7 3" xfId="42267"/>
    <cellStyle name="Normal 13 2 7 4" xfId="42268"/>
    <cellStyle name="Normal 13 2 7 5" xfId="42269"/>
    <cellStyle name="Normal 13 2 7 6" xfId="42270"/>
    <cellStyle name="Normal 13 2 7 7" xfId="42271"/>
    <cellStyle name="Normal 13 2 7 8" xfId="42272"/>
    <cellStyle name="Normal 13 2 7 9" xfId="42273"/>
    <cellStyle name="Normal 13 2 8" xfId="42274"/>
    <cellStyle name="Normal 13 2 8 10" xfId="42275"/>
    <cellStyle name="Normal 13 2 8 11" xfId="42276"/>
    <cellStyle name="Normal 13 2 8 2" xfId="42277"/>
    <cellStyle name="Normal 13 2 8 3" xfId="42278"/>
    <cellStyle name="Normal 13 2 8 4" xfId="42279"/>
    <cellStyle name="Normal 13 2 8 5" xfId="42280"/>
    <cellStyle name="Normal 13 2 8 6" xfId="42281"/>
    <cellStyle name="Normal 13 2 8 7" xfId="42282"/>
    <cellStyle name="Normal 13 2 8 8" xfId="42283"/>
    <cellStyle name="Normal 13 2 8 9" xfId="42284"/>
    <cellStyle name="Normal 13 2 9" xfId="42285"/>
    <cellStyle name="Normal 13 3" xfId="2420"/>
    <cellStyle name="Normal 13 3 10" xfId="42286"/>
    <cellStyle name="Normal 13 3 11" xfId="42287"/>
    <cellStyle name="Normal 13 3 2" xfId="42288"/>
    <cellStyle name="Normal 13 3 2 10" xfId="42289"/>
    <cellStyle name="Normal 13 3 2 11" xfId="42290"/>
    <cellStyle name="Normal 13 3 2 12" xfId="42291"/>
    <cellStyle name="Normal 13 3 2 13" xfId="42292"/>
    <cellStyle name="Normal 13 3 2 2" xfId="42293"/>
    <cellStyle name="Normal 13 3 2 2 2" xfId="42294"/>
    <cellStyle name="Normal 13 3 2 2 2 2" xfId="42295"/>
    <cellStyle name="Normal 13 3 2 2 3" xfId="42296"/>
    <cellStyle name="Normal 13 3 2 2 4" xfId="42297"/>
    <cellStyle name="Normal 13 3 2 3" xfId="42298"/>
    <cellStyle name="Normal 13 3 2 3 2" xfId="42299"/>
    <cellStyle name="Normal 13 3 2 3 3" xfId="42300"/>
    <cellStyle name="Normal 13 3 2 4" xfId="42301"/>
    <cellStyle name="Normal 13 3 2 4 2" xfId="42302"/>
    <cellStyle name="Normal 13 3 2 5" xfId="42303"/>
    <cellStyle name="Normal 13 3 2 5 2" xfId="42304"/>
    <cellStyle name="Normal 13 3 2 6" xfId="42305"/>
    <cellStyle name="Normal 13 3 2 7" xfId="42306"/>
    <cellStyle name="Normal 13 3 2 8" xfId="42307"/>
    <cellStyle name="Normal 13 3 2 9" xfId="42308"/>
    <cellStyle name="Normal 13 3 3" xfId="42309"/>
    <cellStyle name="Normal 13 3 3 10" xfId="42310"/>
    <cellStyle name="Normal 13 3 3 11" xfId="42311"/>
    <cellStyle name="Normal 13 3 3 2" xfId="42312"/>
    <cellStyle name="Normal 13 3 3 2 2" xfId="42313"/>
    <cellStyle name="Normal 13 3 3 3" xfId="42314"/>
    <cellStyle name="Normal 13 3 3 3 2" xfId="42315"/>
    <cellStyle name="Normal 13 3 3 4" xfId="42316"/>
    <cellStyle name="Normal 13 3 3 5" xfId="42317"/>
    <cellStyle name="Normal 13 3 3 6" xfId="42318"/>
    <cellStyle name="Normal 13 3 3 7" xfId="42319"/>
    <cellStyle name="Normal 13 3 3 8" xfId="42320"/>
    <cellStyle name="Normal 13 3 3 9" xfId="42321"/>
    <cellStyle name="Normal 13 3 4" xfId="42322"/>
    <cellStyle name="Normal 13 3 4 10" xfId="42323"/>
    <cellStyle name="Normal 13 3 4 11" xfId="42324"/>
    <cellStyle name="Normal 13 3 4 2" xfId="42325"/>
    <cellStyle name="Normal 13 3 4 2 2" xfId="42326"/>
    <cellStyle name="Normal 13 3 4 3" xfId="42327"/>
    <cellStyle name="Normal 13 3 4 4" xfId="42328"/>
    <cellStyle name="Normal 13 3 4 5" xfId="42329"/>
    <cellStyle name="Normal 13 3 4 6" xfId="42330"/>
    <cellStyle name="Normal 13 3 4 7" xfId="42331"/>
    <cellStyle name="Normal 13 3 4 8" xfId="42332"/>
    <cellStyle name="Normal 13 3 4 9" xfId="42333"/>
    <cellStyle name="Normal 13 3 5" xfId="42334"/>
    <cellStyle name="Normal 13 3 5 2" xfId="42335"/>
    <cellStyle name="Normal 13 3 5 3" xfId="42336"/>
    <cellStyle name="Normal 13 3 6" xfId="42337"/>
    <cellStyle name="Normal 13 3 6 2" xfId="42338"/>
    <cellStyle name="Normal 13 3 7" xfId="42339"/>
    <cellStyle name="Normal 13 3 8" xfId="42340"/>
    <cellStyle name="Normal 13 3 9" xfId="42341"/>
    <cellStyle name="Normal 13 4" xfId="9850"/>
    <cellStyle name="Normal 13 4 10" xfId="42342"/>
    <cellStyle name="Normal 13 4 2" xfId="10147"/>
    <cellStyle name="Normal 13 4 2 10" xfId="42343"/>
    <cellStyle name="Normal 13 4 2 11" xfId="42344"/>
    <cellStyle name="Normal 13 4 2 12" xfId="42345"/>
    <cellStyle name="Normal 13 4 2 13" xfId="42346"/>
    <cellStyle name="Normal 13 4 2 2" xfId="10287"/>
    <cellStyle name="Normal 13 4 2 2 2" xfId="10495"/>
    <cellStyle name="Normal 13 4 2 2 2 2" xfId="42347"/>
    <cellStyle name="Normal 13 4 2 2 3" xfId="42348"/>
    <cellStyle name="Normal 13 4 2 2 4" xfId="42349"/>
    <cellStyle name="Normal 13 4 2 3" xfId="42350"/>
    <cellStyle name="Normal 13 4 2 3 2" xfId="42351"/>
    <cellStyle name="Normal 13 4 2 3 3" xfId="42352"/>
    <cellStyle name="Normal 13 4 2 4" xfId="42353"/>
    <cellStyle name="Normal 13 4 2 4 2" xfId="42354"/>
    <cellStyle name="Normal 13 4 2 5" xfId="42355"/>
    <cellStyle name="Normal 13 4 2 5 2" xfId="42356"/>
    <cellStyle name="Normal 13 4 2 6" xfId="42357"/>
    <cellStyle name="Normal 13 4 2 7" xfId="42358"/>
    <cellStyle name="Normal 13 4 2 8" xfId="42359"/>
    <cellStyle name="Normal 13 4 2 9" xfId="42360"/>
    <cellStyle name="Normal 13 4 3" xfId="10252"/>
    <cellStyle name="Normal 13 4 3 10" xfId="42361"/>
    <cellStyle name="Normal 13 4 3 11" xfId="42362"/>
    <cellStyle name="Normal 13 4 3 12" xfId="42363"/>
    <cellStyle name="Normal 13 4 3 2" xfId="10465"/>
    <cellStyle name="Normal 13 4 3 2 2" xfId="42364"/>
    <cellStyle name="Normal 13 4 3 3" xfId="42365"/>
    <cellStyle name="Normal 13 4 3 3 2" xfId="42366"/>
    <cellStyle name="Normal 13 4 3 4" xfId="42367"/>
    <cellStyle name="Normal 13 4 3 5" xfId="42368"/>
    <cellStyle name="Normal 13 4 3 6" xfId="42369"/>
    <cellStyle name="Normal 13 4 3 7" xfId="42370"/>
    <cellStyle name="Normal 13 4 3 8" xfId="42371"/>
    <cellStyle name="Normal 13 4 3 9" xfId="42372"/>
    <cellStyle name="Normal 13 4 4" xfId="42373"/>
    <cellStyle name="Normal 13 4 4 10" xfId="42374"/>
    <cellStyle name="Normal 13 4 4 11" xfId="42375"/>
    <cellStyle name="Normal 13 4 4 2" xfId="42376"/>
    <cellStyle name="Normal 13 4 4 2 2" xfId="42377"/>
    <cellStyle name="Normal 13 4 4 3" xfId="42378"/>
    <cellStyle name="Normal 13 4 4 4" xfId="42379"/>
    <cellStyle name="Normal 13 4 4 5" xfId="42380"/>
    <cellStyle name="Normal 13 4 4 6" xfId="42381"/>
    <cellStyle name="Normal 13 4 4 7" xfId="42382"/>
    <cellStyle name="Normal 13 4 4 8" xfId="42383"/>
    <cellStyle name="Normal 13 4 4 9" xfId="42384"/>
    <cellStyle name="Normal 13 4 5" xfId="42385"/>
    <cellStyle name="Normal 13 4 5 2" xfId="42386"/>
    <cellStyle name="Normal 13 4 5 3" xfId="42387"/>
    <cellStyle name="Normal 13 4 6" xfId="42388"/>
    <cellStyle name="Normal 13 4 6 2" xfId="42389"/>
    <cellStyle name="Normal 13 4 7" xfId="42390"/>
    <cellStyle name="Normal 13 4 8" xfId="42391"/>
    <cellStyle name="Normal 13 4 9" xfId="42392"/>
    <cellStyle name="Normal 13 5" xfId="9856"/>
    <cellStyle name="Normal 13 5 2" xfId="10253"/>
    <cellStyle name="Normal 13 5 2 2" xfId="10466"/>
    <cellStyle name="Normal 13 5 2 2 2" xfId="42393"/>
    <cellStyle name="Normal 13 5 2 3" xfId="42394"/>
    <cellStyle name="Normal 13 5 2 4" xfId="42395"/>
    <cellStyle name="Normal 13 5 3" xfId="42396"/>
    <cellStyle name="Normal 13 5 3 2" xfId="42397"/>
    <cellStyle name="Normal 13 5 3 3" xfId="42398"/>
    <cellStyle name="Normal 13 5 4" xfId="42399"/>
    <cellStyle name="Normal 13 5 5" xfId="42400"/>
    <cellStyle name="Normal 13 5 6" xfId="42401"/>
    <cellStyle name="Normal 13 6" xfId="10211"/>
    <cellStyle name="Normal 13 6 2" xfId="10429"/>
    <cellStyle name="Normal 13 7" xfId="10363"/>
    <cellStyle name="Normal 13 7 2" xfId="42402"/>
    <cellStyle name="Normal 13 7 3" xfId="42403"/>
    <cellStyle name="Normal 13 7 4" xfId="42404"/>
    <cellStyle name="Normal 13 7 5" xfId="42405"/>
    <cellStyle name="Normal 13 7 6" xfId="42406"/>
    <cellStyle name="Normal 13 7 7" xfId="42407"/>
    <cellStyle name="Normal 13 7 8" xfId="42408"/>
    <cellStyle name="Normal 13 8" xfId="42409"/>
    <cellStyle name="Normal 13 8 2" xfId="42410"/>
    <cellStyle name="Normal 13 9" xfId="42411"/>
    <cellStyle name="Normal 13_17,18,19 2013 CDM Savings to Sep 2013 accrual" xfId="42412"/>
    <cellStyle name="Normal 14" xfId="2421"/>
    <cellStyle name="Normal 14 2" xfId="2422"/>
    <cellStyle name="Normal 14 2 2" xfId="42413"/>
    <cellStyle name="Normal 14 2 2 2" xfId="42414"/>
    <cellStyle name="Normal 14 2 2 2 2" xfId="42415"/>
    <cellStyle name="Normal 14 2 2 2 2 2" xfId="42416"/>
    <cellStyle name="Normal 14 2 2 2 2 2 2" xfId="42417"/>
    <cellStyle name="Normal 14 2 2 2 2 3" xfId="42418"/>
    <cellStyle name="Normal 14 2 2 2 2 4" xfId="42419"/>
    <cellStyle name="Normal 14 2 2 2 3" xfId="42420"/>
    <cellStyle name="Normal 14 2 2 2 3 2" xfId="42421"/>
    <cellStyle name="Normal 14 2 2 2 4" xfId="42422"/>
    <cellStyle name="Normal 14 2 2 2 5" xfId="42423"/>
    <cellStyle name="Normal 14 2 2 2 6" xfId="42424"/>
    <cellStyle name="Normal 14 2 2 3" xfId="42425"/>
    <cellStyle name="Normal 14 2 2 3 2" xfId="42426"/>
    <cellStyle name="Normal 14 2 2 3 2 2" xfId="42427"/>
    <cellStyle name="Normal 14 2 2 3 3" xfId="42428"/>
    <cellStyle name="Normal 14 2 2 3 4" xfId="42429"/>
    <cellStyle name="Normal 14 2 2 4" xfId="42430"/>
    <cellStyle name="Normal 14 2 2 4 2" xfId="42431"/>
    <cellStyle name="Normal 14 2 2 5" xfId="42432"/>
    <cellStyle name="Normal 14 2 2 6" xfId="42433"/>
    <cellStyle name="Normal 14 2 2 7" xfId="42434"/>
    <cellStyle name="Normal 14 2 3" xfId="42435"/>
    <cellStyle name="Normal 14 2 3 2" xfId="42436"/>
    <cellStyle name="Normal 14 2 3 2 2" xfId="42437"/>
    <cellStyle name="Normal 14 2 3 2 2 2" xfId="42438"/>
    <cellStyle name="Normal 14 2 3 2 3" xfId="42439"/>
    <cellStyle name="Normal 14 2 3 2 4" xfId="42440"/>
    <cellStyle name="Normal 14 2 3 3" xfId="42441"/>
    <cellStyle name="Normal 14 2 3 3 2" xfId="42442"/>
    <cellStyle name="Normal 14 2 3 4" xfId="42443"/>
    <cellStyle name="Normal 14 2 3 5" xfId="42444"/>
    <cellStyle name="Normal 14 2 3 6" xfId="42445"/>
    <cellStyle name="Normal 14 2 4" xfId="42446"/>
    <cellStyle name="Normal 14 2 4 2" xfId="42447"/>
    <cellStyle name="Normal 14 2 4 2 2" xfId="42448"/>
    <cellStyle name="Normal 14 2 4 2 2 2" xfId="42449"/>
    <cellStyle name="Normal 14 2 4 2 3" xfId="42450"/>
    <cellStyle name="Normal 14 2 4 2 4" xfId="42451"/>
    <cellStyle name="Normal 14 2 4 3" xfId="42452"/>
    <cellStyle name="Normal 14 2 4 3 2" xfId="42453"/>
    <cellStyle name="Normal 14 2 4 4" xfId="42454"/>
    <cellStyle name="Normal 14 2 4 5" xfId="42455"/>
    <cellStyle name="Normal 14 2 4 6" xfId="42456"/>
    <cellStyle name="Normal 14 2 5" xfId="42457"/>
    <cellStyle name="Normal 14 2 5 2" xfId="42458"/>
    <cellStyle name="Normal 14 2 5 2 2" xfId="42459"/>
    <cellStyle name="Normal 14 2 5 3" xfId="42460"/>
    <cellStyle name="Normal 14 2 5 4" xfId="42461"/>
    <cellStyle name="Normal 14 2 6" xfId="42462"/>
    <cellStyle name="Normal 14 2 6 2" xfId="42463"/>
    <cellStyle name="Normal 14 2 7" xfId="42464"/>
    <cellStyle name="Normal 14 2 8" xfId="42465"/>
    <cellStyle name="Normal 14 2 9" xfId="42466"/>
    <cellStyle name="Normal 14 3" xfId="2423"/>
    <cellStyle name="Normal 14 3 2" xfId="42467"/>
    <cellStyle name="Normal 14 4" xfId="42468"/>
    <cellStyle name="Normal 14 4 2" xfId="42469"/>
    <cellStyle name="Normal 14 5" xfId="42470"/>
    <cellStyle name="Normal 14_17,18,19 2013 CDM Savings to Sep 2013 accrual" xfId="42471"/>
    <cellStyle name="Normal 15" xfId="2424"/>
    <cellStyle name="Normal 15 10" xfId="42472"/>
    <cellStyle name="Normal 15 2" xfId="2425"/>
    <cellStyle name="Normal 15 2 2" xfId="2426"/>
    <cellStyle name="Normal 15 2 2 2" xfId="42473"/>
    <cellStyle name="Normal 15 2 2 2 2" xfId="42474"/>
    <cellStyle name="Normal 15 2 2 2 2 2" xfId="42475"/>
    <cellStyle name="Normal 15 2 2 2 3" xfId="42476"/>
    <cellStyle name="Normal 15 2 2 2 4" xfId="42477"/>
    <cellStyle name="Normal 15 2 2 3" xfId="42478"/>
    <cellStyle name="Normal 15 2 2 3 2" xfId="42479"/>
    <cellStyle name="Normal 15 2 2 4" xfId="42480"/>
    <cellStyle name="Normal 15 2 2 5" xfId="42481"/>
    <cellStyle name="Normal 15 2 2 6" xfId="42482"/>
    <cellStyle name="Normal 15 2 3" xfId="42483"/>
    <cellStyle name="Normal 15 2 3 2" xfId="42484"/>
    <cellStyle name="Normal 15 2 3 2 2" xfId="42485"/>
    <cellStyle name="Normal 15 2 3 3" xfId="42486"/>
    <cellStyle name="Normal 15 2 3 4" xfId="42487"/>
    <cellStyle name="Normal 15 2 4" xfId="42488"/>
    <cellStyle name="Normal 15 2 4 2" xfId="42489"/>
    <cellStyle name="Normal 15 2 5" xfId="42490"/>
    <cellStyle name="Normal 15 2 6" xfId="42491"/>
    <cellStyle name="Normal 15 2 7" xfId="42492"/>
    <cellStyle name="Normal 15 3" xfId="2427"/>
    <cellStyle name="Normal 15 3 2" xfId="42493"/>
    <cellStyle name="Normal 15 3 2 2" xfId="42494"/>
    <cellStyle name="Normal 15 3 2 2 2" xfId="42495"/>
    <cellStyle name="Normal 15 3 2 3" xfId="42496"/>
    <cellStyle name="Normal 15 3 2 4" xfId="42497"/>
    <cellStyle name="Normal 15 3 3" xfId="42498"/>
    <cellStyle name="Normal 15 3 3 2" xfId="42499"/>
    <cellStyle name="Normal 15 3 4" xfId="42500"/>
    <cellStyle name="Normal 15 3 5" xfId="42501"/>
    <cellStyle name="Normal 15 3 6" xfId="42502"/>
    <cellStyle name="Normal 15 4" xfId="2428"/>
    <cellStyle name="Normal 15 4 2" xfId="42503"/>
    <cellStyle name="Normal 15 4 2 2" xfId="42504"/>
    <cellStyle name="Normal 15 4 2 2 2" xfId="42505"/>
    <cellStyle name="Normal 15 4 2 3" xfId="42506"/>
    <cellStyle name="Normal 15 4 2 4" xfId="42507"/>
    <cellStyle name="Normal 15 4 3" xfId="42508"/>
    <cellStyle name="Normal 15 4 3 2" xfId="42509"/>
    <cellStyle name="Normal 15 4 4" xfId="42510"/>
    <cellStyle name="Normal 15 4 5" xfId="42511"/>
    <cellStyle name="Normal 15 4 6" xfId="42512"/>
    <cellStyle name="Normal 15 5" xfId="42513"/>
    <cellStyle name="Normal 15 5 2" xfId="42514"/>
    <cellStyle name="Normal 15 5 2 2" xfId="42515"/>
    <cellStyle name="Normal 15 5 3" xfId="42516"/>
    <cellStyle name="Normal 15 5 4" xfId="42517"/>
    <cellStyle name="Normal 15 6" xfId="42518"/>
    <cellStyle name="Normal 15 6 2" xfId="42519"/>
    <cellStyle name="Normal 15 7" xfId="42520"/>
    <cellStyle name="Normal 15 8" xfId="42521"/>
    <cellStyle name="Normal 15 9" xfId="42522"/>
    <cellStyle name="Normal 15_17,18,19 2013 CDM Savings to Sep 2013 accrual" xfId="42523"/>
    <cellStyle name="Normal 16" xfId="2429"/>
    <cellStyle name="Normal 16 2" xfId="2430"/>
    <cellStyle name="Normal 16 2 2" xfId="42524"/>
    <cellStyle name="Normal 16 2 2 2" xfId="42525"/>
    <cellStyle name="Normal 16 2 2 2 2" xfId="42526"/>
    <cellStyle name="Normal 16 2 2 2 2 2" xfId="42527"/>
    <cellStyle name="Normal 16 2 2 2 3" xfId="42528"/>
    <cellStyle name="Normal 16 2 2 2 4" xfId="42529"/>
    <cellStyle name="Normal 16 2 2 3" xfId="42530"/>
    <cellStyle name="Normal 16 2 2 3 2" xfId="42531"/>
    <cellStyle name="Normal 16 2 2 4" xfId="42532"/>
    <cellStyle name="Normal 16 2 2 5" xfId="42533"/>
    <cellStyle name="Normal 16 2 2 6" xfId="42534"/>
    <cellStyle name="Normal 16 2 3" xfId="42535"/>
    <cellStyle name="Normal 16 2 3 2" xfId="42536"/>
    <cellStyle name="Normal 16 2 3 2 2" xfId="42537"/>
    <cellStyle name="Normal 16 2 3 3" xfId="42538"/>
    <cellStyle name="Normal 16 2 3 4" xfId="42539"/>
    <cellStyle name="Normal 16 2 4" xfId="42540"/>
    <cellStyle name="Normal 16 2 4 2" xfId="42541"/>
    <cellStyle name="Normal 16 2 5" xfId="42542"/>
    <cellStyle name="Normal 16 2 6" xfId="42543"/>
    <cellStyle name="Normal 16 2 7" xfId="42544"/>
    <cellStyle name="Normal 16 3" xfId="2431"/>
    <cellStyle name="Normal 16 3 2" xfId="42545"/>
    <cellStyle name="Normal 16 3 2 2" xfId="42546"/>
    <cellStyle name="Normal 16 3 2 2 2" xfId="42547"/>
    <cellStyle name="Normal 16 3 2 3" xfId="42548"/>
    <cellStyle name="Normal 16 3 2 4" xfId="42549"/>
    <cellStyle name="Normal 16 3 3" xfId="42550"/>
    <cellStyle name="Normal 16 3 3 2" xfId="42551"/>
    <cellStyle name="Normal 16 3 4" xfId="42552"/>
    <cellStyle name="Normal 16 3 5" xfId="42553"/>
    <cellStyle name="Normal 16 3 6" xfId="42554"/>
    <cellStyle name="Normal 16 4" xfId="42555"/>
    <cellStyle name="Normal 16 4 2" xfId="42556"/>
    <cellStyle name="Normal 16 4 2 2" xfId="42557"/>
    <cellStyle name="Normal 16 4 2 2 2" xfId="42558"/>
    <cellStyle name="Normal 16 4 2 3" xfId="42559"/>
    <cellStyle name="Normal 16 4 2 4" xfId="42560"/>
    <cellStyle name="Normal 16 4 3" xfId="42561"/>
    <cellStyle name="Normal 16 4 3 2" xfId="42562"/>
    <cellStyle name="Normal 16 4 4" xfId="42563"/>
    <cellStyle name="Normal 16 4 5" xfId="42564"/>
    <cellStyle name="Normal 16 4 6" xfId="42565"/>
    <cellStyle name="Normal 16 5" xfId="42566"/>
    <cellStyle name="Normal 16 5 2" xfId="42567"/>
    <cellStyle name="Normal 16 5 2 2" xfId="42568"/>
    <cellStyle name="Normal 16 5 3" xfId="42569"/>
    <cellStyle name="Normal 16 5 4" xfId="42570"/>
    <cellStyle name="Normal 16 6" xfId="42571"/>
    <cellStyle name="Normal 16 6 2" xfId="42572"/>
    <cellStyle name="Normal 16 7" xfId="42573"/>
    <cellStyle name="Normal 16 8" xfId="42574"/>
    <cellStyle name="Normal 16 9" xfId="42575"/>
    <cellStyle name="Normal 17" xfId="2432"/>
    <cellStyle name="Normal 17 10" xfId="42576"/>
    <cellStyle name="Normal 17 2" xfId="42577"/>
    <cellStyle name="Normal 17 2 2" xfId="42578"/>
    <cellStyle name="Normal 17 2 2 2" xfId="42579"/>
    <cellStyle name="Normal 17 2 2 2 2" xfId="42580"/>
    <cellStyle name="Normal 17 2 2 2 2 2" xfId="42581"/>
    <cellStyle name="Normal 17 2 2 2 2 2 2" xfId="42582"/>
    <cellStyle name="Normal 17 2 2 2 2 3" xfId="42583"/>
    <cellStyle name="Normal 17 2 2 2 2 4" xfId="42584"/>
    <cellStyle name="Normal 17 2 2 2 3" xfId="42585"/>
    <cellStyle name="Normal 17 2 2 2 3 2" xfId="42586"/>
    <cellStyle name="Normal 17 2 2 2 4" xfId="42587"/>
    <cellStyle name="Normal 17 2 2 2 5" xfId="42588"/>
    <cellStyle name="Normal 17 2 2 2 6" xfId="42589"/>
    <cellStyle name="Normal 17 2 2 3" xfId="42590"/>
    <cellStyle name="Normal 17 2 2 3 2" xfId="42591"/>
    <cellStyle name="Normal 17 2 2 3 2 2" xfId="42592"/>
    <cellStyle name="Normal 17 2 2 3 3" xfId="42593"/>
    <cellStyle name="Normal 17 2 2 3 4" xfId="42594"/>
    <cellStyle name="Normal 17 2 2 4" xfId="42595"/>
    <cellStyle name="Normal 17 2 2 4 2" xfId="42596"/>
    <cellStyle name="Normal 17 2 2 5" xfId="42597"/>
    <cellStyle name="Normal 17 2 2 6" xfId="42598"/>
    <cellStyle name="Normal 17 2 2 7" xfId="42599"/>
    <cellStyle name="Normal 17 2 3" xfId="42600"/>
    <cellStyle name="Normal 17 2 3 2" xfId="42601"/>
    <cellStyle name="Normal 17 2 3 2 2" xfId="42602"/>
    <cellStyle name="Normal 17 2 3 2 2 2" xfId="42603"/>
    <cellStyle name="Normal 17 2 3 2 3" xfId="42604"/>
    <cellStyle name="Normal 17 2 3 2 4" xfId="42605"/>
    <cellStyle name="Normal 17 2 3 3" xfId="42606"/>
    <cellStyle name="Normal 17 2 3 3 2" xfId="42607"/>
    <cellStyle name="Normal 17 2 3 4" xfId="42608"/>
    <cellStyle name="Normal 17 2 3 5" xfId="42609"/>
    <cellStyle name="Normal 17 2 3 6" xfId="42610"/>
    <cellStyle name="Normal 17 2 4" xfId="42611"/>
    <cellStyle name="Normal 17 2 4 2" xfId="42612"/>
    <cellStyle name="Normal 17 2 4 2 2" xfId="42613"/>
    <cellStyle name="Normal 17 2 4 2 2 2" xfId="42614"/>
    <cellStyle name="Normal 17 2 4 2 3" xfId="42615"/>
    <cellStyle name="Normal 17 2 4 2 4" xfId="42616"/>
    <cellStyle name="Normal 17 2 4 3" xfId="42617"/>
    <cellStyle name="Normal 17 2 4 3 2" xfId="42618"/>
    <cellStyle name="Normal 17 2 4 4" xfId="42619"/>
    <cellStyle name="Normal 17 2 4 5" xfId="42620"/>
    <cellStyle name="Normal 17 2 4 6" xfId="42621"/>
    <cellStyle name="Normal 17 2 5" xfId="42622"/>
    <cellStyle name="Normal 17 2 5 2" xfId="42623"/>
    <cellStyle name="Normal 17 2 5 2 2" xfId="42624"/>
    <cellStyle name="Normal 17 2 5 3" xfId="42625"/>
    <cellStyle name="Normal 17 2 5 4" xfId="42626"/>
    <cellStyle name="Normal 17 2 6" xfId="42627"/>
    <cellStyle name="Normal 17 2 6 2" xfId="42628"/>
    <cellStyle name="Normal 17 2 7" xfId="42629"/>
    <cellStyle name="Normal 17 2 8" xfId="42630"/>
    <cellStyle name="Normal 17 2 9" xfId="42631"/>
    <cellStyle name="Normal 17 3" xfId="42632"/>
    <cellStyle name="Normal 17 3 2" xfId="42633"/>
    <cellStyle name="Normal 17 3 2 2" xfId="42634"/>
    <cellStyle name="Normal 17 3 2 2 2" xfId="42635"/>
    <cellStyle name="Normal 17 3 2 2 2 2" xfId="42636"/>
    <cellStyle name="Normal 17 3 2 2 3" xfId="42637"/>
    <cellStyle name="Normal 17 3 2 2 4" xfId="42638"/>
    <cellStyle name="Normal 17 3 2 3" xfId="42639"/>
    <cellStyle name="Normal 17 3 2 3 2" xfId="42640"/>
    <cellStyle name="Normal 17 3 2 4" xfId="42641"/>
    <cellStyle name="Normal 17 3 2 5" xfId="42642"/>
    <cellStyle name="Normal 17 3 2 6" xfId="42643"/>
    <cellStyle name="Normal 17 3 3" xfId="42644"/>
    <cellStyle name="Normal 17 3 3 2" xfId="42645"/>
    <cellStyle name="Normal 17 3 3 2 2" xfId="42646"/>
    <cellStyle name="Normal 17 3 3 3" xfId="42647"/>
    <cellStyle name="Normal 17 3 3 4" xfId="42648"/>
    <cellStyle name="Normal 17 3 4" xfId="42649"/>
    <cellStyle name="Normal 17 3 4 2" xfId="42650"/>
    <cellStyle name="Normal 17 3 5" xfId="42651"/>
    <cellStyle name="Normal 17 3 6" xfId="42652"/>
    <cellStyle name="Normal 17 3 7" xfId="42653"/>
    <cellStyle name="Normal 17 4" xfId="42654"/>
    <cellStyle name="Normal 17 4 2" xfId="42655"/>
    <cellStyle name="Normal 17 4 2 2" xfId="42656"/>
    <cellStyle name="Normal 17 4 2 2 2" xfId="42657"/>
    <cellStyle name="Normal 17 4 2 3" xfId="42658"/>
    <cellStyle name="Normal 17 4 2 4" xfId="42659"/>
    <cellStyle name="Normal 17 4 3" xfId="42660"/>
    <cellStyle name="Normal 17 4 3 2" xfId="42661"/>
    <cellStyle name="Normal 17 4 4" xfId="42662"/>
    <cellStyle name="Normal 17 4 5" xfId="42663"/>
    <cellStyle name="Normal 17 4 6" xfId="42664"/>
    <cellStyle name="Normal 17 5" xfId="42665"/>
    <cellStyle name="Normal 17 5 2" xfId="42666"/>
    <cellStyle name="Normal 17 5 2 2" xfId="42667"/>
    <cellStyle name="Normal 17 5 2 2 2" xfId="42668"/>
    <cellStyle name="Normal 17 5 2 3" xfId="42669"/>
    <cellStyle name="Normal 17 5 2 4" xfId="42670"/>
    <cellStyle name="Normal 17 5 3" xfId="42671"/>
    <cellStyle name="Normal 17 5 3 2" xfId="42672"/>
    <cellStyle name="Normal 17 5 4" xfId="42673"/>
    <cellStyle name="Normal 17 5 5" xfId="42674"/>
    <cellStyle name="Normal 17 5 6" xfId="42675"/>
    <cellStyle name="Normal 17 6" xfId="42676"/>
    <cellStyle name="Normal 17 6 2" xfId="42677"/>
    <cellStyle name="Normal 17 6 2 2" xfId="42678"/>
    <cellStyle name="Normal 17 6 3" xfId="42679"/>
    <cellStyle name="Normal 17 6 4" xfId="42680"/>
    <cellStyle name="Normal 17 7" xfId="42681"/>
    <cellStyle name="Normal 17 7 2" xfId="42682"/>
    <cellStyle name="Normal 17 8" xfId="42683"/>
    <cellStyle name="Normal 17 9" xfId="42684"/>
    <cellStyle name="Normal 18" xfId="2433"/>
    <cellStyle name="Normal 18 2" xfId="2434"/>
    <cellStyle name="Normal 18 2 2" xfId="42685"/>
    <cellStyle name="Normal 18 2 2 2" xfId="42686"/>
    <cellStyle name="Normal 18 2 2 2 2" xfId="42687"/>
    <cellStyle name="Normal 18 2 2 2 2 2" xfId="42688"/>
    <cellStyle name="Normal 18 2 2 2 3" xfId="42689"/>
    <cellStyle name="Normal 18 2 2 2 4" xfId="42690"/>
    <cellStyle name="Normal 18 2 2 3" xfId="42691"/>
    <cellStyle name="Normal 18 2 2 3 2" xfId="42692"/>
    <cellStyle name="Normal 18 2 2 4" xfId="42693"/>
    <cellStyle name="Normal 18 2 2 5" xfId="42694"/>
    <cellStyle name="Normal 18 2 2 6" xfId="42695"/>
    <cellStyle name="Normal 18 2 3" xfId="42696"/>
    <cellStyle name="Normal 18 2 3 2" xfId="42697"/>
    <cellStyle name="Normal 18 2 3 2 2" xfId="42698"/>
    <cellStyle name="Normal 18 2 3 3" xfId="42699"/>
    <cellStyle name="Normal 18 2 3 4" xfId="42700"/>
    <cellStyle name="Normal 18 2 4" xfId="42701"/>
    <cellStyle name="Normal 18 2 4 2" xfId="42702"/>
    <cellStyle name="Normal 18 2 5" xfId="42703"/>
    <cellStyle name="Normal 18 2 6" xfId="42704"/>
    <cellStyle name="Normal 18 2 7" xfId="42705"/>
    <cellStyle name="Normal 18 3" xfId="42706"/>
    <cellStyle name="Normal 18 3 2" xfId="42707"/>
    <cellStyle name="Normal 18 3 2 2" xfId="42708"/>
    <cellStyle name="Normal 18 3 2 2 2" xfId="42709"/>
    <cellStyle name="Normal 18 3 2 3" xfId="42710"/>
    <cellStyle name="Normal 18 3 2 4" xfId="42711"/>
    <cellStyle name="Normal 18 3 3" xfId="42712"/>
    <cellStyle name="Normal 18 3 3 2" xfId="42713"/>
    <cellStyle name="Normal 18 3 4" xfId="42714"/>
    <cellStyle name="Normal 18 3 5" xfId="42715"/>
    <cellStyle name="Normal 18 3 6" xfId="42716"/>
    <cellStyle name="Normal 18 4" xfId="42717"/>
    <cellStyle name="Normal 18 4 2" xfId="42718"/>
    <cellStyle name="Normal 18 4 2 2" xfId="42719"/>
    <cellStyle name="Normal 18 4 2 2 2" xfId="42720"/>
    <cellStyle name="Normal 18 4 2 3" xfId="42721"/>
    <cellStyle name="Normal 18 4 2 4" xfId="42722"/>
    <cellStyle name="Normal 18 4 3" xfId="42723"/>
    <cellStyle name="Normal 18 4 3 2" xfId="42724"/>
    <cellStyle name="Normal 18 4 4" xfId="42725"/>
    <cellStyle name="Normal 18 4 5" xfId="42726"/>
    <cellStyle name="Normal 18 4 6" xfId="42727"/>
    <cellStyle name="Normal 18 5" xfId="42728"/>
    <cellStyle name="Normal 18 5 2" xfId="42729"/>
    <cellStyle name="Normal 18 5 2 2" xfId="42730"/>
    <cellStyle name="Normal 18 5 3" xfId="42731"/>
    <cellStyle name="Normal 18 5 4" xfId="42732"/>
    <cellStyle name="Normal 18 6" xfId="42733"/>
    <cellStyle name="Normal 18 6 2" xfId="42734"/>
    <cellStyle name="Normal 18 7" xfId="42735"/>
    <cellStyle name="Normal 18 8" xfId="42736"/>
    <cellStyle name="Normal 18 9" xfId="42737"/>
    <cellStyle name="Normal 19" xfId="2435"/>
    <cellStyle name="Normal 19 2" xfId="42738"/>
    <cellStyle name="Normal 19 2 2" xfId="42739"/>
    <cellStyle name="Normal 19 2 3" xfId="42740"/>
    <cellStyle name="Normal 19 3" xfId="42741"/>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742"/>
    <cellStyle name="Normal 2 2 11" xfId="42743"/>
    <cellStyle name="Normal 2 2 2" xfId="51"/>
    <cellStyle name="Normal 2 2 2 2" xfId="2456"/>
    <cellStyle name="Normal 2 2 2 2 2" xfId="2457"/>
    <cellStyle name="Normal 2 2 2 2 2 2" xfId="42744"/>
    <cellStyle name="Normal 2 2 2 2 3" xfId="42745"/>
    <cellStyle name="Normal 2 2 2 2 3 2" xfId="42746"/>
    <cellStyle name="Normal 2 2 2 3" xfId="2458"/>
    <cellStyle name="Normal 2 2 2 3 2" xfId="42747"/>
    <cellStyle name="Normal 2 2 2 4" xfId="2459"/>
    <cellStyle name="Normal 2 2 2 4 2" xfId="42748"/>
    <cellStyle name="Normal 2 2 2 5" xfId="2460"/>
    <cellStyle name="Normal 2 2 2 6" xfId="2461"/>
    <cellStyle name="Normal 2 2 2 7" xfId="42749"/>
    <cellStyle name="Normal 2 2 2 8" xfId="42750"/>
    <cellStyle name="Normal 2 2 2_17,18,19 2013 CDM Savings to Sep 2013 accrual" xfId="42751"/>
    <cellStyle name="Normal 2 2 3" xfId="2462"/>
    <cellStyle name="Normal 2 2 3 2" xfId="42752"/>
    <cellStyle name="Normal 2 2 3 2 2" xfId="42753"/>
    <cellStyle name="Normal 2 2 3 3" xfId="42754"/>
    <cellStyle name="Normal 2 2 4" xfId="2463"/>
    <cellStyle name="Normal 2 2 4 2" xfId="2464"/>
    <cellStyle name="Normal 2 2 4 2 2" xfId="42755"/>
    <cellStyle name="Normal 2 2 4 2 3" xfId="42756"/>
    <cellStyle name="Normal 2 2 4 3" xfId="2465"/>
    <cellStyle name="Normal 2 2 4 4" xfId="42757"/>
    <cellStyle name="Normal 2 2 4 5" xfId="42758"/>
    <cellStyle name="Normal 2 2 5" xfId="2466"/>
    <cellStyle name="Normal 2 2 5 2" xfId="42759"/>
    <cellStyle name="Normal 2 2 5 2 2" xfId="42760"/>
    <cellStyle name="Normal 2 2 6" xfId="2467"/>
    <cellStyle name="Normal 2 2 6 2" xfId="42761"/>
    <cellStyle name="Normal 2 2 6 2 2" xfId="42762"/>
    <cellStyle name="Normal 2 2 7" xfId="9851"/>
    <cellStyle name="Normal 2 2 7 2" xfId="42763"/>
    <cellStyle name="Normal 2 2 7 3" xfId="42764"/>
    <cellStyle name="Normal 2 2 8" xfId="42765"/>
    <cellStyle name="Normal 2 2 9" xfId="42766"/>
    <cellStyle name="Normal 2 2_17,18,19 2013 CDM Savings to Sep 2013 accrual" xfId="427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768"/>
    <cellStyle name="Normal 2 3 2 2 2" xfId="42769"/>
    <cellStyle name="Normal 2 3 2 3" xfId="42770"/>
    <cellStyle name="Normal 2 3 2 3 2" xfId="42771"/>
    <cellStyle name="Normal 2 3 2 4" xfId="42772"/>
    <cellStyle name="Normal 2 3 2 4 2" xfId="42773"/>
    <cellStyle name="Normal 2 3 2 5" xfId="42774"/>
    <cellStyle name="Normal 2 3 3" xfId="2492"/>
    <cellStyle name="Normal 2 3 3 2" xfId="42775"/>
    <cellStyle name="Normal 2 3 3 2 2" xfId="42776"/>
    <cellStyle name="Normal 2 3 3 3" xfId="42777"/>
    <cellStyle name="Normal 2 3 3 4" xfId="42778"/>
    <cellStyle name="Normal 2 3 3 4 2" xfId="42779"/>
    <cellStyle name="Normal 2 3 3 5" xfId="42780"/>
    <cellStyle name="Normal 2 3 4" xfId="9852"/>
    <cellStyle name="Normal 2 3 4 2" xfId="42781"/>
    <cellStyle name="Normal 2 3 5" xfId="42782"/>
    <cellStyle name="Normal 2 3 5 2" xfId="42783"/>
    <cellStyle name="Normal 2 3 6" xfId="42784"/>
    <cellStyle name="Normal 2 3 6 2" xfId="42785"/>
    <cellStyle name="Normal 2 3_17,18,19 2013 CDM Savings to Sep 2013 accrual" xfId="42786"/>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787"/>
    <cellStyle name="Normal 2 38" xfId="2503"/>
    <cellStyle name="Normal 2 38 2" xfId="2504"/>
    <cellStyle name="Normal 2 38 3" xfId="42788"/>
    <cellStyle name="Normal 2 39" xfId="2505"/>
    <cellStyle name="Normal 2 39 2" xfId="42789"/>
    <cellStyle name="Normal 2 4" xfId="614"/>
    <cellStyle name="Normal 2 4 2" xfId="2506"/>
    <cellStyle name="Normal 2 4 2 2" xfId="42790"/>
    <cellStyle name="Normal 2 4 2 2 2" xfId="42791"/>
    <cellStyle name="Normal 2 4 2 3" xfId="42792"/>
    <cellStyle name="Normal 2 4 2 3 2" xfId="42793"/>
    <cellStyle name="Normal 2 4 3" xfId="2507"/>
    <cellStyle name="Normal 2 4 3 2" xfId="42794"/>
    <cellStyle name="Normal 2 4 3 2 2" xfId="42795"/>
    <cellStyle name="Normal 2 4 3 3" xfId="42796"/>
    <cellStyle name="Normal 2 4 4" xfId="2508"/>
    <cellStyle name="Normal 2 4 4 2" xfId="42797"/>
    <cellStyle name="Normal 2 4 4 2 2" xfId="42798"/>
    <cellStyle name="Normal 2 4 5" xfId="42799"/>
    <cellStyle name="Normal 2 4 5 2" xfId="42800"/>
    <cellStyle name="Normal 2 4 6" xfId="42801"/>
    <cellStyle name="Normal 2 4 7" xfId="42802"/>
    <cellStyle name="Normal 2 4_17,18,19 2013 CDM Savings to Sep 2013 accrual" xfId="42803"/>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804"/>
    <cellStyle name="Normal 2 48 3" xfId="42805"/>
    <cellStyle name="Normal 2 49" xfId="9806"/>
    <cellStyle name="Normal 2 49 2" xfId="42806"/>
    <cellStyle name="Normal 2 5" xfId="623"/>
    <cellStyle name="Normal 2 5 2" xfId="2517"/>
    <cellStyle name="Normal 2 5 2 2" xfId="42807"/>
    <cellStyle name="Normal 2 5 2 2 2" xfId="42808"/>
    <cellStyle name="Normal 2 5 3" xfId="2518"/>
    <cellStyle name="Normal 2 5 3 2" xfId="42809"/>
    <cellStyle name="Normal 2 5 4" xfId="42810"/>
    <cellStyle name="Normal 2 50" xfId="9911"/>
    <cellStyle name="Normal 2 50 2" xfId="42811"/>
    <cellStyle name="Normal 2 51" xfId="9958"/>
    <cellStyle name="Normal 2 51 2" xfId="42812"/>
    <cellStyle name="Normal 2 52" xfId="42813"/>
    <cellStyle name="Normal 2 52 2" xfId="42814"/>
    <cellStyle name="Normal 2 53" xfId="42815"/>
    <cellStyle name="Normal 2 53 2" xfId="42816"/>
    <cellStyle name="Normal 2 54" xfId="42817"/>
    <cellStyle name="Normal 2 54 2" xfId="42818"/>
    <cellStyle name="Normal 2 55" xfId="42819"/>
    <cellStyle name="Normal 2 55 2" xfId="42820"/>
    <cellStyle name="Normal 2 56" xfId="42821"/>
    <cellStyle name="Normal 2 56 2" xfId="42822"/>
    <cellStyle name="Normal 2 57" xfId="42823"/>
    <cellStyle name="Normal 2 57 2" xfId="42824"/>
    <cellStyle name="Normal 2 58" xfId="42825"/>
    <cellStyle name="Normal 2 58 2" xfId="42826"/>
    <cellStyle name="Normal 2 59" xfId="42827"/>
    <cellStyle name="Normal 2 59 2" xfId="42828"/>
    <cellStyle name="Normal 2 6" xfId="2519"/>
    <cellStyle name="Normal 2 6 2" xfId="2520"/>
    <cellStyle name="Normal 2 6 2 2" xfId="42829"/>
    <cellStyle name="Normal 2 6 3" xfId="42830"/>
    <cellStyle name="Normal 2 60" xfId="42831"/>
    <cellStyle name="Normal 2 60 2" xfId="42832"/>
    <cellStyle name="Normal 2 61" xfId="42833"/>
    <cellStyle name="Normal 2 62" xfId="42834"/>
    <cellStyle name="Normal 2 63" xfId="42835"/>
    <cellStyle name="Normal 2 64" xfId="42836"/>
    <cellStyle name="Normal 2 65" xfId="42837"/>
    <cellStyle name="Normal 2 66" xfId="42838"/>
    <cellStyle name="Normal 2 67" xfId="42839"/>
    <cellStyle name="Normal 2 68" xfId="42840"/>
    <cellStyle name="Normal 2 69" xfId="42841"/>
    <cellStyle name="Normal 2 7" xfId="2521"/>
    <cellStyle name="Normal 2 7 2" xfId="2522"/>
    <cellStyle name="Normal 2 7 2 2" xfId="42842"/>
    <cellStyle name="Normal 2 7 3" xfId="42843"/>
    <cellStyle name="Normal 2 7 4" xfId="42844"/>
    <cellStyle name="Normal 2 70" xfId="42845"/>
    <cellStyle name="Normal 2 71" xfId="42846"/>
    <cellStyle name="Normal 2 72" xfId="42847"/>
    <cellStyle name="Normal 2 73" xfId="42848"/>
    <cellStyle name="Normal 2 74" xfId="42849"/>
    <cellStyle name="Normal 2 75" xfId="42850"/>
    <cellStyle name="Normal 2 76" xfId="42851"/>
    <cellStyle name="Normal 2 77" xfId="42852"/>
    <cellStyle name="Normal 2 78" xfId="42853"/>
    <cellStyle name="Normal 2 79" xfId="42854"/>
    <cellStyle name="Normal 2 8" xfId="2523"/>
    <cellStyle name="Normal 2 8 2" xfId="2524"/>
    <cellStyle name="Normal 2 8 3" xfId="42855"/>
    <cellStyle name="Normal 2 80" xfId="42856"/>
    <cellStyle name="Normal 2 9" xfId="2525"/>
    <cellStyle name="Normal 2 9 2" xfId="2526"/>
    <cellStyle name="Normal 20" xfId="2527"/>
    <cellStyle name="Normal 20 2" xfId="42857"/>
    <cellStyle name="Normal 20 2 2" xfId="42858"/>
    <cellStyle name="Normal 20 2 2 2" xfId="42859"/>
    <cellStyle name="Normal 20 2 2 2 2" xfId="42860"/>
    <cellStyle name="Normal 20 2 2 3" xfId="42861"/>
    <cellStyle name="Normal 20 2 2 4" xfId="42862"/>
    <cellStyle name="Normal 20 2 3" xfId="42863"/>
    <cellStyle name="Normal 20 2 3 2" xfId="42864"/>
    <cellStyle name="Normal 20 2 4" xfId="42865"/>
    <cellStyle name="Normal 20 2 5" xfId="42866"/>
    <cellStyle name="Normal 20 2 6" xfId="42867"/>
    <cellStyle name="Normal 20 3" xfId="42868"/>
    <cellStyle name="Normal 20 3 2" xfId="42869"/>
    <cellStyle name="Normal 20 3 2 2" xfId="42870"/>
    <cellStyle name="Normal 20 3 3" xfId="42871"/>
    <cellStyle name="Normal 20 3 4" xfId="42872"/>
    <cellStyle name="Normal 20 4" xfId="42873"/>
    <cellStyle name="Normal 20 4 2" xfId="42874"/>
    <cellStyle name="Normal 20 5" xfId="42875"/>
    <cellStyle name="Normal 20 6" xfId="42876"/>
    <cellStyle name="Normal 20 7" xfId="42877"/>
    <cellStyle name="Normal 21" xfId="2528"/>
    <cellStyle name="Normal 21 2" xfId="42878"/>
    <cellStyle name="Normal 21 2 2" xfId="42879"/>
    <cellStyle name="Normal 21 2 3" xfId="42880"/>
    <cellStyle name="Normal 21 3" xfId="42881"/>
    <cellStyle name="Normal 22" xfId="2529"/>
    <cellStyle name="Normal 22 2" xfId="42882"/>
    <cellStyle name="Normal 22 2 2" xfId="42883"/>
    <cellStyle name="Normal 22 2 2 2" xfId="42884"/>
    <cellStyle name="Normal 22 2 3" xfId="42885"/>
    <cellStyle name="Normal 22 2 4" xfId="42886"/>
    <cellStyle name="Normal 22 3" xfId="42887"/>
    <cellStyle name="Normal 22 3 2" xfId="42888"/>
    <cellStyle name="Normal 22 4" xfId="42889"/>
    <cellStyle name="Normal 22 5" xfId="42890"/>
    <cellStyle name="Normal 22 6" xfId="42891"/>
    <cellStyle name="Normal 23" xfId="2530"/>
    <cellStyle name="Normal 23 2" xfId="42892"/>
    <cellStyle name="Normal 23 2 2" xfId="42893"/>
    <cellStyle name="Normal 23 2 2 2" xfId="42894"/>
    <cellStyle name="Normal 23 2 3" xfId="42895"/>
    <cellStyle name="Normal 23 2 4" xfId="42896"/>
    <cellStyle name="Normal 23 3" xfId="42897"/>
    <cellStyle name="Normal 23 3 2" xfId="42898"/>
    <cellStyle name="Normal 23 4" xfId="42899"/>
    <cellStyle name="Normal 23 5" xfId="42900"/>
    <cellStyle name="Normal 23 6" xfId="42901"/>
    <cellStyle name="Normal 24" xfId="2531"/>
    <cellStyle name="Normal 24 2" xfId="42902"/>
    <cellStyle name="Normal 24 2 2" xfId="42903"/>
    <cellStyle name="Normal 24 2 2 2" xfId="42904"/>
    <cellStyle name="Normal 24 2 3" xfId="42905"/>
    <cellStyle name="Normal 24 2 4" xfId="42906"/>
    <cellStyle name="Normal 24 3" xfId="42907"/>
    <cellStyle name="Normal 24 3 2" xfId="42908"/>
    <cellStyle name="Normal 24 4" xfId="42909"/>
    <cellStyle name="Normal 24 5" xfId="42910"/>
    <cellStyle name="Normal 24 6" xfId="4291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91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91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914"/>
    <cellStyle name="Normal 26 111" xfId="4291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916"/>
    <cellStyle name="Normal 26 2 3" xfId="4291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91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91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92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92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92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92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924"/>
    <cellStyle name="Normal 3 10 2 2" xfId="42925"/>
    <cellStyle name="Normal 3 11" xfId="3078"/>
    <cellStyle name="Normal 3 11 2" xfId="42926"/>
    <cellStyle name="Normal 3 12" xfId="3079"/>
    <cellStyle name="Normal 3 12 2" xfId="4292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928"/>
    <cellStyle name="Normal 3 2 10 2" xfId="42929"/>
    <cellStyle name="Normal 3 2 11" xfId="42930"/>
    <cellStyle name="Normal 3 2 11 2" xfId="42931"/>
    <cellStyle name="Normal 3 2 12" xfId="42932"/>
    <cellStyle name="Normal 3 2 2" xfId="3087"/>
    <cellStyle name="Normal 3 2 2 2" xfId="3088"/>
    <cellStyle name="Normal 3 2 2 2 2" xfId="42933"/>
    <cellStyle name="Normal 3 2 2 2 2 2" xfId="42934"/>
    <cellStyle name="Normal 3 2 2 2 3" xfId="42935"/>
    <cellStyle name="Normal 3 2 2 3" xfId="42936"/>
    <cellStyle name="Normal 3 2 2 3 2" xfId="42937"/>
    <cellStyle name="Normal 3 2 2 4" xfId="42938"/>
    <cellStyle name="Normal 3 2 2_17,18,19 2013 CDM Savings to Sep 2013 accrual" xfId="42939"/>
    <cellStyle name="Normal 3 2 3" xfId="3089"/>
    <cellStyle name="Normal 3 2 3 2" xfId="42940"/>
    <cellStyle name="Normal 3 2 3 2 2" xfId="42941"/>
    <cellStyle name="Normal 3 2 3 3" xfId="42942"/>
    <cellStyle name="Normal 3 2 3 3 2" xfId="42943"/>
    <cellStyle name="Normal 3 2 3 4" xfId="42944"/>
    <cellStyle name="Normal 3 2 3 4 2" xfId="42945"/>
    <cellStyle name="Normal 3 2 3 4 3" xfId="42946"/>
    <cellStyle name="Normal 3 2 3 5" xfId="42947"/>
    <cellStyle name="Normal 3 2 4" xfId="3090"/>
    <cellStyle name="Normal 3 2 4 2" xfId="42948"/>
    <cellStyle name="Normal 3 2 4 2 2" xfId="42949"/>
    <cellStyle name="Normal 3 2 4 3" xfId="42950"/>
    <cellStyle name="Normal 3 2 4 4" xfId="42951"/>
    <cellStyle name="Normal 3 2 5" xfId="9855"/>
    <cellStyle name="Normal 3 2 5 2" xfId="42952"/>
    <cellStyle name="Normal 3 2 6" xfId="42953"/>
    <cellStyle name="Normal 3 2 6 2" xfId="42954"/>
    <cellStyle name="Normal 3 2 7" xfId="42955"/>
    <cellStyle name="Normal 3 2 7 2" xfId="42956"/>
    <cellStyle name="Normal 3 2 8" xfId="42957"/>
    <cellStyle name="Normal 3 2 8 2" xfId="42958"/>
    <cellStyle name="Normal 3 2 9" xfId="42959"/>
    <cellStyle name="Normal 3 2 9 2" xfId="42960"/>
    <cellStyle name="Normal 3 2_17,18,19 2013 CDM Savings to Sep 2013 accrual" xfId="4296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962"/>
    <cellStyle name="Normal 3 3 2 2 2" xfId="42963"/>
    <cellStyle name="Normal 3 3 2 2 3" xfId="42964"/>
    <cellStyle name="Normal 3 3 2 3" xfId="42965"/>
    <cellStyle name="Normal 3 3 3" xfId="3113"/>
    <cellStyle name="Normal 3 3 3 2" xfId="42966"/>
    <cellStyle name="Normal 3 3 3 2 2" xfId="42967"/>
    <cellStyle name="Normal 3 3 3 2 3" xfId="42968"/>
    <cellStyle name="Normal 3 3 3 3" xfId="42969"/>
    <cellStyle name="Normal 3 3 3 3 2" xfId="42970"/>
    <cellStyle name="Normal 3 3 4" xfId="3114"/>
    <cellStyle name="Normal 3 3 4 2" xfId="42971"/>
    <cellStyle name="Normal 3 3 4 3" xfId="42972"/>
    <cellStyle name="Normal 3 3 5" xfId="42973"/>
    <cellStyle name="Normal 3 3 5 2" xfId="42974"/>
    <cellStyle name="Normal 3 3 5 3" xfId="42975"/>
    <cellStyle name="Normal 3 3 6" xfId="42976"/>
    <cellStyle name="Normal 3 3_17,18,19 2013 CDM Savings to Sep 2013 accrual" xfId="4297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978"/>
    <cellStyle name="Normal 3 4 2 2 2" xfId="42979"/>
    <cellStyle name="Normal 3 4 2 2 3" xfId="42980"/>
    <cellStyle name="Normal 3 4 2 3" xfId="42981"/>
    <cellStyle name="Normal 3 4 3" xfId="3128"/>
    <cellStyle name="Normal 3 4 3 2" xfId="42982"/>
    <cellStyle name="Normal 3 4 3 2 2" xfId="42983"/>
    <cellStyle name="Normal 3 4 3 2 3" xfId="42984"/>
    <cellStyle name="Normal 3 4 3 3" xfId="42985"/>
    <cellStyle name="Normal 3 4 4" xfId="42986"/>
    <cellStyle name="Normal 3 4 4 2" xfId="42987"/>
    <cellStyle name="Normal 3 4 5" xfId="42988"/>
    <cellStyle name="Normal 3 4 5 2" xfId="42989"/>
    <cellStyle name="Normal 3 4 6" xfId="42990"/>
    <cellStyle name="Normal 3 4_17,18,19 2013 CDM Savings to Sep 2013 accrual" xfId="4299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992"/>
    <cellStyle name="Normal 3 5 2 2 2" xfId="42993"/>
    <cellStyle name="Normal 3 5 3" xfId="42994"/>
    <cellStyle name="Normal 3 5 3 2" xfId="42995"/>
    <cellStyle name="Normal 3 5 4" xfId="42996"/>
    <cellStyle name="Normal 3 5 4 2" xfId="42997"/>
    <cellStyle name="Normal 3 5 5" xfId="42998"/>
    <cellStyle name="Normal 3 50" xfId="3141"/>
    <cellStyle name="Normal 3 51" xfId="3142"/>
    <cellStyle name="Normal 3 52" xfId="3143"/>
    <cellStyle name="Normal 3 53" xfId="3144"/>
    <cellStyle name="Normal 3 54" xfId="9854"/>
    <cellStyle name="Normal 3 55" xfId="9853"/>
    <cellStyle name="Normal 3 56" xfId="42999"/>
    <cellStyle name="Normal 3 57" xfId="43000"/>
    <cellStyle name="Normal 3 58" xfId="43001"/>
    <cellStyle name="Normal 3 59" xfId="43002"/>
    <cellStyle name="Normal 3 6" xfId="3145"/>
    <cellStyle name="Normal 3 6 2" xfId="43003"/>
    <cellStyle name="Normal 3 6 2 2" xfId="43004"/>
    <cellStyle name="Normal 3 6 3" xfId="43005"/>
    <cellStyle name="Normal 3 60" xfId="43006"/>
    <cellStyle name="Normal 3 61" xfId="43007"/>
    <cellStyle name="Normal 3 62" xfId="43008"/>
    <cellStyle name="Normal 3 63" xfId="43009"/>
    <cellStyle name="Normal 3 64" xfId="43010"/>
    <cellStyle name="Normal 3 64 2" xfId="43011"/>
    <cellStyle name="Normal 3 65" xfId="43012"/>
    <cellStyle name="Normal 3 65 2" xfId="43013"/>
    <cellStyle name="Normal 3 66" xfId="43014"/>
    <cellStyle name="Normal 3 67" xfId="43015"/>
    <cellStyle name="Normal 3 68" xfId="43016"/>
    <cellStyle name="Normal 3 69" xfId="43017"/>
    <cellStyle name="Normal 3 7" xfId="3146"/>
    <cellStyle name="Normal 3 7 2" xfId="43018"/>
    <cellStyle name="Normal 3 7 2 2" xfId="43019"/>
    <cellStyle name="Normal 3 70" xfId="43020"/>
    <cellStyle name="Normal 3 71" xfId="43021"/>
    <cellStyle name="Normal 3 72" xfId="43022"/>
    <cellStyle name="Normal 3 73" xfId="43023"/>
    <cellStyle name="Normal 3 74" xfId="43024"/>
    <cellStyle name="Normal 3 75" xfId="43025"/>
    <cellStyle name="Normal 3 76" xfId="43026"/>
    <cellStyle name="Normal 3 77" xfId="43027"/>
    <cellStyle name="Normal 3 78" xfId="43028"/>
    <cellStyle name="Normal 3 79" xfId="43029"/>
    <cellStyle name="Normal 3 8" xfId="3147"/>
    <cellStyle name="Normal 3 8 2" xfId="43030"/>
    <cellStyle name="Normal 3 8 2 2" xfId="43031"/>
    <cellStyle name="Normal 3 80" xfId="43032"/>
    <cellStyle name="Normal 3 81" xfId="43033"/>
    <cellStyle name="Normal 3 82" xfId="43034"/>
    <cellStyle name="Normal 3 83" xfId="43035"/>
    <cellStyle name="Normal 3 84" xfId="43036"/>
    <cellStyle name="Normal 3 85" xfId="43037"/>
    <cellStyle name="Normal 3 86" xfId="43038"/>
    <cellStyle name="Normal 3 9" xfId="3148"/>
    <cellStyle name="Normal 3 9 2" xfId="43039"/>
    <cellStyle name="Normal 3 9 2 2" xfId="43040"/>
    <cellStyle name="Normal 3_Book5 (2)" xfId="4304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304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304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3044"/>
    <cellStyle name="Normal 33" xfId="3369"/>
    <cellStyle name="Normal 33 2" xfId="3370"/>
    <cellStyle name="Normal 33 3" xfId="43045"/>
    <cellStyle name="Normal 34" xfId="3371"/>
    <cellStyle name="Normal 34 2" xfId="43046"/>
    <cellStyle name="Normal 34 2 2" xfId="43047"/>
    <cellStyle name="Normal 34 2 2 2" xfId="43048"/>
    <cellStyle name="Normal 34 2 3" xfId="43049"/>
    <cellStyle name="Normal 34 2 4" xfId="43050"/>
    <cellStyle name="Normal 34 3" xfId="43051"/>
    <cellStyle name="Normal 34 3 2" xfId="43052"/>
    <cellStyle name="Normal 34 4" xfId="43053"/>
    <cellStyle name="Normal 34 5" xfId="43054"/>
    <cellStyle name="Normal 34 6" xfId="4305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305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305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3058"/>
    <cellStyle name="Normal 37 2 2" xfId="43059"/>
    <cellStyle name="Normal 37 2 2 2" xfId="43060"/>
    <cellStyle name="Normal 37 2 3" xfId="43061"/>
    <cellStyle name="Normal 37 2 4" xfId="43062"/>
    <cellStyle name="Normal 37 3" xfId="43063"/>
    <cellStyle name="Normal 37 3 2" xfId="43064"/>
    <cellStyle name="Normal 37 4" xfId="43065"/>
    <cellStyle name="Normal 37 5" xfId="43066"/>
    <cellStyle name="Normal 38" xfId="3591"/>
    <cellStyle name="Normal 38 2" xfId="43067"/>
    <cellStyle name="Normal 38 2 2" xfId="43068"/>
    <cellStyle name="Normal 38 3" xfId="43069"/>
    <cellStyle name="Normal 38 4" xfId="43070"/>
    <cellStyle name="Normal 39" xfId="3592"/>
    <cellStyle name="Normal 39 2" xfId="43071"/>
    <cellStyle name="Normal 39 3" xfId="43072"/>
    <cellStyle name="Normal 4" xfId="53"/>
    <cellStyle name="Normal-- 4" xfId="4544"/>
    <cellStyle name="Normal 4 10" xfId="3593"/>
    <cellStyle name="Normal 4 10 2" xfId="3594"/>
    <cellStyle name="Normal 4 10 3" xfId="4307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3074"/>
    <cellStyle name="Normal 4 109 2 2" xfId="43075"/>
    <cellStyle name="Normal 4 109 2 2 2" xfId="43076"/>
    <cellStyle name="Normal 4 109 2 2 2 2" xfId="43077"/>
    <cellStyle name="Normal 4 109 2 2 2 2 2" xfId="43078"/>
    <cellStyle name="Normal 4 109 2 2 2 3" xfId="43079"/>
    <cellStyle name="Normal 4 109 2 2 2 4" xfId="43080"/>
    <cellStyle name="Normal 4 109 2 2 3" xfId="43081"/>
    <cellStyle name="Normal 4 109 2 2 3 2" xfId="43082"/>
    <cellStyle name="Normal 4 109 2 2 4" xfId="43083"/>
    <cellStyle name="Normal 4 109 2 2 5" xfId="43084"/>
    <cellStyle name="Normal 4 109 2 2 6" xfId="43085"/>
    <cellStyle name="Normal 4 109 2 3" xfId="43086"/>
    <cellStyle name="Normal 4 109 2 3 2" xfId="43087"/>
    <cellStyle name="Normal 4 109 2 3 2 2" xfId="43088"/>
    <cellStyle name="Normal 4 109 2 3 3" xfId="43089"/>
    <cellStyle name="Normal 4 109 2 3 4" xfId="43090"/>
    <cellStyle name="Normal 4 109 2 4" xfId="43091"/>
    <cellStyle name="Normal 4 109 2 4 2" xfId="43092"/>
    <cellStyle name="Normal 4 109 2 5" xfId="43093"/>
    <cellStyle name="Normal 4 109 2 6" xfId="43094"/>
    <cellStyle name="Normal 4 109 2 7" xfId="43095"/>
    <cellStyle name="Normal 4 109 2 8" xfId="43096"/>
    <cellStyle name="Normal 4 109 3" xfId="43097"/>
    <cellStyle name="Normal 4 109 3 2" xfId="43098"/>
    <cellStyle name="Normal 4 109 3 2 2" xfId="43099"/>
    <cellStyle name="Normal 4 109 3 2 2 2" xfId="43100"/>
    <cellStyle name="Normal 4 109 3 2 3" xfId="43101"/>
    <cellStyle name="Normal 4 109 3 2 4" xfId="43102"/>
    <cellStyle name="Normal 4 109 3 3" xfId="43103"/>
    <cellStyle name="Normal 4 109 3 3 2" xfId="43104"/>
    <cellStyle name="Normal 4 109 3 4" xfId="43105"/>
    <cellStyle name="Normal 4 109 3 5" xfId="43106"/>
    <cellStyle name="Normal 4 109 3 6" xfId="43107"/>
    <cellStyle name="Normal 4 109 4" xfId="43108"/>
    <cellStyle name="Normal 4 109 4 2" xfId="43109"/>
    <cellStyle name="Normal 4 109 4 2 2" xfId="43110"/>
    <cellStyle name="Normal 4 109 4 2 2 2" xfId="43111"/>
    <cellStyle name="Normal 4 109 4 2 3" xfId="43112"/>
    <cellStyle name="Normal 4 109 4 2 4" xfId="43113"/>
    <cellStyle name="Normal 4 109 4 3" xfId="43114"/>
    <cellStyle name="Normal 4 109 4 3 2" xfId="43115"/>
    <cellStyle name="Normal 4 109 4 4" xfId="43116"/>
    <cellStyle name="Normal 4 109 4 5" xfId="43117"/>
    <cellStyle name="Normal 4 109 4 6" xfId="43118"/>
    <cellStyle name="Normal 4 109 5" xfId="43119"/>
    <cellStyle name="Normal 4 109 5 2" xfId="43120"/>
    <cellStyle name="Normal 4 109 5 2 2" xfId="43121"/>
    <cellStyle name="Normal 4 109 5 3" xfId="43122"/>
    <cellStyle name="Normal 4 109 5 4" xfId="43123"/>
    <cellStyle name="Normal 4 109 6" xfId="43124"/>
    <cellStyle name="Normal 4 109 6 2" xfId="43125"/>
    <cellStyle name="Normal 4 109 7" xfId="43126"/>
    <cellStyle name="Normal 4 109 8" xfId="43127"/>
    <cellStyle name="Normal 4 109 9" xfId="43128"/>
    <cellStyle name="Normal 4 11" xfId="3605"/>
    <cellStyle name="Normal 4 11 2" xfId="3606"/>
    <cellStyle name="Normal 4 110" xfId="3607"/>
    <cellStyle name="Normal 4 110 2" xfId="43129"/>
    <cellStyle name="Normal 4 111" xfId="3608"/>
    <cellStyle name="Normal 4 111 2" xfId="4313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67"/>
    <cellStyle name="Normal 4 121 2" xfId="43131"/>
    <cellStyle name="Normal 4 121 3" xfId="43132"/>
    <cellStyle name="Normal 4 122" xfId="9838"/>
    <cellStyle name="Normal 4 122 2" xfId="43133"/>
    <cellStyle name="Normal 4 123" xfId="43134"/>
    <cellStyle name="Normal 4 123 2" xfId="43135"/>
    <cellStyle name="Normal 4 124" xfId="43136"/>
    <cellStyle name="Normal 4 124 2" xfId="43137"/>
    <cellStyle name="Normal 4 125" xfId="43138"/>
    <cellStyle name="Normal 4 125 2" xfId="43139"/>
    <cellStyle name="Normal 4 126" xfId="43140"/>
    <cellStyle name="Normal 4 126 2" xfId="43141"/>
    <cellStyle name="Normal 4 127" xfId="43142"/>
    <cellStyle name="Normal 4 127 2" xfId="43143"/>
    <cellStyle name="Normal 4 128" xfId="43144"/>
    <cellStyle name="Normal 4 128 2" xfId="43145"/>
    <cellStyle name="Normal 4 129" xfId="43146"/>
    <cellStyle name="Normal 4 129 2" xfId="43147"/>
    <cellStyle name="Normal 4 13" xfId="3620"/>
    <cellStyle name="Normal 4 13 2" xfId="3621"/>
    <cellStyle name="Normal 4 130" xfId="43148"/>
    <cellStyle name="Normal 4 130 2" xfId="43149"/>
    <cellStyle name="Normal 4 131" xfId="43150"/>
    <cellStyle name="Normal 4 131 2" xfId="43151"/>
    <cellStyle name="Normal 4 132" xfId="43152"/>
    <cellStyle name="Normal 4 132 2" xfId="43153"/>
    <cellStyle name="Normal 4 133" xfId="43154"/>
    <cellStyle name="Normal 4 133 2" xfId="43155"/>
    <cellStyle name="Normal 4 134" xfId="43156"/>
    <cellStyle name="Normal 4 135" xfId="43157"/>
    <cellStyle name="Normal 4 136" xfId="43158"/>
    <cellStyle name="Normal 4 137" xfId="43159"/>
    <cellStyle name="Normal 4 138" xfId="43160"/>
    <cellStyle name="Normal 4 139" xfId="43161"/>
    <cellStyle name="Normal 4 14" xfId="3622"/>
    <cellStyle name="Normal 4 14 2" xfId="3623"/>
    <cellStyle name="Normal 4 140" xfId="43162"/>
    <cellStyle name="Normal 4 141" xfId="43163"/>
    <cellStyle name="Normal 4 142" xfId="43164"/>
    <cellStyle name="Normal 4 143" xfId="43165"/>
    <cellStyle name="Normal 4 144" xfId="43166"/>
    <cellStyle name="Normal 4 145" xfId="43167"/>
    <cellStyle name="Normal 4 146" xfId="43168"/>
    <cellStyle name="Normal 4 147" xfId="43169"/>
    <cellStyle name="Normal 4 148" xfId="43170"/>
    <cellStyle name="Normal 4 149" xfId="43171"/>
    <cellStyle name="Normal 4 15" xfId="3624"/>
    <cellStyle name="Normal 4 15 2" xfId="3625"/>
    <cellStyle name="Normal 4 150" xfId="43172"/>
    <cellStyle name="Normal 4 151" xfId="43173"/>
    <cellStyle name="Normal 4 152" xfId="43174"/>
    <cellStyle name="Normal 4 153" xfId="43175"/>
    <cellStyle name="Normal 4 154" xfId="4317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3177"/>
    <cellStyle name="Normal 4 2 11" xfId="43178"/>
    <cellStyle name="Normal 4 2 2" xfId="3635"/>
    <cellStyle name="Normal 4 2 2 10" xfId="43179"/>
    <cellStyle name="Normal 4 2 2 2" xfId="43180"/>
    <cellStyle name="Normal 4 2 2 2 2" xfId="43181"/>
    <cellStyle name="Normal 4 2 2 2 2 2" xfId="43182"/>
    <cellStyle name="Normal 4 2 2 2 2 2 2" xfId="43183"/>
    <cellStyle name="Normal 4 2 2 2 2 2 2 2" xfId="43184"/>
    <cellStyle name="Normal 4 2 2 2 2 2 3" xfId="43185"/>
    <cellStyle name="Normal 4 2 2 2 2 2 4" xfId="43186"/>
    <cellStyle name="Normal 4 2 2 2 2 3" xfId="43187"/>
    <cellStyle name="Normal 4 2 2 2 2 3 2" xfId="43188"/>
    <cellStyle name="Normal 4 2 2 2 2 4" xfId="43189"/>
    <cellStyle name="Normal 4 2 2 2 2 5" xfId="43190"/>
    <cellStyle name="Normal 4 2 2 2 2 6" xfId="43191"/>
    <cellStyle name="Normal 4 2 2 2 3" xfId="43192"/>
    <cellStyle name="Normal 4 2 2 2 3 2" xfId="43193"/>
    <cellStyle name="Normal 4 2 2 2 3 2 2" xfId="43194"/>
    <cellStyle name="Normal 4 2 2 2 3 3" xfId="43195"/>
    <cellStyle name="Normal 4 2 2 2 3 4" xfId="43196"/>
    <cellStyle name="Normal 4 2 2 2 4" xfId="43197"/>
    <cellStyle name="Normal 4 2 2 2 4 2" xfId="43198"/>
    <cellStyle name="Normal 4 2 2 2 5" xfId="43199"/>
    <cellStyle name="Normal 4 2 2 2 6" xfId="43200"/>
    <cellStyle name="Normal 4 2 2 2 7" xfId="43201"/>
    <cellStyle name="Normal 4 2 2 2 8" xfId="43202"/>
    <cellStyle name="Normal 4 2 2 3" xfId="43203"/>
    <cellStyle name="Normal 4 2 2 3 2" xfId="43204"/>
    <cellStyle name="Normal 4 2 2 3 2 2" xfId="43205"/>
    <cellStyle name="Normal 4 2 2 3 2 2 2" xfId="43206"/>
    <cellStyle name="Normal 4 2 2 3 2 3" xfId="43207"/>
    <cellStyle name="Normal 4 2 2 3 2 4" xfId="43208"/>
    <cellStyle name="Normal 4 2 2 3 3" xfId="43209"/>
    <cellStyle name="Normal 4 2 2 3 3 2" xfId="43210"/>
    <cellStyle name="Normal 4 2 2 3 4" xfId="43211"/>
    <cellStyle name="Normal 4 2 2 3 5" xfId="43212"/>
    <cellStyle name="Normal 4 2 2 3 6" xfId="43213"/>
    <cellStyle name="Normal 4 2 2 4" xfId="43214"/>
    <cellStyle name="Normal 4 2 2 4 2" xfId="43215"/>
    <cellStyle name="Normal 4 2 2 4 2 2" xfId="43216"/>
    <cellStyle name="Normal 4 2 2 4 2 2 2" xfId="43217"/>
    <cellStyle name="Normal 4 2 2 4 2 3" xfId="43218"/>
    <cellStyle name="Normal 4 2 2 4 2 4" xfId="43219"/>
    <cellStyle name="Normal 4 2 2 4 3" xfId="43220"/>
    <cellStyle name="Normal 4 2 2 4 3 2" xfId="43221"/>
    <cellStyle name="Normal 4 2 2 4 4" xfId="43222"/>
    <cellStyle name="Normal 4 2 2 4 5" xfId="43223"/>
    <cellStyle name="Normal 4 2 2 4 6" xfId="43224"/>
    <cellStyle name="Normal 4 2 2 5" xfId="43225"/>
    <cellStyle name="Normal 4 2 2 5 2" xfId="43226"/>
    <cellStyle name="Normal 4 2 2 5 2 2" xfId="43227"/>
    <cellStyle name="Normal 4 2 2 5 3" xfId="43228"/>
    <cellStyle name="Normal 4 2 2 5 4" xfId="43229"/>
    <cellStyle name="Normal 4 2 2 6" xfId="43230"/>
    <cellStyle name="Normal 4 2 2 6 2" xfId="43231"/>
    <cellStyle name="Normal 4 2 2 7" xfId="43232"/>
    <cellStyle name="Normal 4 2 2 8" xfId="43233"/>
    <cellStyle name="Normal 4 2 2 9" xfId="43234"/>
    <cellStyle name="Normal 4 2 3" xfId="3636"/>
    <cellStyle name="Normal 4 2 3 2" xfId="43235"/>
    <cellStyle name="Normal 4 2 3 2 2" xfId="43236"/>
    <cellStyle name="Normal 4 2 3 3" xfId="43237"/>
    <cellStyle name="Normal 4 2 4" xfId="3637"/>
    <cellStyle name="Normal 4 2 4 2" xfId="43238"/>
    <cellStyle name="Normal 4 2 5" xfId="3638"/>
    <cellStyle name="Normal 4 2 6" xfId="3639"/>
    <cellStyle name="Normal 4 2 7" xfId="3640"/>
    <cellStyle name="Normal 4 2 8" xfId="3641"/>
    <cellStyle name="Normal 4 2 9" xfId="3642"/>
    <cellStyle name="Normal 4 2_17,18,19 2013 CDM Savings to Sep 2013 accrual" xfId="4323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3240"/>
    <cellStyle name="Normal 4 3 3" xfId="3728"/>
    <cellStyle name="Normal 4 3 4" xfId="3729"/>
    <cellStyle name="Normal 4 3 5" xfId="43241"/>
    <cellStyle name="Normal 4 3 6" xfId="4324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3243"/>
    <cellStyle name="Normal 4 4 2 2 2" xfId="43244"/>
    <cellStyle name="Normal 4 4 3" xfId="3746"/>
    <cellStyle name="Normal 4 4 4" xfId="3747"/>
    <cellStyle name="Normal 4 4 5" xfId="4324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3246"/>
    <cellStyle name="Normal 4 5 2 3" xfId="43247"/>
    <cellStyle name="Normal 4 5 2 4" xfId="43248"/>
    <cellStyle name="Normal 4 5 3" xfId="4324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325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325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325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325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3254"/>
    <cellStyle name="Normal 40" xfId="3818"/>
    <cellStyle name="Normal 40 2" xfId="43255"/>
    <cellStyle name="Normal 41" xfId="3819"/>
    <cellStyle name="Normal 41 2" xfId="43256"/>
    <cellStyle name="Normal 42" xfId="3820"/>
    <cellStyle name="Normal 42 2" xfId="43257"/>
    <cellStyle name="Normal 43" xfId="3821"/>
    <cellStyle name="Normal 43 2" xfId="43258"/>
    <cellStyle name="Normal 44" xfId="3822"/>
    <cellStyle name="Normal 44 2" xfId="43259"/>
    <cellStyle name="Normal 45" xfId="3823"/>
    <cellStyle name="Normal 45 2" xfId="43260"/>
    <cellStyle name="Normal 46" xfId="3824"/>
    <cellStyle name="Normal 46 2" xfId="4326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326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3263"/>
    <cellStyle name="Normal 5 11" xfId="3937"/>
    <cellStyle name="Normal 5 11 2" xfId="3938"/>
    <cellStyle name="Normal 5 110" xfId="3939"/>
    <cellStyle name="Normal 5 110 2" xfId="43264"/>
    <cellStyle name="Normal 5 111" xfId="3940"/>
    <cellStyle name="Normal 5 112" xfId="3941"/>
    <cellStyle name="Normal 5 113" xfId="3942"/>
    <cellStyle name="Normal 5 114" xfId="43265"/>
    <cellStyle name="Normal 5 115" xfId="43266"/>
    <cellStyle name="Normal 5 116" xfId="43267"/>
    <cellStyle name="Normal 5 117" xfId="43268"/>
    <cellStyle name="Normal 5 118" xfId="43269"/>
    <cellStyle name="Normal 5 119" xfId="43270"/>
    <cellStyle name="Normal 5 12" xfId="3943"/>
    <cellStyle name="Normal 5 12 2" xfId="3944"/>
    <cellStyle name="Normal 5 120" xfId="43271"/>
    <cellStyle name="Normal 5 121" xfId="43272"/>
    <cellStyle name="Normal 5 122" xfId="43273"/>
    <cellStyle name="Normal 5 123" xfId="43274"/>
    <cellStyle name="Normal 5 124" xfId="43275"/>
    <cellStyle name="Normal 5 124 2" xfId="43276"/>
    <cellStyle name="Normal 5 125" xfId="43277"/>
    <cellStyle name="Normal 5 125 2" xfId="43278"/>
    <cellStyle name="Normal 5 126" xfId="43279"/>
    <cellStyle name="Normal 5 127" xfId="43280"/>
    <cellStyle name="Normal 5 128" xfId="43281"/>
    <cellStyle name="Normal 5 129" xfId="43282"/>
    <cellStyle name="Normal 5 13" xfId="3945"/>
    <cellStyle name="Normal 5 13 2" xfId="3946"/>
    <cellStyle name="Normal 5 130" xfId="43283"/>
    <cellStyle name="Normal 5 131" xfId="43284"/>
    <cellStyle name="Normal 5 132" xfId="43285"/>
    <cellStyle name="Normal 5 133" xfId="43286"/>
    <cellStyle name="Normal 5 134" xfId="43287"/>
    <cellStyle name="Normal 5 135" xfId="43288"/>
    <cellStyle name="Normal 5 136" xfId="43289"/>
    <cellStyle name="Normal 5 137" xfId="43290"/>
    <cellStyle name="Normal 5 138" xfId="43291"/>
    <cellStyle name="Normal 5 139" xfId="43292"/>
    <cellStyle name="Normal 5 14" xfId="3947"/>
    <cellStyle name="Normal 5 14 2" xfId="3948"/>
    <cellStyle name="Normal 5 140" xfId="43293"/>
    <cellStyle name="Normal 5 141" xfId="43294"/>
    <cellStyle name="Normal 5 142" xfId="43295"/>
    <cellStyle name="Normal 5 143" xfId="43296"/>
    <cellStyle name="Normal 5 144" xfId="43297"/>
    <cellStyle name="Normal 5 145" xfId="43298"/>
    <cellStyle name="Normal 5 146" xfId="43299"/>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3300"/>
    <cellStyle name="Normal 5 2 2 2 2" xfId="43301"/>
    <cellStyle name="Normal 5 2 2 3" xfId="43302"/>
    <cellStyle name="Normal 5 2 3" xfId="3960"/>
    <cellStyle name="Normal 5 2 3 2" xfId="43303"/>
    <cellStyle name="Normal 5 2 3 2 2" xfId="43304"/>
    <cellStyle name="Normal 5 2 3 3" xfId="43305"/>
    <cellStyle name="Normal 5 2 4" xfId="3961"/>
    <cellStyle name="Normal 5 2 4 2" xfId="43306"/>
    <cellStyle name="Normal 5 2 5" xfId="3962"/>
    <cellStyle name="Normal 5 2 5 2" xfId="43307"/>
    <cellStyle name="Normal 5 2 6" xfId="43308"/>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3309"/>
    <cellStyle name="Normal 5 3 2 2 2" xfId="43310"/>
    <cellStyle name="Normal 5 3 3" xfId="43311"/>
    <cellStyle name="Normal 5 3 3 2" xfId="43312"/>
    <cellStyle name="Normal 5 3 4" xfId="43313"/>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3314"/>
    <cellStyle name="Normal 5 4 2 2 2" xfId="43315"/>
    <cellStyle name="Normal 5 4 3" xfId="43316"/>
    <cellStyle name="Normal 5 4 4" xfId="4331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3318"/>
    <cellStyle name="Normal 5 5 3" xfId="433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3320"/>
    <cellStyle name="Normal 5 6 3" xfId="4332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3322"/>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3323"/>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3324"/>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3325"/>
    <cellStyle name="Normal 6 11" xfId="4186"/>
    <cellStyle name="Normal 6 11 2" xfId="4187"/>
    <cellStyle name="Normal 6 110" xfId="4188"/>
    <cellStyle name="Normal 6 110 2" xfId="43326"/>
    <cellStyle name="Normal 6 111" xfId="4189"/>
    <cellStyle name="Normal 6 111 2" xfId="10066"/>
    <cellStyle name="Normal 6 112" xfId="4190"/>
    <cellStyle name="Normal 6 112 2" xfId="10067"/>
    <cellStyle name="Normal 6 113" xfId="4191"/>
    <cellStyle name="Normal 6 114" xfId="4192"/>
    <cellStyle name="Normal 6 115" xfId="4193"/>
    <cellStyle name="Normal 6 116" xfId="4194"/>
    <cellStyle name="Normal 6 116 2" xfId="10068"/>
    <cellStyle name="Normal 6 117" xfId="4195"/>
    <cellStyle name="Normal 6 117 2" xfId="10069"/>
    <cellStyle name="Normal 6 118" xfId="9870"/>
    <cellStyle name="Normal 6 118 2" xfId="43327"/>
    <cellStyle name="Normal 6 119" xfId="9834"/>
    <cellStyle name="Normal 6 119 2" xfId="43328"/>
    <cellStyle name="Normal 6 12" xfId="4196"/>
    <cellStyle name="Normal 6 12 2" xfId="4197"/>
    <cellStyle name="Normal 6 120" xfId="43329"/>
    <cellStyle name="Normal 6 120 2" xfId="43330"/>
    <cellStyle name="Normal 6 121" xfId="43331"/>
    <cellStyle name="Normal 6 121 2" xfId="43332"/>
    <cellStyle name="Normal 6 122" xfId="43333"/>
    <cellStyle name="Normal 6 122 2" xfId="43334"/>
    <cellStyle name="Normal 6 123" xfId="43335"/>
    <cellStyle name="Normal 6 123 2" xfId="43336"/>
    <cellStyle name="Normal 6 124" xfId="43337"/>
    <cellStyle name="Normal 6 124 2" xfId="43338"/>
    <cellStyle name="Normal 6 125" xfId="43339"/>
    <cellStyle name="Normal 6 125 2" xfId="43340"/>
    <cellStyle name="Normal 6 126" xfId="43341"/>
    <cellStyle name="Normal 6 126 2" xfId="43342"/>
    <cellStyle name="Normal 6 127" xfId="43343"/>
    <cellStyle name="Normal 6 127 2" xfId="43344"/>
    <cellStyle name="Normal 6 128" xfId="43345"/>
    <cellStyle name="Normal 6 129" xfId="43346"/>
    <cellStyle name="Normal 6 129 2" xfId="43347"/>
    <cellStyle name="Normal 6 13" xfId="4198"/>
    <cellStyle name="Normal 6 13 2" xfId="4199"/>
    <cellStyle name="Normal 6 130" xfId="43348"/>
    <cellStyle name="Normal 6 131" xfId="43349"/>
    <cellStyle name="Normal 6 132" xfId="43350"/>
    <cellStyle name="Normal 6 133" xfId="43351"/>
    <cellStyle name="Normal 6 134" xfId="43352"/>
    <cellStyle name="Normal 6 135" xfId="43353"/>
    <cellStyle name="Normal 6 136" xfId="43354"/>
    <cellStyle name="Normal 6 137" xfId="43355"/>
    <cellStyle name="Normal 6 138" xfId="43356"/>
    <cellStyle name="Normal 6 139" xfId="43357"/>
    <cellStyle name="Normal 6 14" xfId="4200"/>
    <cellStyle name="Normal 6 14 2" xfId="4201"/>
    <cellStyle name="Normal 6 140" xfId="43358"/>
    <cellStyle name="Normal 6 141" xfId="43359"/>
    <cellStyle name="Normal 6 142" xfId="43360"/>
    <cellStyle name="Normal 6 143" xfId="43361"/>
    <cellStyle name="Normal 6 144" xfId="43362"/>
    <cellStyle name="Normal 6 145" xfId="43363"/>
    <cellStyle name="Normal 6 146" xfId="43364"/>
    <cellStyle name="Normal 6 147" xfId="43365"/>
    <cellStyle name="Normal 6 148" xfId="43366"/>
    <cellStyle name="Normal 6 149" xfId="43367"/>
    <cellStyle name="Normal 6 15" xfId="4202"/>
    <cellStyle name="Normal 6 15 2" xfId="4203"/>
    <cellStyle name="Normal 6 150" xfId="43368"/>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3369"/>
    <cellStyle name="Normal 6 2 2 2 2" xfId="43370"/>
    <cellStyle name="Normal 6 2 2 2 2 2" xfId="43371"/>
    <cellStyle name="Normal 6 2 2 2 2 2 2" xfId="43372"/>
    <cellStyle name="Normal 6 2 2 2 2 2 2 2" xfId="43373"/>
    <cellStyle name="Normal 6 2 2 2 2 2 3" xfId="43374"/>
    <cellStyle name="Normal 6 2 2 2 2 2 4" xfId="43375"/>
    <cellStyle name="Normal 6 2 2 2 2 3" xfId="43376"/>
    <cellStyle name="Normal 6 2 2 2 2 3 2" xfId="43377"/>
    <cellStyle name="Normal 6 2 2 2 2 4" xfId="43378"/>
    <cellStyle name="Normal 6 2 2 2 2 5" xfId="43379"/>
    <cellStyle name="Normal 6 2 2 2 2 6" xfId="43380"/>
    <cellStyle name="Normal 6 2 2 2 3" xfId="43381"/>
    <cellStyle name="Normal 6 2 2 2 3 2" xfId="43382"/>
    <cellStyle name="Normal 6 2 2 2 3 2 2" xfId="43383"/>
    <cellStyle name="Normal 6 2 2 2 3 3" xfId="43384"/>
    <cellStyle name="Normal 6 2 2 2 3 4" xfId="43385"/>
    <cellStyle name="Normal 6 2 2 2 4" xfId="43386"/>
    <cellStyle name="Normal 6 2 2 2 4 2" xfId="43387"/>
    <cellStyle name="Normal 6 2 2 2 5" xfId="43388"/>
    <cellStyle name="Normal 6 2 2 2 6" xfId="43389"/>
    <cellStyle name="Normal 6 2 2 2 7" xfId="43390"/>
    <cellStyle name="Normal 6 2 2 3" xfId="43391"/>
    <cellStyle name="Normal 6 2 2 3 2" xfId="43392"/>
    <cellStyle name="Normal 6 2 2 3 2 2" xfId="43393"/>
    <cellStyle name="Normal 6 2 2 3 2 2 2" xfId="43394"/>
    <cellStyle name="Normal 6 2 2 3 2 3" xfId="43395"/>
    <cellStyle name="Normal 6 2 2 3 2 4" xfId="43396"/>
    <cellStyle name="Normal 6 2 2 3 3" xfId="43397"/>
    <cellStyle name="Normal 6 2 2 3 3 2" xfId="43398"/>
    <cellStyle name="Normal 6 2 2 3 4" xfId="43399"/>
    <cellStyle name="Normal 6 2 2 3 5" xfId="43400"/>
    <cellStyle name="Normal 6 2 2 3 6" xfId="43401"/>
    <cellStyle name="Normal 6 2 2 4" xfId="43402"/>
    <cellStyle name="Normal 6 2 2 4 2" xfId="43403"/>
    <cellStyle name="Normal 6 2 2 4 2 2" xfId="43404"/>
    <cellStyle name="Normal 6 2 2 4 2 2 2" xfId="43405"/>
    <cellStyle name="Normal 6 2 2 4 2 3" xfId="43406"/>
    <cellStyle name="Normal 6 2 2 4 2 4" xfId="43407"/>
    <cellStyle name="Normal 6 2 2 4 3" xfId="43408"/>
    <cellStyle name="Normal 6 2 2 4 3 2" xfId="43409"/>
    <cellStyle name="Normal 6 2 2 4 4" xfId="43410"/>
    <cellStyle name="Normal 6 2 2 4 5" xfId="43411"/>
    <cellStyle name="Normal 6 2 2 4 6" xfId="43412"/>
    <cellStyle name="Normal 6 2 2 5" xfId="43413"/>
    <cellStyle name="Normal 6 2 2 5 2" xfId="43414"/>
    <cellStyle name="Normal 6 2 2 5 2 2" xfId="43415"/>
    <cellStyle name="Normal 6 2 2 5 3" xfId="43416"/>
    <cellStyle name="Normal 6 2 2 5 4" xfId="43417"/>
    <cellStyle name="Normal 6 2 2 6" xfId="43418"/>
    <cellStyle name="Normal 6 2 2 6 2" xfId="43419"/>
    <cellStyle name="Normal 6 2 2 7" xfId="43420"/>
    <cellStyle name="Normal 6 2 2 8" xfId="43421"/>
    <cellStyle name="Normal 6 2 2 9" xfId="43422"/>
    <cellStyle name="Normal 6 2 3" xfId="4214"/>
    <cellStyle name="Normal 6 2 3 2" xfId="43423"/>
    <cellStyle name="Normal 6 2 4" xfId="4215"/>
    <cellStyle name="Normal 6 2 4 2" xfId="43424"/>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3425"/>
    <cellStyle name="Normal 6 3 2 2 2" xfId="43426"/>
    <cellStyle name="Normal 6 3 3" xfId="4245"/>
    <cellStyle name="Normal 6 3 3 2" xfId="43427"/>
    <cellStyle name="Normal 6 3 4" xfId="4246"/>
    <cellStyle name="Normal 6 3 5" xfId="43428"/>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3429"/>
    <cellStyle name="Normal 6 4 3" xfId="43430"/>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3431"/>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9802"/>
    <cellStyle name="Normal 60 2" xfId="4329"/>
    <cellStyle name="Normal 60 3" xfId="4330"/>
    <cellStyle name="Normal 60 4" xfId="4331"/>
    <cellStyle name="Normal 60 5" xfId="4332"/>
    <cellStyle name="Normal 60 6" xfId="4333"/>
    <cellStyle name="Normal 60 7" xfId="4334"/>
    <cellStyle name="Normal 60 8" xfId="4335"/>
    <cellStyle name="Normal 60 9" xfId="10130"/>
    <cellStyle name="Normal 61" xfId="9915"/>
    <cellStyle name="Normal 61 2" xfId="4336"/>
    <cellStyle name="Normal 61 3" xfId="4337"/>
    <cellStyle name="Normal 61 4" xfId="4338"/>
    <cellStyle name="Normal 61 5" xfId="4339"/>
    <cellStyle name="Normal 61 6" xfId="4340"/>
    <cellStyle name="Normal 61 7" xfId="4341"/>
    <cellStyle name="Normal 61 8" xfId="4342"/>
    <cellStyle name="Normal 61 9" xfId="10184"/>
    <cellStyle name="Normal 62" xfId="9960"/>
    <cellStyle name="Normal 62 2" xfId="4343"/>
    <cellStyle name="Normal 62 3" xfId="4344"/>
    <cellStyle name="Normal 62 4" xfId="4345"/>
    <cellStyle name="Normal 62 5" xfId="4346"/>
    <cellStyle name="Normal 62 6" xfId="4347"/>
    <cellStyle name="Normal 62 7" xfId="4348"/>
    <cellStyle name="Normal 62 8" xfId="4349"/>
    <cellStyle name="Normal 63" xfId="9961"/>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3432"/>
    <cellStyle name="Normal 7 2 2 2 2" xfId="43433"/>
    <cellStyle name="Normal 7 2 3" xfId="4399"/>
    <cellStyle name="Normal 7 2 3 2" xfId="43434"/>
    <cellStyle name="Normal 7 2 3 2 2" xfId="43435"/>
    <cellStyle name="Normal 7 2 4" xfId="4400"/>
    <cellStyle name="Normal 7 2 4 2" xfId="43436"/>
    <cellStyle name="Normal 7 2 5" xfId="43437"/>
    <cellStyle name="Normal 7 2 6" xfId="43438"/>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3439"/>
    <cellStyle name="Normal 7 3 2" xfId="43440"/>
    <cellStyle name="Normal 7 3 2 2" xfId="43441"/>
    <cellStyle name="Normal 7 3 2 2 2" xfId="43442"/>
    <cellStyle name="Normal 7 3 2 2 2 2" xfId="43443"/>
    <cellStyle name="Normal 7 3 2 2 2 2 2" xfId="43444"/>
    <cellStyle name="Normal 7 3 2 2 2 3" xfId="43445"/>
    <cellStyle name="Normal 7 3 2 2 2 4" xfId="43446"/>
    <cellStyle name="Normal 7 3 2 2 3" xfId="43447"/>
    <cellStyle name="Normal 7 3 2 2 3 2" xfId="43448"/>
    <cellStyle name="Normal 7 3 2 2 4" xfId="43449"/>
    <cellStyle name="Normal 7 3 2 2 5" xfId="43450"/>
    <cellStyle name="Normal 7 3 2 2 6" xfId="43451"/>
    <cellStyle name="Normal 7 3 2 3" xfId="43452"/>
    <cellStyle name="Normal 7 3 2 3 2" xfId="43453"/>
    <cellStyle name="Normal 7 3 2 3 2 2" xfId="43454"/>
    <cellStyle name="Normal 7 3 2 3 3" xfId="43455"/>
    <cellStyle name="Normal 7 3 2 3 4" xfId="43456"/>
    <cellStyle name="Normal 7 3 2 4" xfId="43457"/>
    <cellStyle name="Normal 7 3 2 4 2" xfId="43458"/>
    <cellStyle name="Normal 7 3 2 5" xfId="43459"/>
    <cellStyle name="Normal 7 3 2 6" xfId="43460"/>
    <cellStyle name="Normal 7 3 2 7" xfId="43461"/>
    <cellStyle name="Normal 7 3 2 8" xfId="43462"/>
    <cellStyle name="Normal 7 3 3" xfId="43463"/>
    <cellStyle name="Normal 7 3 3 2" xfId="43464"/>
    <cellStyle name="Normal 7 3 3 2 2" xfId="43465"/>
    <cellStyle name="Normal 7 3 3 2 2 2" xfId="43466"/>
    <cellStyle name="Normal 7 3 3 2 3" xfId="43467"/>
    <cellStyle name="Normal 7 3 3 2 4" xfId="43468"/>
    <cellStyle name="Normal 7 3 3 3" xfId="43469"/>
    <cellStyle name="Normal 7 3 3 3 2" xfId="43470"/>
    <cellStyle name="Normal 7 3 3 4" xfId="43471"/>
    <cellStyle name="Normal 7 3 3 5" xfId="43472"/>
    <cellStyle name="Normal 7 3 3 6" xfId="43473"/>
    <cellStyle name="Normal 7 3 3 7" xfId="43474"/>
    <cellStyle name="Normal 7 3 4" xfId="43475"/>
    <cellStyle name="Normal 7 3 4 2" xfId="43476"/>
    <cellStyle name="Normal 7 3 4 2 2" xfId="43477"/>
    <cellStyle name="Normal 7 3 4 2 2 2" xfId="43478"/>
    <cellStyle name="Normal 7 3 4 2 3" xfId="43479"/>
    <cellStyle name="Normal 7 3 4 2 4" xfId="43480"/>
    <cellStyle name="Normal 7 3 4 3" xfId="43481"/>
    <cellStyle name="Normal 7 3 4 3 2" xfId="43482"/>
    <cellStyle name="Normal 7 3 4 4" xfId="43483"/>
    <cellStyle name="Normal 7 3 4 5" xfId="43484"/>
    <cellStyle name="Normal 7 3 4 6" xfId="43485"/>
    <cellStyle name="Normal 7 3 4 7" xfId="43486"/>
    <cellStyle name="Normal 7 3 5" xfId="43487"/>
    <cellStyle name="Normal 7 3 5 2" xfId="43488"/>
    <cellStyle name="Normal 7 3 5 2 2" xfId="43489"/>
    <cellStyle name="Normal 7 3 5 3" xfId="43490"/>
    <cellStyle name="Normal 7 3 5 4" xfId="43491"/>
    <cellStyle name="Normal 7 3 6" xfId="43492"/>
    <cellStyle name="Normal 7 3 6 2" xfId="43493"/>
    <cellStyle name="Normal 7 3 7" xfId="43494"/>
    <cellStyle name="Normal 7 3 8" xfId="43495"/>
    <cellStyle name="Normal 7 3 9" xfId="43496"/>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497"/>
    <cellStyle name="Normal 7 39 2" xfId="43498"/>
    <cellStyle name="Normal 7 4" xfId="4421"/>
    <cellStyle name="Normal 7 4 2" xfId="43499"/>
    <cellStyle name="Normal 7 4 2 2" xfId="43500"/>
    <cellStyle name="Normal 7 4 3" xfId="43501"/>
    <cellStyle name="Normal 7 4 3 2" xfId="43502"/>
    <cellStyle name="Normal 7 4 4" xfId="43503"/>
    <cellStyle name="Normal 7 4 4 2" xfId="43504"/>
    <cellStyle name="Normal 7 4 5" xfId="43505"/>
    <cellStyle name="Normal 7 40" xfId="43506"/>
    <cellStyle name="Normal 7 40 2" xfId="43507"/>
    <cellStyle name="Normal 7 41" xfId="43508"/>
    <cellStyle name="Normal 7 41 2" xfId="43509"/>
    <cellStyle name="Normal 7 42" xfId="43510"/>
    <cellStyle name="Normal 7 42 2" xfId="43511"/>
    <cellStyle name="Normal 7 43" xfId="43512"/>
    <cellStyle name="Normal 7 44" xfId="43513"/>
    <cellStyle name="Normal 7 45" xfId="43514"/>
    <cellStyle name="Normal 7 46" xfId="43515"/>
    <cellStyle name="Normal 7 47" xfId="43516"/>
    <cellStyle name="Normal 7 48" xfId="43517"/>
    <cellStyle name="Normal 7 49" xfId="43518"/>
    <cellStyle name="Normal 7 5" xfId="4422"/>
    <cellStyle name="Normal 7 5 2" xfId="43519"/>
    <cellStyle name="Normal 7 5 2 2" xfId="43520"/>
    <cellStyle name="Normal 7 5 2 2 2" xfId="43521"/>
    <cellStyle name="Normal 7 5 2 2 2 2" xfId="43522"/>
    <cellStyle name="Normal 7 5 2 2 3" xfId="43523"/>
    <cellStyle name="Normal 7 5 2 2 4" xfId="43524"/>
    <cellStyle name="Normal 7 5 2 3" xfId="43525"/>
    <cellStyle name="Normal 7 5 2 3 2" xfId="43526"/>
    <cellStyle name="Normal 7 5 2 4" xfId="43527"/>
    <cellStyle name="Normal 7 5 2 5" xfId="43528"/>
    <cellStyle name="Normal 7 5 2 6" xfId="43529"/>
    <cellStyle name="Normal 7 5 2 7" xfId="43530"/>
    <cellStyle name="Normal 7 5 3" xfId="43531"/>
    <cellStyle name="Normal 7 5 3 2" xfId="43532"/>
    <cellStyle name="Normal 7 5 3 2 2" xfId="43533"/>
    <cellStyle name="Normal 7 5 3 3" xfId="43534"/>
    <cellStyle name="Normal 7 5 3 4" xfId="43535"/>
    <cellStyle name="Normal 7 5 4" xfId="43536"/>
    <cellStyle name="Normal 7 5 4 2" xfId="43537"/>
    <cellStyle name="Normal 7 5 5" xfId="43538"/>
    <cellStyle name="Normal 7 5 6" xfId="43539"/>
    <cellStyle name="Normal 7 5 7" xfId="43540"/>
    <cellStyle name="Normal 7 5 8" xfId="43541"/>
    <cellStyle name="Normal 7 50" xfId="43542"/>
    <cellStyle name="Normal 7 51" xfId="43543"/>
    <cellStyle name="Normal 7 52" xfId="43544"/>
    <cellStyle name="Normal 7 53" xfId="43545"/>
    <cellStyle name="Normal 7 54" xfId="43546"/>
    <cellStyle name="Normal 7 55" xfId="43547"/>
    <cellStyle name="Normal 7 56" xfId="43548"/>
    <cellStyle name="Normal 7 57" xfId="43549"/>
    <cellStyle name="Normal 7 58" xfId="43550"/>
    <cellStyle name="Normal 7 59" xfId="43551"/>
    <cellStyle name="Normal 7 6" xfId="4423"/>
    <cellStyle name="Normal 7 6 2" xfId="43552"/>
    <cellStyle name="Normal 7 6 2 2" xfId="43553"/>
    <cellStyle name="Normal 7 6 2 2 2" xfId="43554"/>
    <cellStyle name="Normal 7 6 2 3" xfId="43555"/>
    <cellStyle name="Normal 7 6 2 4" xfId="43556"/>
    <cellStyle name="Normal 7 6 2 5" xfId="43557"/>
    <cellStyle name="Normal 7 6 3" xfId="43558"/>
    <cellStyle name="Normal 7 6 3 2" xfId="43559"/>
    <cellStyle name="Normal 7 6 4" xfId="43560"/>
    <cellStyle name="Normal 7 6 5" xfId="43561"/>
    <cellStyle name="Normal 7 6 6" xfId="43562"/>
    <cellStyle name="Normal 7 6 7" xfId="43563"/>
    <cellStyle name="Normal 7 60" xfId="43564"/>
    <cellStyle name="Normal 7 61" xfId="43565"/>
    <cellStyle name="Normal 7 62" xfId="43566"/>
    <cellStyle name="Normal 7 63" xfId="43567"/>
    <cellStyle name="Normal 7 64" xfId="43568"/>
    <cellStyle name="Normal 7 65" xfId="43569"/>
    <cellStyle name="Normal 7 66" xfId="43570"/>
    <cellStyle name="Normal 7 67" xfId="43571"/>
    <cellStyle name="Normal 7 68" xfId="43572"/>
    <cellStyle name="Normal 7 69" xfId="43573"/>
    <cellStyle name="Normal 7 7" xfId="4424"/>
    <cellStyle name="Normal 7 7 2" xfId="43574"/>
    <cellStyle name="Normal 7 7 2 2" xfId="43575"/>
    <cellStyle name="Normal 7 7 2 2 2" xfId="43576"/>
    <cellStyle name="Normal 7 7 2 3" xfId="43577"/>
    <cellStyle name="Normal 7 7 2 4" xfId="43578"/>
    <cellStyle name="Normal 7 7 3" xfId="43579"/>
    <cellStyle name="Normal 7 7 3 2" xfId="43580"/>
    <cellStyle name="Normal 7 7 4" xfId="43581"/>
    <cellStyle name="Normal 7 7 5" xfId="43582"/>
    <cellStyle name="Normal 7 7 6" xfId="43583"/>
    <cellStyle name="Normal 7 70" xfId="43584"/>
    <cellStyle name="Normal 7 71" xfId="43585"/>
    <cellStyle name="Normal 7 8" xfId="4425"/>
    <cellStyle name="Normal 7 8 2" xfId="43586"/>
    <cellStyle name="Normal 7 8 2 2" xfId="43587"/>
    <cellStyle name="Normal 7 8 3" xfId="43588"/>
    <cellStyle name="Normal 7 8 4" xfId="43589"/>
    <cellStyle name="Normal 7 9" xfId="4426"/>
    <cellStyle name="Normal 7 9 2" xfId="43590"/>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591"/>
    <cellStyle name="Normal 8 2 2 2" xfId="43592"/>
    <cellStyle name="Normal 8 2 2 2 2" xfId="43593"/>
    <cellStyle name="Normal 8 2 2 2 2 2" xfId="43594"/>
    <cellStyle name="Normal 8 2 2 2 2 2 2" xfId="43595"/>
    <cellStyle name="Normal 8 2 2 2 2 2 2 2" xfId="43596"/>
    <cellStyle name="Normal 8 2 2 2 2 2 3" xfId="43597"/>
    <cellStyle name="Normal 8 2 2 2 2 2 4" xfId="43598"/>
    <cellStyle name="Normal 8 2 2 2 2 3" xfId="43599"/>
    <cellStyle name="Normal 8 2 2 2 2 3 2" xfId="43600"/>
    <cellStyle name="Normal 8 2 2 2 2 4" xfId="43601"/>
    <cellStyle name="Normal 8 2 2 2 2 5" xfId="43602"/>
    <cellStyle name="Normal 8 2 2 2 2 6" xfId="43603"/>
    <cellStyle name="Normal 8 2 2 2 3" xfId="43604"/>
    <cellStyle name="Normal 8 2 2 2 3 2" xfId="43605"/>
    <cellStyle name="Normal 8 2 2 2 3 2 2" xfId="43606"/>
    <cellStyle name="Normal 8 2 2 2 3 3" xfId="43607"/>
    <cellStyle name="Normal 8 2 2 2 3 4" xfId="43608"/>
    <cellStyle name="Normal 8 2 2 2 4" xfId="43609"/>
    <cellStyle name="Normal 8 2 2 2 4 2" xfId="43610"/>
    <cellStyle name="Normal 8 2 2 2 5" xfId="43611"/>
    <cellStyle name="Normal 8 2 2 2 6" xfId="43612"/>
    <cellStyle name="Normal 8 2 2 2 7" xfId="43613"/>
    <cellStyle name="Normal 8 2 2 2 8" xfId="43614"/>
    <cellStyle name="Normal 8 2 2 3" xfId="43615"/>
    <cellStyle name="Normal 8 2 2 3 2" xfId="43616"/>
    <cellStyle name="Normal 8 2 2 3 2 2" xfId="43617"/>
    <cellStyle name="Normal 8 2 2 3 2 2 2" xfId="43618"/>
    <cellStyle name="Normal 8 2 2 3 2 3" xfId="43619"/>
    <cellStyle name="Normal 8 2 2 3 2 4" xfId="43620"/>
    <cellStyle name="Normal 8 2 2 3 3" xfId="43621"/>
    <cellStyle name="Normal 8 2 2 3 3 2" xfId="43622"/>
    <cellStyle name="Normal 8 2 2 3 4" xfId="43623"/>
    <cellStyle name="Normal 8 2 2 3 5" xfId="43624"/>
    <cellStyle name="Normal 8 2 2 3 6" xfId="43625"/>
    <cellStyle name="Normal 8 2 2 3 7" xfId="43626"/>
    <cellStyle name="Normal 8 2 2 4" xfId="43627"/>
    <cellStyle name="Normal 8 2 2 4 2" xfId="43628"/>
    <cellStyle name="Normal 8 2 2 4 2 2" xfId="43629"/>
    <cellStyle name="Normal 8 2 2 4 2 2 2" xfId="43630"/>
    <cellStyle name="Normal 8 2 2 4 2 3" xfId="43631"/>
    <cellStyle name="Normal 8 2 2 4 2 4" xfId="43632"/>
    <cellStyle name="Normal 8 2 2 4 3" xfId="43633"/>
    <cellStyle name="Normal 8 2 2 4 3 2" xfId="43634"/>
    <cellStyle name="Normal 8 2 2 4 4" xfId="43635"/>
    <cellStyle name="Normal 8 2 2 4 5" xfId="43636"/>
    <cellStyle name="Normal 8 2 2 4 6" xfId="43637"/>
    <cellStyle name="Normal 8 2 2 4 7" xfId="43638"/>
    <cellStyle name="Normal 8 2 2 5" xfId="43639"/>
    <cellStyle name="Normal 8 2 2 5 2" xfId="43640"/>
    <cellStyle name="Normal 8 2 2 5 2 2" xfId="43641"/>
    <cellStyle name="Normal 8 2 2 5 3" xfId="43642"/>
    <cellStyle name="Normal 8 2 2 5 4" xfId="43643"/>
    <cellStyle name="Normal 8 2 2 6" xfId="43644"/>
    <cellStyle name="Normal 8 2 2 6 2" xfId="43645"/>
    <cellStyle name="Normal 8 2 2 7" xfId="43646"/>
    <cellStyle name="Normal 8 2 2 8" xfId="43647"/>
    <cellStyle name="Normal 8 2 2 9" xfId="43648"/>
    <cellStyle name="Normal 8 2 3" xfId="4484"/>
    <cellStyle name="Normal 8 2 3 2" xfId="43649"/>
    <cellStyle name="Normal 8 2 3 2 2" xfId="43650"/>
    <cellStyle name="Normal 8 2 3 3" xfId="43651"/>
    <cellStyle name="Normal 8 2 4" xfId="43652"/>
    <cellStyle name="Normal 8 2 4 2" xfId="43653"/>
    <cellStyle name="Normal 8 2 5" xfId="43654"/>
    <cellStyle name="Normal 8 2 5 2" xfId="43655"/>
    <cellStyle name="Normal 8 2 6" xfId="43656"/>
    <cellStyle name="Normal 8 2 7" xfId="43657"/>
    <cellStyle name="Normal 8 2_17,18,19 2013 CDM Savings to Sep 2013 accrual" xfId="43658"/>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659"/>
    <cellStyle name="Normal 8 3 2 2 2" xfId="43660"/>
    <cellStyle name="Normal 8 3 3" xfId="43661"/>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662"/>
    <cellStyle name="Normal 8 4 2 2" xfId="43663"/>
    <cellStyle name="Normal 8 4 3" xfId="43664"/>
    <cellStyle name="Normal 8 4 3 2" xfId="43665"/>
    <cellStyle name="Normal 8 4 4" xfId="43666"/>
    <cellStyle name="Normal 8 4 4 2" xfId="43667"/>
    <cellStyle name="Normal 8 4 4 3" xfId="43668"/>
    <cellStyle name="Normal 8 4 5" xfId="43669"/>
    <cellStyle name="Normal 8 40" xfId="4526"/>
    <cellStyle name="Normal 8 41" xfId="4527"/>
    <cellStyle name="Normal 8 42" xfId="4528"/>
    <cellStyle name="Normal 8 43" xfId="43670"/>
    <cellStyle name="Normal 8 43 2" xfId="43671"/>
    <cellStyle name="Normal 8 44" xfId="43672"/>
    <cellStyle name="Normal 8 44 2" xfId="43673"/>
    <cellStyle name="Normal 8 45" xfId="43674"/>
    <cellStyle name="Normal 8 45 2" xfId="43675"/>
    <cellStyle name="Normal 8 46" xfId="43676"/>
    <cellStyle name="Normal 8 46 2" xfId="43677"/>
    <cellStyle name="Normal 8 47" xfId="43678"/>
    <cellStyle name="Normal 8 48" xfId="43679"/>
    <cellStyle name="Normal 8 49" xfId="43680"/>
    <cellStyle name="Normal 8 5" xfId="4529"/>
    <cellStyle name="Normal 8 5 2" xfId="43681"/>
    <cellStyle name="Normal 8 5 2 2" xfId="43682"/>
    <cellStyle name="Normal 8 5 3" xfId="43683"/>
    <cellStyle name="Normal 8 5 4" xfId="43684"/>
    <cellStyle name="Normal 8 50" xfId="43685"/>
    <cellStyle name="Normal 8 51" xfId="43686"/>
    <cellStyle name="Normal 8 52" xfId="43687"/>
    <cellStyle name="Normal 8 53" xfId="43688"/>
    <cellStyle name="Normal 8 54" xfId="43689"/>
    <cellStyle name="Normal 8 55" xfId="43690"/>
    <cellStyle name="Normal 8 56" xfId="43691"/>
    <cellStyle name="Normal 8 57" xfId="43692"/>
    <cellStyle name="Normal 8 58" xfId="43693"/>
    <cellStyle name="Normal 8 59" xfId="43694"/>
    <cellStyle name="Normal 8 6" xfId="4530"/>
    <cellStyle name="Normal 8 6 2" xfId="43695"/>
    <cellStyle name="Normal 8 6 2 2" xfId="43696"/>
    <cellStyle name="Normal 8 60" xfId="43697"/>
    <cellStyle name="Normal 8 61" xfId="43698"/>
    <cellStyle name="Normal 8 62" xfId="43699"/>
    <cellStyle name="Normal 8 63" xfId="43700"/>
    <cellStyle name="Normal 8 64" xfId="43701"/>
    <cellStyle name="Normal 8 65" xfId="43702"/>
    <cellStyle name="Normal 8 66" xfId="43703"/>
    <cellStyle name="Normal 8 67" xfId="43704"/>
    <cellStyle name="Normal 8 68" xfId="43705"/>
    <cellStyle name="Normal 8 69" xfId="43706"/>
    <cellStyle name="Normal 8 7" xfId="4531"/>
    <cellStyle name="Normal 8 7 2" xfId="43707"/>
    <cellStyle name="Normal 8 7 2 2" xfId="43708"/>
    <cellStyle name="Normal 8 70" xfId="43709"/>
    <cellStyle name="Normal 8 71" xfId="43710"/>
    <cellStyle name="Normal 8 72" xfId="43711"/>
    <cellStyle name="Normal 8 73" xfId="43712"/>
    <cellStyle name="Normal 8 74" xfId="43713"/>
    <cellStyle name="Normal 8 75" xfId="43714"/>
    <cellStyle name="Normal 8 8" xfId="4532"/>
    <cellStyle name="Normal 8 8 2" xfId="43715"/>
    <cellStyle name="Normal 8 9" xfId="4533"/>
    <cellStyle name="Normal 8 9 2" xfId="43716"/>
    <cellStyle name="Normal 8_17,18,19 2013 CDM Savings to Sep 2013 accrual" xfId="43717"/>
    <cellStyle name="Normal 9" xfId="4534"/>
    <cellStyle name="Normal 9 2" xfId="4535"/>
    <cellStyle name="Normal 9 2 2" xfId="4536"/>
    <cellStyle name="Normal 9 2 2 2" xfId="43718"/>
    <cellStyle name="Normal 9 2 3" xfId="43719"/>
    <cellStyle name="Normal 9 2 4" xfId="43720"/>
    <cellStyle name="Normal 9 2 5" xfId="43721"/>
    <cellStyle name="Normal 9 3" xfId="4537"/>
    <cellStyle name="Normal 9 3 2" xfId="43722"/>
    <cellStyle name="Normal 9 3 2 2" xfId="43723"/>
    <cellStyle name="Normal 9 3 3" xfId="43724"/>
    <cellStyle name="Normal 9 4" xfId="4538"/>
    <cellStyle name="Normal 9 4 2" xfId="43725"/>
    <cellStyle name="Normal 9 5" xfId="4539"/>
    <cellStyle name="Normal 9 6" xfId="4540"/>
    <cellStyle name="Normal 9 7" xfId="43726"/>
    <cellStyle name="Normal2" xfId="4549"/>
    <cellStyle name="Normale_97.98.us" xfId="4550"/>
    <cellStyle name="NormalGB" xfId="4551"/>
    <cellStyle name="Normalx" xfId="4552"/>
    <cellStyle name="Note" xfId="10185" builtinId="10" customBuiltin="1"/>
    <cellStyle name="Note 2" xfId="56"/>
    <cellStyle name="Note 2 10" xfId="4553"/>
    <cellStyle name="Note 2 10 10" xfId="43727"/>
    <cellStyle name="Note 2 10 11" xfId="43728"/>
    <cellStyle name="Note 2 10 12" xfId="43729"/>
    <cellStyle name="Note 2 10 13" xfId="43730"/>
    <cellStyle name="Note 2 10 14" xfId="43731"/>
    <cellStyle name="Note 2 10 15" xfId="43732"/>
    <cellStyle name="Note 2 10 16" xfId="43733"/>
    <cellStyle name="Note 2 10 17" xfId="43734"/>
    <cellStyle name="Note 2 10 18" xfId="43735"/>
    <cellStyle name="Note 2 10 2" xfId="43736"/>
    <cellStyle name="Note 2 10 2 10" xfId="43737"/>
    <cellStyle name="Note 2 10 2 2" xfId="43738"/>
    <cellStyle name="Note 2 10 2 2 2" xfId="43739"/>
    <cellStyle name="Note 2 10 2 2 3" xfId="43740"/>
    <cellStyle name="Note 2 10 2 2 4" xfId="43741"/>
    <cellStyle name="Note 2 10 2 2 5" xfId="43742"/>
    <cellStyle name="Note 2 10 2 2 6" xfId="43743"/>
    <cellStyle name="Note 2 10 2 2 7" xfId="43744"/>
    <cellStyle name="Note 2 10 2 2 8" xfId="43745"/>
    <cellStyle name="Note 2 10 2 2 9" xfId="43746"/>
    <cellStyle name="Note 2 10 2 3" xfId="43747"/>
    <cellStyle name="Note 2 10 2 4" xfId="43748"/>
    <cellStyle name="Note 2 10 2 5" xfId="43749"/>
    <cellStyle name="Note 2 10 2 6" xfId="43750"/>
    <cellStyle name="Note 2 10 2 7" xfId="43751"/>
    <cellStyle name="Note 2 10 2 8" xfId="43752"/>
    <cellStyle name="Note 2 10 2 9" xfId="43753"/>
    <cellStyle name="Note 2 10 3" xfId="43754"/>
    <cellStyle name="Note 2 10 3 2" xfId="43755"/>
    <cellStyle name="Note 2 10 3 3" xfId="43756"/>
    <cellStyle name="Note 2 10 3 4" xfId="43757"/>
    <cellStyle name="Note 2 10 3 5" xfId="43758"/>
    <cellStyle name="Note 2 10 3 6" xfId="43759"/>
    <cellStyle name="Note 2 10 3 7" xfId="43760"/>
    <cellStyle name="Note 2 10 3 8" xfId="43761"/>
    <cellStyle name="Note 2 10 4" xfId="43762"/>
    <cellStyle name="Note 2 10 4 2" xfId="43763"/>
    <cellStyle name="Note 2 10 4 3" xfId="43764"/>
    <cellStyle name="Note 2 10 4 4" xfId="43765"/>
    <cellStyle name="Note 2 10 4 5" xfId="43766"/>
    <cellStyle name="Note 2 10 4 6" xfId="43767"/>
    <cellStyle name="Note 2 10 4 7" xfId="43768"/>
    <cellStyle name="Note 2 10 4 8" xfId="43769"/>
    <cellStyle name="Note 2 10 4 9" xfId="43770"/>
    <cellStyle name="Note 2 10 5" xfId="43771"/>
    <cellStyle name="Note 2 10 6" xfId="43772"/>
    <cellStyle name="Note 2 10 7" xfId="43773"/>
    <cellStyle name="Note 2 10 8" xfId="43774"/>
    <cellStyle name="Note 2 10 9" xfId="43775"/>
    <cellStyle name="Note 2 11" xfId="4554"/>
    <cellStyle name="Note 2 11 10" xfId="43776"/>
    <cellStyle name="Note 2 11 11" xfId="43777"/>
    <cellStyle name="Note 2 11 12" xfId="43778"/>
    <cellStyle name="Note 2 11 13" xfId="43779"/>
    <cellStyle name="Note 2 11 14" xfId="43780"/>
    <cellStyle name="Note 2 11 15" xfId="43781"/>
    <cellStyle name="Note 2 11 16" xfId="43782"/>
    <cellStyle name="Note 2 11 17" xfId="43783"/>
    <cellStyle name="Note 2 11 18" xfId="43784"/>
    <cellStyle name="Note 2 11 2" xfId="43785"/>
    <cellStyle name="Note 2 11 2 10" xfId="43786"/>
    <cellStyle name="Note 2 11 2 2" xfId="43787"/>
    <cellStyle name="Note 2 11 2 2 2" xfId="43788"/>
    <cellStyle name="Note 2 11 2 2 3" xfId="43789"/>
    <cellStyle name="Note 2 11 2 2 4" xfId="43790"/>
    <cellStyle name="Note 2 11 2 2 5" xfId="43791"/>
    <cellStyle name="Note 2 11 2 2 6" xfId="43792"/>
    <cellStyle name="Note 2 11 2 2 7" xfId="43793"/>
    <cellStyle name="Note 2 11 2 2 8" xfId="43794"/>
    <cellStyle name="Note 2 11 2 2 9" xfId="43795"/>
    <cellStyle name="Note 2 11 2 3" xfId="43796"/>
    <cellStyle name="Note 2 11 2 4" xfId="43797"/>
    <cellStyle name="Note 2 11 2 5" xfId="43798"/>
    <cellStyle name="Note 2 11 2 6" xfId="43799"/>
    <cellStyle name="Note 2 11 2 7" xfId="43800"/>
    <cellStyle name="Note 2 11 2 8" xfId="43801"/>
    <cellStyle name="Note 2 11 2 9" xfId="43802"/>
    <cellStyle name="Note 2 11 3" xfId="43803"/>
    <cellStyle name="Note 2 11 3 2" xfId="43804"/>
    <cellStyle name="Note 2 11 3 3" xfId="43805"/>
    <cellStyle name="Note 2 11 3 4" xfId="43806"/>
    <cellStyle name="Note 2 11 3 5" xfId="43807"/>
    <cellStyle name="Note 2 11 3 6" xfId="43808"/>
    <cellStyle name="Note 2 11 3 7" xfId="43809"/>
    <cellStyle name="Note 2 11 3 8" xfId="43810"/>
    <cellStyle name="Note 2 11 4" xfId="43811"/>
    <cellStyle name="Note 2 11 4 2" xfId="43812"/>
    <cellStyle name="Note 2 11 4 3" xfId="43813"/>
    <cellStyle name="Note 2 11 4 4" xfId="43814"/>
    <cellStyle name="Note 2 11 4 5" xfId="43815"/>
    <cellStyle name="Note 2 11 4 6" xfId="43816"/>
    <cellStyle name="Note 2 11 4 7" xfId="43817"/>
    <cellStyle name="Note 2 11 4 8" xfId="43818"/>
    <cellStyle name="Note 2 11 4 9" xfId="43819"/>
    <cellStyle name="Note 2 11 5" xfId="43820"/>
    <cellStyle name="Note 2 11 6" xfId="43821"/>
    <cellStyle name="Note 2 11 7" xfId="43822"/>
    <cellStyle name="Note 2 11 8" xfId="43823"/>
    <cellStyle name="Note 2 11 9" xfId="43824"/>
    <cellStyle name="Note 2 12" xfId="9749"/>
    <cellStyle name="Note 2 12 10" xfId="43825"/>
    <cellStyle name="Note 2 12 11" xfId="43826"/>
    <cellStyle name="Note 2 12 12" xfId="43827"/>
    <cellStyle name="Note 2 12 13" xfId="43828"/>
    <cellStyle name="Note 2 12 2" xfId="10081"/>
    <cellStyle name="Note 2 12 2 10" xfId="43829"/>
    <cellStyle name="Note 2 12 2 2" xfId="43830"/>
    <cellStyle name="Note 2 12 2 2 2" xfId="43831"/>
    <cellStyle name="Note 2 12 2 2 3" xfId="43832"/>
    <cellStyle name="Note 2 12 2 2 4" xfId="43833"/>
    <cellStyle name="Note 2 12 2 2 5" xfId="43834"/>
    <cellStyle name="Note 2 12 2 2 6" xfId="43835"/>
    <cellStyle name="Note 2 12 2 2 7" xfId="43836"/>
    <cellStyle name="Note 2 12 2 2 8" xfId="43837"/>
    <cellStyle name="Note 2 12 2 2 9" xfId="43838"/>
    <cellStyle name="Note 2 12 2 3" xfId="43839"/>
    <cellStyle name="Note 2 12 2 4" xfId="43840"/>
    <cellStyle name="Note 2 12 2 5" xfId="43841"/>
    <cellStyle name="Note 2 12 2 6" xfId="43842"/>
    <cellStyle name="Note 2 12 2 7" xfId="43843"/>
    <cellStyle name="Note 2 12 2 8" xfId="43844"/>
    <cellStyle name="Note 2 12 2 9" xfId="43845"/>
    <cellStyle name="Note 2 12 3" xfId="43846"/>
    <cellStyle name="Note 2 12 3 2" xfId="43847"/>
    <cellStyle name="Note 2 12 3 3" xfId="43848"/>
    <cellStyle name="Note 2 12 3 4" xfId="43849"/>
    <cellStyle name="Note 2 12 3 5" xfId="43850"/>
    <cellStyle name="Note 2 12 3 6" xfId="43851"/>
    <cellStyle name="Note 2 12 3 7" xfId="43852"/>
    <cellStyle name="Note 2 12 3 8" xfId="43853"/>
    <cellStyle name="Note 2 12 4" xfId="43854"/>
    <cellStyle name="Note 2 12 4 2" xfId="43855"/>
    <cellStyle name="Note 2 12 4 3" xfId="43856"/>
    <cellStyle name="Note 2 12 4 4" xfId="43857"/>
    <cellStyle name="Note 2 12 4 5" xfId="43858"/>
    <cellStyle name="Note 2 12 4 6" xfId="43859"/>
    <cellStyle name="Note 2 12 4 7" xfId="43860"/>
    <cellStyle name="Note 2 12 4 8" xfId="43861"/>
    <cellStyle name="Note 2 12 4 9" xfId="43862"/>
    <cellStyle name="Note 2 12 5" xfId="43863"/>
    <cellStyle name="Note 2 12 6" xfId="43864"/>
    <cellStyle name="Note 2 12 7" xfId="43865"/>
    <cellStyle name="Note 2 12 8" xfId="43866"/>
    <cellStyle name="Note 2 12 9" xfId="43867"/>
    <cellStyle name="Note 2 13" xfId="9780"/>
    <cellStyle name="Note 2 13 2" xfId="10112"/>
    <cellStyle name="Note 2 13 3" xfId="43868"/>
    <cellStyle name="Note 2 13 4" xfId="43869"/>
    <cellStyle name="Note 2 13 5" xfId="43870"/>
    <cellStyle name="Note 2 13 6" xfId="43871"/>
    <cellStyle name="Note 2 13 7" xfId="43872"/>
    <cellStyle name="Note 2 13 8" xfId="43873"/>
    <cellStyle name="Note 2 13 9" xfId="43874"/>
    <cellStyle name="Note 2 14" xfId="9966"/>
    <cellStyle name="Note 2 14 2" xfId="43875"/>
    <cellStyle name="Note 2 15" xfId="10190"/>
    <cellStyle name="Note 2 15 2" xfId="10408"/>
    <cellStyle name="Note 2 16" xfId="10325"/>
    <cellStyle name="Note 2 16 2" xfId="43876"/>
    <cellStyle name="Note 2 17" xfId="43877"/>
    <cellStyle name="Note 2 17 2" xfId="43878"/>
    <cellStyle name="Note 2 18" xfId="43879"/>
    <cellStyle name="Note 2 18 2" xfId="43880"/>
    <cellStyle name="Note 2 19" xfId="43881"/>
    <cellStyle name="Note 2 19 2" xfId="43882"/>
    <cellStyle name="Note 2 2" xfId="67"/>
    <cellStyle name="Note 2 2 10" xfId="10194"/>
    <cellStyle name="Note 2 2 10 10" xfId="43883"/>
    <cellStyle name="Note 2 2 10 11" xfId="43884"/>
    <cellStyle name="Note 2 2 10 12" xfId="43885"/>
    <cellStyle name="Note 2 2 10 13" xfId="43886"/>
    <cellStyle name="Note 2 2 10 2" xfId="10412"/>
    <cellStyle name="Note 2 2 10 2 10" xfId="43887"/>
    <cellStyle name="Note 2 2 10 2 2" xfId="43888"/>
    <cellStyle name="Note 2 2 10 2 2 2" xfId="43889"/>
    <cellStyle name="Note 2 2 10 2 2 3" xfId="43890"/>
    <cellStyle name="Note 2 2 10 2 2 4" xfId="43891"/>
    <cellStyle name="Note 2 2 10 2 2 5" xfId="43892"/>
    <cellStyle name="Note 2 2 10 2 2 6" xfId="43893"/>
    <cellStyle name="Note 2 2 10 2 2 7" xfId="43894"/>
    <cellStyle name="Note 2 2 10 2 2 8" xfId="43895"/>
    <cellStyle name="Note 2 2 10 2 2 9" xfId="43896"/>
    <cellStyle name="Note 2 2 10 2 3" xfId="43897"/>
    <cellStyle name="Note 2 2 10 2 4" xfId="43898"/>
    <cellStyle name="Note 2 2 10 2 5" xfId="43899"/>
    <cellStyle name="Note 2 2 10 2 6" xfId="43900"/>
    <cellStyle name="Note 2 2 10 2 7" xfId="43901"/>
    <cellStyle name="Note 2 2 10 2 8" xfId="43902"/>
    <cellStyle name="Note 2 2 10 2 9" xfId="43903"/>
    <cellStyle name="Note 2 2 10 3" xfId="43904"/>
    <cellStyle name="Note 2 2 10 3 2" xfId="43905"/>
    <cellStyle name="Note 2 2 10 3 3" xfId="43906"/>
    <cellStyle name="Note 2 2 10 3 4" xfId="43907"/>
    <cellStyle name="Note 2 2 10 3 5" xfId="43908"/>
    <cellStyle name="Note 2 2 10 3 6" xfId="43909"/>
    <cellStyle name="Note 2 2 10 3 7" xfId="43910"/>
    <cellStyle name="Note 2 2 10 3 8" xfId="43911"/>
    <cellStyle name="Note 2 2 10 4" xfId="43912"/>
    <cellStyle name="Note 2 2 10 4 2" xfId="43913"/>
    <cellStyle name="Note 2 2 10 4 3" xfId="43914"/>
    <cellStyle name="Note 2 2 10 4 4" xfId="43915"/>
    <cellStyle name="Note 2 2 10 4 5" xfId="43916"/>
    <cellStyle name="Note 2 2 10 4 6" xfId="43917"/>
    <cellStyle name="Note 2 2 10 4 7" xfId="43918"/>
    <cellStyle name="Note 2 2 10 4 8" xfId="43919"/>
    <cellStyle name="Note 2 2 10 4 9" xfId="43920"/>
    <cellStyle name="Note 2 2 10 5" xfId="43921"/>
    <cellStyle name="Note 2 2 10 6" xfId="43922"/>
    <cellStyle name="Note 2 2 10 7" xfId="43923"/>
    <cellStyle name="Note 2 2 10 8" xfId="43924"/>
    <cellStyle name="Note 2 2 10 9" xfId="43925"/>
    <cellStyle name="Note 2 2 11" xfId="10331"/>
    <cellStyle name="Note 2 2 11 10" xfId="43926"/>
    <cellStyle name="Note 2 2 11 11" xfId="43927"/>
    <cellStyle name="Note 2 2 11 12" xfId="43928"/>
    <cellStyle name="Note 2 2 11 13" xfId="43929"/>
    <cellStyle name="Note 2 2 11 2" xfId="43930"/>
    <cellStyle name="Note 2 2 11 2 10" xfId="43931"/>
    <cellStyle name="Note 2 2 11 2 2" xfId="43932"/>
    <cellStyle name="Note 2 2 11 2 2 2" xfId="43933"/>
    <cellStyle name="Note 2 2 11 2 2 3" xfId="43934"/>
    <cellStyle name="Note 2 2 11 2 2 4" xfId="43935"/>
    <cellStyle name="Note 2 2 11 2 2 5" xfId="43936"/>
    <cellStyle name="Note 2 2 11 2 2 6" xfId="43937"/>
    <cellStyle name="Note 2 2 11 2 2 7" xfId="43938"/>
    <cellStyle name="Note 2 2 11 2 2 8" xfId="43939"/>
    <cellStyle name="Note 2 2 11 2 2 9" xfId="43940"/>
    <cellStyle name="Note 2 2 11 2 3" xfId="43941"/>
    <cellStyle name="Note 2 2 11 2 4" xfId="43942"/>
    <cellStyle name="Note 2 2 11 2 5" xfId="43943"/>
    <cellStyle name="Note 2 2 11 2 6" xfId="43944"/>
    <cellStyle name="Note 2 2 11 2 7" xfId="43945"/>
    <cellStyle name="Note 2 2 11 2 8" xfId="43946"/>
    <cellStyle name="Note 2 2 11 2 9" xfId="43947"/>
    <cellStyle name="Note 2 2 11 3" xfId="43948"/>
    <cellStyle name="Note 2 2 11 3 2" xfId="43949"/>
    <cellStyle name="Note 2 2 11 3 3" xfId="43950"/>
    <cellStyle name="Note 2 2 11 3 4" xfId="43951"/>
    <cellStyle name="Note 2 2 11 3 5" xfId="43952"/>
    <cellStyle name="Note 2 2 11 3 6" xfId="43953"/>
    <cellStyle name="Note 2 2 11 3 7" xfId="43954"/>
    <cellStyle name="Note 2 2 11 3 8" xfId="43955"/>
    <cellStyle name="Note 2 2 11 4" xfId="43956"/>
    <cellStyle name="Note 2 2 11 4 2" xfId="43957"/>
    <cellStyle name="Note 2 2 11 4 3" xfId="43958"/>
    <cellStyle name="Note 2 2 11 4 4" xfId="43959"/>
    <cellStyle name="Note 2 2 11 4 5" xfId="43960"/>
    <cellStyle name="Note 2 2 11 4 6" xfId="43961"/>
    <cellStyle name="Note 2 2 11 4 7" xfId="43962"/>
    <cellStyle name="Note 2 2 11 4 8" xfId="43963"/>
    <cellStyle name="Note 2 2 11 4 9" xfId="43964"/>
    <cellStyle name="Note 2 2 11 5" xfId="43965"/>
    <cellStyle name="Note 2 2 11 6" xfId="43966"/>
    <cellStyle name="Note 2 2 11 7" xfId="43967"/>
    <cellStyle name="Note 2 2 11 8" xfId="43968"/>
    <cellStyle name="Note 2 2 11 9" xfId="43969"/>
    <cellStyle name="Note 2 2 12" xfId="43970"/>
    <cellStyle name="Note 2 2 12 2" xfId="43971"/>
    <cellStyle name="Note 2 2 12 3" xfId="43972"/>
    <cellStyle name="Note 2 2 12 4" xfId="43973"/>
    <cellStyle name="Note 2 2 12 5" xfId="43974"/>
    <cellStyle name="Note 2 2 12 6" xfId="43975"/>
    <cellStyle name="Note 2 2 12 7" xfId="43976"/>
    <cellStyle name="Note 2 2 12 8" xfId="43977"/>
    <cellStyle name="Note 2 2 12 9" xfId="43978"/>
    <cellStyle name="Note 2 2 13" xfId="43979"/>
    <cellStyle name="Note 2 2 13 2" xfId="43980"/>
    <cellStyle name="Note 2 2 14" xfId="43981"/>
    <cellStyle name="Note 2 2 15" xfId="43982"/>
    <cellStyle name="Note 2 2 16" xfId="43983"/>
    <cellStyle name="Note 2 2 17" xfId="43984"/>
    <cellStyle name="Note 2 2 18" xfId="43985"/>
    <cellStyle name="Note 2 2 19" xfId="43986"/>
    <cellStyle name="Note 2 2 2" xfId="87"/>
    <cellStyle name="Note 2 2 2 10" xfId="43987"/>
    <cellStyle name="Note 2 2 2 10 2" xfId="43988"/>
    <cellStyle name="Note 2 2 2 10 3" xfId="43989"/>
    <cellStyle name="Note 2 2 2 10 4" xfId="43990"/>
    <cellStyle name="Note 2 2 2 10 5" xfId="43991"/>
    <cellStyle name="Note 2 2 2 10 6" xfId="43992"/>
    <cellStyle name="Note 2 2 2 10 7" xfId="43993"/>
    <cellStyle name="Note 2 2 2 10 8" xfId="43994"/>
    <cellStyle name="Note 2 2 2 10 9" xfId="43995"/>
    <cellStyle name="Note 2 2 2 11" xfId="43996"/>
    <cellStyle name="Note 2 2 2 12" xfId="43997"/>
    <cellStyle name="Note 2 2 2 13" xfId="43998"/>
    <cellStyle name="Note 2 2 2 14" xfId="43999"/>
    <cellStyle name="Note 2 2 2 15" xfId="44000"/>
    <cellStyle name="Note 2 2 2 16" xfId="44001"/>
    <cellStyle name="Note 2 2 2 17" xfId="44002"/>
    <cellStyle name="Note 2 2 2 18" xfId="44003"/>
    <cellStyle name="Note 2 2 2 19" xfId="44004"/>
    <cellStyle name="Note 2 2 2 2" xfId="4555"/>
    <cellStyle name="Note 2 2 2 2 10" xfId="44005"/>
    <cellStyle name="Note 2 2 2 2 11" xfId="44006"/>
    <cellStyle name="Note 2 2 2 2 12" xfId="44007"/>
    <cellStyle name="Note 2 2 2 2 13" xfId="44008"/>
    <cellStyle name="Note 2 2 2 2 14" xfId="44009"/>
    <cellStyle name="Note 2 2 2 2 15" xfId="44010"/>
    <cellStyle name="Note 2 2 2 2 16" xfId="44011"/>
    <cellStyle name="Note 2 2 2 2 17" xfId="44012"/>
    <cellStyle name="Note 2 2 2 2 18" xfId="44013"/>
    <cellStyle name="Note 2 2 2 2 19" xfId="44014"/>
    <cellStyle name="Note 2 2 2 2 2" xfId="10070"/>
    <cellStyle name="Note 2 2 2 2 2 10" xfId="44015"/>
    <cellStyle name="Note 2 2 2 2 2 10 2" xfId="44016"/>
    <cellStyle name="Note 2 2 2 2 2 10 3" xfId="44017"/>
    <cellStyle name="Note 2 2 2 2 2 10 4" xfId="44018"/>
    <cellStyle name="Note 2 2 2 2 2 10 5" xfId="44019"/>
    <cellStyle name="Note 2 2 2 2 2 10 6" xfId="44020"/>
    <cellStyle name="Note 2 2 2 2 2 10 7" xfId="44021"/>
    <cellStyle name="Note 2 2 2 2 2 10 8" xfId="44022"/>
    <cellStyle name="Note 2 2 2 2 2 11" xfId="44023"/>
    <cellStyle name="Note 2 2 2 2 2 12" xfId="44024"/>
    <cellStyle name="Note 2 2 2 2 2 13" xfId="44025"/>
    <cellStyle name="Note 2 2 2 2 2 14" xfId="44026"/>
    <cellStyle name="Note 2 2 2 2 2 15" xfId="44027"/>
    <cellStyle name="Note 2 2 2 2 2 16" xfId="44028"/>
    <cellStyle name="Note 2 2 2 2 2 17" xfId="44029"/>
    <cellStyle name="Note 2 2 2 2 2 18" xfId="44030"/>
    <cellStyle name="Note 2 2 2 2 2 19" xfId="44031"/>
    <cellStyle name="Note 2 2 2 2 2 2" xfId="44032"/>
    <cellStyle name="Note 2 2 2 2 2 2 10" xfId="44033"/>
    <cellStyle name="Note 2 2 2 2 2 2 11" xfId="44034"/>
    <cellStyle name="Note 2 2 2 2 2 2 12" xfId="44035"/>
    <cellStyle name="Note 2 2 2 2 2 2 13" xfId="44036"/>
    <cellStyle name="Note 2 2 2 2 2 2 14" xfId="44037"/>
    <cellStyle name="Note 2 2 2 2 2 2 15" xfId="44038"/>
    <cellStyle name="Note 2 2 2 2 2 2 16" xfId="44039"/>
    <cellStyle name="Note 2 2 2 2 2 2 17" xfId="44040"/>
    <cellStyle name="Note 2 2 2 2 2 2 18" xfId="44041"/>
    <cellStyle name="Note 2 2 2 2 2 2 19" xfId="44042"/>
    <cellStyle name="Note 2 2 2 2 2 2 2" xfId="44043"/>
    <cellStyle name="Note 2 2 2 2 2 2 2 10" xfId="44044"/>
    <cellStyle name="Note 2 2 2 2 2 2 2 11" xfId="44045"/>
    <cellStyle name="Note 2 2 2 2 2 2 2 12" xfId="44046"/>
    <cellStyle name="Note 2 2 2 2 2 2 2 13" xfId="44047"/>
    <cellStyle name="Note 2 2 2 2 2 2 2 2" xfId="44048"/>
    <cellStyle name="Note 2 2 2 2 2 2 2 2 10" xfId="44049"/>
    <cellStyle name="Note 2 2 2 2 2 2 2 2 2" xfId="44050"/>
    <cellStyle name="Note 2 2 2 2 2 2 2 2 2 2" xfId="44051"/>
    <cellStyle name="Note 2 2 2 2 2 2 2 2 2 3" xfId="44052"/>
    <cellStyle name="Note 2 2 2 2 2 2 2 2 2 4" xfId="44053"/>
    <cellStyle name="Note 2 2 2 2 2 2 2 2 2 5" xfId="44054"/>
    <cellStyle name="Note 2 2 2 2 2 2 2 2 2 6" xfId="44055"/>
    <cellStyle name="Note 2 2 2 2 2 2 2 2 2 7" xfId="44056"/>
    <cellStyle name="Note 2 2 2 2 2 2 2 2 2 8" xfId="44057"/>
    <cellStyle name="Note 2 2 2 2 2 2 2 2 2 9" xfId="44058"/>
    <cellStyle name="Note 2 2 2 2 2 2 2 2 3" xfId="44059"/>
    <cellStyle name="Note 2 2 2 2 2 2 2 2 4" xfId="44060"/>
    <cellStyle name="Note 2 2 2 2 2 2 2 2 5" xfId="44061"/>
    <cellStyle name="Note 2 2 2 2 2 2 2 2 6" xfId="44062"/>
    <cellStyle name="Note 2 2 2 2 2 2 2 2 7" xfId="44063"/>
    <cellStyle name="Note 2 2 2 2 2 2 2 2 8" xfId="44064"/>
    <cellStyle name="Note 2 2 2 2 2 2 2 2 9" xfId="44065"/>
    <cellStyle name="Note 2 2 2 2 2 2 2 3" xfId="44066"/>
    <cellStyle name="Note 2 2 2 2 2 2 2 3 2" xfId="44067"/>
    <cellStyle name="Note 2 2 2 2 2 2 2 3 3" xfId="44068"/>
    <cellStyle name="Note 2 2 2 2 2 2 2 3 4" xfId="44069"/>
    <cellStyle name="Note 2 2 2 2 2 2 2 3 5" xfId="44070"/>
    <cellStyle name="Note 2 2 2 2 2 2 2 3 6" xfId="44071"/>
    <cellStyle name="Note 2 2 2 2 2 2 2 3 7" xfId="44072"/>
    <cellStyle name="Note 2 2 2 2 2 2 2 3 8" xfId="44073"/>
    <cellStyle name="Note 2 2 2 2 2 2 2 4" xfId="44074"/>
    <cellStyle name="Note 2 2 2 2 2 2 2 4 2" xfId="44075"/>
    <cellStyle name="Note 2 2 2 2 2 2 2 4 3" xfId="44076"/>
    <cellStyle name="Note 2 2 2 2 2 2 2 4 4" xfId="44077"/>
    <cellStyle name="Note 2 2 2 2 2 2 2 4 5" xfId="44078"/>
    <cellStyle name="Note 2 2 2 2 2 2 2 4 6" xfId="44079"/>
    <cellStyle name="Note 2 2 2 2 2 2 2 4 7" xfId="44080"/>
    <cellStyle name="Note 2 2 2 2 2 2 2 4 8" xfId="44081"/>
    <cellStyle name="Note 2 2 2 2 2 2 2 4 9" xfId="44082"/>
    <cellStyle name="Note 2 2 2 2 2 2 2 5" xfId="44083"/>
    <cellStyle name="Note 2 2 2 2 2 2 2 6" xfId="44084"/>
    <cellStyle name="Note 2 2 2 2 2 2 2 7" xfId="44085"/>
    <cellStyle name="Note 2 2 2 2 2 2 2 8" xfId="44086"/>
    <cellStyle name="Note 2 2 2 2 2 2 2 9" xfId="44087"/>
    <cellStyle name="Note 2 2 2 2 2 2 20" xfId="44088"/>
    <cellStyle name="Note 2 2 2 2 2 2 21" xfId="44089"/>
    <cellStyle name="Note 2 2 2 2 2 2 22" xfId="44090"/>
    <cellStyle name="Note 2 2 2 2 2 2 23" xfId="44091"/>
    <cellStyle name="Note 2 2 2 2 2 2 24" xfId="44092"/>
    <cellStyle name="Note 2 2 2 2 2 2 25" xfId="44093"/>
    <cellStyle name="Note 2 2 2 2 2 2 3" xfId="44094"/>
    <cellStyle name="Note 2 2 2 2 2 2 3 10" xfId="44095"/>
    <cellStyle name="Note 2 2 2 2 2 2 3 11" xfId="44096"/>
    <cellStyle name="Note 2 2 2 2 2 2 3 12" xfId="44097"/>
    <cellStyle name="Note 2 2 2 2 2 2 3 13" xfId="44098"/>
    <cellStyle name="Note 2 2 2 2 2 2 3 2" xfId="44099"/>
    <cellStyle name="Note 2 2 2 2 2 2 3 2 10" xfId="44100"/>
    <cellStyle name="Note 2 2 2 2 2 2 3 2 2" xfId="44101"/>
    <cellStyle name="Note 2 2 2 2 2 2 3 2 2 2" xfId="44102"/>
    <cellStyle name="Note 2 2 2 2 2 2 3 2 2 3" xfId="44103"/>
    <cellStyle name="Note 2 2 2 2 2 2 3 2 2 4" xfId="44104"/>
    <cellStyle name="Note 2 2 2 2 2 2 3 2 2 5" xfId="44105"/>
    <cellStyle name="Note 2 2 2 2 2 2 3 2 2 6" xfId="44106"/>
    <cellStyle name="Note 2 2 2 2 2 2 3 2 2 7" xfId="44107"/>
    <cellStyle name="Note 2 2 2 2 2 2 3 2 2 8" xfId="44108"/>
    <cellStyle name="Note 2 2 2 2 2 2 3 2 2 9" xfId="44109"/>
    <cellStyle name="Note 2 2 2 2 2 2 3 2 3" xfId="44110"/>
    <cellStyle name="Note 2 2 2 2 2 2 3 2 4" xfId="44111"/>
    <cellStyle name="Note 2 2 2 2 2 2 3 2 5" xfId="44112"/>
    <cellStyle name="Note 2 2 2 2 2 2 3 2 6" xfId="44113"/>
    <cellStyle name="Note 2 2 2 2 2 2 3 2 7" xfId="44114"/>
    <cellStyle name="Note 2 2 2 2 2 2 3 2 8" xfId="44115"/>
    <cellStyle name="Note 2 2 2 2 2 2 3 2 9" xfId="44116"/>
    <cellStyle name="Note 2 2 2 2 2 2 3 3" xfId="44117"/>
    <cellStyle name="Note 2 2 2 2 2 2 3 3 2" xfId="44118"/>
    <cellStyle name="Note 2 2 2 2 2 2 3 3 3" xfId="44119"/>
    <cellStyle name="Note 2 2 2 2 2 2 3 3 4" xfId="44120"/>
    <cellStyle name="Note 2 2 2 2 2 2 3 3 5" xfId="44121"/>
    <cellStyle name="Note 2 2 2 2 2 2 3 3 6" xfId="44122"/>
    <cellStyle name="Note 2 2 2 2 2 2 3 3 7" xfId="44123"/>
    <cellStyle name="Note 2 2 2 2 2 2 3 3 8" xfId="44124"/>
    <cellStyle name="Note 2 2 2 2 2 2 3 4" xfId="44125"/>
    <cellStyle name="Note 2 2 2 2 2 2 3 4 2" xfId="44126"/>
    <cellStyle name="Note 2 2 2 2 2 2 3 4 3" xfId="44127"/>
    <cellStyle name="Note 2 2 2 2 2 2 3 4 4" xfId="44128"/>
    <cellStyle name="Note 2 2 2 2 2 2 3 4 5" xfId="44129"/>
    <cellStyle name="Note 2 2 2 2 2 2 3 4 6" xfId="44130"/>
    <cellStyle name="Note 2 2 2 2 2 2 3 4 7" xfId="44131"/>
    <cellStyle name="Note 2 2 2 2 2 2 3 4 8" xfId="44132"/>
    <cellStyle name="Note 2 2 2 2 2 2 3 4 9" xfId="44133"/>
    <cellStyle name="Note 2 2 2 2 2 2 3 5" xfId="44134"/>
    <cellStyle name="Note 2 2 2 2 2 2 3 6" xfId="44135"/>
    <cellStyle name="Note 2 2 2 2 2 2 3 7" xfId="44136"/>
    <cellStyle name="Note 2 2 2 2 2 2 3 8" xfId="44137"/>
    <cellStyle name="Note 2 2 2 2 2 2 3 9" xfId="44138"/>
    <cellStyle name="Note 2 2 2 2 2 2 4" xfId="44139"/>
    <cellStyle name="Note 2 2 2 2 2 2 4 10" xfId="44140"/>
    <cellStyle name="Note 2 2 2 2 2 2 4 11" xfId="44141"/>
    <cellStyle name="Note 2 2 2 2 2 2 4 12" xfId="44142"/>
    <cellStyle name="Note 2 2 2 2 2 2 4 13" xfId="44143"/>
    <cellStyle name="Note 2 2 2 2 2 2 4 2" xfId="44144"/>
    <cellStyle name="Note 2 2 2 2 2 2 4 2 10" xfId="44145"/>
    <cellStyle name="Note 2 2 2 2 2 2 4 2 2" xfId="44146"/>
    <cellStyle name="Note 2 2 2 2 2 2 4 2 2 2" xfId="44147"/>
    <cellStyle name="Note 2 2 2 2 2 2 4 2 2 3" xfId="44148"/>
    <cellStyle name="Note 2 2 2 2 2 2 4 2 2 4" xfId="44149"/>
    <cellStyle name="Note 2 2 2 2 2 2 4 2 2 5" xfId="44150"/>
    <cellStyle name="Note 2 2 2 2 2 2 4 2 2 6" xfId="44151"/>
    <cellStyle name="Note 2 2 2 2 2 2 4 2 2 7" xfId="44152"/>
    <cellStyle name="Note 2 2 2 2 2 2 4 2 2 8" xfId="44153"/>
    <cellStyle name="Note 2 2 2 2 2 2 4 2 2 9" xfId="44154"/>
    <cellStyle name="Note 2 2 2 2 2 2 4 2 3" xfId="44155"/>
    <cellStyle name="Note 2 2 2 2 2 2 4 2 4" xfId="44156"/>
    <cellStyle name="Note 2 2 2 2 2 2 4 2 5" xfId="44157"/>
    <cellStyle name="Note 2 2 2 2 2 2 4 2 6" xfId="44158"/>
    <cellStyle name="Note 2 2 2 2 2 2 4 2 7" xfId="44159"/>
    <cellStyle name="Note 2 2 2 2 2 2 4 2 8" xfId="44160"/>
    <cellStyle name="Note 2 2 2 2 2 2 4 2 9" xfId="44161"/>
    <cellStyle name="Note 2 2 2 2 2 2 4 3" xfId="44162"/>
    <cellStyle name="Note 2 2 2 2 2 2 4 3 2" xfId="44163"/>
    <cellStyle name="Note 2 2 2 2 2 2 4 3 3" xfId="44164"/>
    <cellStyle name="Note 2 2 2 2 2 2 4 3 4" xfId="44165"/>
    <cellStyle name="Note 2 2 2 2 2 2 4 3 5" xfId="44166"/>
    <cellStyle name="Note 2 2 2 2 2 2 4 3 6" xfId="44167"/>
    <cellStyle name="Note 2 2 2 2 2 2 4 3 7" xfId="44168"/>
    <cellStyle name="Note 2 2 2 2 2 2 4 3 8" xfId="44169"/>
    <cellStyle name="Note 2 2 2 2 2 2 4 4" xfId="44170"/>
    <cellStyle name="Note 2 2 2 2 2 2 4 4 2" xfId="44171"/>
    <cellStyle name="Note 2 2 2 2 2 2 4 4 3" xfId="44172"/>
    <cellStyle name="Note 2 2 2 2 2 2 4 4 4" xfId="44173"/>
    <cellStyle name="Note 2 2 2 2 2 2 4 4 5" xfId="44174"/>
    <cellStyle name="Note 2 2 2 2 2 2 4 4 6" xfId="44175"/>
    <cellStyle name="Note 2 2 2 2 2 2 4 4 7" xfId="44176"/>
    <cellStyle name="Note 2 2 2 2 2 2 4 4 8" xfId="44177"/>
    <cellStyle name="Note 2 2 2 2 2 2 4 4 9" xfId="44178"/>
    <cellStyle name="Note 2 2 2 2 2 2 4 5" xfId="44179"/>
    <cellStyle name="Note 2 2 2 2 2 2 4 6" xfId="44180"/>
    <cellStyle name="Note 2 2 2 2 2 2 4 7" xfId="44181"/>
    <cellStyle name="Note 2 2 2 2 2 2 4 8" xfId="44182"/>
    <cellStyle name="Note 2 2 2 2 2 2 4 9" xfId="44183"/>
    <cellStyle name="Note 2 2 2 2 2 2 5" xfId="44184"/>
    <cellStyle name="Note 2 2 2 2 2 2 5 10" xfId="44185"/>
    <cellStyle name="Note 2 2 2 2 2 2 5 11" xfId="44186"/>
    <cellStyle name="Note 2 2 2 2 2 2 5 12" xfId="44187"/>
    <cellStyle name="Note 2 2 2 2 2 2 5 13" xfId="44188"/>
    <cellStyle name="Note 2 2 2 2 2 2 5 2" xfId="44189"/>
    <cellStyle name="Note 2 2 2 2 2 2 5 2 10" xfId="44190"/>
    <cellStyle name="Note 2 2 2 2 2 2 5 2 2" xfId="44191"/>
    <cellStyle name="Note 2 2 2 2 2 2 5 2 2 2" xfId="44192"/>
    <cellStyle name="Note 2 2 2 2 2 2 5 2 2 3" xfId="44193"/>
    <cellStyle name="Note 2 2 2 2 2 2 5 2 2 4" xfId="44194"/>
    <cellStyle name="Note 2 2 2 2 2 2 5 2 2 5" xfId="44195"/>
    <cellStyle name="Note 2 2 2 2 2 2 5 2 2 6" xfId="44196"/>
    <cellStyle name="Note 2 2 2 2 2 2 5 2 2 7" xfId="44197"/>
    <cellStyle name="Note 2 2 2 2 2 2 5 2 2 8" xfId="44198"/>
    <cellStyle name="Note 2 2 2 2 2 2 5 2 2 9" xfId="44199"/>
    <cellStyle name="Note 2 2 2 2 2 2 5 2 3" xfId="44200"/>
    <cellStyle name="Note 2 2 2 2 2 2 5 2 4" xfId="44201"/>
    <cellStyle name="Note 2 2 2 2 2 2 5 2 5" xfId="44202"/>
    <cellStyle name="Note 2 2 2 2 2 2 5 2 6" xfId="44203"/>
    <cellStyle name="Note 2 2 2 2 2 2 5 2 7" xfId="44204"/>
    <cellStyle name="Note 2 2 2 2 2 2 5 2 8" xfId="44205"/>
    <cellStyle name="Note 2 2 2 2 2 2 5 2 9" xfId="44206"/>
    <cellStyle name="Note 2 2 2 2 2 2 5 3" xfId="44207"/>
    <cellStyle name="Note 2 2 2 2 2 2 5 3 2" xfId="44208"/>
    <cellStyle name="Note 2 2 2 2 2 2 5 3 3" xfId="44209"/>
    <cellStyle name="Note 2 2 2 2 2 2 5 3 4" xfId="44210"/>
    <cellStyle name="Note 2 2 2 2 2 2 5 3 5" xfId="44211"/>
    <cellStyle name="Note 2 2 2 2 2 2 5 3 6" xfId="44212"/>
    <cellStyle name="Note 2 2 2 2 2 2 5 3 7" xfId="44213"/>
    <cellStyle name="Note 2 2 2 2 2 2 5 3 8" xfId="44214"/>
    <cellStyle name="Note 2 2 2 2 2 2 5 4" xfId="44215"/>
    <cellStyle name="Note 2 2 2 2 2 2 5 4 2" xfId="44216"/>
    <cellStyle name="Note 2 2 2 2 2 2 5 4 3" xfId="44217"/>
    <cellStyle name="Note 2 2 2 2 2 2 5 4 4" xfId="44218"/>
    <cellStyle name="Note 2 2 2 2 2 2 5 4 5" xfId="44219"/>
    <cellStyle name="Note 2 2 2 2 2 2 5 4 6" xfId="44220"/>
    <cellStyle name="Note 2 2 2 2 2 2 5 4 7" xfId="44221"/>
    <cellStyle name="Note 2 2 2 2 2 2 5 4 8" xfId="44222"/>
    <cellStyle name="Note 2 2 2 2 2 2 5 4 9" xfId="44223"/>
    <cellStyle name="Note 2 2 2 2 2 2 5 5" xfId="44224"/>
    <cellStyle name="Note 2 2 2 2 2 2 5 6" xfId="44225"/>
    <cellStyle name="Note 2 2 2 2 2 2 5 7" xfId="44226"/>
    <cellStyle name="Note 2 2 2 2 2 2 5 8" xfId="44227"/>
    <cellStyle name="Note 2 2 2 2 2 2 5 9" xfId="44228"/>
    <cellStyle name="Note 2 2 2 2 2 2 6" xfId="44229"/>
    <cellStyle name="Note 2 2 2 2 2 2 6 10" xfId="44230"/>
    <cellStyle name="Note 2 2 2 2 2 2 6 2" xfId="44231"/>
    <cellStyle name="Note 2 2 2 2 2 2 6 2 2" xfId="44232"/>
    <cellStyle name="Note 2 2 2 2 2 2 6 2 3" xfId="44233"/>
    <cellStyle name="Note 2 2 2 2 2 2 6 2 4" xfId="44234"/>
    <cellStyle name="Note 2 2 2 2 2 2 6 2 5" xfId="44235"/>
    <cellStyle name="Note 2 2 2 2 2 2 6 2 6" xfId="44236"/>
    <cellStyle name="Note 2 2 2 2 2 2 6 2 7" xfId="44237"/>
    <cellStyle name="Note 2 2 2 2 2 2 6 2 8" xfId="44238"/>
    <cellStyle name="Note 2 2 2 2 2 2 6 2 9" xfId="44239"/>
    <cellStyle name="Note 2 2 2 2 2 2 6 3" xfId="44240"/>
    <cellStyle name="Note 2 2 2 2 2 2 6 4" xfId="44241"/>
    <cellStyle name="Note 2 2 2 2 2 2 6 5" xfId="44242"/>
    <cellStyle name="Note 2 2 2 2 2 2 6 6" xfId="44243"/>
    <cellStyle name="Note 2 2 2 2 2 2 6 7" xfId="44244"/>
    <cellStyle name="Note 2 2 2 2 2 2 6 8" xfId="44245"/>
    <cellStyle name="Note 2 2 2 2 2 2 6 9" xfId="44246"/>
    <cellStyle name="Note 2 2 2 2 2 2 7" xfId="44247"/>
    <cellStyle name="Note 2 2 2 2 2 2 7 2" xfId="44248"/>
    <cellStyle name="Note 2 2 2 2 2 2 7 3" xfId="44249"/>
    <cellStyle name="Note 2 2 2 2 2 2 7 4" xfId="44250"/>
    <cellStyle name="Note 2 2 2 2 2 2 7 5" xfId="44251"/>
    <cellStyle name="Note 2 2 2 2 2 2 7 6" xfId="44252"/>
    <cellStyle name="Note 2 2 2 2 2 2 7 7" xfId="44253"/>
    <cellStyle name="Note 2 2 2 2 2 2 7 8" xfId="44254"/>
    <cellStyle name="Note 2 2 2 2 2 2 8" xfId="44255"/>
    <cellStyle name="Note 2 2 2 2 2 2 8 2" xfId="44256"/>
    <cellStyle name="Note 2 2 2 2 2 2 8 3" xfId="44257"/>
    <cellStyle name="Note 2 2 2 2 2 2 8 4" xfId="44258"/>
    <cellStyle name="Note 2 2 2 2 2 2 8 5" xfId="44259"/>
    <cellStyle name="Note 2 2 2 2 2 2 8 6" xfId="44260"/>
    <cellStyle name="Note 2 2 2 2 2 2 8 7" xfId="44261"/>
    <cellStyle name="Note 2 2 2 2 2 2 8 8" xfId="44262"/>
    <cellStyle name="Note 2 2 2 2 2 2 8 9" xfId="44263"/>
    <cellStyle name="Note 2 2 2 2 2 2 9" xfId="44264"/>
    <cellStyle name="Note 2 2 2 2 2 20" xfId="44265"/>
    <cellStyle name="Note 2 2 2 2 2 21" xfId="44266"/>
    <cellStyle name="Note 2 2 2 2 2 22" xfId="44267"/>
    <cellStyle name="Note 2 2 2 2 2 23" xfId="44268"/>
    <cellStyle name="Note 2 2 2 2 2 24" xfId="44269"/>
    <cellStyle name="Note 2 2 2 2 2 25" xfId="44270"/>
    <cellStyle name="Note 2 2 2 2 2 26" xfId="44271"/>
    <cellStyle name="Note 2 2 2 2 2 27" xfId="44272"/>
    <cellStyle name="Note 2 2 2 2 2 28" xfId="44273"/>
    <cellStyle name="Note 2 2 2 2 2 3" xfId="44274"/>
    <cellStyle name="Note 2 2 2 2 2 3 10" xfId="44275"/>
    <cellStyle name="Note 2 2 2 2 2 3 11" xfId="44276"/>
    <cellStyle name="Note 2 2 2 2 2 3 12" xfId="44277"/>
    <cellStyle name="Note 2 2 2 2 2 3 13" xfId="44278"/>
    <cellStyle name="Note 2 2 2 2 2 3 14" xfId="44279"/>
    <cellStyle name="Note 2 2 2 2 2 3 15" xfId="44280"/>
    <cellStyle name="Note 2 2 2 2 2 3 16" xfId="44281"/>
    <cellStyle name="Note 2 2 2 2 2 3 17" xfId="44282"/>
    <cellStyle name="Note 2 2 2 2 2 3 18" xfId="44283"/>
    <cellStyle name="Note 2 2 2 2 2 3 19" xfId="44284"/>
    <cellStyle name="Note 2 2 2 2 2 3 2" xfId="44285"/>
    <cellStyle name="Note 2 2 2 2 2 3 2 10" xfId="44286"/>
    <cellStyle name="Note 2 2 2 2 2 3 2 11" xfId="44287"/>
    <cellStyle name="Note 2 2 2 2 2 3 2 12" xfId="44288"/>
    <cellStyle name="Note 2 2 2 2 2 3 2 13" xfId="44289"/>
    <cellStyle name="Note 2 2 2 2 2 3 2 2" xfId="44290"/>
    <cellStyle name="Note 2 2 2 2 2 3 2 2 10" xfId="44291"/>
    <cellStyle name="Note 2 2 2 2 2 3 2 2 2" xfId="44292"/>
    <cellStyle name="Note 2 2 2 2 2 3 2 2 2 2" xfId="44293"/>
    <cellStyle name="Note 2 2 2 2 2 3 2 2 2 3" xfId="44294"/>
    <cellStyle name="Note 2 2 2 2 2 3 2 2 2 4" xfId="44295"/>
    <cellStyle name="Note 2 2 2 2 2 3 2 2 2 5" xfId="44296"/>
    <cellStyle name="Note 2 2 2 2 2 3 2 2 2 6" xfId="44297"/>
    <cellStyle name="Note 2 2 2 2 2 3 2 2 2 7" xfId="44298"/>
    <cellStyle name="Note 2 2 2 2 2 3 2 2 2 8" xfId="44299"/>
    <cellStyle name="Note 2 2 2 2 2 3 2 2 2 9" xfId="44300"/>
    <cellStyle name="Note 2 2 2 2 2 3 2 2 3" xfId="44301"/>
    <cellStyle name="Note 2 2 2 2 2 3 2 2 4" xfId="44302"/>
    <cellStyle name="Note 2 2 2 2 2 3 2 2 5" xfId="44303"/>
    <cellStyle name="Note 2 2 2 2 2 3 2 2 6" xfId="44304"/>
    <cellStyle name="Note 2 2 2 2 2 3 2 2 7" xfId="44305"/>
    <cellStyle name="Note 2 2 2 2 2 3 2 2 8" xfId="44306"/>
    <cellStyle name="Note 2 2 2 2 2 3 2 2 9" xfId="44307"/>
    <cellStyle name="Note 2 2 2 2 2 3 2 3" xfId="44308"/>
    <cellStyle name="Note 2 2 2 2 2 3 2 3 2" xfId="44309"/>
    <cellStyle name="Note 2 2 2 2 2 3 2 3 3" xfId="44310"/>
    <cellStyle name="Note 2 2 2 2 2 3 2 3 4" xfId="44311"/>
    <cellStyle name="Note 2 2 2 2 2 3 2 3 5" xfId="44312"/>
    <cellStyle name="Note 2 2 2 2 2 3 2 3 6" xfId="44313"/>
    <cellStyle name="Note 2 2 2 2 2 3 2 3 7" xfId="44314"/>
    <cellStyle name="Note 2 2 2 2 2 3 2 3 8" xfId="44315"/>
    <cellStyle name="Note 2 2 2 2 2 3 2 4" xfId="44316"/>
    <cellStyle name="Note 2 2 2 2 2 3 2 4 2" xfId="44317"/>
    <cellStyle name="Note 2 2 2 2 2 3 2 4 3" xfId="44318"/>
    <cellStyle name="Note 2 2 2 2 2 3 2 4 4" xfId="44319"/>
    <cellStyle name="Note 2 2 2 2 2 3 2 4 5" xfId="44320"/>
    <cellStyle name="Note 2 2 2 2 2 3 2 4 6" xfId="44321"/>
    <cellStyle name="Note 2 2 2 2 2 3 2 4 7" xfId="44322"/>
    <cellStyle name="Note 2 2 2 2 2 3 2 4 8" xfId="44323"/>
    <cellStyle name="Note 2 2 2 2 2 3 2 4 9" xfId="44324"/>
    <cellStyle name="Note 2 2 2 2 2 3 2 5" xfId="44325"/>
    <cellStyle name="Note 2 2 2 2 2 3 2 6" xfId="44326"/>
    <cellStyle name="Note 2 2 2 2 2 3 2 7" xfId="44327"/>
    <cellStyle name="Note 2 2 2 2 2 3 2 8" xfId="44328"/>
    <cellStyle name="Note 2 2 2 2 2 3 2 9" xfId="44329"/>
    <cellStyle name="Note 2 2 2 2 2 3 20" xfId="44330"/>
    <cellStyle name="Note 2 2 2 2 2 3 21" xfId="44331"/>
    <cellStyle name="Note 2 2 2 2 2 3 22" xfId="44332"/>
    <cellStyle name="Note 2 2 2 2 2 3 23" xfId="44333"/>
    <cellStyle name="Note 2 2 2 2 2 3 24" xfId="44334"/>
    <cellStyle name="Note 2 2 2 2 2 3 3" xfId="44335"/>
    <cellStyle name="Note 2 2 2 2 2 3 3 10" xfId="44336"/>
    <cellStyle name="Note 2 2 2 2 2 3 3 11" xfId="44337"/>
    <cellStyle name="Note 2 2 2 2 2 3 3 12" xfId="44338"/>
    <cellStyle name="Note 2 2 2 2 2 3 3 13" xfId="44339"/>
    <cellStyle name="Note 2 2 2 2 2 3 3 2" xfId="44340"/>
    <cellStyle name="Note 2 2 2 2 2 3 3 2 10" xfId="44341"/>
    <cellStyle name="Note 2 2 2 2 2 3 3 2 2" xfId="44342"/>
    <cellStyle name="Note 2 2 2 2 2 3 3 2 2 2" xfId="44343"/>
    <cellStyle name="Note 2 2 2 2 2 3 3 2 2 3" xfId="44344"/>
    <cellStyle name="Note 2 2 2 2 2 3 3 2 2 4" xfId="44345"/>
    <cellStyle name="Note 2 2 2 2 2 3 3 2 2 5" xfId="44346"/>
    <cellStyle name="Note 2 2 2 2 2 3 3 2 2 6" xfId="44347"/>
    <cellStyle name="Note 2 2 2 2 2 3 3 2 2 7" xfId="44348"/>
    <cellStyle name="Note 2 2 2 2 2 3 3 2 2 8" xfId="44349"/>
    <cellStyle name="Note 2 2 2 2 2 3 3 2 2 9" xfId="44350"/>
    <cellStyle name="Note 2 2 2 2 2 3 3 2 3" xfId="44351"/>
    <cellStyle name="Note 2 2 2 2 2 3 3 2 4" xfId="44352"/>
    <cellStyle name="Note 2 2 2 2 2 3 3 2 5" xfId="44353"/>
    <cellStyle name="Note 2 2 2 2 2 3 3 2 6" xfId="44354"/>
    <cellStyle name="Note 2 2 2 2 2 3 3 2 7" xfId="44355"/>
    <cellStyle name="Note 2 2 2 2 2 3 3 2 8" xfId="44356"/>
    <cellStyle name="Note 2 2 2 2 2 3 3 2 9" xfId="44357"/>
    <cellStyle name="Note 2 2 2 2 2 3 3 3" xfId="44358"/>
    <cellStyle name="Note 2 2 2 2 2 3 3 3 2" xfId="44359"/>
    <cellStyle name="Note 2 2 2 2 2 3 3 3 3" xfId="44360"/>
    <cellStyle name="Note 2 2 2 2 2 3 3 3 4" xfId="44361"/>
    <cellStyle name="Note 2 2 2 2 2 3 3 3 5" xfId="44362"/>
    <cellStyle name="Note 2 2 2 2 2 3 3 3 6" xfId="44363"/>
    <cellStyle name="Note 2 2 2 2 2 3 3 3 7" xfId="44364"/>
    <cellStyle name="Note 2 2 2 2 2 3 3 3 8" xfId="44365"/>
    <cellStyle name="Note 2 2 2 2 2 3 3 4" xfId="44366"/>
    <cellStyle name="Note 2 2 2 2 2 3 3 4 2" xfId="44367"/>
    <cellStyle name="Note 2 2 2 2 2 3 3 4 3" xfId="44368"/>
    <cellStyle name="Note 2 2 2 2 2 3 3 4 4" xfId="44369"/>
    <cellStyle name="Note 2 2 2 2 2 3 3 4 5" xfId="44370"/>
    <cellStyle name="Note 2 2 2 2 2 3 3 4 6" xfId="44371"/>
    <cellStyle name="Note 2 2 2 2 2 3 3 4 7" xfId="44372"/>
    <cellStyle name="Note 2 2 2 2 2 3 3 4 8" xfId="44373"/>
    <cellStyle name="Note 2 2 2 2 2 3 3 4 9" xfId="44374"/>
    <cellStyle name="Note 2 2 2 2 2 3 3 5" xfId="44375"/>
    <cellStyle name="Note 2 2 2 2 2 3 3 6" xfId="44376"/>
    <cellStyle name="Note 2 2 2 2 2 3 3 7" xfId="44377"/>
    <cellStyle name="Note 2 2 2 2 2 3 3 8" xfId="44378"/>
    <cellStyle name="Note 2 2 2 2 2 3 3 9" xfId="44379"/>
    <cellStyle name="Note 2 2 2 2 2 3 4" xfId="44380"/>
    <cellStyle name="Note 2 2 2 2 2 3 4 10" xfId="44381"/>
    <cellStyle name="Note 2 2 2 2 2 3 4 11" xfId="44382"/>
    <cellStyle name="Note 2 2 2 2 2 3 4 12" xfId="44383"/>
    <cellStyle name="Note 2 2 2 2 2 3 4 13" xfId="44384"/>
    <cellStyle name="Note 2 2 2 2 2 3 4 2" xfId="44385"/>
    <cellStyle name="Note 2 2 2 2 2 3 4 2 10" xfId="44386"/>
    <cellStyle name="Note 2 2 2 2 2 3 4 2 2" xfId="44387"/>
    <cellStyle name="Note 2 2 2 2 2 3 4 2 2 2" xfId="44388"/>
    <cellStyle name="Note 2 2 2 2 2 3 4 2 2 3" xfId="44389"/>
    <cellStyle name="Note 2 2 2 2 2 3 4 2 2 4" xfId="44390"/>
    <cellStyle name="Note 2 2 2 2 2 3 4 2 2 5" xfId="44391"/>
    <cellStyle name="Note 2 2 2 2 2 3 4 2 2 6" xfId="44392"/>
    <cellStyle name="Note 2 2 2 2 2 3 4 2 2 7" xfId="44393"/>
    <cellStyle name="Note 2 2 2 2 2 3 4 2 2 8" xfId="44394"/>
    <cellStyle name="Note 2 2 2 2 2 3 4 2 2 9" xfId="44395"/>
    <cellStyle name="Note 2 2 2 2 2 3 4 2 3" xfId="44396"/>
    <cellStyle name="Note 2 2 2 2 2 3 4 2 4" xfId="44397"/>
    <cellStyle name="Note 2 2 2 2 2 3 4 2 5" xfId="44398"/>
    <cellStyle name="Note 2 2 2 2 2 3 4 2 6" xfId="44399"/>
    <cellStyle name="Note 2 2 2 2 2 3 4 2 7" xfId="44400"/>
    <cellStyle name="Note 2 2 2 2 2 3 4 2 8" xfId="44401"/>
    <cellStyle name="Note 2 2 2 2 2 3 4 2 9" xfId="44402"/>
    <cellStyle name="Note 2 2 2 2 2 3 4 3" xfId="44403"/>
    <cellStyle name="Note 2 2 2 2 2 3 4 3 2" xfId="44404"/>
    <cellStyle name="Note 2 2 2 2 2 3 4 3 3" xfId="44405"/>
    <cellStyle name="Note 2 2 2 2 2 3 4 3 4" xfId="44406"/>
    <cellStyle name="Note 2 2 2 2 2 3 4 3 5" xfId="44407"/>
    <cellStyle name="Note 2 2 2 2 2 3 4 3 6" xfId="44408"/>
    <cellStyle name="Note 2 2 2 2 2 3 4 3 7" xfId="44409"/>
    <cellStyle name="Note 2 2 2 2 2 3 4 3 8" xfId="44410"/>
    <cellStyle name="Note 2 2 2 2 2 3 4 4" xfId="44411"/>
    <cellStyle name="Note 2 2 2 2 2 3 4 4 2" xfId="44412"/>
    <cellStyle name="Note 2 2 2 2 2 3 4 4 3" xfId="44413"/>
    <cellStyle name="Note 2 2 2 2 2 3 4 4 4" xfId="44414"/>
    <cellStyle name="Note 2 2 2 2 2 3 4 4 5" xfId="44415"/>
    <cellStyle name="Note 2 2 2 2 2 3 4 4 6" xfId="44416"/>
    <cellStyle name="Note 2 2 2 2 2 3 4 4 7" xfId="44417"/>
    <cellStyle name="Note 2 2 2 2 2 3 4 4 8" xfId="44418"/>
    <cellStyle name="Note 2 2 2 2 2 3 4 4 9" xfId="44419"/>
    <cellStyle name="Note 2 2 2 2 2 3 4 5" xfId="44420"/>
    <cellStyle name="Note 2 2 2 2 2 3 4 6" xfId="44421"/>
    <cellStyle name="Note 2 2 2 2 2 3 4 7" xfId="44422"/>
    <cellStyle name="Note 2 2 2 2 2 3 4 8" xfId="44423"/>
    <cellStyle name="Note 2 2 2 2 2 3 4 9" xfId="44424"/>
    <cellStyle name="Note 2 2 2 2 2 3 5" xfId="44425"/>
    <cellStyle name="Note 2 2 2 2 2 3 5 10" xfId="44426"/>
    <cellStyle name="Note 2 2 2 2 2 3 5 11" xfId="44427"/>
    <cellStyle name="Note 2 2 2 2 2 3 5 12" xfId="44428"/>
    <cellStyle name="Note 2 2 2 2 2 3 5 13" xfId="44429"/>
    <cellStyle name="Note 2 2 2 2 2 3 5 2" xfId="44430"/>
    <cellStyle name="Note 2 2 2 2 2 3 5 2 10" xfId="44431"/>
    <cellStyle name="Note 2 2 2 2 2 3 5 2 2" xfId="44432"/>
    <cellStyle name="Note 2 2 2 2 2 3 5 2 2 2" xfId="44433"/>
    <cellStyle name="Note 2 2 2 2 2 3 5 2 2 3" xfId="44434"/>
    <cellStyle name="Note 2 2 2 2 2 3 5 2 2 4" xfId="44435"/>
    <cellStyle name="Note 2 2 2 2 2 3 5 2 2 5" xfId="44436"/>
    <cellStyle name="Note 2 2 2 2 2 3 5 2 2 6" xfId="44437"/>
    <cellStyle name="Note 2 2 2 2 2 3 5 2 2 7" xfId="44438"/>
    <cellStyle name="Note 2 2 2 2 2 3 5 2 2 8" xfId="44439"/>
    <cellStyle name="Note 2 2 2 2 2 3 5 2 2 9" xfId="44440"/>
    <cellStyle name="Note 2 2 2 2 2 3 5 2 3" xfId="44441"/>
    <cellStyle name="Note 2 2 2 2 2 3 5 2 4" xfId="44442"/>
    <cellStyle name="Note 2 2 2 2 2 3 5 2 5" xfId="44443"/>
    <cellStyle name="Note 2 2 2 2 2 3 5 2 6" xfId="44444"/>
    <cellStyle name="Note 2 2 2 2 2 3 5 2 7" xfId="44445"/>
    <cellStyle name="Note 2 2 2 2 2 3 5 2 8" xfId="44446"/>
    <cellStyle name="Note 2 2 2 2 2 3 5 2 9" xfId="44447"/>
    <cellStyle name="Note 2 2 2 2 2 3 5 3" xfId="44448"/>
    <cellStyle name="Note 2 2 2 2 2 3 5 3 2" xfId="44449"/>
    <cellStyle name="Note 2 2 2 2 2 3 5 3 3" xfId="44450"/>
    <cellStyle name="Note 2 2 2 2 2 3 5 3 4" xfId="44451"/>
    <cellStyle name="Note 2 2 2 2 2 3 5 3 5" xfId="44452"/>
    <cellStyle name="Note 2 2 2 2 2 3 5 3 6" xfId="44453"/>
    <cellStyle name="Note 2 2 2 2 2 3 5 3 7" xfId="44454"/>
    <cellStyle name="Note 2 2 2 2 2 3 5 3 8" xfId="44455"/>
    <cellStyle name="Note 2 2 2 2 2 3 5 4" xfId="44456"/>
    <cellStyle name="Note 2 2 2 2 2 3 5 4 2" xfId="44457"/>
    <cellStyle name="Note 2 2 2 2 2 3 5 4 3" xfId="44458"/>
    <cellStyle name="Note 2 2 2 2 2 3 5 4 4" xfId="44459"/>
    <cellStyle name="Note 2 2 2 2 2 3 5 4 5" xfId="44460"/>
    <cellStyle name="Note 2 2 2 2 2 3 5 4 6" xfId="44461"/>
    <cellStyle name="Note 2 2 2 2 2 3 5 4 7" xfId="44462"/>
    <cellStyle name="Note 2 2 2 2 2 3 5 4 8" xfId="44463"/>
    <cellStyle name="Note 2 2 2 2 2 3 5 4 9" xfId="44464"/>
    <cellStyle name="Note 2 2 2 2 2 3 5 5" xfId="44465"/>
    <cellStyle name="Note 2 2 2 2 2 3 5 6" xfId="44466"/>
    <cellStyle name="Note 2 2 2 2 2 3 5 7" xfId="44467"/>
    <cellStyle name="Note 2 2 2 2 2 3 5 8" xfId="44468"/>
    <cellStyle name="Note 2 2 2 2 2 3 5 9" xfId="44469"/>
    <cellStyle name="Note 2 2 2 2 2 3 6" xfId="44470"/>
    <cellStyle name="Note 2 2 2 2 2 3 6 10" xfId="44471"/>
    <cellStyle name="Note 2 2 2 2 2 3 6 2" xfId="44472"/>
    <cellStyle name="Note 2 2 2 2 2 3 6 2 2" xfId="44473"/>
    <cellStyle name="Note 2 2 2 2 2 3 6 2 3" xfId="44474"/>
    <cellStyle name="Note 2 2 2 2 2 3 6 2 4" xfId="44475"/>
    <cellStyle name="Note 2 2 2 2 2 3 6 2 5" xfId="44476"/>
    <cellStyle name="Note 2 2 2 2 2 3 6 2 6" xfId="44477"/>
    <cellStyle name="Note 2 2 2 2 2 3 6 2 7" xfId="44478"/>
    <cellStyle name="Note 2 2 2 2 2 3 6 2 8" xfId="44479"/>
    <cellStyle name="Note 2 2 2 2 2 3 6 2 9" xfId="44480"/>
    <cellStyle name="Note 2 2 2 2 2 3 6 3" xfId="44481"/>
    <cellStyle name="Note 2 2 2 2 2 3 6 4" xfId="44482"/>
    <cellStyle name="Note 2 2 2 2 2 3 6 5" xfId="44483"/>
    <cellStyle name="Note 2 2 2 2 2 3 6 6" xfId="44484"/>
    <cellStyle name="Note 2 2 2 2 2 3 6 7" xfId="44485"/>
    <cellStyle name="Note 2 2 2 2 2 3 6 8" xfId="44486"/>
    <cellStyle name="Note 2 2 2 2 2 3 6 9" xfId="44487"/>
    <cellStyle name="Note 2 2 2 2 2 3 7" xfId="44488"/>
    <cellStyle name="Note 2 2 2 2 2 3 7 2" xfId="44489"/>
    <cellStyle name="Note 2 2 2 2 2 3 7 3" xfId="44490"/>
    <cellStyle name="Note 2 2 2 2 2 3 7 4" xfId="44491"/>
    <cellStyle name="Note 2 2 2 2 2 3 7 5" xfId="44492"/>
    <cellStyle name="Note 2 2 2 2 2 3 7 6" xfId="44493"/>
    <cellStyle name="Note 2 2 2 2 2 3 7 7" xfId="44494"/>
    <cellStyle name="Note 2 2 2 2 2 3 7 8" xfId="44495"/>
    <cellStyle name="Note 2 2 2 2 2 3 8" xfId="44496"/>
    <cellStyle name="Note 2 2 2 2 2 3 8 2" xfId="44497"/>
    <cellStyle name="Note 2 2 2 2 2 3 8 3" xfId="44498"/>
    <cellStyle name="Note 2 2 2 2 2 3 8 4" xfId="44499"/>
    <cellStyle name="Note 2 2 2 2 2 3 8 5" xfId="44500"/>
    <cellStyle name="Note 2 2 2 2 2 3 8 6" xfId="44501"/>
    <cellStyle name="Note 2 2 2 2 2 3 8 7" xfId="44502"/>
    <cellStyle name="Note 2 2 2 2 2 3 8 8" xfId="44503"/>
    <cellStyle name="Note 2 2 2 2 2 3 8 9" xfId="44504"/>
    <cellStyle name="Note 2 2 2 2 2 3 9" xfId="44505"/>
    <cellStyle name="Note 2 2 2 2 2 4" xfId="44506"/>
    <cellStyle name="Note 2 2 2 2 2 4 10" xfId="44507"/>
    <cellStyle name="Note 2 2 2 2 2 4 11" xfId="44508"/>
    <cellStyle name="Note 2 2 2 2 2 4 12" xfId="44509"/>
    <cellStyle name="Note 2 2 2 2 2 4 13" xfId="44510"/>
    <cellStyle name="Note 2 2 2 2 2 4 14" xfId="44511"/>
    <cellStyle name="Note 2 2 2 2 2 4 15" xfId="44512"/>
    <cellStyle name="Note 2 2 2 2 2 4 16" xfId="44513"/>
    <cellStyle name="Note 2 2 2 2 2 4 17" xfId="44514"/>
    <cellStyle name="Note 2 2 2 2 2 4 18" xfId="44515"/>
    <cellStyle name="Note 2 2 2 2 2 4 2" xfId="44516"/>
    <cellStyle name="Note 2 2 2 2 2 4 2 10" xfId="44517"/>
    <cellStyle name="Note 2 2 2 2 2 4 2 2" xfId="44518"/>
    <cellStyle name="Note 2 2 2 2 2 4 2 2 2" xfId="44519"/>
    <cellStyle name="Note 2 2 2 2 2 4 2 2 3" xfId="44520"/>
    <cellStyle name="Note 2 2 2 2 2 4 2 2 4" xfId="44521"/>
    <cellStyle name="Note 2 2 2 2 2 4 2 2 5" xfId="44522"/>
    <cellStyle name="Note 2 2 2 2 2 4 2 2 6" xfId="44523"/>
    <cellStyle name="Note 2 2 2 2 2 4 2 2 7" xfId="44524"/>
    <cellStyle name="Note 2 2 2 2 2 4 2 2 8" xfId="44525"/>
    <cellStyle name="Note 2 2 2 2 2 4 2 2 9" xfId="44526"/>
    <cellStyle name="Note 2 2 2 2 2 4 2 3" xfId="44527"/>
    <cellStyle name="Note 2 2 2 2 2 4 2 4" xfId="44528"/>
    <cellStyle name="Note 2 2 2 2 2 4 2 5" xfId="44529"/>
    <cellStyle name="Note 2 2 2 2 2 4 2 6" xfId="44530"/>
    <cellStyle name="Note 2 2 2 2 2 4 2 7" xfId="44531"/>
    <cellStyle name="Note 2 2 2 2 2 4 2 8" xfId="44532"/>
    <cellStyle name="Note 2 2 2 2 2 4 2 9" xfId="44533"/>
    <cellStyle name="Note 2 2 2 2 2 4 3" xfId="44534"/>
    <cellStyle name="Note 2 2 2 2 2 4 3 2" xfId="44535"/>
    <cellStyle name="Note 2 2 2 2 2 4 3 3" xfId="44536"/>
    <cellStyle name="Note 2 2 2 2 2 4 3 4" xfId="44537"/>
    <cellStyle name="Note 2 2 2 2 2 4 3 5" xfId="44538"/>
    <cellStyle name="Note 2 2 2 2 2 4 3 6" xfId="44539"/>
    <cellStyle name="Note 2 2 2 2 2 4 3 7" xfId="44540"/>
    <cellStyle name="Note 2 2 2 2 2 4 3 8" xfId="44541"/>
    <cellStyle name="Note 2 2 2 2 2 4 4" xfId="44542"/>
    <cellStyle name="Note 2 2 2 2 2 4 4 2" xfId="44543"/>
    <cellStyle name="Note 2 2 2 2 2 4 4 3" xfId="44544"/>
    <cellStyle name="Note 2 2 2 2 2 4 4 4" xfId="44545"/>
    <cellStyle name="Note 2 2 2 2 2 4 4 5" xfId="44546"/>
    <cellStyle name="Note 2 2 2 2 2 4 4 6" xfId="44547"/>
    <cellStyle name="Note 2 2 2 2 2 4 4 7" xfId="44548"/>
    <cellStyle name="Note 2 2 2 2 2 4 4 8" xfId="44549"/>
    <cellStyle name="Note 2 2 2 2 2 4 4 9" xfId="44550"/>
    <cellStyle name="Note 2 2 2 2 2 4 5" xfId="44551"/>
    <cellStyle name="Note 2 2 2 2 2 4 6" xfId="44552"/>
    <cellStyle name="Note 2 2 2 2 2 4 7" xfId="44553"/>
    <cellStyle name="Note 2 2 2 2 2 4 8" xfId="44554"/>
    <cellStyle name="Note 2 2 2 2 2 4 9" xfId="44555"/>
    <cellStyle name="Note 2 2 2 2 2 5" xfId="44556"/>
    <cellStyle name="Note 2 2 2 2 2 5 10" xfId="44557"/>
    <cellStyle name="Note 2 2 2 2 2 5 11" xfId="44558"/>
    <cellStyle name="Note 2 2 2 2 2 5 12" xfId="44559"/>
    <cellStyle name="Note 2 2 2 2 2 5 13" xfId="44560"/>
    <cellStyle name="Note 2 2 2 2 2 5 14" xfId="44561"/>
    <cellStyle name="Note 2 2 2 2 2 5 15" xfId="44562"/>
    <cellStyle name="Note 2 2 2 2 2 5 16" xfId="44563"/>
    <cellStyle name="Note 2 2 2 2 2 5 17" xfId="44564"/>
    <cellStyle name="Note 2 2 2 2 2 5 18" xfId="44565"/>
    <cellStyle name="Note 2 2 2 2 2 5 2" xfId="44566"/>
    <cellStyle name="Note 2 2 2 2 2 5 3" xfId="44567"/>
    <cellStyle name="Note 2 2 2 2 2 5 4" xfId="44568"/>
    <cellStyle name="Note 2 2 2 2 2 5 5" xfId="44569"/>
    <cellStyle name="Note 2 2 2 2 2 5 6" xfId="44570"/>
    <cellStyle name="Note 2 2 2 2 2 5 7" xfId="44571"/>
    <cellStyle name="Note 2 2 2 2 2 5 8" xfId="44572"/>
    <cellStyle name="Note 2 2 2 2 2 5 9" xfId="44573"/>
    <cellStyle name="Note 2 2 2 2 2 6" xfId="44574"/>
    <cellStyle name="Note 2 2 2 2 2 6 10" xfId="44575"/>
    <cellStyle name="Note 2 2 2 2 2 6 11" xfId="44576"/>
    <cellStyle name="Note 2 2 2 2 2 6 12" xfId="44577"/>
    <cellStyle name="Note 2 2 2 2 2 6 13" xfId="44578"/>
    <cellStyle name="Note 2 2 2 2 2 6 14" xfId="44579"/>
    <cellStyle name="Note 2 2 2 2 2 6 15" xfId="44580"/>
    <cellStyle name="Note 2 2 2 2 2 6 16" xfId="44581"/>
    <cellStyle name="Note 2 2 2 2 2 6 17" xfId="44582"/>
    <cellStyle name="Note 2 2 2 2 2 6 18" xfId="44583"/>
    <cellStyle name="Note 2 2 2 2 2 6 2" xfId="44584"/>
    <cellStyle name="Note 2 2 2 2 2 6 3" xfId="44585"/>
    <cellStyle name="Note 2 2 2 2 2 6 4" xfId="44586"/>
    <cellStyle name="Note 2 2 2 2 2 6 5" xfId="44587"/>
    <cellStyle name="Note 2 2 2 2 2 6 6" xfId="44588"/>
    <cellStyle name="Note 2 2 2 2 2 6 7" xfId="44589"/>
    <cellStyle name="Note 2 2 2 2 2 6 8" xfId="44590"/>
    <cellStyle name="Note 2 2 2 2 2 6 9" xfId="44591"/>
    <cellStyle name="Note 2 2 2 2 2 7" xfId="44592"/>
    <cellStyle name="Note 2 2 2 2 2 7 2" xfId="44593"/>
    <cellStyle name="Note 2 2 2 2 2 7 3" xfId="44594"/>
    <cellStyle name="Note 2 2 2 2 2 7 4" xfId="44595"/>
    <cellStyle name="Note 2 2 2 2 2 7 5" xfId="44596"/>
    <cellStyle name="Note 2 2 2 2 2 7 6" xfId="44597"/>
    <cellStyle name="Note 2 2 2 2 2 7 7" xfId="44598"/>
    <cellStyle name="Note 2 2 2 2 2 7 8" xfId="44599"/>
    <cellStyle name="Note 2 2 2 2 2 7 9" xfId="44600"/>
    <cellStyle name="Note 2 2 2 2 2 8" xfId="44601"/>
    <cellStyle name="Note 2 2 2 2 2 8 2" xfId="44602"/>
    <cellStyle name="Note 2 2 2 2 2 8 3" xfId="44603"/>
    <cellStyle name="Note 2 2 2 2 2 8 4" xfId="44604"/>
    <cellStyle name="Note 2 2 2 2 2 8 5" xfId="44605"/>
    <cellStyle name="Note 2 2 2 2 2 8 6" xfId="44606"/>
    <cellStyle name="Note 2 2 2 2 2 8 7" xfId="44607"/>
    <cellStyle name="Note 2 2 2 2 2 8 8" xfId="44608"/>
    <cellStyle name="Note 2 2 2 2 2 8 9" xfId="44609"/>
    <cellStyle name="Note 2 2 2 2 2 9" xfId="44610"/>
    <cellStyle name="Note 2 2 2 2 2 9 2" xfId="44611"/>
    <cellStyle name="Note 2 2 2 2 2 9 3" xfId="44612"/>
    <cellStyle name="Note 2 2 2 2 2 9 4" xfId="44613"/>
    <cellStyle name="Note 2 2 2 2 2 9 5" xfId="44614"/>
    <cellStyle name="Note 2 2 2 2 2 9 6" xfId="44615"/>
    <cellStyle name="Note 2 2 2 2 2 9 7" xfId="44616"/>
    <cellStyle name="Note 2 2 2 2 2 9 8" xfId="44617"/>
    <cellStyle name="Note 2 2 2 2 20" xfId="44618"/>
    <cellStyle name="Note 2 2 2 2 21" xfId="44619"/>
    <cellStyle name="Note 2 2 2 2 22" xfId="44620"/>
    <cellStyle name="Note 2 2 2 2 23" xfId="44621"/>
    <cellStyle name="Note 2 2 2 2 24" xfId="44622"/>
    <cellStyle name="Note 2 2 2 2 25" xfId="44623"/>
    <cellStyle name="Note 2 2 2 2 26" xfId="44624"/>
    <cellStyle name="Note 2 2 2 2 27" xfId="44625"/>
    <cellStyle name="Note 2 2 2 2 28" xfId="44626"/>
    <cellStyle name="Note 2 2 2 2 3" xfId="44627"/>
    <cellStyle name="Note 2 2 2 2 3 10" xfId="44628"/>
    <cellStyle name="Note 2 2 2 2 3 11" xfId="44629"/>
    <cellStyle name="Note 2 2 2 2 3 12" xfId="44630"/>
    <cellStyle name="Note 2 2 2 2 3 13" xfId="44631"/>
    <cellStyle name="Note 2 2 2 2 3 14" xfId="44632"/>
    <cellStyle name="Note 2 2 2 2 3 15" xfId="44633"/>
    <cellStyle name="Note 2 2 2 2 3 16" xfId="44634"/>
    <cellStyle name="Note 2 2 2 2 3 17" xfId="44635"/>
    <cellStyle name="Note 2 2 2 2 3 18" xfId="44636"/>
    <cellStyle name="Note 2 2 2 2 3 19" xfId="44637"/>
    <cellStyle name="Note 2 2 2 2 3 2" xfId="44638"/>
    <cellStyle name="Note 2 2 2 2 3 2 10" xfId="44639"/>
    <cellStyle name="Note 2 2 2 2 3 2 11" xfId="44640"/>
    <cellStyle name="Note 2 2 2 2 3 2 12" xfId="44641"/>
    <cellStyle name="Note 2 2 2 2 3 2 13" xfId="44642"/>
    <cellStyle name="Note 2 2 2 2 3 2 2" xfId="44643"/>
    <cellStyle name="Note 2 2 2 2 3 2 2 10" xfId="44644"/>
    <cellStyle name="Note 2 2 2 2 3 2 2 2" xfId="44645"/>
    <cellStyle name="Note 2 2 2 2 3 2 2 2 2" xfId="44646"/>
    <cellStyle name="Note 2 2 2 2 3 2 2 2 3" xfId="44647"/>
    <cellStyle name="Note 2 2 2 2 3 2 2 2 4" xfId="44648"/>
    <cellStyle name="Note 2 2 2 2 3 2 2 2 5" xfId="44649"/>
    <cellStyle name="Note 2 2 2 2 3 2 2 2 6" xfId="44650"/>
    <cellStyle name="Note 2 2 2 2 3 2 2 2 7" xfId="44651"/>
    <cellStyle name="Note 2 2 2 2 3 2 2 2 8" xfId="44652"/>
    <cellStyle name="Note 2 2 2 2 3 2 2 2 9" xfId="44653"/>
    <cellStyle name="Note 2 2 2 2 3 2 2 3" xfId="44654"/>
    <cellStyle name="Note 2 2 2 2 3 2 2 4" xfId="44655"/>
    <cellStyle name="Note 2 2 2 2 3 2 2 5" xfId="44656"/>
    <cellStyle name="Note 2 2 2 2 3 2 2 6" xfId="44657"/>
    <cellStyle name="Note 2 2 2 2 3 2 2 7" xfId="44658"/>
    <cellStyle name="Note 2 2 2 2 3 2 2 8" xfId="44659"/>
    <cellStyle name="Note 2 2 2 2 3 2 2 9" xfId="44660"/>
    <cellStyle name="Note 2 2 2 2 3 2 3" xfId="44661"/>
    <cellStyle name="Note 2 2 2 2 3 2 3 2" xfId="44662"/>
    <cellStyle name="Note 2 2 2 2 3 2 3 3" xfId="44663"/>
    <cellStyle name="Note 2 2 2 2 3 2 3 4" xfId="44664"/>
    <cellStyle name="Note 2 2 2 2 3 2 3 5" xfId="44665"/>
    <cellStyle name="Note 2 2 2 2 3 2 3 6" xfId="44666"/>
    <cellStyle name="Note 2 2 2 2 3 2 3 7" xfId="44667"/>
    <cellStyle name="Note 2 2 2 2 3 2 3 8" xfId="44668"/>
    <cellStyle name="Note 2 2 2 2 3 2 4" xfId="44669"/>
    <cellStyle name="Note 2 2 2 2 3 2 4 2" xfId="44670"/>
    <cellStyle name="Note 2 2 2 2 3 2 4 3" xfId="44671"/>
    <cellStyle name="Note 2 2 2 2 3 2 4 4" xfId="44672"/>
    <cellStyle name="Note 2 2 2 2 3 2 4 5" xfId="44673"/>
    <cellStyle name="Note 2 2 2 2 3 2 4 6" xfId="44674"/>
    <cellStyle name="Note 2 2 2 2 3 2 4 7" xfId="44675"/>
    <cellStyle name="Note 2 2 2 2 3 2 4 8" xfId="44676"/>
    <cellStyle name="Note 2 2 2 2 3 2 4 9" xfId="44677"/>
    <cellStyle name="Note 2 2 2 2 3 2 5" xfId="44678"/>
    <cellStyle name="Note 2 2 2 2 3 2 6" xfId="44679"/>
    <cellStyle name="Note 2 2 2 2 3 2 7" xfId="44680"/>
    <cellStyle name="Note 2 2 2 2 3 2 8" xfId="44681"/>
    <cellStyle name="Note 2 2 2 2 3 2 9" xfId="44682"/>
    <cellStyle name="Note 2 2 2 2 3 20" xfId="44683"/>
    <cellStyle name="Note 2 2 2 2 3 21" xfId="44684"/>
    <cellStyle name="Note 2 2 2 2 3 22" xfId="44685"/>
    <cellStyle name="Note 2 2 2 2 3 23" xfId="44686"/>
    <cellStyle name="Note 2 2 2 2 3 24" xfId="44687"/>
    <cellStyle name="Note 2 2 2 2 3 25" xfId="44688"/>
    <cellStyle name="Note 2 2 2 2 3 3" xfId="44689"/>
    <cellStyle name="Note 2 2 2 2 3 3 10" xfId="44690"/>
    <cellStyle name="Note 2 2 2 2 3 3 11" xfId="44691"/>
    <cellStyle name="Note 2 2 2 2 3 3 12" xfId="44692"/>
    <cellStyle name="Note 2 2 2 2 3 3 13" xfId="44693"/>
    <cellStyle name="Note 2 2 2 2 3 3 2" xfId="44694"/>
    <cellStyle name="Note 2 2 2 2 3 3 2 10" xfId="44695"/>
    <cellStyle name="Note 2 2 2 2 3 3 2 2" xfId="44696"/>
    <cellStyle name="Note 2 2 2 2 3 3 2 2 2" xfId="44697"/>
    <cellStyle name="Note 2 2 2 2 3 3 2 2 3" xfId="44698"/>
    <cellStyle name="Note 2 2 2 2 3 3 2 2 4" xfId="44699"/>
    <cellStyle name="Note 2 2 2 2 3 3 2 2 5" xfId="44700"/>
    <cellStyle name="Note 2 2 2 2 3 3 2 2 6" xfId="44701"/>
    <cellStyle name="Note 2 2 2 2 3 3 2 2 7" xfId="44702"/>
    <cellStyle name="Note 2 2 2 2 3 3 2 2 8" xfId="44703"/>
    <cellStyle name="Note 2 2 2 2 3 3 2 2 9" xfId="44704"/>
    <cellStyle name="Note 2 2 2 2 3 3 2 3" xfId="44705"/>
    <cellStyle name="Note 2 2 2 2 3 3 2 4" xfId="44706"/>
    <cellStyle name="Note 2 2 2 2 3 3 2 5" xfId="44707"/>
    <cellStyle name="Note 2 2 2 2 3 3 2 6" xfId="44708"/>
    <cellStyle name="Note 2 2 2 2 3 3 2 7" xfId="44709"/>
    <cellStyle name="Note 2 2 2 2 3 3 2 8" xfId="44710"/>
    <cellStyle name="Note 2 2 2 2 3 3 2 9" xfId="44711"/>
    <cellStyle name="Note 2 2 2 2 3 3 3" xfId="44712"/>
    <cellStyle name="Note 2 2 2 2 3 3 3 2" xfId="44713"/>
    <cellStyle name="Note 2 2 2 2 3 3 3 3" xfId="44714"/>
    <cellStyle name="Note 2 2 2 2 3 3 3 4" xfId="44715"/>
    <cellStyle name="Note 2 2 2 2 3 3 3 5" xfId="44716"/>
    <cellStyle name="Note 2 2 2 2 3 3 3 6" xfId="44717"/>
    <cellStyle name="Note 2 2 2 2 3 3 3 7" xfId="44718"/>
    <cellStyle name="Note 2 2 2 2 3 3 3 8" xfId="44719"/>
    <cellStyle name="Note 2 2 2 2 3 3 4" xfId="44720"/>
    <cellStyle name="Note 2 2 2 2 3 3 4 2" xfId="44721"/>
    <cellStyle name="Note 2 2 2 2 3 3 4 3" xfId="44722"/>
    <cellStyle name="Note 2 2 2 2 3 3 4 4" xfId="44723"/>
    <cellStyle name="Note 2 2 2 2 3 3 4 5" xfId="44724"/>
    <cellStyle name="Note 2 2 2 2 3 3 4 6" xfId="44725"/>
    <cellStyle name="Note 2 2 2 2 3 3 4 7" xfId="44726"/>
    <cellStyle name="Note 2 2 2 2 3 3 4 8" xfId="44727"/>
    <cellStyle name="Note 2 2 2 2 3 3 4 9" xfId="44728"/>
    <cellStyle name="Note 2 2 2 2 3 3 5" xfId="44729"/>
    <cellStyle name="Note 2 2 2 2 3 3 6" xfId="44730"/>
    <cellStyle name="Note 2 2 2 2 3 3 7" xfId="44731"/>
    <cellStyle name="Note 2 2 2 2 3 3 8" xfId="44732"/>
    <cellStyle name="Note 2 2 2 2 3 3 9" xfId="44733"/>
    <cellStyle name="Note 2 2 2 2 3 4" xfId="44734"/>
    <cellStyle name="Note 2 2 2 2 3 4 10" xfId="44735"/>
    <cellStyle name="Note 2 2 2 2 3 4 11" xfId="44736"/>
    <cellStyle name="Note 2 2 2 2 3 4 12" xfId="44737"/>
    <cellStyle name="Note 2 2 2 2 3 4 13" xfId="44738"/>
    <cellStyle name="Note 2 2 2 2 3 4 2" xfId="44739"/>
    <cellStyle name="Note 2 2 2 2 3 4 2 10" xfId="44740"/>
    <cellStyle name="Note 2 2 2 2 3 4 2 2" xfId="44741"/>
    <cellStyle name="Note 2 2 2 2 3 4 2 2 2" xfId="44742"/>
    <cellStyle name="Note 2 2 2 2 3 4 2 2 3" xfId="44743"/>
    <cellStyle name="Note 2 2 2 2 3 4 2 2 4" xfId="44744"/>
    <cellStyle name="Note 2 2 2 2 3 4 2 2 5" xfId="44745"/>
    <cellStyle name="Note 2 2 2 2 3 4 2 2 6" xfId="44746"/>
    <cellStyle name="Note 2 2 2 2 3 4 2 2 7" xfId="44747"/>
    <cellStyle name="Note 2 2 2 2 3 4 2 2 8" xfId="44748"/>
    <cellStyle name="Note 2 2 2 2 3 4 2 2 9" xfId="44749"/>
    <cellStyle name="Note 2 2 2 2 3 4 2 3" xfId="44750"/>
    <cellStyle name="Note 2 2 2 2 3 4 2 4" xfId="44751"/>
    <cellStyle name="Note 2 2 2 2 3 4 2 5" xfId="44752"/>
    <cellStyle name="Note 2 2 2 2 3 4 2 6" xfId="44753"/>
    <cellStyle name="Note 2 2 2 2 3 4 2 7" xfId="44754"/>
    <cellStyle name="Note 2 2 2 2 3 4 2 8" xfId="44755"/>
    <cellStyle name="Note 2 2 2 2 3 4 2 9" xfId="44756"/>
    <cellStyle name="Note 2 2 2 2 3 4 3" xfId="44757"/>
    <cellStyle name="Note 2 2 2 2 3 4 3 2" xfId="44758"/>
    <cellStyle name="Note 2 2 2 2 3 4 3 3" xfId="44759"/>
    <cellStyle name="Note 2 2 2 2 3 4 3 4" xfId="44760"/>
    <cellStyle name="Note 2 2 2 2 3 4 3 5" xfId="44761"/>
    <cellStyle name="Note 2 2 2 2 3 4 3 6" xfId="44762"/>
    <cellStyle name="Note 2 2 2 2 3 4 3 7" xfId="44763"/>
    <cellStyle name="Note 2 2 2 2 3 4 3 8" xfId="44764"/>
    <cellStyle name="Note 2 2 2 2 3 4 4" xfId="44765"/>
    <cellStyle name="Note 2 2 2 2 3 4 4 2" xfId="44766"/>
    <cellStyle name="Note 2 2 2 2 3 4 4 3" xfId="44767"/>
    <cellStyle name="Note 2 2 2 2 3 4 4 4" xfId="44768"/>
    <cellStyle name="Note 2 2 2 2 3 4 4 5" xfId="44769"/>
    <cellStyle name="Note 2 2 2 2 3 4 4 6" xfId="44770"/>
    <cellStyle name="Note 2 2 2 2 3 4 4 7" xfId="44771"/>
    <cellStyle name="Note 2 2 2 2 3 4 4 8" xfId="44772"/>
    <cellStyle name="Note 2 2 2 2 3 4 4 9" xfId="44773"/>
    <cellStyle name="Note 2 2 2 2 3 4 5" xfId="44774"/>
    <cellStyle name="Note 2 2 2 2 3 4 6" xfId="44775"/>
    <cellStyle name="Note 2 2 2 2 3 4 7" xfId="44776"/>
    <cellStyle name="Note 2 2 2 2 3 4 8" xfId="44777"/>
    <cellStyle name="Note 2 2 2 2 3 4 9" xfId="44778"/>
    <cellStyle name="Note 2 2 2 2 3 5" xfId="44779"/>
    <cellStyle name="Note 2 2 2 2 3 5 10" xfId="44780"/>
    <cellStyle name="Note 2 2 2 2 3 5 11" xfId="44781"/>
    <cellStyle name="Note 2 2 2 2 3 5 12" xfId="44782"/>
    <cellStyle name="Note 2 2 2 2 3 5 13" xfId="44783"/>
    <cellStyle name="Note 2 2 2 2 3 5 2" xfId="44784"/>
    <cellStyle name="Note 2 2 2 2 3 5 2 10" xfId="44785"/>
    <cellStyle name="Note 2 2 2 2 3 5 2 2" xfId="44786"/>
    <cellStyle name="Note 2 2 2 2 3 5 2 2 2" xfId="44787"/>
    <cellStyle name="Note 2 2 2 2 3 5 2 2 3" xfId="44788"/>
    <cellStyle name="Note 2 2 2 2 3 5 2 2 4" xfId="44789"/>
    <cellStyle name="Note 2 2 2 2 3 5 2 2 5" xfId="44790"/>
    <cellStyle name="Note 2 2 2 2 3 5 2 2 6" xfId="44791"/>
    <cellStyle name="Note 2 2 2 2 3 5 2 2 7" xfId="44792"/>
    <cellStyle name="Note 2 2 2 2 3 5 2 2 8" xfId="44793"/>
    <cellStyle name="Note 2 2 2 2 3 5 2 2 9" xfId="44794"/>
    <cellStyle name="Note 2 2 2 2 3 5 2 3" xfId="44795"/>
    <cellStyle name="Note 2 2 2 2 3 5 2 4" xfId="44796"/>
    <cellStyle name="Note 2 2 2 2 3 5 2 5" xfId="44797"/>
    <cellStyle name="Note 2 2 2 2 3 5 2 6" xfId="44798"/>
    <cellStyle name="Note 2 2 2 2 3 5 2 7" xfId="44799"/>
    <cellStyle name="Note 2 2 2 2 3 5 2 8" xfId="44800"/>
    <cellStyle name="Note 2 2 2 2 3 5 2 9" xfId="44801"/>
    <cellStyle name="Note 2 2 2 2 3 5 3" xfId="44802"/>
    <cellStyle name="Note 2 2 2 2 3 5 3 2" xfId="44803"/>
    <cellStyle name="Note 2 2 2 2 3 5 3 3" xfId="44804"/>
    <cellStyle name="Note 2 2 2 2 3 5 3 4" xfId="44805"/>
    <cellStyle name="Note 2 2 2 2 3 5 3 5" xfId="44806"/>
    <cellStyle name="Note 2 2 2 2 3 5 3 6" xfId="44807"/>
    <cellStyle name="Note 2 2 2 2 3 5 3 7" xfId="44808"/>
    <cellStyle name="Note 2 2 2 2 3 5 3 8" xfId="44809"/>
    <cellStyle name="Note 2 2 2 2 3 5 4" xfId="44810"/>
    <cellStyle name="Note 2 2 2 2 3 5 4 2" xfId="44811"/>
    <cellStyle name="Note 2 2 2 2 3 5 4 3" xfId="44812"/>
    <cellStyle name="Note 2 2 2 2 3 5 4 4" xfId="44813"/>
    <cellStyle name="Note 2 2 2 2 3 5 4 5" xfId="44814"/>
    <cellStyle name="Note 2 2 2 2 3 5 4 6" xfId="44815"/>
    <cellStyle name="Note 2 2 2 2 3 5 4 7" xfId="44816"/>
    <cellStyle name="Note 2 2 2 2 3 5 4 8" xfId="44817"/>
    <cellStyle name="Note 2 2 2 2 3 5 4 9" xfId="44818"/>
    <cellStyle name="Note 2 2 2 2 3 5 5" xfId="44819"/>
    <cellStyle name="Note 2 2 2 2 3 5 6" xfId="44820"/>
    <cellStyle name="Note 2 2 2 2 3 5 7" xfId="44821"/>
    <cellStyle name="Note 2 2 2 2 3 5 8" xfId="44822"/>
    <cellStyle name="Note 2 2 2 2 3 5 9" xfId="44823"/>
    <cellStyle name="Note 2 2 2 2 3 6" xfId="44824"/>
    <cellStyle name="Note 2 2 2 2 3 6 10" xfId="44825"/>
    <cellStyle name="Note 2 2 2 2 3 6 2" xfId="44826"/>
    <cellStyle name="Note 2 2 2 2 3 6 2 2" xfId="44827"/>
    <cellStyle name="Note 2 2 2 2 3 6 2 3" xfId="44828"/>
    <cellStyle name="Note 2 2 2 2 3 6 2 4" xfId="44829"/>
    <cellStyle name="Note 2 2 2 2 3 6 2 5" xfId="44830"/>
    <cellStyle name="Note 2 2 2 2 3 6 2 6" xfId="44831"/>
    <cellStyle name="Note 2 2 2 2 3 6 2 7" xfId="44832"/>
    <cellStyle name="Note 2 2 2 2 3 6 2 8" xfId="44833"/>
    <cellStyle name="Note 2 2 2 2 3 6 2 9" xfId="44834"/>
    <cellStyle name="Note 2 2 2 2 3 6 3" xfId="44835"/>
    <cellStyle name="Note 2 2 2 2 3 6 4" xfId="44836"/>
    <cellStyle name="Note 2 2 2 2 3 6 5" xfId="44837"/>
    <cellStyle name="Note 2 2 2 2 3 6 6" xfId="44838"/>
    <cellStyle name="Note 2 2 2 2 3 6 7" xfId="44839"/>
    <cellStyle name="Note 2 2 2 2 3 6 8" xfId="44840"/>
    <cellStyle name="Note 2 2 2 2 3 6 9" xfId="44841"/>
    <cellStyle name="Note 2 2 2 2 3 7" xfId="44842"/>
    <cellStyle name="Note 2 2 2 2 3 7 2" xfId="44843"/>
    <cellStyle name="Note 2 2 2 2 3 7 3" xfId="44844"/>
    <cellStyle name="Note 2 2 2 2 3 7 4" xfId="44845"/>
    <cellStyle name="Note 2 2 2 2 3 7 5" xfId="44846"/>
    <cellStyle name="Note 2 2 2 2 3 7 6" xfId="44847"/>
    <cellStyle name="Note 2 2 2 2 3 7 7" xfId="44848"/>
    <cellStyle name="Note 2 2 2 2 3 7 8" xfId="44849"/>
    <cellStyle name="Note 2 2 2 2 3 8" xfId="44850"/>
    <cellStyle name="Note 2 2 2 2 3 8 2" xfId="44851"/>
    <cellStyle name="Note 2 2 2 2 3 8 3" xfId="44852"/>
    <cellStyle name="Note 2 2 2 2 3 8 4" xfId="44853"/>
    <cellStyle name="Note 2 2 2 2 3 8 5" xfId="44854"/>
    <cellStyle name="Note 2 2 2 2 3 8 6" xfId="44855"/>
    <cellStyle name="Note 2 2 2 2 3 8 7" xfId="44856"/>
    <cellStyle name="Note 2 2 2 2 3 8 8" xfId="44857"/>
    <cellStyle name="Note 2 2 2 2 3 8 9" xfId="44858"/>
    <cellStyle name="Note 2 2 2 2 3 9" xfId="44859"/>
    <cellStyle name="Note 2 2 2 2 4" xfId="44860"/>
    <cellStyle name="Note 2 2 2 2 4 10" xfId="44861"/>
    <cellStyle name="Note 2 2 2 2 4 11" xfId="44862"/>
    <cellStyle name="Note 2 2 2 2 4 12" xfId="44863"/>
    <cellStyle name="Note 2 2 2 2 4 13" xfId="44864"/>
    <cellStyle name="Note 2 2 2 2 4 14" xfId="44865"/>
    <cellStyle name="Note 2 2 2 2 4 15" xfId="44866"/>
    <cellStyle name="Note 2 2 2 2 4 16" xfId="44867"/>
    <cellStyle name="Note 2 2 2 2 4 17" xfId="44868"/>
    <cellStyle name="Note 2 2 2 2 4 18" xfId="44869"/>
    <cellStyle name="Note 2 2 2 2 4 2" xfId="44870"/>
    <cellStyle name="Note 2 2 2 2 4 2 10" xfId="44871"/>
    <cellStyle name="Note 2 2 2 2 4 2 11" xfId="44872"/>
    <cellStyle name="Note 2 2 2 2 4 2 12" xfId="44873"/>
    <cellStyle name="Note 2 2 2 2 4 2 13" xfId="44874"/>
    <cellStyle name="Note 2 2 2 2 4 2 2" xfId="44875"/>
    <cellStyle name="Note 2 2 2 2 4 2 2 10" xfId="44876"/>
    <cellStyle name="Note 2 2 2 2 4 2 2 2" xfId="44877"/>
    <cellStyle name="Note 2 2 2 2 4 2 2 2 2" xfId="44878"/>
    <cellStyle name="Note 2 2 2 2 4 2 2 2 3" xfId="44879"/>
    <cellStyle name="Note 2 2 2 2 4 2 2 2 4" xfId="44880"/>
    <cellStyle name="Note 2 2 2 2 4 2 2 2 5" xfId="44881"/>
    <cellStyle name="Note 2 2 2 2 4 2 2 2 6" xfId="44882"/>
    <cellStyle name="Note 2 2 2 2 4 2 2 2 7" xfId="44883"/>
    <cellStyle name="Note 2 2 2 2 4 2 2 2 8" xfId="44884"/>
    <cellStyle name="Note 2 2 2 2 4 2 2 2 9" xfId="44885"/>
    <cellStyle name="Note 2 2 2 2 4 2 2 3" xfId="44886"/>
    <cellStyle name="Note 2 2 2 2 4 2 2 4" xfId="44887"/>
    <cellStyle name="Note 2 2 2 2 4 2 2 5" xfId="44888"/>
    <cellStyle name="Note 2 2 2 2 4 2 2 6" xfId="44889"/>
    <cellStyle name="Note 2 2 2 2 4 2 2 7" xfId="44890"/>
    <cellStyle name="Note 2 2 2 2 4 2 2 8" xfId="44891"/>
    <cellStyle name="Note 2 2 2 2 4 2 2 9" xfId="44892"/>
    <cellStyle name="Note 2 2 2 2 4 2 3" xfId="44893"/>
    <cellStyle name="Note 2 2 2 2 4 2 3 2" xfId="44894"/>
    <cellStyle name="Note 2 2 2 2 4 2 3 3" xfId="44895"/>
    <cellStyle name="Note 2 2 2 2 4 2 3 4" xfId="44896"/>
    <cellStyle name="Note 2 2 2 2 4 2 3 5" xfId="44897"/>
    <cellStyle name="Note 2 2 2 2 4 2 3 6" xfId="44898"/>
    <cellStyle name="Note 2 2 2 2 4 2 3 7" xfId="44899"/>
    <cellStyle name="Note 2 2 2 2 4 2 3 8" xfId="44900"/>
    <cellStyle name="Note 2 2 2 2 4 2 4" xfId="44901"/>
    <cellStyle name="Note 2 2 2 2 4 2 4 2" xfId="44902"/>
    <cellStyle name="Note 2 2 2 2 4 2 4 3" xfId="44903"/>
    <cellStyle name="Note 2 2 2 2 4 2 4 4" xfId="44904"/>
    <cellStyle name="Note 2 2 2 2 4 2 4 5" xfId="44905"/>
    <cellStyle name="Note 2 2 2 2 4 2 4 6" xfId="44906"/>
    <cellStyle name="Note 2 2 2 2 4 2 4 7" xfId="44907"/>
    <cellStyle name="Note 2 2 2 2 4 2 4 8" xfId="44908"/>
    <cellStyle name="Note 2 2 2 2 4 2 4 9" xfId="44909"/>
    <cellStyle name="Note 2 2 2 2 4 2 5" xfId="44910"/>
    <cellStyle name="Note 2 2 2 2 4 2 6" xfId="44911"/>
    <cellStyle name="Note 2 2 2 2 4 2 7" xfId="44912"/>
    <cellStyle name="Note 2 2 2 2 4 2 8" xfId="44913"/>
    <cellStyle name="Note 2 2 2 2 4 2 9" xfId="44914"/>
    <cellStyle name="Note 2 2 2 2 4 3" xfId="44915"/>
    <cellStyle name="Note 2 2 2 2 4 3 10" xfId="44916"/>
    <cellStyle name="Note 2 2 2 2 4 3 11" xfId="44917"/>
    <cellStyle name="Note 2 2 2 2 4 3 12" xfId="44918"/>
    <cellStyle name="Note 2 2 2 2 4 3 13" xfId="44919"/>
    <cellStyle name="Note 2 2 2 2 4 3 2" xfId="44920"/>
    <cellStyle name="Note 2 2 2 2 4 3 2 10" xfId="44921"/>
    <cellStyle name="Note 2 2 2 2 4 3 2 2" xfId="44922"/>
    <cellStyle name="Note 2 2 2 2 4 3 2 2 2" xfId="44923"/>
    <cellStyle name="Note 2 2 2 2 4 3 2 2 3" xfId="44924"/>
    <cellStyle name="Note 2 2 2 2 4 3 2 2 4" xfId="44925"/>
    <cellStyle name="Note 2 2 2 2 4 3 2 2 5" xfId="44926"/>
    <cellStyle name="Note 2 2 2 2 4 3 2 2 6" xfId="44927"/>
    <cellStyle name="Note 2 2 2 2 4 3 2 2 7" xfId="44928"/>
    <cellStyle name="Note 2 2 2 2 4 3 2 2 8" xfId="44929"/>
    <cellStyle name="Note 2 2 2 2 4 3 2 2 9" xfId="44930"/>
    <cellStyle name="Note 2 2 2 2 4 3 2 3" xfId="44931"/>
    <cellStyle name="Note 2 2 2 2 4 3 2 4" xfId="44932"/>
    <cellStyle name="Note 2 2 2 2 4 3 2 5" xfId="44933"/>
    <cellStyle name="Note 2 2 2 2 4 3 2 6" xfId="44934"/>
    <cellStyle name="Note 2 2 2 2 4 3 2 7" xfId="44935"/>
    <cellStyle name="Note 2 2 2 2 4 3 2 8" xfId="44936"/>
    <cellStyle name="Note 2 2 2 2 4 3 2 9" xfId="44937"/>
    <cellStyle name="Note 2 2 2 2 4 3 3" xfId="44938"/>
    <cellStyle name="Note 2 2 2 2 4 3 3 2" xfId="44939"/>
    <cellStyle name="Note 2 2 2 2 4 3 3 3" xfId="44940"/>
    <cellStyle name="Note 2 2 2 2 4 3 3 4" xfId="44941"/>
    <cellStyle name="Note 2 2 2 2 4 3 3 5" xfId="44942"/>
    <cellStyle name="Note 2 2 2 2 4 3 3 6" xfId="44943"/>
    <cellStyle name="Note 2 2 2 2 4 3 3 7" xfId="44944"/>
    <cellStyle name="Note 2 2 2 2 4 3 3 8" xfId="44945"/>
    <cellStyle name="Note 2 2 2 2 4 3 4" xfId="44946"/>
    <cellStyle name="Note 2 2 2 2 4 3 4 2" xfId="44947"/>
    <cellStyle name="Note 2 2 2 2 4 3 4 3" xfId="44948"/>
    <cellStyle name="Note 2 2 2 2 4 3 4 4" xfId="44949"/>
    <cellStyle name="Note 2 2 2 2 4 3 4 5" xfId="44950"/>
    <cellStyle name="Note 2 2 2 2 4 3 4 6" xfId="44951"/>
    <cellStyle name="Note 2 2 2 2 4 3 4 7" xfId="44952"/>
    <cellStyle name="Note 2 2 2 2 4 3 4 8" xfId="44953"/>
    <cellStyle name="Note 2 2 2 2 4 3 4 9" xfId="44954"/>
    <cellStyle name="Note 2 2 2 2 4 3 5" xfId="44955"/>
    <cellStyle name="Note 2 2 2 2 4 3 6" xfId="44956"/>
    <cellStyle name="Note 2 2 2 2 4 3 7" xfId="44957"/>
    <cellStyle name="Note 2 2 2 2 4 3 8" xfId="44958"/>
    <cellStyle name="Note 2 2 2 2 4 3 9" xfId="44959"/>
    <cellStyle name="Note 2 2 2 2 4 4" xfId="44960"/>
    <cellStyle name="Note 2 2 2 2 4 4 10" xfId="44961"/>
    <cellStyle name="Note 2 2 2 2 4 4 11" xfId="44962"/>
    <cellStyle name="Note 2 2 2 2 4 4 12" xfId="44963"/>
    <cellStyle name="Note 2 2 2 2 4 4 13" xfId="44964"/>
    <cellStyle name="Note 2 2 2 2 4 4 2" xfId="44965"/>
    <cellStyle name="Note 2 2 2 2 4 4 2 10" xfId="44966"/>
    <cellStyle name="Note 2 2 2 2 4 4 2 2" xfId="44967"/>
    <cellStyle name="Note 2 2 2 2 4 4 2 2 2" xfId="44968"/>
    <cellStyle name="Note 2 2 2 2 4 4 2 2 3" xfId="44969"/>
    <cellStyle name="Note 2 2 2 2 4 4 2 2 4" xfId="44970"/>
    <cellStyle name="Note 2 2 2 2 4 4 2 2 5" xfId="44971"/>
    <cellStyle name="Note 2 2 2 2 4 4 2 2 6" xfId="44972"/>
    <cellStyle name="Note 2 2 2 2 4 4 2 2 7" xfId="44973"/>
    <cellStyle name="Note 2 2 2 2 4 4 2 2 8" xfId="44974"/>
    <cellStyle name="Note 2 2 2 2 4 4 2 2 9" xfId="44975"/>
    <cellStyle name="Note 2 2 2 2 4 4 2 3" xfId="44976"/>
    <cellStyle name="Note 2 2 2 2 4 4 2 4" xfId="44977"/>
    <cellStyle name="Note 2 2 2 2 4 4 2 5" xfId="44978"/>
    <cellStyle name="Note 2 2 2 2 4 4 2 6" xfId="44979"/>
    <cellStyle name="Note 2 2 2 2 4 4 2 7" xfId="44980"/>
    <cellStyle name="Note 2 2 2 2 4 4 2 8" xfId="44981"/>
    <cellStyle name="Note 2 2 2 2 4 4 2 9" xfId="44982"/>
    <cellStyle name="Note 2 2 2 2 4 4 3" xfId="44983"/>
    <cellStyle name="Note 2 2 2 2 4 4 3 2" xfId="44984"/>
    <cellStyle name="Note 2 2 2 2 4 4 3 3" xfId="44985"/>
    <cellStyle name="Note 2 2 2 2 4 4 3 4" xfId="44986"/>
    <cellStyle name="Note 2 2 2 2 4 4 3 5" xfId="44987"/>
    <cellStyle name="Note 2 2 2 2 4 4 3 6" xfId="44988"/>
    <cellStyle name="Note 2 2 2 2 4 4 3 7" xfId="44989"/>
    <cellStyle name="Note 2 2 2 2 4 4 3 8" xfId="44990"/>
    <cellStyle name="Note 2 2 2 2 4 4 4" xfId="44991"/>
    <cellStyle name="Note 2 2 2 2 4 4 4 2" xfId="44992"/>
    <cellStyle name="Note 2 2 2 2 4 4 4 3" xfId="44993"/>
    <cellStyle name="Note 2 2 2 2 4 4 4 4" xfId="44994"/>
    <cellStyle name="Note 2 2 2 2 4 4 4 5" xfId="44995"/>
    <cellStyle name="Note 2 2 2 2 4 4 4 6" xfId="44996"/>
    <cellStyle name="Note 2 2 2 2 4 4 4 7" xfId="44997"/>
    <cellStyle name="Note 2 2 2 2 4 4 4 8" xfId="44998"/>
    <cellStyle name="Note 2 2 2 2 4 4 4 9" xfId="44999"/>
    <cellStyle name="Note 2 2 2 2 4 4 5" xfId="45000"/>
    <cellStyle name="Note 2 2 2 2 4 4 6" xfId="45001"/>
    <cellStyle name="Note 2 2 2 2 4 4 7" xfId="45002"/>
    <cellStyle name="Note 2 2 2 2 4 4 8" xfId="45003"/>
    <cellStyle name="Note 2 2 2 2 4 4 9" xfId="45004"/>
    <cellStyle name="Note 2 2 2 2 4 5" xfId="45005"/>
    <cellStyle name="Note 2 2 2 2 4 5 10" xfId="45006"/>
    <cellStyle name="Note 2 2 2 2 4 5 11" xfId="45007"/>
    <cellStyle name="Note 2 2 2 2 4 5 12" xfId="45008"/>
    <cellStyle name="Note 2 2 2 2 4 5 13" xfId="45009"/>
    <cellStyle name="Note 2 2 2 2 4 5 2" xfId="45010"/>
    <cellStyle name="Note 2 2 2 2 4 5 2 10" xfId="45011"/>
    <cellStyle name="Note 2 2 2 2 4 5 2 2" xfId="45012"/>
    <cellStyle name="Note 2 2 2 2 4 5 2 2 2" xfId="45013"/>
    <cellStyle name="Note 2 2 2 2 4 5 2 2 3" xfId="45014"/>
    <cellStyle name="Note 2 2 2 2 4 5 2 2 4" xfId="45015"/>
    <cellStyle name="Note 2 2 2 2 4 5 2 2 5" xfId="45016"/>
    <cellStyle name="Note 2 2 2 2 4 5 2 2 6" xfId="45017"/>
    <cellStyle name="Note 2 2 2 2 4 5 2 2 7" xfId="45018"/>
    <cellStyle name="Note 2 2 2 2 4 5 2 2 8" xfId="45019"/>
    <cellStyle name="Note 2 2 2 2 4 5 2 2 9" xfId="45020"/>
    <cellStyle name="Note 2 2 2 2 4 5 2 3" xfId="45021"/>
    <cellStyle name="Note 2 2 2 2 4 5 2 4" xfId="45022"/>
    <cellStyle name="Note 2 2 2 2 4 5 2 5" xfId="45023"/>
    <cellStyle name="Note 2 2 2 2 4 5 2 6" xfId="45024"/>
    <cellStyle name="Note 2 2 2 2 4 5 2 7" xfId="45025"/>
    <cellStyle name="Note 2 2 2 2 4 5 2 8" xfId="45026"/>
    <cellStyle name="Note 2 2 2 2 4 5 2 9" xfId="45027"/>
    <cellStyle name="Note 2 2 2 2 4 5 3" xfId="45028"/>
    <cellStyle name="Note 2 2 2 2 4 5 3 2" xfId="45029"/>
    <cellStyle name="Note 2 2 2 2 4 5 3 3" xfId="45030"/>
    <cellStyle name="Note 2 2 2 2 4 5 3 4" xfId="45031"/>
    <cellStyle name="Note 2 2 2 2 4 5 3 5" xfId="45032"/>
    <cellStyle name="Note 2 2 2 2 4 5 3 6" xfId="45033"/>
    <cellStyle name="Note 2 2 2 2 4 5 3 7" xfId="45034"/>
    <cellStyle name="Note 2 2 2 2 4 5 3 8" xfId="45035"/>
    <cellStyle name="Note 2 2 2 2 4 5 4" xfId="45036"/>
    <cellStyle name="Note 2 2 2 2 4 5 4 2" xfId="45037"/>
    <cellStyle name="Note 2 2 2 2 4 5 4 3" xfId="45038"/>
    <cellStyle name="Note 2 2 2 2 4 5 4 4" xfId="45039"/>
    <cellStyle name="Note 2 2 2 2 4 5 4 5" xfId="45040"/>
    <cellStyle name="Note 2 2 2 2 4 5 4 6" xfId="45041"/>
    <cellStyle name="Note 2 2 2 2 4 5 4 7" xfId="45042"/>
    <cellStyle name="Note 2 2 2 2 4 5 4 8" xfId="45043"/>
    <cellStyle name="Note 2 2 2 2 4 5 4 9" xfId="45044"/>
    <cellStyle name="Note 2 2 2 2 4 5 5" xfId="45045"/>
    <cellStyle name="Note 2 2 2 2 4 5 6" xfId="45046"/>
    <cellStyle name="Note 2 2 2 2 4 5 7" xfId="45047"/>
    <cellStyle name="Note 2 2 2 2 4 5 8" xfId="45048"/>
    <cellStyle name="Note 2 2 2 2 4 5 9" xfId="45049"/>
    <cellStyle name="Note 2 2 2 2 4 6" xfId="45050"/>
    <cellStyle name="Note 2 2 2 2 4 6 10" xfId="45051"/>
    <cellStyle name="Note 2 2 2 2 4 6 2" xfId="45052"/>
    <cellStyle name="Note 2 2 2 2 4 6 2 2" xfId="45053"/>
    <cellStyle name="Note 2 2 2 2 4 6 2 3" xfId="45054"/>
    <cellStyle name="Note 2 2 2 2 4 6 2 4" xfId="45055"/>
    <cellStyle name="Note 2 2 2 2 4 6 2 5" xfId="45056"/>
    <cellStyle name="Note 2 2 2 2 4 6 2 6" xfId="45057"/>
    <cellStyle name="Note 2 2 2 2 4 6 2 7" xfId="45058"/>
    <cellStyle name="Note 2 2 2 2 4 6 2 8" xfId="45059"/>
    <cellStyle name="Note 2 2 2 2 4 6 2 9" xfId="45060"/>
    <cellStyle name="Note 2 2 2 2 4 6 3" xfId="45061"/>
    <cellStyle name="Note 2 2 2 2 4 6 4" xfId="45062"/>
    <cellStyle name="Note 2 2 2 2 4 6 5" xfId="45063"/>
    <cellStyle name="Note 2 2 2 2 4 6 6" xfId="45064"/>
    <cellStyle name="Note 2 2 2 2 4 6 7" xfId="45065"/>
    <cellStyle name="Note 2 2 2 2 4 6 8" xfId="45066"/>
    <cellStyle name="Note 2 2 2 2 4 6 9" xfId="45067"/>
    <cellStyle name="Note 2 2 2 2 4 7" xfId="45068"/>
    <cellStyle name="Note 2 2 2 2 4 7 2" xfId="45069"/>
    <cellStyle name="Note 2 2 2 2 4 7 3" xfId="45070"/>
    <cellStyle name="Note 2 2 2 2 4 7 4" xfId="45071"/>
    <cellStyle name="Note 2 2 2 2 4 7 5" xfId="45072"/>
    <cellStyle name="Note 2 2 2 2 4 7 6" xfId="45073"/>
    <cellStyle name="Note 2 2 2 2 4 7 7" xfId="45074"/>
    <cellStyle name="Note 2 2 2 2 4 7 8" xfId="45075"/>
    <cellStyle name="Note 2 2 2 2 4 8" xfId="45076"/>
    <cellStyle name="Note 2 2 2 2 4 8 2" xfId="45077"/>
    <cellStyle name="Note 2 2 2 2 4 8 3" xfId="45078"/>
    <cellStyle name="Note 2 2 2 2 4 8 4" xfId="45079"/>
    <cellStyle name="Note 2 2 2 2 4 8 5" xfId="45080"/>
    <cellStyle name="Note 2 2 2 2 4 8 6" xfId="45081"/>
    <cellStyle name="Note 2 2 2 2 4 8 7" xfId="45082"/>
    <cellStyle name="Note 2 2 2 2 4 8 8" xfId="45083"/>
    <cellStyle name="Note 2 2 2 2 4 8 9" xfId="45084"/>
    <cellStyle name="Note 2 2 2 2 4 9" xfId="45085"/>
    <cellStyle name="Note 2 2 2 2 5" xfId="45086"/>
    <cellStyle name="Note 2 2 2 2 5 10" xfId="45087"/>
    <cellStyle name="Note 2 2 2 2 5 11" xfId="45088"/>
    <cellStyle name="Note 2 2 2 2 5 12" xfId="45089"/>
    <cellStyle name="Note 2 2 2 2 5 13" xfId="45090"/>
    <cellStyle name="Note 2 2 2 2 5 14" xfId="45091"/>
    <cellStyle name="Note 2 2 2 2 5 15" xfId="45092"/>
    <cellStyle name="Note 2 2 2 2 5 16" xfId="45093"/>
    <cellStyle name="Note 2 2 2 2 5 17" xfId="45094"/>
    <cellStyle name="Note 2 2 2 2 5 18" xfId="45095"/>
    <cellStyle name="Note 2 2 2 2 5 2" xfId="45096"/>
    <cellStyle name="Note 2 2 2 2 5 2 10" xfId="45097"/>
    <cellStyle name="Note 2 2 2 2 5 2 2" xfId="45098"/>
    <cellStyle name="Note 2 2 2 2 5 2 2 2" xfId="45099"/>
    <cellStyle name="Note 2 2 2 2 5 2 2 3" xfId="45100"/>
    <cellStyle name="Note 2 2 2 2 5 2 2 4" xfId="45101"/>
    <cellStyle name="Note 2 2 2 2 5 2 2 5" xfId="45102"/>
    <cellStyle name="Note 2 2 2 2 5 2 2 6" xfId="45103"/>
    <cellStyle name="Note 2 2 2 2 5 2 2 7" xfId="45104"/>
    <cellStyle name="Note 2 2 2 2 5 2 2 8" xfId="45105"/>
    <cellStyle name="Note 2 2 2 2 5 2 2 9" xfId="45106"/>
    <cellStyle name="Note 2 2 2 2 5 2 3" xfId="45107"/>
    <cellStyle name="Note 2 2 2 2 5 2 4" xfId="45108"/>
    <cellStyle name="Note 2 2 2 2 5 2 5" xfId="45109"/>
    <cellStyle name="Note 2 2 2 2 5 2 6" xfId="45110"/>
    <cellStyle name="Note 2 2 2 2 5 2 7" xfId="45111"/>
    <cellStyle name="Note 2 2 2 2 5 2 8" xfId="45112"/>
    <cellStyle name="Note 2 2 2 2 5 2 9" xfId="45113"/>
    <cellStyle name="Note 2 2 2 2 5 3" xfId="45114"/>
    <cellStyle name="Note 2 2 2 2 5 3 2" xfId="45115"/>
    <cellStyle name="Note 2 2 2 2 5 3 3" xfId="45116"/>
    <cellStyle name="Note 2 2 2 2 5 3 4" xfId="45117"/>
    <cellStyle name="Note 2 2 2 2 5 3 5" xfId="45118"/>
    <cellStyle name="Note 2 2 2 2 5 3 6" xfId="45119"/>
    <cellStyle name="Note 2 2 2 2 5 3 7" xfId="45120"/>
    <cellStyle name="Note 2 2 2 2 5 3 8" xfId="45121"/>
    <cellStyle name="Note 2 2 2 2 5 4" xfId="45122"/>
    <cellStyle name="Note 2 2 2 2 5 4 2" xfId="45123"/>
    <cellStyle name="Note 2 2 2 2 5 4 3" xfId="45124"/>
    <cellStyle name="Note 2 2 2 2 5 4 4" xfId="45125"/>
    <cellStyle name="Note 2 2 2 2 5 4 5" xfId="45126"/>
    <cellStyle name="Note 2 2 2 2 5 4 6" xfId="45127"/>
    <cellStyle name="Note 2 2 2 2 5 4 7" xfId="45128"/>
    <cellStyle name="Note 2 2 2 2 5 4 8" xfId="45129"/>
    <cellStyle name="Note 2 2 2 2 5 4 9" xfId="45130"/>
    <cellStyle name="Note 2 2 2 2 5 5" xfId="45131"/>
    <cellStyle name="Note 2 2 2 2 5 6" xfId="45132"/>
    <cellStyle name="Note 2 2 2 2 5 7" xfId="45133"/>
    <cellStyle name="Note 2 2 2 2 5 8" xfId="45134"/>
    <cellStyle name="Note 2 2 2 2 5 9" xfId="45135"/>
    <cellStyle name="Note 2 2 2 2 6" xfId="45136"/>
    <cellStyle name="Note 2 2 2 2 6 10" xfId="45137"/>
    <cellStyle name="Note 2 2 2 2 6 11" xfId="45138"/>
    <cellStyle name="Note 2 2 2 2 6 12" xfId="45139"/>
    <cellStyle name="Note 2 2 2 2 6 13" xfId="45140"/>
    <cellStyle name="Note 2 2 2 2 6 14" xfId="45141"/>
    <cellStyle name="Note 2 2 2 2 6 15" xfId="45142"/>
    <cellStyle name="Note 2 2 2 2 6 16" xfId="45143"/>
    <cellStyle name="Note 2 2 2 2 6 17" xfId="45144"/>
    <cellStyle name="Note 2 2 2 2 6 18" xfId="45145"/>
    <cellStyle name="Note 2 2 2 2 6 2" xfId="45146"/>
    <cellStyle name="Note 2 2 2 2 6 2 10" xfId="45147"/>
    <cellStyle name="Note 2 2 2 2 6 2 2" xfId="45148"/>
    <cellStyle name="Note 2 2 2 2 6 2 2 2" xfId="45149"/>
    <cellStyle name="Note 2 2 2 2 6 2 2 3" xfId="45150"/>
    <cellStyle name="Note 2 2 2 2 6 2 2 4" xfId="45151"/>
    <cellStyle name="Note 2 2 2 2 6 2 2 5" xfId="45152"/>
    <cellStyle name="Note 2 2 2 2 6 2 2 6" xfId="45153"/>
    <cellStyle name="Note 2 2 2 2 6 2 2 7" xfId="45154"/>
    <cellStyle name="Note 2 2 2 2 6 2 2 8" xfId="45155"/>
    <cellStyle name="Note 2 2 2 2 6 2 2 9" xfId="45156"/>
    <cellStyle name="Note 2 2 2 2 6 2 3" xfId="45157"/>
    <cellStyle name="Note 2 2 2 2 6 2 4" xfId="45158"/>
    <cellStyle name="Note 2 2 2 2 6 2 5" xfId="45159"/>
    <cellStyle name="Note 2 2 2 2 6 2 6" xfId="45160"/>
    <cellStyle name="Note 2 2 2 2 6 2 7" xfId="45161"/>
    <cellStyle name="Note 2 2 2 2 6 2 8" xfId="45162"/>
    <cellStyle name="Note 2 2 2 2 6 2 9" xfId="45163"/>
    <cellStyle name="Note 2 2 2 2 6 3" xfId="45164"/>
    <cellStyle name="Note 2 2 2 2 6 3 2" xfId="45165"/>
    <cellStyle name="Note 2 2 2 2 6 3 3" xfId="45166"/>
    <cellStyle name="Note 2 2 2 2 6 3 4" xfId="45167"/>
    <cellStyle name="Note 2 2 2 2 6 3 5" xfId="45168"/>
    <cellStyle name="Note 2 2 2 2 6 3 6" xfId="45169"/>
    <cellStyle name="Note 2 2 2 2 6 3 7" xfId="45170"/>
    <cellStyle name="Note 2 2 2 2 6 3 8" xfId="45171"/>
    <cellStyle name="Note 2 2 2 2 6 4" xfId="45172"/>
    <cellStyle name="Note 2 2 2 2 6 4 2" xfId="45173"/>
    <cellStyle name="Note 2 2 2 2 6 4 3" xfId="45174"/>
    <cellStyle name="Note 2 2 2 2 6 4 4" xfId="45175"/>
    <cellStyle name="Note 2 2 2 2 6 4 5" xfId="45176"/>
    <cellStyle name="Note 2 2 2 2 6 4 6" xfId="45177"/>
    <cellStyle name="Note 2 2 2 2 6 4 7" xfId="45178"/>
    <cellStyle name="Note 2 2 2 2 6 4 8" xfId="45179"/>
    <cellStyle name="Note 2 2 2 2 6 4 9" xfId="45180"/>
    <cellStyle name="Note 2 2 2 2 6 5" xfId="45181"/>
    <cellStyle name="Note 2 2 2 2 6 6" xfId="45182"/>
    <cellStyle name="Note 2 2 2 2 6 7" xfId="45183"/>
    <cellStyle name="Note 2 2 2 2 6 8" xfId="45184"/>
    <cellStyle name="Note 2 2 2 2 6 9" xfId="45185"/>
    <cellStyle name="Note 2 2 2 2 7" xfId="45186"/>
    <cellStyle name="Note 2 2 2 2 7 10" xfId="45187"/>
    <cellStyle name="Note 2 2 2 2 7 11" xfId="45188"/>
    <cellStyle name="Note 2 2 2 2 7 12" xfId="45189"/>
    <cellStyle name="Note 2 2 2 2 7 13" xfId="45190"/>
    <cellStyle name="Note 2 2 2 2 7 14" xfId="45191"/>
    <cellStyle name="Note 2 2 2 2 7 15" xfId="45192"/>
    <cellStyle name="Note 2 2 2 2 7 16" xfId="45193"/>
    <cellStyle name="Note 2 2 2 2 7 17" xfId="45194"/>
    <cellStyle name="Note 2 2 2 2 7 18" xfId="45195"/>
    <cellStyle name="Note 2 2 2 2 7 2" xfId="45196"/>
    <cellStyle name="Note 2 2 2 2 7 2 10" xfId="45197"/>
    <cellStyle name="Note 2 2 2 2 7 2 2" xfId="45198"/>
    <cellStyle name="Note 2 2 2 2 7 2 2 2" xfId="45199"/>
    <cellStyle name="Note 2 2 2 2 7 2 2 3" xfId="45200"/>
    <cellStyle name="Note 2 2 2 2 7 2 2 4" xfId="45201"/>
    <cellStyle name="Note 2 2 2 2 7 2 2 5" xfId="45202"/>
    <cellStyle name="Note 2 2 2 2 7 2 2 6" xfId="45203"/>
    <cellStyle name="Note 2 2 2 2 7 2 2 7" xfId="45204"/>
    <cellStyle name="Note 2 2 2 2 7 2 2 8" xfId="45205"/>
    <cellStyle name="Note 2 2 2 2 7 2 2 9" xfId="45206"/>
    <cellStyle name="Note 2 2 2 2 7 2 3" xfId="45207"/>
    <cellStyle name="Note 2 2 2 2 7 2 4" xfId="45208"/>
    <cellStyle name="Note 2 2 2 2 7 2 5" xfId="45209"/>
    <cellStyle name="Note 2 2 2 2 7 2 6" xfId="45210"/>
    <cellStyle name="Note 2 2 2 2 7 2 7" xfId="45211"/>
    <cellStyle name="Note 2 2 2 2 7 2 8" xfId="45212"/>
    <cellStyle name="Note 2 2 2 2 7 2 9" xfId="45213"/>
    <cellStyle name="Note 2 2 2 2 7 3" xfId="45214"/>
    <cellStyle name="Note 2 2 2 2 7 3 2" xfId="45215"/>
    <cellStyle name="Note 2 2 2 2 7 3 3" xfId="45216"/>
    <cellStyle name="Note 2 2 2 2 7 3 4" xfId="45217"/>
    <cellStyle name="Note 2 2 2 2 7 3 5" xfId="45218"/>
    <cellStyle name="Note 2 2 2 2 7 3 6" xfId="45219"/>
    <cellStyle name="Note 2 2 2 2 7 3 7" xfId="45220"/>
    <cellStyle name="Note 2 2 2 2 7 3 8" xfId="45221"/>
    <cellStyle name="Note 2 2 2 2 7 4" xfId="45222"/>
    <cellStyle name="Note 2 2 2 2 7 4 2" xfId="45223"/>
    <cellStyle name="Note 2 2 2 2 7 4 3" xfId="45224"/>
    <cellStyle name="Note 2 2 2 2 7 4 4" xfId="45225"/>
    <cellStyle name="Note 2 2 2 2 7 4 5" xfId="45226"/>
    <cellStyle name="Note 2 2 2 2 7 4 6" xfId="45227"/>
    <cellStyle name="Note 2 2 2 2 7 4 7" xfId="45228"/>
    <cellStyle name="Note 2 2 2 2 7 4 8" xfId="45229"/>
    <cellStyle name="Note 2 2 2 2 7 4 9" xfId="45230"/>
    <cellStyle name="Note 2 2 2 2 7 5" xfId="45231"/>
    <cellStyle name="Note 2 2 2 2 7 6" xfId="45232"/>
    <cellStyle name="Note 2 2 2 2 7 7" xfId="45233"/>
    <cellStyle name="Note 2 2 2 2 7 8" xfId="45234"/>
    <cellStyle name="Note 2 2 2 2 7 9" xfId="45235"/>
    <cellStyle name="Note 2 2 2 2 8" xfId="45236"/>
    <cellStyle name="Note 2 2 2 2 8 2" xfId="45237"/>
    <cellStyle name="Note 2 2 2 2 8 3" xfId="45238"/>
    <cellStyle name="Note 2 2 2 2 8 4" xfId="45239"/>
    <cellStyle name="Note 2 2 2 2 8 5" xfId="45240"/>
    <cellStyle name="Note 2 2 2 2 8 6" xfId="45241"/>
    <cellStyle name="Note 2 2 2 2 8 7" xfId="45242"/>
    <cellStyle name="Note 2 2 2 2 8 8" xfId="45243"/>
    <cellStyle name="Note 2 2 2 2 8 9" xfId="45244"/>
    <cellStyle name="Note 2 2 2 2 9" xfId="45245"/>
    <cellStyle name="Note 2 2 2 2 9 2" xfId="45246"/>
    <cellStyle name="Note 2 2 2 2 9 3" xfId="45247"/>
    <cellStyle name="Note 2 2 2 2 9 4" xfId="45248"/>
    <cellStyle name="Note 2 2 2 2 9 5" xfId="45249"/>
    <cellStyle name="Note 2 2 2 2 9 6" xfId="45250"/>
    <cellStyle name="Note 2 2 2 2 9 7" xfId="45251"/>
    <cellStyle name="Note 2 2 2 2 9 8" xfId="45252"/>
    <cellStyle name="Note 2 2 2 2 9 9" xfId="45253"/>
    <cellStyle name="Note 2 2 2 20" xfId="45254"/>
    <cellStyle name="Note 2 2 2 21" xfId="45255"/>
    <cellStyle name="Note 2 2 2 22" xfId="45256"/>
    <cellStyle name="Note 2 2 2 23" xfId="45257"/>
    <cellStyle name="Note 2 2 2 24" xfId="45258"/>
    <cellStyle name="Note 2 2 2 25" xfId="45259"/>
    <cellStyle name="Note 2 2 2 26" xfId="45260"/>
    <cellStyle name="Note 2 2 2 27" xfId="45261"/>
    <cellStyle name="Note 2 2 2 28" xfId="45262"/>
    <cellStyle name="Note 2 2 2 29" xfId="45263"/>
    <cellStyle name="Note 2 2 2 3" xfId="4556"/>
    <cellStyle name="Note 2 2 2 3 10" xfId="45264"/>
    <cellStyle name="Note 2 2 2 3 10 2" xfId="45265"/>
    <cellStyle name="Note 2 2 2 3 10 3" xfId="45266"/>
    <cellStyle name="Note 2 2 2 3 10 4" xfId="45267"/>
    <cellStyle name="Note 2 2 2 3 10 5" xfId="45268"/>
    <cellStyle name="Note 2 2 2 3 10 6" xfId="45269"/>
    <cellStyle name="Note 2 2 2 3 10 7" xfId="45270"/>
    <cellStyle name="Note 2 2 2 3 10 8" xfId="45271"/>
    <cellStyle name="Note 2 2 2 3 11" xfId="45272"/>
    <cellStyle name="Note 2 2 2 3 12" xfId="45273"/>
    <cellStyle name="Note 2 2 2 3 13" xfId="45274"/>
    <cellStyle name="Note 2 2 2 3 14" xfId="45275"/>
    <cellStyle name="Note 2 2 2 3 15" xfId="45276"/>
    <cellStyle name="Note 2 2 2 3 16" xfId="45277"/>
    <cellStyle name="Note 2 2 2 3 17" xfId="45278"/>
    <cellStyle name="Note 2 2 2 3 18" xfId="45279"/>
    <cellStyle name="Note 2 2 2 3 19" xfId="45280"/>
    <cellStyle name="Note 2 2 2 3 2" xfId="45281"/>
    <cellStyle name="Note 2 2 2 3 2 10" xfId="45282"/>
    <cellStyle name="Note 2 2 2 3 2 11" xfId="45283"/>
    <cellStyle name="Note 2 2 2 3 2 12" xfId="45284"/>
    <cellStyle name="Note 2 2 2 3 2 13" xfId="45285"/>
    <cellStyle name="Note 2 2 2 3 2 14" xfId="45286"/>
    <cellStyle name="Note 2 2 2 3 2 15" xfId="45287"/>
    <cellStyle name="Note 2 2 2 3 2 16" xfId="45288"/>
    <cellStyle name="Note 2 2 2 3 2 17" xfId="45289"/>
    <cellStyle name="Note 2 2 2 3 2 18" xfId="45290"/>
    <cellStyle name="Note 2 2 2 3 2 19" xfId="45291"/>
    <cellStyle name="Note 2 2 2 3 2 2" xfId="45292"/>
    <cellStyle name="Note 2 2 2 3 2 2 10" xfId="45293"/>
    <cellStyle name="Note 2 2 2 3 2 2 11" xfId="45294"/>
    <cellStyle name="Note 2 2 2 3 2 2 12" xfId="45295"/>
    <cellStyle name="Note 2 2 2 3 2 2 13" xfId="45296"/>
    <cellStyle name="Note 2 2 2 3 2 2 14" xfId="45297"/>
    <cellStyle name="Note 2 2 2 3 2 2 15" xfId="45298"/>
    <cellStyle name="Note 2 2 2 3 2 2 16" xfId="45299"/>
    <cellStyle name="Note 2 2 2 3 2 2 17" xfId="45300"/>
    <cellStyle name="Note 2 2 2 3 2 2 18" xfId="45301"/>
    <cellStyle name="Note 2 2 2 3 2 2 19" xfId="45302"/>
    <cellStyle name="Note 2 2 2 3 2 2 2" xfId="45303"/>
    <cellStyle name="Note 2 2 2 3 2 2 2 10" xfId="45304"/>
    <cellStyle name="Note 2 2 2 3 2 2 2 11" xfId="45305"/>
    <cellStyle name="Note 2 2 2 3 2 2 2 12" xfId="45306"/>
    <cellStyle name="Note 2 2 2 3 2 2 2 13" xfId="45307"/>
    <cellStyle name="Note 2 2 2 3 2 2 2 2" xfId="45308"/>
    <cellStyle name="Note 2 2 2 3 2 2 2 2 10" xfId="45309"/>
    <cellStyle name="Note 2 2 2 3 2 2 2 2 2" xfId="45310"/>
    <cellStyle name="Note 2 2 2 3 2 2 2 2 2 2" xfId="45311"/>
    <cellStyle name="Note 2 2 2 3 2 2 2 2 2 3" xfId="45312"/>
    <cellStyle name="Note 2 2 2 3 2 2 2 2 2 4" xfId="45313"/>
    <cellStyle name="Note 2 2 2 3 2 2 2 2 2 5" xfId="45314"/>
    <cellStyle name="Note 2 2 2 3 2 2 2 2 2 6" xfId="45315"/>
    <cellStyle name="Note 2 2 2 3 2 2 2 2 2 7" xfId="45316"/>
    <cellStyle name="Note 2 2 2 3 2 2 2 2 2 8" xfId="45317"/>
    <cellStyle name="Note 2 2 2 3 2 2 2 2 2 9" xfId="45318"/>
    <cellStyle name="Note 2 2 2 3 2 2 2 2 3" xfId="45319"/>
    <cellStyle name="Note 2 2 2 3 2 2 2 2 4" xfId="45320"/>
    <cellStyle name="Note 2 2 2 3 2 2 2 2 5" xfId="45321"/>
    <cellStyle name="Note 2 2 2 3 2 2 2 2 6" xfId="45322"/>
    <cellStyle name="Note 2 2 2 3 2 2 2 2 7" xfId="45323"/>
    <cellStyle name="Note 2 2 2 3 2 2 2 2 8" xfId="45324"/>
    <cellStyle name="Note 2 2 2 3 2 2 2 2 9" xfId="45325"/>
    <cellStyle name="Note 2 2 2 3 2 2 2 3" xfId="45326"/>
    <cellStyle name="Note 2 2 2 3 2 2 2 3 2" xfId="45327"/>
    <cellStyle name="Note 2 2 2 3 2 2 2 3 3" xfId="45328"/>
    <cellStyle name="Note 2 2 2 3 2 2 2 3 4" xfId="45329"/>
    <cellStyle name="Note 2 2 2 3 2 2 2 3 5" xfId="45330"/>
    <cellStyle name="Note 2 2 2 3 2 2 2 3 6" xfId="45331"/>
    <cellStyle name="Note 2 2 2 3 2 2 2 3 7" xfId="45332"/>
    <cellStyle name="Note 2 2 2 3 2 2 2 3 8" xfId="45333"/>
    <cellStyle name="Note 2 2 2 3 2 2 2 4" xfId="45334"/>
    <cellStyle name="Note 2 2 2 3 2 2 2 4 2" xfId="45335"/>
    <cellStyle name="Note 2 2 2 3 2 2 2 4 3" xfId="45336"/>
    <cellStyle name="Note 2 2 2 3 2 2 2 4 4" xfId="45337"/>
    <cellStyle name="Note 2 2 2 3 2 2 2 4 5" xfId="45338"/>
    <cellStyle name="Note 2 2 2 3 2 2 2 4 6" xfId="45339"/>
    <cellStyle name="Note 2 2 2 3 2 2 2 4 7" xfId="45340"/>
    <cellStyle name="Note 2 2 2 3 2 2 2 4 8" xfId="45341"/>
    <cellStyle name="Note 2 2 2 3 2 2 2 4 9" xfId="45342"/>
    <cellStyle name="Note 2 2 2 3 2 2 2 5" xfId="45343"/>
    <cellStyle name="Note 2 2 2 3 2 2 2 6" xfId="45344"/>
    <cellStyle name="Note 2 2 2 3 2 2 2 7" xfId="45345"/>
    <cellStyle name="Note 2 2 2 3 2 2 2 8" xfId="45346"/>
    <cellStyle name="Note 2 2 2 3 2 2 2 9" xfId="45347"/>
    <cellStyle name="Note 2 2 2 3 2 2 3" xfId="45348"/>
    <cellStyle name="Note 2 2 2 3 2 2 3 10" xfId="45349"/>
    <cellStyle name="Note 2 2 2 3 2 2 3 11" xfId="45350"/>
    <cellStyle name="Note 2 2 2 3 2 2 3 12" xfId="45351"/>
    <cellStyle name="Note 2 2 2 3 2 2 3 13" xfId="45352"/>
    <cellStyle name="Note 2 2 2 3 2 2 3 2" xfId="45353"/>
    <cellStyle name="Note 2 2 2 3 2 2 3 2 10" xfId="45354"/>
    <cellStyle name="Note 2 2 2 3 2 2 3 2 2" xfId="45355"/>
    <cellStyle name="Note 2 2 2 3 2 2 3 2 2 2" xfId="45356"/>
    <cellStyle name="Note 2 2 2 3 2 2 3 2 2 3" xfId="45357"/>
    <cellStyle name="Note 2 2 2 3 2 2 3 2 2 4" xfId="45358"/>
    <cellStyle name="Note 2 2 2 3 2 2 3 2 2 5" xfId="45359"/>
    <cellStyle name="Note 2 2 2 3 2 2 3 2 2 6" xfId="45360"/>
    <cellStyle name="Note 2 2 2 3 2 2 3 2 2 7" xfId="45361"/>
    <cellStyle name="Note 2 2 2 3 2 2 3 2 2 8" xfId="45362"/>
    <cellStyle name="Note 2 2 2 3 2 2 3 2 2 9" xfId="45363"/>
    <cellStyle name="Note 2 2 2 3 2 2 3 2 3" xfId="45364"/>
    <cellStyle name="Note 2 2 2 3 2 2 3 2 4" xfId="45365"/>
    <cellStyle name="Note 2 2 2 3 2 2 3 2 5" xfId="45366"/>
    <cellStyle name="Note 2 2 2 3 2 2 3 2 6" xfId="45367"/>
    <cellStyle name="Note 2 2 2 3 2 2 3 2 7" xfId="45368"/>
    <cellStyle name="Note 2 2 2 3 2 2 3 2 8" xfId="45369"/>
    <cellStyle name="Note 2 2 2 3 2 2 3 2 9" xfId="45370"/>
    <cellStyle name="Note 2 2 2 3 2 2 3 3" xfId="45371"/>
    <cellStyle name="Note 2 2 2 3 2 2 3 3 2" xfId="45372"/>
    <cellStyle name="Note 2 2 2 3 2 2 3 3 3" xfId="45373"/>
    <cellStyle name="Note 2 2 2 3 2 2 3 3 4" xfId="45374"/>
    <cellStyle name="Note 2 2 2 3 2 2 3 3 5" xfId="45375"/>
    <cellStyle name="Note 2 2 2 3 2 2 3 3 6" xfId="45376"/>
    <cellStyle name="Note 2 2 2 3 2 2 3 3 7" xfId="45377"/>
    <cellStyle name="Note 2 2 2 3 2 2 3 3 8" xfId="45378"/>
    <cellStyle name="Note 2 2 2 3 2 2 3 4" xfId="45379"/>
    <cellStyle name="Note 2 2 2 3 2 2 3 4 2" xfId="45380"/>
    <cellStyle name="Note 2 2 2 3 2 2 3 4 3" xfId="45381"/>
    <cellStyle name="Note 2 2 2 3 2 2 3 4 4" xfId="45382"/>
    <cellStyle name="Note 2 2 2 3 2 2 3 4 5" xfId="45383"/>
    <cellStyle name="Note 2 2 2 3 2 2 3 4 6" xfId="45384"/>
    <cellStyle name="Note 2 2 2 3 2 2 3 4 7" xfId="45385"/>
    <cellStyle name="Note 2 2 2 3 2 2 3 4 8" xfId="45386"/>
    <cellStyle name="Note 2 2 2 3 2 2 3 4 9" xfId="45387"/>
    <cellStyle name="Note 2 2 2 3 2 2 3 5" xfId="45388"/>
    <cellStyle name="Note 2 2 2 3 2 2 3 6" xfId="45389"/>
    <cellStyle name="Note 2 2 2 3 2 2 3 7" xfId="45390"/>
    <cellStyle name="Note 2 2 2 3 2 2 3 8" xfId="45391"/>
    <cellStyle name="Note 2 2 2 3 2 2 3 9" xfId="45392"/>
    <cellStyle name="Note 2 2 2 3 2 2 4" xfId="45393"/>
    <cellStyle name="Note 2 2 2 3 2 2 4 10" xfId="45394"/>
    <cellStyle name="Note 2 2 2 3 2 2 4 11" xfId="45395"/>
    <cellStyle name="Note 2 2 2 3 2 2 4 12" xfId="45396"/>
    <cellStyle name="Note 2 2 2 3 2 2 4 13" xfId="45397"/>
    <cellStyle name="Note 2 2 2 3 2 2 4 2" xfId="45398"/>
    <cellStyle name="Note 2 2 2 3 2 2 4 2 10" xfId="45399"/>
    <cellStyle name="Note 2 2 2 3 2 2 4 2 2" xfId="45400"/>
    <cellStyle name="Note 2 2 2 3 2 2 4 2 2 2" xfId="45401"/>
    <cellStyle name="Note 2 2 2 3 2 2 4 2 2 3" xfId="45402"/>
    <cellStyle name="Note 2 2 2 3 2 2 4 2 2 4" xfId="45403"/>
    <cellStyle name="Note 2 2 2 3 2 2 4 2 2 5" xfId="45404"/>
    <cellStyle name="Note 2 2 2 3 2 2 4 2 2 6" xfId="45405"/>
    <cellStyle name="Note 2 2 2 3 2 2 4 2 2 7" xfId="45406"/>
    <cellStyle name="Note 2 2 2 3 2 2 4 2 2 8" xfId="45407"/>
    <cellStyle name="Note 2 2 2 3 2 2 4 2 2 9" xfId="45408"/>
    <cellStyle name="Note 2 2 2 3 2 2 4 2 3" xfId="45409"/>
    <cellStyle name="Note 2 2 2 3 2 2 4 2 4" xfId="45410"/>
    <cellStyle name="Note 2 2 2 3 2 2 4 2 5" xfId="45411"/>
    <cellStyle name="Note 2 2 2 3 2 2 4 2 6" xfId="45412"/>
    <cellStyle name="Note 2 2 2 3 2 2 4 2 7" xfId="45413"/>
    <cellStyle name="Note 2 2 2 3 2 2 4 2 8" xfId="45414"/>
    <cellStyle name="Note 2 2 2 3 2 2 4 2 9" xfId="45415"/>
    <cellStyle name="Note 2 2 2 3 2 2 4 3" xfId="45416"/>
    <cellStyle name="Note 2 2 2 3 2 2 4 3 2" xfId="45417"/>
    <cellStyle name="Note 2 2 2 3 2 2 4 3 3" xfId="45418"/>
    <cellStyle name="Note 2 2 2 3 2 2 4 3 4" xfId="45419"/>
    <cellStyle name="Note 2 2 2 3 2 2 4 3 5" xfId="45420"/>
    <cellStyle name="Note 2 2 2 3 2 2 4 3 6" xfId="45421"/>
    <cellStyle name="Note 2 2 2 3 2 2 4 3 7" xfId="45422"/>
    <cellStyle name="Note 2 2 2 3 2 2 4 3 8" xfId="45423"/>
    <cellStyle name="Note 2 2 2 3 2 2 4 4" xfId="45424"/>
    <cellStyle name="Note 2 2 2 3 2 2 4 4 2" xfId="45425"/>
    <cellStyle name="Note 2 2 2 3 2 2 4 4 3" xfId="45426"/>
    <cellStyle name="Note 2 2 2 3 2 2 4 4 4" xfId="45427"/>
    <cellStyle name="Note 2 2 2 3 2 2 4 4 5" xfId="45428"/>
    <cellStyle name="Note 2 2 2 3 2 2 4 4 6" xfId="45429"/>
    <cellStyle name="Note 2 2 2 3 2 2 4 4 7" xfId="45430"/>
    <cellStyle name="Note 2 2 2 3 2 2 4 4 8" xfId="45431"/>
    <cellStyle name="Note 2 2 2 3 2 2 4 4 9" xfId="45432"/>
    <cellStyle name="Note 2 2 2 3 2 2 4 5" xfId="45433"/>
    <cellStyle name="Note 2 2 2 3 2 2 4 6" xfId="45434"/>
    <cellStyle name="Note 2 2 2 3 2 2 4 7" xfId="45435"/>
    <cellStyle name="Note 2 2 2 3 2 2 4 8" xfId="45436"/>
    <cellStyle name="Note 2 2 2 3 2 2 4 9" xfId="45437"/>
    <cellStyle name="Note 2 2 2 3 2 2 5" xfId="45438"/>
    <cellStyle name="Note 2 2 2 3 2 2 5 10" xfId="45439"/>
    <cellStyle name="Note 2 2 2 3 2 2 5 11" xfId="45440"/>
    <cellStyle name="Note 2 2 2 3 2 2 5 12" xfId="45441"/>
    <cellStyle name="Note 2 2 2 3 2 2 5 13" xfId="45442"/>
    <cellStyle name="Note 2 2 2 3 2 2 5 2" xfId="45443"/>
    <cellStyle name="Note 2 2 2 3 2 2 5 2 10" xfId="45444"/>
    <cellStyle name="Note 2 2 2 3 2 2 5 2 2" xfId="45445"/>
    <cellStyle name="Note 2 2 2 3 2 2 5 2 2 2" xfId="45446"/>
    <cellStyle name="Note 2 2 2 3 2 2 5 2 2 3" xfId="45447"/>
    <cellStyle name="Note 2 2 2 3 2 2 5 2 2 4" xfId="45448"/>
    <cellStyle name="Note 2 2 2 3 2 2 5 2 2 5" xfId="45449"/>
    <cellStyle name="Note 2 2 2 3 2 2 5 2 2 6" xfId="45450"/>
    <cellStyle name="Note 2 2 2 3 2 2 5 2 2 7" xfId="45451"/>
    <cellStyle name="Note 2 2 2 3 2 2 5 2 2 8" xfId="45452"/>
    <cellStyle name="Note 2 2 2 3 2 2 5 2 2 9" xfId="45453"/>
    <cellStyle name="Note 2 2 2 3 2 2 5 2 3" xfId="45454"/>
    <cellStyle name="Note 2 2 2 3 2 2 5 2 4" xfId="45455"/>
    <cellStyle name="Note 2 2 2 3 2 2 5 2 5" xfId="45456"/>
    <cellStyle name="Note 2 2 2 3 2 2 5 2 6" xfId="45457"/>
    <cellStyle name="Note 2 2 2 3 2 2 5 2 7" xfId="45458"/>
    <cellStyle name="Note 2 2 2 3 2 2 5 2 8" xfId="45459"/>
    <cellStyle name="Note 2 2 2 3 2 2 5 2 9" xfId="45460"/>
    <cellStyle name="Note 2 2 2 3 2 2 5 3" xfId="45461"/>
    <cellStyle name="Note 2 2 2 3 2 2 5 3 2" xfId="45462"/>
    <cellStyle name="Note 2 2 2 3 2 2 5 3 3" xfId="45463"/>
    <cellStyle name="Note 2 2 2 3 2 2 5 3 4" xfId="45464"/>
    <cellStyle name="Note 2 2 2 3 2 2 5 3 5" xfId="45465"/>
    <cellStyle name="Note 2 2 2 3 2 2 5 3 6" xfId="45466"/>
    <cellStyle name="Note 2 2 2 3 2 2 5 3 7" xfId="45467"/>
    <cellStyle name="Note 2 2 2 3 2 2 5 3 8" xfId="45468"/>
    <cellStyle name="Note 2 2 2 3 2 2 5 4" xfId="45469"/>
    <cellStyle name="Note 2 2 2 3 2 2 5 4 2" xfId="45470"/>
    <cellStyle name="Note 2 2 2 3 2 2 5 4 3" xfId="45471"/>
    <cellStyle name="Note 2 2 2 3 2 2 5 4 4" xfId="45472"/>
    <cellStyle name="Note 2 2 2 3 2 2 5 4 5" xfId="45473"/>
    <cellStyle name="Note 2 2 2 3 2 2 5 4 6" xfId="45474"/>
    <cellStyle name="Note 2 2 2 3 2 2 5 4 7" xfId="45475"/>
    <cellStyle name="Note 2 2 2 3 2 2 5 4 8" xfId="45476"/>
    <cellStyle name="Note 2 2 2 3 2 2 5 4 9" xfId="45477"/>
    <cellStyle name="Note 2 2 2 3 2 2 5 5" xfId="45478"/>
    <cellStyle name="Note 2 2 2 3 2 2 5 6" xfId="45479"/>
    <cellStyle name="Note 2 2 2 3 2 2 5 7" xfId="45480"/>
    <cellStyle name="Note 2 2 2 3 2 2 5 8" xfId="45481"/>
    <cellStyle name="Note 2 2 2 3 2 2 5 9" xfId="45482"/>
    <cellStyle name="Note 2 2 2 3 2 2 6" xfId="45483"/>
    <cellStyle name="Note 2 2 2 3 2 2 6 10" xfId="45484"/>
    <cellStyle name="Note 2 2 2 3 2 2 6 2" xfId="45485"/>
    <cellStyle name="Note 2 2 2 3 2 2 6 2 2" xfId="45486"/>
    <cellStyle name="Note 2 2 2 3 2 2 6 2 3" xfId="45487"/>
    <cellStyle name="Note 2 2 2 3 2 2 6 2 4" xfId="45488"/>
    <cellStyle name="Note 2 2 2 3 2 2 6 2 5" xfId="45489"/>
    <cellStyle name="Note 2 2 2 3 2 2 6 2 6" xfId="45490"/>
    <cellStyle name="Note 2 2 2 3 2 2 6 2 7" xfId="45491"/>
    <cellStyle name="Note 2 2 2 3 2 2 6 2 8" xfId="45492"/>
    <cellStyle name="Note 2 2 2 3 2 2 6 2 9" xfId="45493"/>
    <cellStyle name="Note 2 2 2 3 2 2 6 3" xfId="45494"/>
    <cellStyle name="Note 2 2 2 3 2 2 6 4" xfId="45495"/>
    <cellStyle name="Note 2 2 2 3 2 2 6 5" xfId="45496"/>
    <cellStyle name="Note 2 2 2 3 2 2 6 6" xfId="45497"/>
    <cellStyle name="Note 2 2 2 3 2 2 6 7" xfId="45498"/>
    <cellStyle name="Note 2 2 2 3 2 2 6 8" xfId="45499"/>
    <cellStyle name="Note 2 2 2 3 2 2 6 9" xfId="45500"/>
    <cellStyle name="Note 2 2 2 3 2 2 7" xfId="45501"/>
    <cellStyle name="Note 2 2 2 3 2 2 7 2" xfId="45502"/>
    <cellStyle name="Note 2 2 2 3 2 2 7 3" xfId="45503"/>
    <cellStyle name="Note 2 2 2 3 2 2 7 4" xfId="45504"/>
    <cellStyle name="Note 2 2 2 3 2 2 7 5" xfId="45505"/>
    <cellStyle name="Note 2 2 2 3 2 2 7 6" xfId="45506"/>
    <cellStyle name="Note 2 2 2 3 2 2 7 7" xfId="45507"/>
    <cellStyle name="Note 2 2 2 3 2 2 7 8" xfId="45508"/>
    <cellStyle name="Note 2 2 2 3 2 2 8" xfId="45509"/>
    <cellStyle name="Note 2 2 2 3 2 2 8 2" xfId="45510"/>
    <cellStyle name="Note 2 2 2 3 2 2 8 3" xfId="45511"/>
    <cellStyle name="Note 2 2 2 3 2 2 8 4" xfId="45512"/>
    <cellStyle name="Note 2 2 2 3 2 2 8 5" xfId="45513"/>
    <cellStyle name="Note 2 2 2 3 2 2 8 6" xfId="45514"/>
    <cellStyle name="Note 2 2 2 3 2 2 8 7" xfId="45515"/>
    <cellStyle name="Note 2 2 2 3 2 2 8 8" xfId="45516"/>
    <cellStyle name="Note 2 2 2 3 2 2 8 9" xfId="45517"/>
    <cellStyle name="Note 2 2 2 3 2 2 9" xfId="45518"/>
    <cellStyle name="Note 2 2 2 3 2 20" xfId="45519"/>
    <cellStyle name="Note 2 2 2 3 2 21" xfId="45520"/>
    <cellStyle name="Note 2 2 2 3 2 22" xfId="45521"/>
    <cellStyle name="Note 2 2 2 3 2 23" xfId="45522"/>
    <cellStyle name="Note 2 2 2 3 2 24" xfId="45523"/>
    <cellStyle name="Note 2 2 2 3 2 25" xfId="45524"/>
    <cellStyle name="Note 2 2 2 3 2 26" xfId="45525"/>
    <cellStyle name="Note 2 2 2 3 2 3" xfId="45526"/>
    <cellStyle name="Note 2 2 2 3 2 3 10" xfId="45527"/>
    <cellStyle name="Note 2 2 2 3 2 3 11" xfId="45528"/>
    <cellStyle name="Note 2 2 2 3 2 3 12" xfId="45529"/>
    <cellStyle name="Note 2 2 2 3 2 3 13" xfId="45530"/>
    <cellStyle name="Note 2 2 2 3 2 3 14" xfId="45531"/>
    <cellStyle name="Note 2 2 2 3 2 3 15" xfId="45532"/>
    <cellStyle name="Note 2 2 2 3 2 3 16" xfId="45533"/>
    <cellStyle name="Note 2 2 2 3 2 3 17" xfId="45534"/>
    <cellStyle name="Note 2 2 2 3 2 3 18" xfId="45535"/>
    <cellStyle name="Note 2 2 2 3 2 3 2" xfId="45536"/>
    <cellStyle name="Note 2 2 2 3 2 3 2 10" xfId="45537"/>
    <cellStyle name="Note 2 2 2 3 2 3 2 11" xfId="45538"/>
    <cellStyle name="Note 2 2 2 3 2 3 2 12" xfId="45539"/>
    <cellStyle name="Note 2 2 2 3 2 3 2 13" xfId="45540"/>
    <cellStyle name="Note 2 2 2 3 2 3 2 2" xfId="45541"/>
    <cellStyle name="Note 2 2 2 3 2 3 2 2 10" xfId="45542"/>
    <cellStyle name="Note 2 2 2 3 2 3 2 2 2" xfId="45543"/>
    <cellStyle name="Note 2 2 2 3 2 3 2 2 2 2" xfId="45544"/>
    <cellStyle name="Note 2 2 2 3 2 3 2 2 2 3" xfId="45545"/>
    <cellStyle name="Note 2 2 2 3 2 3 2 2 2 4" xfId="45546"/>
    <cellStyle name="Note 2 2 2 3 2 3 2 2 2 5" xfId="45547"/>
    <cellStyle name="Note 2 2 2 3 2 3 2 2 2 6" xfId="45548"/>
    <cellStyle name="Note 2 2 2 3 2 3 2 2 2 7" xfId="45549"/>
    <cellStyle name="Note 2 2 2 3 2 3 2 2 2 8" xfId="45550"/>
    <cellStyle name="Note 2 2 2 3 2 3 2 2 2 9" xfId="45551"/>
    <cellStyle name="Note 2 2 2 3 2 3 2 2 3" xfId="45552"/>
    <cellStyle name="Note 2 2 2 3 2 3 2 2 4" xfId="45553"/>
    <cellStyle name="Note 2 2 2 3 2 3 2 2 5" xfId="45554"/>
    <cellStyle name="Note 2 2 2 3 2 3 2 2 6" xfId="45555"/>
    <cellStyle name="Note 2 2 2 3 2 3 2 2 7" xfId="45556"/>
    <cellStyle name="Note 2 2 2 3 2 3 2 2 8" xfId="45557"/>
    <cellStyle name="Note 2 2 2 3 2 3 2 2 9" xfId="45558"/>
    <cellStyle name="Note 2 2 2 3 2 3 2 3" xfId="45559"/>
    <cellStyle name="Note 2 2 2 3 2 3 2 3 2" xfId="45560"/>
    <cellStyle name="Note 2 2 2 3 2 3 2 3 3" xfId="45561"/>
    <cellStyle name="Note 2 2 2 3 2 3 2 3 4" xfId="45562"/>
    <cellStyle name="Note 2 2 2 3 2 3 2 3 5" xfId="45563"/>
    <cellStyle name="Note 2 2 2 3 2 3 2 3 6" xfId="45564"/>
    <cellStyle name="Note 2 2 2 3 2 3 2 3 7" xfId="45565"/>
    <cellStyle name="Note 2 2 2 3 2 3 2 3 8" xfId="45566"/>
    <cellStyle name="Note 2 2 2 3 2 3 2 4" xfId="45567"/>
    <cellStyle name="Note 2 2 2 3 2 3 2 4 2" xfId="45568"/>
    <cellStyle name="Note 2 2 2 3 2 3 2 4 3" xfId="45569"/>
    <cellStyle name="Note 2 2 2 3 2 3 2 4 4" xfId="45570"/>
    <cellStyle name="Note 2 2 2 3 2 3 2 4 5" xfId="45571"/>
    <cellStyle name="Note 2 2 2 3 2 3 2 4 6" xfId="45572"/>
    <cellStyle name="Note 2 2 2 3 2 3 2 4 7" xfId="45573"/>
    <cellStyle name="Note 2 2 2 3 2 3 2 4 8" xfId="45574"/>
    <cellStyle name="Note 2 2 2 3 2 3 2 4 9" xfId="45575"/>
    <cellStyle name="Note 2 2 2 3 2 3 2 5" xfId="45576"/>
    <cellStyle name="Note 2 2 2 3 2 3 2 6" xfId="45577"/>
    <cellStyle name="Note 2 2 2 3 2 3 2 7" xfId="45578"/>
    <cellStyle name="Note 2 2 2 3 2 3 2 8" xfId="45579"/>
    <cellStyle name="Note 2 2 2 3 2 3 2 9" xfId="45580"/>
    <cellStyle name="Note 2 2 2 3 2 3 3" xfId="45581"/>
    <cellStyle name="Note 2 2 2 3 2 3 3 10" xfId="45582"/>
    <cellStyle name="Note 2 2 2 3 2 3 3 11" xfId="45583"/>
    <cellStyle name="Note 2 2 2 3 2 3 3 12" xfId="45584"/>
    <cellStyle name="Note 2 2 2 3 2 3 3 13" xfId="45585"/>
    <cellStyle name="Note 2 2 2 3 2 3 3 2" xfId="45586"/>
    <cellStyle name="Note 2 2 2 3 2 3 3 2 10" xfId="45587"/>
    <cellStyle name="Note 2 2 2 3 2 3 3 2 2" xfId="45588"/>
    <cellStyle name="Note 2 2 2 3 2 3 3 2 2 2" xfId="45589"/>
    <cellStyle name="Note 2 2 2 3 2 3 3 2 2 3" xfId="45590"/>
    <cellStyle name="Note 2 2 2 3 2 3 3 2 2 4" xfId="45591"/>
    <cellStyle name="Note 2 2 2 3 2 3 3 2 2 5" xfId="45592"/>
    <cellStyle name="Note 2 2 2 3 2 3 3 2 2 6" xfId="45593"/>
    <cellStyle name="Note 2 2 2 3 2 3 3 2 2 7" xfId="45594"/>
    <cellStyle name="Note 2 2 2 3 2 3 3 2 2 8" xfId="45595"/>
    <cellStyle name="Note 2 2 2 3 2 3 3 2 2 9" xfId="45596"/>
    <cellStyle name="Note 2 2 2 3 2 3 3 2 3" xfId="45597"/>
    <cellStyle name="Note 2 2 2 3 2 3 3 2 4" xfId="45598"/>
    <cellStyle name="Note 2 2 2 3 2 3 3 2 5" xfId="45599"/>
    <cellStyle name="Note 2 2 2 3 2 3 3 2 6" xfId="45600"/>
    <cellStyle name="Note 2 2 2 3 2 3 3 2 7" xfId="45601"/>
    <cellStyle name="Note 2 2 2 3 2 3 3 2 8" xfId="45602"/>
    <cellStyle name="Note 2 2 2 3 2 3 3 2 9" xfId="45603"/>
    <cellStyle name="Note 2 2 2 3 2 3 3 3" xfId="45604"/>
    <cellStyle name="Note 2 2 2 3 2 3 3 3 2" xfId="45605"/>
    <cellStyle name="Note 2 2 2 3 2 3 3 3 3" xfId="45606"/>
    <cellStyle name="Note 2 2 2 3 2 3 3 3 4" xfId="45607"/>
    <cellStyle name="Note 2 2 2 3 2 3 3 3 5" xfId="45608"/>
    <cellStyle name="Note 2 2 2 3 2 3 3 3 6" xfId="45609"/>
    <cellStyle name="Note 2 2 2 3 2 3 3 3 7" xfId="45610"/>
    <cellStyle name="Note 2 2 2 3 2 3 3 3 8" xfId="45611"/>
    <cellStyle name="Note 2 2 2 3 2 3 3 4" xfId="45612"/>
    <cellStyle name="Note 2 2 2 3 2 3 3 4 2" xfId="45613"/>
    <cellStyle name="Note 2 2 2 3 2 3 3 4 3" xfId="45614"/>
    <cellStyle name="Note 2 2 2 3 2 3 3 4 4" xfId="45615"/>
    <cellStyle name="Note 2 2 2 3 2 3 3 4 5" xfId="45616"/>
    <cellStyle name="Note 2 2 2 3 2 3 3 4 6" xfId="45617"/>
    <cellStyle name="Note 2 2 2 3 2 3 3 4 7" xfId="45618"/>
    <cellStyle name="Note 2 2 2 3 2 3 3 4 8" xfId="45619"/>
    <cellStyle name="Note 2 2 2 3 2 3 3 4 9" xfId="45620"/>
    <cellStyle name="Note 2 2 2 3 2 3 3 5" xfId="45621"/>
    <cellStyle name="Note 2 2 2 3 2 3 3 6" xfId="45622"/>
    <cellStyle name="Note 2 2 2 3 2 3 3 7" xfId="45623"/>
    <cellStyle name="Note 2 2 2 3 2 3 3 8" xfId="45624"/>
    <cellStyle name="Note 2 2 2 3 2 3 3 9" xfId="45625"/>
    <cellStyle name="Note 2 2 2 3 2 3 4" xfId="45626"/>
    <cellStyle name="Note 2 2 2 3 2 3 4 10" xfId="45627"/>
    <cellStyle name="Note 2 2 2 3 2 3 4 11" xfId="45628"/>
    <cellStyle name="Note 2 2 2 3 2 3 4 12" xfId="45629"/>
    <cellStyle name="Note 2 2 2 3 2 3 4 13" xfId="45630"/>
    <cellStyle name="Note 2 2 2 3 2 3 4 2" xfId="45631"/>
    <cellStyle name="Note 2 2 2 3 2 3 4 2 10" xfId="45632"/>
    <cellStyle name="Note 2 2 2 3 2 3 4 2 2" xfId="45633"/>
    <cellStyle name="Note 2 2 2 3 2 3 4 2 2 2" xfId="45634"/>
    <cellStyle name="Note 2 2 2 3 2 3 4 2 2 3" xfId="45635"/>
    <cellStyle name="Note 2 2 2 3 2 3 4 2 2 4" xfId="45636"/>
    <cellStyle name="Note 2 2 2 3 2 3 4 2 2 5" xfId="45637"/>
    <cellStyle name="Note 2 2 2 3 2 3 4 2 2 6" xfId="45638"/>
    <cellStyle name="Note 2 2 2 3 2 3 4 2 2 7" xfId="45639"/>
    <cellStyle name="Note 2 2 2 3 2 3 4 2 2 8" xfId="45640"/>
    <cellStyle name="Note 2 2 2 3 2 3 4 2 2 9" xfId="45641"/>
    <cellStyle name="Note 2 2 2 3 2 3 4 2 3" xfId="45642"/>
    <cellStyle name="Note 2 2 2 3 2 3 4 2 4" xfId="45643"/>
    <cellStyle name="Note 2 2 2 3 2 3 4 2 5" xfId="45644"/>
    <cellStyle name="Note 2 2 2 3 2 3 4 2 6" xfId="45645"/>
    <cellStyle name="Note 2 2 2 3 2 3 4 2 7" xfId="45646"/>
    <cellStyle name="Note 2 2 2 3 2 3 4 2 8" xfId="45647"/>
    <cellStyle name="Note 2 2 2 3 2 3 4 2 9" xfId="45648"/>
    <cellStyle name="Note 2 2 2 3 2 3 4 3" xfId="45649"/>
    <cellStyle name="Note 2 2 2 3 2 3 4 3 2" xfId="45650"/>
    <cellStyle name="Note 2 2 2 3 2 3 4 3 3" xfId="45651"/>
    <cellStyle name="Note 2 2 2 3 2 3 4 3 4" xfId="45652"/>
    <cellStyle name="Note 2 2 2 3 2 3 4 3 5" xfId="45653"/>
    <cellStyle name="Note 2 2 2 3 2 3 4 3 6" xfId="45654"/>
    <cellStyle name="Note 2 2 2 3 2 3 4 3 7" xfId="45655"/>
    <cellStyle name="Note 2 2 2 3 2 3 4 3 8" xfId="45656"/>
    <cellStyle name="Note 2 2 2 3 2 3 4 4" xfId="45657"/>
    <cellStyle name="Note 2 2 2 3 2 3 4 4 2" xfId="45658"/>
    <cellStyle name="Note 2 2 2 3 2 3 4 4 3" xfId="45659"/>
    <cellStyle name="Note 2 2 2 3 2 3 4 4 4" xfId="45660"/>
    <cellStyle name="Note 2 2 2 3 2 3 4 4 5" xfId="45661"/>
    <cellStyle name="Note 2 2 2 3 2 3 4 4 6" xfId="45662"/>
    <cellStyle name="Note 2 2 2 3 2 3 4 4 7" xfId="45663"/>
    <cellStyle name="Note 2 2 2 3 2 3 4 4 8" xfId="45664"/>
    <cellStyle name="Note 2 2 2 3 2 3 4 4 9" xfId="45665"/>
    <cellStyle name="Note 2 2 2 3 2 3 4 5" xfId="45666"/>
    <cellStyle name="Note 2 2 2 3 2 3 4 6" xfId="45667"/>
    <cellStyle name="Note 2 2 2 3 2 3 4 7" xfId="45668"/>
    <cellStyle name="Note 2 2 2 3 2 3 4 8" xfId="45669"/>
    <cellStyle name="Note 2 2 2 3 2 3 4 9" xfId="45670"/>
    <cellStyle name="Note 2 2 2 3 2 3 5" xfId="45671"/>
    <cellStyle name="Note 2 2 2 3 2 3 5 10" xfId="45672"/>
    <cellStyle name="Note 2 2 2 3 2 3 5 11" xfId="45673"/>
    <cellStyle name="Note 2 2 2 3 2 3 5 12" xfId="45674"/>
    <cellStyle name="Note 2 2 2 3 2 3 5 13" xfId="45675"/>
    <cellStyle name="Note 2 2 2 3 2 3 5 2" xfId="45676"/>
    <cellStyle name="Note 2 2 2 3 2 3 5 2 10" xfId="45677"/>
    <cellStyle name="Note 2 2 2 3 2 3 5 2 2" xfId="45678"/>
    <cellStyle name="Note 2 2 2 3 2 3 5 2 2 2" xfId="45679"/>
    <cellStyle name="Note 2 2 2 3 2 3 5 2 2 3" xfId="45680"/>
    <cellStyle name="Note 2 2 2 3 2 3 5 2 2 4" xfId="45681"/>
    <cellStyle name="Note 2 2 2 3 2 3 5 2 2 5" xfId="45682"/>
    <cellStyle name="Note 2 2 2 3 2 3 5 2 2 6" xfId="45683"/>
    <cellStyle name="Note 2 2 2 3 2 3 5 2 2 7" xfId="45684"/>
    <cellStyle name="Note 2 2 2 3 2 3 5 2 2 8" xfId="45685"/>
    <cellStyle name="Note 2 2 2 3 2 3 5 2 2 9" xfId="45686"/>
    <cellStyle name="Note 2 2 2 3 2 3 5 2 3" xfId="45687"/>
    <cellStyle name="Note 2 2 2 3 2 3 5 2 4" xfId="45688"/>
    <cellStyle name="Note 2 2 2 3 2 3 5 2 5" xfId="45689"/>
    <cellStyle name="Note 2 2 2 3 2 3 5 2 6" xfId="45690"/>
    <cellStyle name="Note 2 2 2 3 2 3 5 2 7" xfId="45691"/>
    <cellStyle name="Note 2 2 2 3 2 3 5 2 8" xfId="45692"/>
    <cellStyle name="Note 2 2 2 3 2 3 5 2 9" xfId="45693"/>
    <cellStyle name="Note 2 2 2 3 2 3 5 3" xfId="45694"/>
    <cellStyle name="Note 2 2 2 3 2 3 5 3 2" xfId="45695"/>
    <cellStyle name="Note 2 2 2 3 2 3 5 3 3" xfId="45696"/>
    <cellStyle name="Note 2 2 2 3 2 3 5 3 4" xfId="45697"/>
    <cellStyle name="Note 2 2 2 3 2 3 5 3 5" xfId="45698"/>
    <cellStyle name="Note 2 2 2 3 2 3 5 3 6" xfId="45699"/>
    <cellStyle name="Note 2 2 2 3 2 3 5 3 7" xfId="45700"/>
    <cellStyle name="Note 2 2 2 3 2 3 5 3 8" xfId="45701"/>
    <cellStyle name="Note 2 2 2 3 2 3 5 4" xfId="45702"/>
    <cellStyle name="Note 2 2 2 3 2 3 5 4 2" xfId="45703"/>
    <cellStyle name="Note 2 2 2 3 2 3 5 4 3" xfId="45704"/>
    <cellStyle name="Note 2 2 2 3 2 3 5 4 4" xfId="45705"/>
    <cellStyle name="Note 2 2 2 3 2 3 5 4 5" xfId="45706"/>
    <cellStyle name="Note 2 2 2 3 2 3 5 4 6" xfId="45707"/>
    <cellStyle name="Note 2 2 2 3 2 3 5 4 7" xfId="45708"/>
    <cellStyle name="Note 2 2 2 3 2 3 5 4 8" xfId="45709"/>
    <cellStyle name="Note 2 2 2 3 2 3 5 4 9" xfId="45710"/>
    <cellStyle name="Note 2 2 2 3 2 3 5 5" xfId="45711"/>
    <cellStyle name="Note 2 2 2 3 2 3 5 6" xfId="45712"/>
    <cellStyle name="Note 2 2 2 3 2 3 5 7" xfId="45713"/>
    <cellStyle name="Note 2 2 2 3 2 3 5 8" xfId="45714"/>
    <cellStyle name="Note 2 2 2 3 2 3 5 9" xfId="45715"/>
    <cellStyle name="Note 2 2 2 3 2 3 6" xfId="45716"/>
    <cellStyle name="Note 2 2 2 3 2 3 6 10" xfId="45717"/>
    <cellStyle name="Note 2 2 2 3 2 3 6 2" xfId="45718"/>
    <cellStyle name="Note 2 2 2 3 2 3 6 2 2" xfId="45719"/>
    <cellStyle name="Note 2 2 2 3 2 3 6 2 3" xfId="45720"/>
    <cellStyle name="Note 2 2 2 3 2 3 6 2 4" xfId="45721"/>
    <cellStyle name="Note 2 2 2 3 2 3 6 2 5" xfId="45722"/>
    <cellStyle name="Note 2 2 2 3 2 3 6 2 6" xfId="45723"/>
    <cellStyle name="Note 2 2 2 3 2 3 6 2 7" xfId="45724"/>
    <cellStyle name="Note 2 2 2 3 2 3 6 2 8" xfId="45725"/>
    <cellStyle name="Note 2 2 2 3 2 3 6 2 9" xfId="45726"/>
    <cellStyle name="Note 2 2 2 3 2 3 6 3" xfId="45727"/>
    <cellStyle name="Note 2 2 2 3 2 3 6 4" xfId="45728"/>
    <cellStyle name="Note 2 2 2 3 2 3 6 5" xfId="45729"/>
    <cellStyle name="Note 2 2 2 3 2 3 6 6" xfId="45730"/>
    <cellStyle name="Note 2 2 2 3 2 3 6 7" xfId="45731"/>
    <cellStyle name="Note 2 2 2 3 2 3 6 8" xfId="45732"/>
    <cellStyle name="Note 2 2 2 3 2 3 6 9" xfId="45733"/>
    <cellStyle name="Note 2 2 2 3 2 3 7" xfId="45734"/>
    <cellStyle name="Note 2 2 2 3 2 3 7 2" xfId="45735"/>
    <cellStyle name="Note 2 2 2 3 2 3 7 3" xfId="45736"/>
    <cellStyle name="Note 2 2 2 3 2 3 7 4" xfId="45737"/>
    <cellStyle name="Note 2 2 2 3 2 3 7 5" xfId="45738"/>
    <cellStyle name="Note 2 2 2 3 2 3 7 6" xfId="45739"/>
    <cellStyle name="Note 2 2 2 3 2 3 7 7" xfId="45740"/>
    <cellStyle name="Note 2 2 2 3 2 3 7 8" xfId="45741"/>
    <cellStyle name="Note 2 2 2 3 2 3 8" xfId="45742"/>
    <cellStyle name="Note 2 2 2 3 2 3 8 2" xfId="45743"/>
    <cellStyle name="Note 2 2 2 3 2 3 8 3" xfId="45744"/>
    <cellStyle name="Note 2 2 2 3 2 3 8 4" xfId="45745"/>
    <cellStyle name="Note 2 2 2 3 2 3 8 5" xfId="45746"/>
    <cellStyle name="Note 2 2 2 3 2 3 8 6" xfId="45747"/>
    <cellStyle name="Note 2 2 2 3 2 3 8 7" xfId="45748"/>
    <cellStyle name="Note 2 2 2 3 2 3 8 8" xfId="45749"/>
    <cellStyle name="Note 2 2 2 3 2 3 8 9" xfId="45750"/>
    <cellStyle name="Note 2 2 2 3 2 3 9" xfId="45751"/>
    <cellStyle name="Note 2 2 2 3 2 4" xfId="45752"/>
    <cellStyle name="Note 2 2 2 3 2 4 10" xfId="45753"/>
    <cellStyle name="Note 2 2 2 3 2 4 11" xfId="45754"/>
    <cellStyle name="Note 2 2 2 3 2 4 12" xfId="45755"/>
    <cellStyle name="Note 2 2 2 3 2 4 13" xfId="45756"/>
    <cellStyle name="Note 2 2 2 3 2 4 2" xfId="45757"/>
    <cellStyle name="Note 2 2 2 3 2 4 2 10" xfId="45758"/>
    <cellStyle name="Note 2 2 2 3 2 4 2 2" xfId="45759"/>
    <cellStyle name="Note 2 2 2 3 2 4 2 2 2" xfId="45760"/>
    <cellStyle name="Note 2 2 2 3 2 4 2 2 3" xfId="45761"/>
    <cellStyle name="Note 2 2 2 3 2 4 2 2 4" xfId="45762"/>
    <cellStyle name="Note 2 2 2 3 2 4 2 2 5" xfId="45763"/>
    <cellStyle name="Note 2 2 2 3 2 4 2 2 6" xfId="45764"/>
    <cellStyle name="Note 2 2 2 3 2 4 2 2 7" xfId="45765"/>
    <cellStyle name="Note 2 2 2 3 2 4 2 2 8" xfId="45766"/>
    <cellStyle name="Note 2 2 2 3 2 4 2 2 9" xfId="45767"/>
    <cellStyle name="Note 2 2 2 3 2 4 2 3" xfId="45768"/>
    <cellStyle name="Note 2 2 2 3 2 4 2 4" xfId="45769"/>
    <cellStyle name="Note 2 2 2 3 2 4 2 5" xfId="45770"/>
    <cellStyle name="Note 2 2 2 3 2 4 2 6" xfId="45771"/>
    <cellStyle name="Note 2 2 2 3 2 4 2 7" xfId="45772"/>
    <cellStyle name="Note 2 2 2 3 2 4 2 8" xfId="45773"/>
    <cellStyle name="Note 2 2 2 3 2 4 2 9" xfId="45774"/>
    <cellStyle name="Note 2 2 2 3 2 4 3" xfId="45775"/>
    <cellStyle name="Note 2 2 2 3 2 4 3 2" xfId="45776"/>
    <cellStyle name="Note 2 2 2 3 2 4 3 3" xfId="45777"/>
    <cellStyle name="Note 2 2 2 3 2 4 3 4" xfId="45778"/>
    <cellStyle name="Note 2 2 2 3 2 4 3 5" xfId="45779"/>
    <cellStyle name="Note 2 2 2 3 2 4 3 6" xfId="45780"/>
    <cellStyle name="Note 2 2 2 3 2 4 3 7" xfId="45781"/>
    <cellStyle name="Note 2 2 2 3 2 4 3 8" xfId="45782"/>
    <cellStyle name="Note 2 2 2 3 2 4 4" xfId="45783"/>
    <cellStyle name="Note 2 2 2 3 2 4 4 2" xfId="45784"/>
    <cellStyle name="Note 2 2 2 3 2 4 4 3" xfId="45785"/>
    <cellStyle name="Note 2 2 2 3 2 4 4 4" xfId="45786"/>
    <cellStyle name="Note 2 2 2 3 2 4 4 5" xfId="45787"/>
    <cellStyle name="Note 2 2 2 3 2 4 4 6" xfId="45788"/>
    <cellStyle name="Note 2 2 2 3 2 4 4 7" xfId="45789"/>
    <cellStyle name="Note 2 2 2 3 2 4 4 8" xfId="45790"/>
    <cellStyle name="Note 2 2 2 3 2 4 4 9" xfId="45791"/>
    <cellStyle name="Note 2 2 2 3 2 4 5" xfId="45792"/>
    <cellStyle name="Note 2 2 2 3 2 4 6" xfId="45793"/>
    <cellStyle name="Note 2 2 2 3 2 4 7" xfId="45794"/>
    <cellStyle name="Note 2 2 2 3 2 4 8" xfId="45795"/>
    <cellStyle name="Note 2 2 2 3 2 4 9" xfId="45796"/>
    <cellStyle name="Note 2 2 2 3 2 5" xfId="45797"/>
    <cellStyle name="Note 2 2 2 3 2 5 2" xfId="45798"/>
    <cellStyle name="Note 2 2 2 3 2 5 3" xfId="45799"/>
    <cellStyle name="Note 2 2 2 3 2 5 4" xfId="45800"/>
    <cellStyle name="Note 2 2 2 3 2 5 5" xfId="45801"/>
    <cellStyle name="Note 2 2 2 3 2 5 6" xfId="45802"/>
    <cellStyle name="Note 2 2 2 3 2 5 7" xfId="45803"/>
    <cellStyle name="Note 2 2 2 3 2 5 8" xfId="45804"/>
    <cellStyle name="Note 2 2 2 3 2 5 9" xfId="45805"/>
    <cellStyle name="Note 2 2 2 3 2 6" xfId="45806"/>
    <cellStyle name="Note 2 2 2 3 2 6 2" xfId="45807"/>
    <cellStyle name="Note 2 2 2 3 2 6 3" xfId="45808"/>
    <cellStyle name="Note 2 2 2 3 2 6 4" xfId="45809"/>
    <cellStyle name="Note 2 2 2 3 2 6 5" xfId="45810"/>
    <cellStyle name="Note 2 2 2 3 2 6 6" xfId="45811"/>
    <cellStyle name="Note 2 2 2 3 2 6 7" xfId="45812"/>
    <cellStyle name="Note 2 2 2 3 2 6 8" xfId="45813"/>
    <cellStyle name="Note 2 2 2 3 2 6 9" xfId="45814"/>
    <cellStyle name="Note 2 2 2 3 2 7" xfId="45815"/>
    <cellStyle name="Note 2 2 2 3 2 7 2" xfId="45816"/>
    <cellStyle name="Note 2 2 2 3 2 7 3" xfId="45817"/>
    <cellStyle name="Note 2 2 2 3 2 7 4" xfId="45818"/>
    <cellStyle name="Note 2 2 2 3 2 7 5" xfId="45819"/>
    <cellStyle name="Note 2 2 2 3 2 7 6" xfId="45820"/>
    <cellStyle name="Note 2 2 2 3 2 7 7" xfId="45821"/>
    <cellStyle name="Note 2 2 2 3 2 7 8" xfId="45822"/>
    <cellStyle name="Note 2 2 2 3 2 8" xfId="45823"/>
    <cellStyle name="Note 2 2 2 3 2 9" xfId="45824"/>
    <cellStyle name="Note 2 2 2 3 20" xfId="45825"/>
    <cellStyle name="Note 2 2 2 3 21" xfId="45826"/>
    <cellStyle name="Note 2 2 2 3 22" xfId="45827"/>
    <cellStyle name="Note 2 2 2 3 23" xfId="45828"/>
    <cellStyle name="Note 2 2 2 3 24" xfId="45829"/>
    <cellStyle name="Note 2 2 2 3 25" xfId="45830"/>
    <cellStyle name="Note 2 2 2 3 26" xfId="45831"/>
    <cellStyle name="Note 2 2 2 3 27" xfId="45832"/>
    <cellStyle name="Note 2 2 2 3 28" xfId="45833"/>
    <cellStyle name="Note 2 2 2 3 29" xfId="45834"/>
    <cellStyle name="Note 2 2 2 3 3" xfId="45835"/>
    <cellStyle name="Note 2 2 2 3 3 10" xfId="45836"/>
    <cellStyle name="Note 2 2 2 3 3 11" xfId="45837"/>
    <cellStyle name="Note 2 2 2 3 3 12" xfId="45838"/>
    <cellStyle name="Note 2 2 2 3 3 13" xfId="45839"/>
    <cellStyle name="Note 2 2 2 3 3 14" xfId="45840"/>
    <cellStyle name="Note 2 2 2 3 3 15" xfId="45841"/>
    <cellStyle name="Note 2 2 2 3 3 16" xfId="45842"/>
    <cellStyle name="Note 2 2 2 3 3 17" xfId="45843"/>
    <cellStyle name="Note 2 2 2 3 3 18" xfId="45844"/>
    <cellStyle name="Note 2 2 2 3 3 19" xfId="45845"/>
    <cellStyle name="Note 2 2 2 3 3 2" xfId="45846"/>
    <cellStyle name="Note 2 2 2 3 3 2 10" xfId="45847"/>
    <cellStyle name="Note 2 2 2 3 3 2 11" xfId="45848"/>
    <cellStyle name="Note 2 2 2 3 3 2 12" xfId="45849"/>
    <cellStyle name="Note 2 2 2 3 3 2 13" xfId="45850"/>
    <cellStyle name="Note 2 2 2 3 3 2 2" xfId="45851"/>
    <cellStyle name="Note 2 2 2 3 3 2 2 10" xfId="45852"/>
    <cellStyle name="Note 2 2 2 3 3 2 2 2" xfId="45853"/>
    <cellStyle name="Note 2 2 2 3 3 2 2 2 2" xfId="45854"/>
    <cellStyle name="Note 2 2 2 3 3 2 2 2 3" xfId="45855"/>
    <cellStyle name="Note 2 2 2 3 3 2 2 2 4" xfId="45856"/>
    <cellStyle name="Note 2 2 2 3 3 2 2 2 5" xfId="45857"/>
    <cellStyle name="Note 2 2 2 3 3 2 2 2 6" xfId="45858"/>
    <cellStyle name="Note 2 2 2 3 3 2 2 2 7" xfId="45859"/>
    <cellStyle name="Note 2 2 2 3 3 2 2 2 8" xfId="45860"/>
    <cellStyle name="Note 2 2 2 3 3 2 2 2 9" xfId="45861"/>
    <cellStyle name="Note 2 2 2 3 3 2 2 3" xfId="45862"/>
    <cellStyle name="Note 2 2 2 3 3 2 2 4" xfId="45863"/>
    <cellStyle name="Note 2 2 2 3 3 2 2 5" xfId="45864"/>
    <cellStyle name="Note 2 2 2 3 3 2 2 6" xfId="45865"/>
    <cellStyle name="Note 2 2 2 3 3 2 2 7" xfId="45866"/>
    <cellStyle name="Note 2 2 2 3 3 2 2 8" xfId="45867"/>
    <cellStyle name="Note 2 2 2 3 3 2 2 9" xfId="45868"/>
    <cellStyle name="Note 2 2 2 3 3 2 3" xfId="45869"/>
    <cellStyle name="Note 2 2 2 3 3 2 3 2" xfId="45870"/>
    <cellStyle name="Note 2 2 2 3 3 2 3 3" xfId="45871"/>
    <cellStyle name="Note 2 2 2 3 3 2 3 4" xfId="45872"/>
    <cellStyle name="Note 2 2 2 3 3 2 3 5" xfId="45873"/>
    <cellStyle name="Note 2 2 2 3 3 2 3 6" xfId="45874"/>
    <cellStyle name="Note 2 2 2 3 3 2 3 7" xfId="45875"/>
    <cellStyle name="Note 2 2 2 3 3 2 3 8" xfId="45876"/>
    <cellStyle name="Note 2 2 2 3 3 2 4" xfId="45877"/>
    <cellStyle name="Note 2 2 2 3 3 2 4 2" xfId="45878"/>
    <cellStyle name="Note 2 2 2 3 3 2 4 3" xfId="45879"/>
    <cellStyle name="Note 2 2 2 3 3 2 4 4" xfId="45880"/>
    <cellStyle name="Note 2 2 2 3 3 2 4 5" xfId="45881"/>
    <cellStyle name="Note 2 2 2 3 3 2 4 6" xfId="45882"/>
    <cellStyle name="Note 2 2 2 3 3 2 4 7" xfId="45883"/>
    <cellStyle name="Note 2 2 2 3 3 2 4 8" xfId="45884"/>
    <cellStyle name="Note 2 2 2 3 3 2 4 9" xfId="45885"/>
    <cellStyle name="Note 2 2 2 3 3 2 5" xfId="45886"/>
    <cellStyle name="Note 2 2 2 3 3 2 6" xfId="45887"/>
    <cellStyle name="Note 2 2 2 3 3 2 7" xfId="45888"/>
    <cellStyle name="Note 2 2 2 3 3 2 8" xfId="45889"/>
    <cellStyle name="Note 2 2 2 3 3 2 9" xfId="45890"/>
    <cellStyle name="Note 2 2 2 3 3 20" xfId="45891"/>
    <cellStyle name="Note 2 2 2 3 3 21" xfId="45892"/>
    <cellStyle name="Note 2 2 2 3 3 22" xfId="45893"/>
    <cellStyle name="Note 2 2 2 3 3 23" xfId="45894"/>
    <cellStyle name="Note 2 2 2 3 3 24" xfId="45895"/>
    <cellStyle name="Note 2 2 2 3 3 3" xfId="45896"/>
    <cellStyle name="Note 2 2 2 3 3 3 10" xfId="45897"/>
    <cellStyle name="Note 2 2 2 3 3 3 11" xfId="45898"/>
    <cellStyle name="Note 2 2 2 3 3 3 12" xfId="45899"/>
    <cellStyle name="Note 2 2 2 3 3 3 13" xfId="45900"/>
    <cellStyle name="Note 2 2 2 3 3 3 2" xfId="45901"/>
    <cellStyle name="Note 2 2 2 3 3 3 2 10" xfId="45902"/>
    <cellStyle name="Note 2 2 2 3 3 3 2 2" xfId="45903"/>
    <cellStyle name="Note 2 2 2 3 3 3 2 2 2" xfId="45904"/>
    <cellStyle name="Note 2 2 2 3 3 3 2 2 3" xfId="45905"/>
    <cellStyle name="Note 2 2 2 3 3 3 2 2 4" xfId="45906"/>
    <cellStyle name="Note 2 2 2 3 3 3 2 2 5" xfId="45907"/>
    <cellStyle name="Note 2 2 2 3 3 3 2 2 6" xfId="45908"/>
    <cellStyle name="Note 2 2 2 3 3 3 2 2 7" xfId="45909"/>
    <cellStyle name="Note 2 2 2 3 3 3 2 2 8" xfId="45910"/>
    <cellStyle name="Note 2 2 2 3 3 3 2 2 9" xfId="45911"/>
    <cellStyle name="Note 2 2 2 3 3 3 2 3" xfId="45912"/>
    <cellStyle name="Note 2 2 2 3 3 3 2 4" xfId="45913"/>
    <cellStyle name="Note 2 2 2 3 3 3 2 5" xfId="45914"/>
    <cellStyle name="Note 2 2 2 3 3 3 2 6" xfId="45915"/>
    <cellStyle name="Note 2 2 2 3 3 3 2 7" xfId="45916"/>
    <cellStyle name="Note 2 2 2 3 3 3 2 8" xfId="45917"/>
    <cellStyle name="Note 2 2 2 3 3 3 2 9" xfId="45918"/>
    <cellStyle name="Note 2 2 2 3 3 3 3" xfId="45919"/>
    <cellStyle name="Note 2 2 2 3 3 3 3 2" xfId="45920"/>
    <cellStyle name="Note 2 2 2 3 3 3 3 3" xfId="45921"/>
    <cellStyle name="Note 2 2 2 3 3 3 3 4" xfId="45922"/>
    <cellStyle name="Note 2 2 2 3 3 3 3 5" xfId="45923"/>
    <cellStyle name="Note 2 2 2 3 3 3 3 6" xfId="45924"/>
    <cellStyle name="Note 2 2 2 3 3 3 3 7" xfId="45925"/>
    <cellStyle name="Note 2 2 2 3 3 3 3 8" xfId="45926"/>
    <cellStyle name="Note 2 2 2 3 3 3 4" xfId="45927"/>
    <cellStyle name="Note 2 2 2 3 3 3 4 2" xfId="45928"/>
    <cellStyle name="Note 2 2 2 3 3 3 4 3" xfId="45929"/>
    <cellStyle name="Note 2 2 2 3 3 3 4 4" xfId="45930"/>
    <cellStyle name="Note 2 2 2 3 3 3 4 5" xfId="45931"/>
    <cellStyle name="Note 2 2 2 3 3 3 4 6" xfId="45932"/>
    <cellStyle name="Note 2 2 2 3 3 3 4 7" xfId="45933"/>
    <cellStyle name="Note 2 2 2 3 3 3 4 8" xfId="45934"/>
    <cellStyle name="Note 2 2 2 3 3 3 4 9" xfId="45935"/>
    <cellStyle name="Note 2 2 2 3 3 3 5" xfId="45936"/>
    <cellStyle name="Note 2 2 2 3 3 3 6" xfId="45937"/>
    <cellStyle name="Note 2 2 2 3 3 3 7" xfId="45938"/>
    <cellStyle name="Note 2 2 2 3 3 3 8" xfId="45939"/>
    <cellStyle name="Note 2 2 2 3 3 3 9" xfId="45940"/>
    <cellStyle name="Note 2 2 2 3 3 4" xfId="45941"/>
    <cellStyle name="Note 2 2 2 3 3 4 10" xfId="45942"/>
    <cellStyle name="Note 2 2 2 3 3 4 11" xfId="45943"/>
    <cellStyle name="Note 2 2 2 3 3 4 12" xfId="45944"/>
    <cellStyle name="Note 2 2 2 3 3 4 13" xfId="45945"/>
    <cellStyle name="Note 2 2 2 3 3 4 2" xfId="45946"/>
    <cellStyle name="Note 2 2 2 3 3 4 2 10" xfId="45947"/>
    <cellStyle name="Note 2 2 2 3 3 4 2 2" xfId="45948"/>
    <cellStyle name="Note 2 2 2 3 3 4 2 2 2" xfId="45949"/>
    <cellStyle name="Note 2 2 2 3 3 4 2 2 3" xfId="45950"/>
    <cellStyle name="Note 2 2 2 3 3 4 2 2 4" xfId="45951"/>
    <cellStyle name="Note 2 2 2 3 3 4 2 2 5" xfId="45952"/>
    <cellStyle name="Note 2 2 2 3 3 4 2 2 6" xfId="45953"/>
    <cellStyle name="Note 2 2 2 3 3 4 2 2 7" xfId="45954"/>
    <cellStyle name="Note 2 2 2 3 3 4 2 2 8" xfId="45955"/>
    <cellStyle name="Note 2 2 2 3 3 4 2 2 9" xfId="45956"/>
    <cellStyle name="Note 2 2 2 3 3 4 2 3" xfId="45957"/>
    <cellStyle name="Note 2 2 2 3 3 4 2 4" xfId="45958"/>
    <cellStyle name="Note 2 2 2 3 3 4 2 5" xfId="45959"/>
    <cellStyle name="Note 2 2 2 3 3 4 2 6" xfId="45960"/>
    <cellStyle name="Note 2 2 2 3 3 4 2 7" xfId="45961"/>
    <cellStyle name="Note 2 2 2 3 3 4 2 8" xfId="45962"/>
    <cellStyle name="Note 2 2 2 3 3 4 2 9" xfId="45963"/>
    <cellStyle name="Note 2 2 2 3 3 4 3" xfId="45964"/>
    <cellStyle name="Note 2 2 2 3 3 4 3 2" xfId="45965"/>
    <cellStyle name="Note 2 2 2 3 3 4 3 3" xfId="45966"/>
    <cellStyle name="Note 2 2 2 3 3 4 3 4" xfId="45967"/>
    <cellStyle name="Note 2 2 2 3 3 4 3 5" xfId="45968"/>
    <cellStyle name="Note 2 2 2 3 3 4 3 6" xfId="45969"/>
    <cellStyle name="Note 2 2 2 3 3 4 3 7" xfId="45970"/>
    <cellStyle name="Note 2 2 2 3 3 4 3 8" xfId="45971"/>
    <cellStyle name="Note 2 2 2 3 3 4 4" xfId="45972"/>
    <cellStyle name="Note 2 2 2 3 3 4 4 2" xfId="45973"/>
    <cellStyle name="Note 2 2 2 3 3 4 4 3" xfId="45974"/>
    <cellStyle name="Note 2 2 2 3 3 4 4 4" xfId="45975"/>
    <cellStyle name="Note 2 2 2 3 3 4 4 5" xfId="45976"/>
    <cellStyle name="Note 2 2 2 3 3 4 4 6" xfId="45977"/>
    <cellStyle name="Note 2 2 2 3 3 4 4 7" xfId="45978"/>
    <cellStyle name="Note 2 2 2 3 3 4 4 8" xfId="45979"/>
    <cellStyle name="Note 2 2 2 3 3 4 4 9" xfId="45980"/>
    <cellStyle name="Note 2 2 2 3 3 4 5" xfId="45981"/>
    <cellStyle name="Note 2 2 2 3 3 4 6" xfId="45982"/>
    <cellStyle name="Note 2 2 2 3 3 4 7" xfId="45983"/>
    <cellStyle name="Note 2 2 2 3 3 4 8" xfId="45984"/>
    <cellStyle name="Note 2 2 2 3 3 4 9" xfId="45985"/>
    <cellStyle name="Note 2 2 2 3 3 5" xfId="45986"/>
    <cellStyle name="Note 2 2 2 3 3 5 10" xfId="45987"/>
    <cellStyle name="Note 2 2 2 3 3 5 11" xfId="45988"/>
    <cellStyle name="Note 2 2 2 3 3 5 12" xfId="45989"/>
    <cellStyle name="Note 2 2 2 3 3 5 13" xfId="45990"/>
    <cellStyle name="Note 2 2 2 3 3 5 2" xfId="45991"/>
    <cellStyle name="Note 2 2 2 3 3 5 2 10" xfId="45992"/>
    <cellStyle name="Note 2 2 2 3 3 5 2 2" xfId="45993"/>
    <cellStyle name="Note 2 2 2 3 3 5 2 2 2" xfId="45994"/>
    <cellStyle name="Note 2 2 2 3 3 5 2 2 3" xfId="45995"/>
    <cellStyle name="Note 2 2 2 3 3 5 2 2 4" xfId="45996"/>
    <cellStyle name="Note 2 2 2 3 3 5 2 2 5" xfId="45997"/>
    <cellStyle name="Note 2 2 2 3 3 5 2 2 6" xfId="45998"/>
    <cellStyle name="Note 2 2 2 3 3 5 2 2 7" xfId="45999"/>
    <cellStyle name="Note 2 2 2 3 3 5 2 2 8" xfId="46000"/>
    <cellStyle name="Note 2 2 2 3 3 5 2 2 9" xfId="46001"/>
    <cellStyle name="Note 2 2 2 3 3 5 2 3" xfId="46002"/>
    <cellStyle name="Note 2 2 2 3 3 5 2 4" xfId="46003"/>
    <cellStyle name="Note 2 2 2 3 3 5 2 5" xfId="46004"/>
    <cellStyle name="Note 2 2 2 3 3 5 2 6" xfId="46005"/>
    <cellStyle name="Note 2 2 2 3 3 5 2 7" xfId="46006"/>
    <cellStyle name="Note 2 2 2 3 3 5 2 8" xfId="46007"/>
    <cellStyle name="Note 2 2 2 3 3 5 2 9" xfId="46008"/>
    <cellStyle name="Note 2 2 2 3 3 5 3" xfId="46009"/>
    <cellStyle name="Note 2 2 2 3 3 5 3 2" xfId="46010"/>
    <cellStyle name="Note 2 2 2 3 3 5 3 3" xfId="46011"/>
    <cellStyle name="Note 2 2 2 3 3 5 3 4" xfId="46012"/>
    <cellStyle name="Note 2 2 2 3 3 5 3 5" xfId="46013"/>
    <cellStyle name="Note 2 2 2 3 3 5 3 6" xfId="46014"/>
    <cellStyle name="Note 2 2 2 3 3 5 3 7" xfId="46015"/>
    <cellStyle name="Note 2 2 2 3 3 5 3 8" xfId="46016"/>
    <cellStyle name="Note 2 2 2 3 3 5 4" xfId="46017"/>
    <cellStyle name="Note 2 2 2 3 3 5 4 2" xfId="46018"/>
    <cellStyle name="Note 2 2 2 3 3 5 4 3" xfId="46019"/>
    <cellStyle name="Note 2 2 2 3 3 5 4 4" xfId="46020"/>
    <cellStyle name="Note 2 2 2 3 3 5 4 5" xfId="46021"/>
    <cellStyle name="Note 2 2 2 3 3 5 4 6" xfId="46022"/>
    <cellStyle name="Note 2 2 2 3 3 5 4 7" xfId="46023"/>
    <cellStyle name="Note 2 2 2 3 3 5 4 8" xfId="46024"/>
    <cellStyle name="Note 2 2 2 3 3 5 4 9" xfId="46025"/>
    <cellStyle name="Note 2 2 2 3 3 5 5" xfId="46026"/>
    <cellStyle name="Note 2 2 2 3 3 5 6" xfId="46027"/>
    <cellStyle name="Note 2 2 2 3 3 5 7" xfId="46028"/>
    <cellStyle name="Note 2 2 2 3 3 5 8" xfId="46029"/>
    <cellStyle name="Note 2 2 2 3 3 5 9" xfId="46030"/>
    <cellStyle name="Note 2 2 2 3 3 6" xfId="46031"/>
    <cellStyle name="Note 2 2 2 3 3 6 10" xfId="46032"/>
    <cellStyle name="Note 2 2 2 3 3 6 2" xfId="46033"/>
    <cellStyle name="Note 2 2 2 3 3 6 2 2" xfId="46034"/>
    <cellStyle name="Note 2 2 2 3 3 6 2 3" xfId="46035"/>
    <cellStyle name="Note 2 2 2 3 3 6 2 4" xfId="46036"/>
    <cellStyle name="Note 2 2 2 3 3 6 2 5" xfId="46037"/>
    <cellStyle name="Note 2 2 2 3 3 6 2 6" xfId="46038"/>
    <cellStyle name="Note 2 2 2 3 3 6 2 7" xfId="46039"/>
    <cellStyle name="Note 2 2 2 3 3 6 2 8" xfId="46040"/>
    <cellStyle name="Note 2 2 2 3 3 6 2 9" xfId="46041"/>
    <cellStyle name="Note 2 2 2 3 3 6 3" xfId="46042"/>
    <cellStyle name="Note 2 2 2 3 3 6 4" xfId="46043"/>
    <cellStyle name="Note 2 2 2 3 3 6 5" xfId="46044"/>
    <cellStyle name="Note 2 2 2 3 3 6 6" xfId="46045"/>
    <cellStyle name="Note 2 2 2 3 3 6 7" xfId="46046"/>
    <cellStyle name="Note 2 2 2 3 3 6 8" xfId="46047"/>
    <cellStyle name="Note 2 2 2 3 3 6 9" xfId="46048"/>
    <cellStyle name="Note 2 2 2 3 3 7" xfId="46049"/>
    <cellStyle name="Note 2 2 2 3 3 7 2" xfId="46050"/>
    <cellStyle name="Note 2 2 2 3 3 7 3" xfId="46051"/>
    <cellStyle name="Note 2 2 2 3 3 7 4" xfId="46052"/>
    <cellStyle name="Note 2 2 2 3 3 7 5" xfId="46053"/>
    <cellStyle name="Note 2 2 2 3 3 7 6" xfId="46054"/>
    <cellStyle name="Note 2 2 2 3 3 7 7" xfId="46055"/>
    <cellStyle name="Note 2 2 2 3 3 7 8" xfId="46056"/>
    <cellStyle name="Note 2 2 2 3 3 8" xfId="46057"/>
    <cellStyle name="Note 2 2 2 3 3 8 2" xfId="46058"/>
    <cellStyle name="Note 2 2 2 3 3 8 3" xfId="46059"/>
    <cellStyle name="Note 2 2 2 3 3 8 4" xfId="46060"/>
    <cellStyle name="Note 2 2 2 3 3 8 5" xfId="46061"/>
    <cellStyle name="Note 2 2 2 3 3 8 6" xfId="46062"/>
    <cellStyle name="Note 2 2 2 3 3 8 7" xfId="46063"/>
    <cellStyle name="Note 2 2 2 3 3 8 8" xfId="46064"/>
    <cellStyle name="Note 2 2 2 3 3 8 9" xfId="46065"/>
    <cellStyle name="Note 2 2 2 3 3 9" xfId="46066"/>
    <cellStyle name="Note 2 2 2 3 4" xfId="46067"/>
    <cellStyle name="Note 2 2 2 3 4 10" xfId="46068"/>
    <cellStyle name="Note 2 2 2 3 4 11" xfId="46069"/>
    <cellStyle name="Note 2 2 2 3 4 12" xfId="46070"/>
    <cellStyle name="Note 2 2 2 3 4 13" xfId="46071"/>
    <cellStyle name="Note 2 2 2 3 4 14" xfId="46072"/>
    <cellStyle name="Note 2 2 2 3 4 15" xfId="46073"/>
    <cellStyle name="Note 2 2 2 3 4 16" xfId="46074"/>
    <cellStyle name="Note 2 2 2 3 4 17" xfId="46075"/>
    <cellStyle name="Note 2 2 2 3 4 18" xfId="46076"/>
    <cellStyle name="Note 2 2 2 3 4 2" xfId="46077"/>
    <cellStyle name="Note 2 2 2 3 4 2 10" xfId="46078"/>
    <cellStyle name="Note 2 2 2 3 4 2 11" xfId="46079"/>
    <cellStyle name="Note 2 2 2 3 4 2 12" xfId="46080"/>
    <cellStyle name="Note 2 2 2 3 4 2 13" xfId="46081"/>
    <cellStyle name="Note 2 2 2 3 4 2 2" xfId="46082"/>
    <cellStyle name="Note 2 2 2 3 4 2 2 10" xfId="46083"/>
    <cellStyle name="Note 2 2 2 3 4 2 2 2" xfId="46084"/>
    <cellStyle name="Note 2 2 2 3 4 2 2 2 2" xfId="46085"/>
    <cellStyle name="Note 2 2 2 3 4 2 2 2 3" xfId="46086"/>
    <cellStyle name="Note 2 2 2 3 4 2 2 2 4" xfId="46087"/>
    <cellStyle name="Note 2 2 2 3 4 2 2 2 5" xfId="46088"/>
    <cellStyle name="Note 2 2 2 3 4 2 2 2 6" xfId="46089"/>
    <cellStyle name="Note 2 2 2 3 4 2 2 2 7" xfId="46090"/>
    <cellStyle name="Note 2 2 2 3 4 2 2 2 8" xfId="46091"/>
    <cellStyle name="Note 2 2 2 3 4 2 2 2 9" xfId="46092"/>
    <cellStyle name="Note 2 2 2 3 4 2 2 3" xfId="46093"/>
    <cellStyle name="Note 2 2 2 3 4 2 2 4" xfId="46094"/>
    <cellStyle name="Note 2 2 2 3 4 2 2 5" xfId="46095"/>
    <cellStyle name="Note 2 2 2 3 4 2 2 6" xfId="46096"/>
    <cellStyle name="Note 2 2 2 3 4 2 2 7" xfId="46097"/>
    <cellStyle name="Note 2 2 2 3 4 2 2 8" xfId="46098"/>
    <cellStyle name="Note 2 2 2 3 4 2 2 9" xfId="46099"/>
    <cellStyle name="Note 2 2 2 3 4 2 3" xfId="46100"/>
    <cellStyle name="Note 2 2 2 3 4 2 3 2" xfId="46101"/>
    <cellStyle name="Note 2 2 2 3 4 2 3 3" xfId="46102"/>
    <cellStyle name="Note 2 2 2 3 4 2 3 4" xfId="46103"/>
    <cellStyle name="Note 2 2 2 3 4 2 3 5" xfId="46104"/>
    <cellStyle name="Note 2 2 2 3 4 2 3 6" xfId="46105"/>
    <cellStyle name="Note 2 2 2 3 4 2 3 7" xfId="46106"/>
    <cellStyle name="Note 2 2 2 3 4 2 3 8" xfId="46107"/>
    <cellStyle name="Note 2 2 2 3 4 2 4" xfId="46108"/>
    <cellStyle name="Note 2 2 2 3 4 2 4 2" xfId="46109"/>
    <cellStyle name="Note 2 2 2 3 4 2 4 3" xfId="46110"/>
    <cellStyle name="Note 2 2 2 3 4 2 4 4" xfId="46111"/>
    <cellStyle name="Note 2 2 2 3 4 2 4 5" xfId="46112"/>
    <cellStyle name="Note 2 2 2 3 4 2 4 6" xfId="46113"/>
    <cellStyle name="Note 2 2 2 3 4 2 4 7" xfId="46114"/>
    <cellStyle name="Note 2 2 2 3 4 2 4 8" xfId="46115"/>
    <cellStyle name="Note 2 2 2 3 4 2 4 9" xfId="46116"/>
    <cellStyle name="Note 2 2 2 3 4 2 5" xfId="46117"/>
    <cellStyle name="Note 2 2 2 3 4 2 6" xfId="46118"/>
    <cellStyle name="Note 2 2 2 3 4 2 7" xfId="46119"/>
    <cellStyle name="Note 2 2 2 3 4 2 8" xfId="46120"/>
    <cellStyle name="Note 2 2 2 3 4 2 9" xfId="46121"/>
    <cellStyle name="Note 2 2 2 3 4 3" xfId="46122"/>
    <cellStyle name="Note 2 2 2 3 4 3 10" xfId="46123"/>
    <cellStyle name="Note 2 2 2 3 4 3 11" xfId="46124"/>
    <cellStyle name="Note 2 2 2 3 4 3 12" xfId="46125"/>
    <cellStyle name="Note 2 2 2 3 4 3 13" xfId="46126"/>
    <cellStyle name="Note 2 2 2 3 4 3 2" xfId="46127"/>
    <cellStyle name="Note 2 2 2 3 4 3 2 10" xfId="46128"/>
    <cellStyle name="Note 2 2 2 3 4 3 2 2" xfId="46129"/>
    <cellStyle name="Note 2 2 2 3 4 3 2 2 2" xfId="46130"/>
    <cellStyle name="Note 2 2 2 3 4 3 2 2 3" xfId="46131"/>
    <cellStyle name="Note 2 2 2 3 4 3 2 2 4" xfId="46132"/>
    <cellStyle name="Note 2 2 2 3 4 3 2 2 5" xfId="46133"/>
    <cellStyle name="Note 2 2 2 3 4 3 2 2 6" xfId="46134"/>
    <cellStyle name="Note 2 2 2 3 4 3 2 2 7" xfId="46135"/>
    <cellStyle name="Note 2 2 2 3 4 3 2 2 8" xfId="46136"/>
    <cellStyle name="Note 2 2 2 3 4 3 2 2 9" xfId="46137"/>
    <cellStyle name="Note 2 2 2 3 4 3 2 3" xfId="46138"/>
    <cellStyle name="Note 2 2 2 3 4 3 2 4" xfId="46139"/>
    <cellStyle name="Note 2 2 2 3 4 3 2 5" xfId="46140"/>
    <cellStyle name="Note 2 2 2 3 4 3 2 6" xfId="46141"/>
    <cellStyle name="Note 2 2 2 3 4 3 2 7" xfId="46142"/>
    <cellStyle name="Note 2 2 2 3 4 3 2 8" xfId="46143"/>
    <cellStyle name="Note 2 2 2 3 4 3 2 9" xfId="46144"/>
    <cellStyle name="Note 2 2 2 3 4 3 3" xfId="46145"/>
    <cellStyle name="Note 2 2 2 3 4 3 3 2" xfId="46146"/>
    <cellStyle name="Note 2 2 2 3 4 3 3 3" xfId="46147"/>
    <cellStyle name="Note 2 2 2 3 4 3 3 4" xfId="46148"/>
    <cellStyle name="Note 2 2 2 3 4 3 3 5" xfId="46149"/>
    <cellStyle name="Note 2 2 2 3 4 3 3 6" xfId="46150"/>
    <cellStyle name="Note 2 2 2 3 4 3 3 7" xfId="46151"/>
    <cellStyle name="Note 2 2 2 3 4 3 3 8" xfId="46152"/>
    <cellStyle name="Note 2 2 2 3 4 3 4" xfId="46153"/>
    <cellStyle name="Note 2 2 2 3 4 3 4 2" xfId="46154"/>
    <cellStyle name="Note 2 2 2 3 4 3 4 3" xfId="46155"/>
    <cellStyle name="Note 2 2 2 3 4 3 4 4" xfId="46156"/>
    <cellStyle name="Note 2 2 2 3 4 3 4 5" xfId="46157"/>
    <cellStyle name="Note 2 2 2 3 4 3 4 6" xfId="46158"/>
    <cellStyle name="Note 2 2 2 3 4 3 4 7" xfId="46159"/>
    <cellStyle name="Note 2 2 2 3 4 3 4 8" xfId="46160"/>
    <cellStyle name="Note 2 2 2 3 4 3 4 9" xfId="46161"/>
    <cellStyle name="Note 2 2 2 3 4 3 5" xfId="46162"/>
    <cellStyle name="Note 2 2 2 3 4 3 6" xfId="46163"/>
    <cellStyle name="Note 2 2 2 3 4 3 7" xfId="46164"/>
    <cellStyle name="Note 2 2 2 3 4 3 8" xfId="46165"/>
    <cellStyle name="Note 2 2 2 3 4 3 9" xfId="46166"/>
    <cellStyle name="Note 2 2 2 3 4 4" xfId="46167"/>
    <cellStyle name="Note 2 2 2 3 4 4 10" xfId="46168"/>
    <cellStyle name="Note 2 2 2 3 4 4 11" xfId="46169"/>
    <cellStyle name="Note 2 2 2 3 4 4 12" xfId="46170"/>
    <cellStyle name="Note 2 2 2 3 4 4 13" xfId="46171"/>
    <cellStyle name="Note 2 2 2 3 4 4 2" xfId="46172"/>
    <cellStyle name="Note 2 2 2 3 4 4 2 10" xfId="46173"/>
    <cellStyle name="Note 2 2 2 3 4 4 2 2" xfId="46174"/>
    <cellStyle name="Note 2 2 2 3 4 4 2 2 2" xfId="46175"/>
    <cellStyle name="Note 2 2 2 3 4 4 2 2 3" xfId="46176"/>
    <cellStyle name="Note 2 2 2 3 4 4 2 2 4" xfId="46177"/>
    <cellStyle name="Note 2 2 2 3 4 4 2 2 5" xfId="46178"/>
    <cellStyle name="Note 2 2 2 3 4 4 2 2 6" xfId="46179"/>
    <cellStyle name="Note 2 2 2 3 4 4 2 2 7" xfId="46180"/>
    <cellStyle name="Note 2 2 2 3 4 4 2 2 8" xfId="46181"/>
    <cellStyle name="Note 2 2 2 3 4 4 2 2 9" xfId="46182"/>
    <cellStyle name="Note 2 2 2 3 4 4 2 3" xfId="46183"/>
    <cellStyle name="Note 2 2 2 3 4 4 2 4" xfId="46184"/>
    <cellStyle name="Note 2 2 2 3 4 4 2 5" xfId="46185"/>
    <cellStyle name="Note 2 2 2 3 4 4 2 6" xfId="46186"/>
    <cellStyle name="Note 2 2 2 3 4 4 2 7" xfId="46187"/>
    <cellStyle name="Note 2 2 2 3 4 4 2 8" xfId="46188"/>
    <cellStyle name="Note 2 2 2 3 4 4 2 9" xfId="46189"/>
    <cellStyle name="Note 2 2 2 3 4 4 3" xfId="46190"/>
    <cellStyle name="Note 2 2 2 3 4 4 3 2" xfId="46191"/>
    <cellStyle name="Note 2 2 2 3 4 4 3 3" xfId="46192"/>
    <cellStyle name="Note 2 2 2 3 4 4 3 4" xfId="46193"/>
    <cellStyle name="Note 2 2 2 3 4 4 3 5" xfId="46194"/>
    <cellStyle name="Note 2 2 2 3 4 4 3 6" xfId="46195"/>
    <cellStyle name="Note 2 2 2 3 4 4 3 7" xfId="46196"/>
    <cellStyle name="Note 2 2 2 3 4 4 3 8" xfId="46197"/>
    <cellStyle name="Note 2 2 2 3 4 4 4" xfId="46198"/>
    <cellStyle name="Note 2 2 2 3 4 4 4 2" xfId="46199"/>
    <cellStyle name="Note 2 2 2 3 4 4 4 3" xfId="46200"/>
    <cellStyle name="Note 2 2 2 3 4 4 4 4" xfId="46201"/>
    <cellStyle name="Note 2 2 2 3 4 4 4 5" xfId="46202"/>
    <cellStyle name="Note 2 2 2 3 4 4 4 6" xfId="46203"/>
    <cellStyle name="Note 2 2 2 3 4 4 4 7" xfId="46204"/>
    <cellStyle name="Note 2 2 2 3 4 4 4 8" xfId="46205"/>
    <cellStyle name="Note 2 2 2 3 4 4 4 9" xfId="46206"/>
    <cellStyle name="Note 2 2 2 3 4 4 5" xfId="46207"/>
    <cellStyle name="Note 2 2 2 3 4 4 6" xfId="46208"/>
    <cellStyle name="Note 2 2 2 3 4 4 7" xfId="46209"/>
    <cellStyle name="Note 2 2 2 3 4 4 8" xfId="46210"/>
    <cellStyle name="Note 2 2 2 3 4 4 9" xfId="46211"/>
    <cellStyle name="Note 2 2 2 3 4 5" xfId="46212"/>
    <cellStyle name="Note 2 2 2 3 4 5 10" xfId="46213"/>
    <cellStyle name="Note 2 2 2 3 4 5 11" xfId="46214"/>
    <cellStyle name="Note 2 2 2 3 4 5 12" xfId="46215"/>
    <cellStyle name="Note 2 2 2 3 4 5 13" xfId="46216"/>
    <cellStyle name="Note 2 2 2 3 4 5 2" xfId="46217"/>
    <cellStyle name="Note 2 2 2 3 4 5 2 10" xfId="46218"/>
    <cellStyle name="Note 2 2 2 3 4 5 2 2" xfId="46219"/>
    <cellStyle name="Note 2 2 2 3 4 5 2 2 2" xfId="46220"/>
    <cellStyle name="Note 2 2 2 3 4 5 2 2 3" xfId="46221"/>
    <cellStyle name="Note 2 2 2 3 4 5 2 2 4" xfId="46222"/>
    <cellStyle name="Note 2 2 2 3 4 5 2 2 5" xfId="46223"/>
    <cellStyle name="Note 2 2 2 3 4 5 2 2 6" xfId="46224"/>
    <cellStyle name="Note 2 2 2 3 4 5 2 2 7" xfId="46225"/>
    <cellStyle name="Note 2 2 2 3 4 5 2 2 8" xfId="46226"/>
    <cellStyle name="Note 2 2 2 3 4 5 2 2 9" xfId="46227"/>
    <cellStyle name="Note 2 2 2 3 4 5 2 3" xfId="46228"/>
    <cellStyle name="Note 2 2 2 3 4 5 2 4" xfId="46229"/>
    <cellStyle name="Note 2 2 2 3 4 5 2 5" xfId="46230"/>
    <cellStyle name="Note 2 2 2 3 4 5 2 6" xfId="46231"/>
    <cellStyle name="Note 2 2 2 3 4 5 2 7" xfId="46232"/>
    <cellStyle name="Note 2 2 2 3 4 5 2 8" xfId="46233"/>
    <cellStyle name="Note 2 2 2 3 4 5 2 9" xfId="46234"/>
    <cellStyle name="Note 2 2 2 3 4 5 3" xfId="46235"/>
    <cellStyle name="Note 2 2 2 3 4 5 3 2" xfId="46236"/>
    <cellStyle name="Note 2 2 2 3 4 5 3 3" xfId="46237"/>
    <cellStyle name="Note 2 2 2 3 4 5 3 4" xfId="46238"/>
    <cellStyle name="Note 2 2 2 3 4 5 3 5" xfId="46239"/>
    <cellStyle name="Note 2 2 2 3 4 5 3 6" xfId="46240"/>
    <cellStyle name="Note 2 2 2 3 4 5 3 7" xfId="46241"/>
    <cellStyle name="Note 2 2 2 3 4 5 3 8" xfId="46242"/>
    <cellStyle name="Note 2 2 2 3 4 5 4" xfId="46243"/>
    <cellStyle name="Note 2 2 2 3 4 5 4 2" xfId="46244"/>
    <cellStyle name="Note 2 2 2 3 4 5 4 3" xfId="46245"/>
    <cellStyle name="Note 2 2 2 3 4 5 4 4" xfId="46246"/>
    <cellStyle name="Note 2 2 2 3 4 5 4 5" xfId="46247"/>
    <cellStyle name="Note 2 2 2 3 4 5 4 6" xfId="46248"/>
    <cellStyle name="Note 2 2 2 3 4 5 4 7" xfId="46249"/>
    <cellStyle name="Note 2 2 2 3 4 5 4 8" xfId="46250"/>
    <cellStyle name="Note 2 2 2 3 4 5 4 9" xfId="46251"/>
    <cellStyle name="Note 2 2 2 3 4 5 5" xfId="46252"/>
    <cellStyle name="Note 2 2 2 3 4 5 6" xfId="46253"/>
    <cellStyle name="Note 2 2 2 3 4 5 7" xfId="46254"/>
    <cellStyle name="Note 2 2 2 3 4 5 8" xfId="46255"/>
    <cellStyle name="Note 2 2 2 3 4 5 9" xfId="46256"/>
    <cellStyle name="Note 2 2 2 3 4 6" xfId="46257"/>
    <cellStyle name="Note 2 2 2 3 4 6 10" xfId="46258"/>
    <cellStyle name="Note 2 2 2 3 4 6 2" xfId="46259"/>
    <cellStyle name="Note 2 2 2 3 4 6 2 2" xfId="46260"/>
    <cellStyle name="Note 2 2 2 3 4 6 2 3" xfId="46261"/>
    <cellStyle name="Note 2 2 2 3 4 6 2 4" xfId="46262"/>
    <cellStyle name="Note 2 2 2 3 4 6 2 5" xfId="46263"/>
    <cellStyle name="Note 2 2 2 3 4 6 2 6" xfId="46264"/>
    <cellStyle name="Note 2 2 2 3 4 6 2 7" xfId="46265"/>
    <cellStyle name="Note 2 2 2 3 4 6 2 8" xfId="46266"/>
    <cellStyle name="Note 2 2 2 3 4 6 2 9" xfId="46267"/>
    <cellStyle name="Note 2 2 2 3 4 6 3" xfId="46268"/>
    <cellStyle name="Note 2 2 2 3 4 6 4" xfId="46269"/>
    <cellStyle name="Note 2 2 2 3 4 6 5" xfId="46270"/>
    <cellStyle name="Note 2 2 2 3 4 6 6" xfId="46271"/>
    <cellStyle name="Note 2 2 2 3 4 6 7" xfId="46272"/>
    <cellStyle name="Note 2 2 2 3 4 6 8" xfId="46273"/>
    <cellStyle name="Note 2 2 2 3 4 6 9" xfId="46274"/>
    <cellStyle name="Note 2 2 2 3 4 7" xfId="46275"/>
    <cellStyle name="Note 2 2 2 3 4 7 2" xfId="46276"/>
    <cellStyle name="Note 2 2 2 3 4 7 3" xfId="46277"/>
    <cellStyle name="Note 2 2 2 3 4 7 4" xfId="46278"/>
    <cellStyle name="Note 2 2 2 3 4 7 5" xfId="46279"/>
    <cellStyle name="Note 2 2 2 3 4 7 6" xfId="46280"/>
    <cellStyle name="Note 2 2 2 3 4 7 7" xfId="46281"/>
    <cellStyle name="Note 2 2 2 3 4 7 8" xfId="46282"/>
    <cellStyle name="Note 2 2 2 3 4 8" xfId="46283"/>
    <cellStyle name="Note 2 2 2 3 4 8 2" xfId="46284"/>
    <cellStyle name="Note 2 2 2 3 4 8 3" xfId="46285"/>
    <cellStyle name="Note 2 2 2 3 4 8 4" xfId="46286"/>
    <cellStyle name="Note 2 2 2 3 4 8 5" xfId="46287"/>
    <cellStyle name="Note 2 2 2 3 4 8 6" xfId="46288"/>
    <cellStyle name="Note 2 2 2 3 4 8 7" xfId="46289"/>
    <cellStyle name="Note 2 2 2 3 4 8 8" xfId="46290"/>
    <cellStyle name="Note 2 2 2 3 4 8 9" xfId="46291"/>
    <cellStyle name="Note 2 2 2 3 4 9" xfId="46292"/>
    <cellStyle name="Note 2 2 2 3 5" xfId="46293"/>
    <cellStyle name="Note 2 2 2 3 5 10" xfId="46294"/>
    <cellStyle name="Note 2 2 2 3 5 11" xfId="46295"/>
    <cellStyle name="Note 2 2 2 3 5 12" xfId="46296"/>
    <cellStyle name="Note 2 2 2 3 5 13" xfId="46297"/>
    <cellStyle name="Note 2 2 2 3 5 14" xfId="46298"/>
    <cellStyle name="Note 2 2 2 3 5 15" xfId="46299"/>
    <cellStyle name="Note 2 2 2 3 5 16" xfId="46300"/>
    <cellStyle name="Note 2 2 2 3 5 17" xfId="46301"/>
    <cellStyle name="Note 2 2 2 3 5 18" xfId="46302"/>
    <cellStyle name="Note 2 2 2 3 5 2" xfId="46303"/>
    <cellStyle name="Note 2 2 2 3 5 2 10" xfId="46304"/>
    <cellStyle name="Note 2 2 2 3 5 2 2" xfId="46305"/>
    <cellStyle name="Note 2 2 2 3 5 2 2 2" xfId="46306"/>
    <cellStyle name="Note 2 2 2 3 5 2 2 3" xfId="46307"/>
    <cellStyle name="Note 2 2 2 3 5 2 2 4" xfId="46308"/>
    <cellStyle name="Note 2 2 2 3 5 2 2 5" xfId="46309"/>
    <cellStyle name="Note 2 2 2 3 5 2 2 6" xfId="46310"/>
    <cellStyle name="Note 2 2 2 3 5 2 2 7" xfId="46311"/>
    <cellStyle name="Note 2 2 2 3 5 2 2 8" xfId="46312"/>
    <cellStyle name="Note 2 2 2 3 5 2 2 9" xfId="46313"/>
    <cellStyle name="Note 2 2 2 3 5 2 3" xfId="46314"/>
    <cellStyle name="Note 2 2 2 3 5 2 4" xfId="46315"/>
    <cellStyle name="Note 2 2 2 3 5 2 5" xfId="46316"/>
    <cellStyle name="Note 2 2 2 3 5 2 6" xfId="46317"/>
    <cellStyle name="Note 2 2 2 3 5 2 7" xfId="46318"/>
    <cellStyle name="Note 2 2 2 3 5 2 8" xfId="46319"/>
    <cellStyle name="Note 2 2 2 3 5 2 9" xfId="46320"/>
    <cellStyle name="Note 2 2 2 3 5 3" xfId="46321"/>
    <cellStyle name="Note 2 2 2 3 5 3 2" xfId="46322"/>
    <cellStyle name="Note 2 2 2 3 5 3 3" xfId="46323"/>
    <cellStyle name="Note 2 2 2 3 5 3 4" xfId="46324"/>
    <cellStyle name="Note 2 2 2 3 5 3 5" xfId="46325"/>
    <cellStyle name="Note 2 2 2 3 5 3 6" xfId="46326"/>
    <cellStyle name="Note 2 2 2 3 5 3 7" xfId="46327"/>
    <cellStyle name="Note 2 2 2 3 5 3 8" xfId="46328"/>
    <cellStyle name="Note 2 2 2 3 5 4" xfId="46329"/>
    <cellStyle name="Note 2 2 2 3 5 4 2" xfId="46330"/>
    <cellStyle name="Note 2 2 2 3 5 4 3" xfId="46331"/>
    <cellStyle name="Note 2 2 2 3 5 4 4" xfId="46332"/>
    <cellStyle name="Note 2 2 2 3 5 4 5" xfId="46333"/>
    <cellStyle name="Note 2 2 2 3 5 4 6" xfId="46334"/>
    <cellStyle name="Note 2 2 2 3 5 4 7" xfId="46335"/>
    <cellStyle name="Note 2 2 2 3 5 4 8" xfId="46336"/>
    <cellStyle name="Note 2 2 2 3 5 4 9" xfId="46337"/>
    <cellStyle name="Note 2 2 2 3 5 5" xfId="46338"/>
    <cellStyle name="Note 2 2 2 3 5 6" xfId="46339"/>
    <cellStyle name="Note 2 2 2 3 5 7" xfId="46340"/>
    <cellStyle name="Note 2 2 2 3 5 8" xfId="46341"/>
    <cellStyle name="Note 2 2 2 3 5 9" xfId="46342"/>
    <cellStyle name="Note 2 2 2 3 6" xfId="46343"/>
    <cellStyle name="Note 2 2 2 3 6 10" xfId="46344"/>
    <cellStyle name="Note 2 2 2 3 6 11" xfId="46345"/>
    <cellStyle name="Note 2 2 2 3 6 12" xfId="46346"/>
    <cellStyle name="Note 2 2 2 3 6 13" xfId="46347"/>
    <cellStyle name="Note 2 2 2 3 6 14" xfId="46348"/>
    <cellStyle name="Note 2 2 2 3 6 15" xfId="46349"/>
    <cellStyle name="Note 2 2 2 3 6 16" xfId="46350"/>
    <cellStyle name="Note 2 2 2 3 6 17" xfId="46351"/>
    <cellStyle name="Note 2 2 2 3 6 18" xfId="46352"/>
    <cellStyle name="Note 2 2 2 3 6 2" xfId="46353"/>
    <cellStyle name="Note 2 2 2 3 6 2 10" xfId="46354"/>
    <cellStyle name="Note 2 2 2 3 6 2 2" xfId="46355"/>
    <cellStyle name="Note 2 2 2 3 6 2 2 2" xfId="46356"/>
    <cellStyle name="Note 2 2 2 3 6 2 2 3" xfId="46357"/>
    <cellStyle name="Note 2 2 2 3 6 2 2 4" xfId="46358"/>
    <cellStyle name="Note 2 2 2 3 6 2 2 5" xfId="46359"/>
    <cellStyle name="Note 2 2 2 3 6 2 2 6" xfId="46360"/>
    <cellStyle name="Note 2 2 2 3 6 2 2 7" xfId="46361"/>
    <cellStyle name="Note 2 2 2 3 6 2 2 8" xfId="46362"/>
    <cellStyle name="Note 2 2 2 3 6 2 2 9" xfId="46363"/>
    <cellStyle name="Note 2 2 2 3 6 2 3" xfId="46364"/>
    <cellStyle name="Note 2 2 2 3 6 2 4" xfId="46365"/>
    <cellStyle name="Note 2 2 2 3 6 2 5" xfId="46366"/>
    <cellStyle name="Note 2 2 2 3 6 2 6" xfId="46367"/>
    <cellStyle name="Note 2 2 2 3 6 2 7" xfId="46368"/>
    <cellStyle name="Note 2 2 2 3 6 2 8" xfId="46369"/>
    <cellStyle name="Note 2 2 2 3 6 2 9" xfId="46370"/>
    <cellStyle name="Note 2 2 2 3 6 3" xfId="46371"/>
    <cellStyle name="Note 2 2 2 3 6 3 2" xfId="46372"/>
    <cellStyle name="Note 2 2 2 3 6 3 3" xfId="46373"/>
    <cellStyle name="Note 2 2 2 3 6 3 4" xfId="46374"/>
    <cellStyle name="Note 2 2 2 3 6 3 5" xfId="46375"/>
    <cellStyle name="Note 2 2 2 3 6 3 6" xfId="46376"/>
    <cellStyle name="Note 2 2 2 3 6 3 7" xfId="46377"/>
    <cellStyle name="Note 2 2 2 3 6 3 8" xfId="46378"/>
    <cellStyle name="Note 2 2 2 3 6 4" xfId="46379"/>
    <cellStyle name="Note 2 2 2 3 6 4 2" xfId="46380"/>
    <cellStyle name="Note 2 2 2 3 6 4 3" xfId="46381"/>
    <cellStyle name="Note 2 2 2 3 6 4 4" xfId="46382"/>
    <cellStyle name="Note 2 2 2 3 6 4 5" xfId="46383"/>
    <cellStyle name="Note 2 2 2 3 6 4 6" xfId="46384"/>
    <cellStyle name="Note 2 2 2 3 6 4 7" xfId="46385"/>
    <cellStyle name="Note 2 2 2 3 6 4 8" xfId="46386"/>
    <cellStyle name="Note 2 2 2 3 6 4 9" xfId="46387"/>
    <cellStyle name="Note 2 2 2 3 6 5" xfId="46388"/>
    <cellStyle name="Note 2 2 2 3 6 6" xfId="46389"/>
    <cellStyle name="Note 2 2 2 3 6 7" xfId="46390"/>
    <cellStyle name="Note 2 2 2 3 6 8" xfId="46391"/>
    <cellStyle name="Note 2 2 2 3 6 9" xfId="46392"/>
    <cellStyle name="Note 2 2 2 3 7" xfId="46393"/>
    <cellStyle name="Note 2 2 2 3 7 10" xfId="46394"/>
    <cellStyle name="Note 2 2 2 3 7 11" xfId="46395"/>
    <cellStyle name="Note 2 2 2 3 7 12" xfId="46396"/>
    <cellStyle name="Note 2 2 2 3 7 13" xfId="46397"/>
    <cellStyle name="Note 2 2 2 3 7 2" xfId="46398"/>
    <cellStyle name="Note 2 2 2 3 7 2 10" xfId="46399"/>
    <cellStyle name="Note 2 2 2 3 7 2 2" xfId="46400"/>
    <cellStyle name="Note 2 2 2 3 7 2 2 2" xfId="46401"/>
    <cellStyle name="Note 2 2 2 3 7 2 2 3" xfId="46402"/>
    <cellStyle name="Note 2 2 2 3 7 2 2 4" xfId="46403"/>
    <cellStyle name="Note 2 2 2 3 7 2 2 5" xfId="46404"/>
    <cellStyle name="Note 2 2 2 3 7 2 2 6" xfId="46405"/>
    <cellStyle name="Note 2 2 2 3 7 2 2 7" xfId="46406"/>
    <cellStyle name="Note 2 2 2 3 7 2 2 8" xfId="46407"/>
    <cellStyle name="Note 2 2 2 3 7 2 2 9" xfId="46408"/>
    <cellStyle name="Note 2 2 2 3 7 2 3" xfId="46409"/>
    <cellStyle name="Note 2 2 2 3 7 2 4" xfId="46410"/>
    <cellStyle name="Note 2 2 2 3 7 2 5" xfId="46411"/>
    <cellStyle name="Note 2 2 2 3 7 2 6" xfId="46412"/>
    <cellStyle name="Note 2 2 2 3 7 2 7" xfId="46413"/>
    <cellStyle name="Note 2 2 2 3 7 2 8" xfId="46414"/>
    <cellStyle name="Note 2 2 2 3 7 2 9" xfId="46415"/>
    <cellStyle name="Note 2 2 2 3 7 3" xfId="46416"/>
    <cellStyle name="Note 2 2 2 3 7 3 2" xfId="46417"/>
    <cellStyle name="Note 2 2 2 3 7 3 3" xfId="46418"/>
    <cellStyle name="Note 2 2 2 3 7 3 4" xfId="46419"/>
    <cellStyle name="Note 2 2 2 3 7 3 5" xfId="46420"/>
    <cellStyle name="Note 2 2 2 3 7 3 6" xfId="46421"/>
    <cellStyle name="Note 2 2 2 3 7 3 7" xfId="46422"/>
    <cellStyle name="Note 2 2 2 3 7 3 8" xfId="46423"/>
    <cellStyle name="Note 2 2 2 3 7 4" xfId="46424"/>
    <cellStyle name="Note 2 2 2 3 7 4 2" xfId="46425"/>
    <cellStyle name="Note 2 2 2 3 7 4 3" xfId="46426"/>
    <cellStyle name="Note 2 2 2 3 7 4 4" xfId="46427"/>
    <cellStyle name="Note 2 2 2 3 7 4 5" xfId="46428"/>
    <cellStyle name="Note 2 2 2 3 7 4 6" xfId="46429"/>
    <cellStyle name="Note 2 2 2 3 7 4 7" xfId="46430"/>
    <cellStyle name="Note 2 2 2 3 7 4 8" xfId="46431"/>
    <cellStyle name="Note 2 2 2 3 7 4 9" xfId="46432"/>
    <cellStyle name="Note 2 2 2 3 7 5" xfId="46433"/>
    <cellStyle name="Note 2 2 2 3 7 6" xfId="46434"/>
    <cellStyle name="Note 2 2 2 3 7 7" xfId="46435"/>
    <cellStyle name="Note 2 2 2 3 7 8" xfId="46436"/>
    <cellStyle name="Note 2 2 2 3 7 9" xfId="46437"/>
    <cellStyle name="Note 2 2 2 3 8" xfId="46438"/>
    <cellStyle name="Note 2 2 2 3 8 2" xfId="46439"/>
    <cellStyle name="Note 2 2 2 3 8 3" xfId="46440"/>
    <cellStyle name="Note 2 2 2 3 8 4" xfId="46441"/>
    <cellStyle name="Note 2 2 2 3 8 5" xfId="46442"/>
    <cellStyle name="Note 2 2 2 3 8 6" xfId="46443"/>
    <cellStyle name="Note 2 2 2 3 8 7" xfId="46444"/>
    <cellStyle name="Note 2 2 2 3 8 8" xfId="46445"/>
    <cellStyle name="Note 2 2 2 3 8 9" xfId="46446"/>
    <cellStyle name="Note 2 2 2 3 9" xfId="46447"/>
    <cellStyle name="Note 2 2 2 3 9 2" xfId="46448"/>
    <cellStyle name="Note 2 2 2 3 9 3" xfId="46449"/>
    <cellStyle name="Note 2 2 2 3 9 4" xfId="46450"/>
    <cellStyle name="Note 2 2 2 3 9 5" xfId="46451"/>
    <cellStyle name="Note 2 2 2 3 9 6" xfId="46452"/>
    <cellStyle name="Note 2 2 2 3 9 7" xfId="46453"/>
    <cellStyle name="Note 2 2 2 3 9 8" xfId="46454"/>
    <cellStyle name="Note 2 2 2 4" xfId="9769"/>
    <cellStyle name="Note 2 2 2 4 10" xfId="46455"/>
    <cellStyle name="Note 2 2 2 4 11" xfId="46456"/>
    <cellStyle name="Note 2 2 2 4 12" xfId="46457"/>
    <cellStyle name="Note 2 2 2 4 13" xfId="46458"/>
    <cellStyle name="Note 2 2 2 4 14" xfId="46459"/>
    <cellStyle name="Note 2 2 2 4 15" xfId="46460"/>
    <cellStyle name="Note 2 2 2 4 16" xfId="46461"/>
    <cellStyle name="Note 2 2 2 4 17" xfId="46462"/>
    <cellStyle name="Note 2 2 2 4 18" xfId="46463"/>
    <cellStyle name="Note 2 2 2 4 19" xfId="46464"/>
    <cellStyle name="Note 2 2 2 4 2" xfId="10101"/>
    <cellStyle name="Note 2 2 2 4 2 10" xfId="46465"/>
    <cellStyle name="Note 2 2 2 4 2 11" xfId="46466"/>
    <cellStyle name="Note 2 2 2 4 2 12" xfId="46467"/>
    <cellStyle name="Note 2 2 2 4 2 13" xfId="46468"/>
    <cellStyle name="Note 2 2 2 4 2 2" xfId="46469"/>
    <cellStyle name="Note 2 2 2 4 2 2 10" xfId="46470"/>
    <cellStyle name="Note 2 2 2 4 2 2 2" xfId="46471"/>
    <cellStyle name="Note 2 2 2 4 2 2 2 2" xfId="46472"/>
    <cellStyle name="Note 2 2 2 4 2 2 2 3" xfId="46473"/>
    <cellStyle name="Note 2 2 2 4 2 2 2 4" xfId="46474"/>
    <cellStyle name="Note 2 2 2 4 2 2 2 5" xfId="46475"/>
    <cellStyle name="Note 2 2 2 4 2 2 2 6" xfId="46476"/>
    <cellStyle name="Note 2 2 2 4 2 2 2 7" xfId="46477"/>
    <cellStyle name="Note 2 2 2 4 2 2 2 8" xfId="46478"/>
    <cellStyle name="Note 2 2 2 4 2 2 2 9" xfId="46479"/>
    <cellStyle name="Note 2 2 2 4 2 2 3" xfId="46480"/>
    <cellStyle name="Note 2 2 2 4 2 2 4" xfId="46481"/>
    <cellStyle name="Note 2 2 2 4 2 2 5" xfId="46482"/>
    <cellStyle name="Note 2 2 2 4 2 2 6" xfId="46483"/>
    <cellStyle name="Note 2 2 2 4 2 2 7" xfId="46484"/>
    <cellStyle name="Note 2 2 2 4 2 2 8" xfId="46485"/>
    <cellStyle name="Note 2 2 2 4 2 2 9" xfId="46486"/>
    <cellStyle name="Note 2 2 2 4 2 3" xfId="46487"/>
    <cellStyle name="Note 2 2 2 4 2 3 2" xfId="46488"/>
    <cellStyle name="Note 2 2 2 4 2 3 3" xfId="46489"/>
    <cellStyle name="Note 2 2 2 4 2 3 4" xfId="46490"/>
    <cellStyle name="Note 2 2 2 4 2 3 5" xfId="46491"/>
    <cellStyle name="Note 2 2 2 4 2 3 6" xfId="46492"/>
    <cellStyle name="Note 2 2 2 4 2 3 7" xfId="46493"/>
    <cellStyle name="Note 2 2 2 4 2 3 8" xfId="46494"/>
    <cellStyle name="Note 2 2 2 4 2 4" xfId="46495"/>
    <cellStyle name="Note 2 2 2 4 2 4 2" xfId="46496"/>
    <cellStyle name="Note 2 2 2 4 2 4 3" xfId="46497"/>
    <cellStyle name="Note 2 2 2 4 2 4 4" xfId="46498"/>
    <cellStyle name="Note 2 2 2 4 2 4 5" xfId="46499"/>
    <cellStyle name="Note 2 2 2 4 2 4 6" xfId="46500"/>
    <cellStyle name="Note 2 2 2 4 2 4 7" xfId="46501"/>
    <cellStyle name="Note 2 2 2 4 2 4 8" xfId="46502"/>
    <cellStyle name="Note 2 2 2 4 2 4 9" xfId="46503"/>
    <cellStyle name="Note 2 2 2 4 2 5" xfId="46504"/>
    <cellStyle name="Note 2 2 2 4 2 6" xfId="46505"/>
    <cellStyle name="Note 2 2 2 4 2 7" xfId="46506"/>
    <cellStyle name="Note 2 2 2 4 2 8" xfId="46507"/>
    <cellStyle name="Note 2 2 2 4 2 9" xfId="46508"/>
    <cellStyle name="Note 2 2 2 4 20" xfId="46509"/>
    <cellStyle name="Note 2 2 2 4 21" xfId="46510"/>
    <cellStyle name="Note 2 2 2 4 22" xfId="46511"/>
    <cellStyle name="Note 2 2 2 4 23" xfId="46512"/>
    <cellStyle name="Note 2 2 2 4 24" xfId="46513"/>
    <cellStyle name="Note 2 2 2 4 25" xfId="46514"/>
    <cellStyle name="Note 2 2 2 4 3" xfId="46515"/>
    <cellStyle name="Note 2 2 2 4 3 10" xfId="46516"/>
    <cellStyle name="Note 2 2 2 4 3 2" xfId="46517"/>
    <cellStyle name="Note 2 2 2 4 3 2 2" xfId="46518"/>
    <cellStyle name="Note 2 2 2 4 3 2 3" xfId="46519"/>
    <cellStyle name="Note 2 2 2 4 3 2 4" xfId="46520"/>
    <cellStyle name="Note 2 2 2 4 3 2 5" xfId="46521"/>
    <cellStyle name="Note 2 2 2 4 3 2 6" xfId="46522"/>
    <cellStyle name="Note 2 2 2 4 3 2 7" xfId="46523"/>
    <cellStyle name="Note 2 2 2 4 3 2 8" xfId="46524"/>
    <cellStyle name="Note 2 2 2 4 3 2 9" xfId="46525"/>
    <cellStyle name="Note 2 2 2 4 3 3" xfId="46526"/>
    <cellStyle name="Note 2 2 2 4 3 4" xfId="46527"/>
    <cellStyle name="Note 2 2 2 4 3 5" xfId="46528"/>
    <cellStyle name="Note 2 2 2 4 3 6" xfId="46529"/>
    <cellStyle name="Note 2 2 2 4 3 7" xfId="46530"/>
    <cellStyle name="Note 2 2 2 4 3 8" xfId="46531"/>
    <cellStyle name="Note 2 2 2 4 3 9" xfId="46532"/>
    <cellStyle name="Note 2 2 2 4 4" xfId="46533"/>
    <cellStyle name="Note 2 2 2 4 4 2" xfId="46534"/>
    <cellStyle name="Note 2 2 2 4 4 3" xfId="46535"/>
    <cellStyle name="Note 2 2 2 4 4 4" xfId="46536"/>
    <cellStyle name="Note 2 2 2 4 4 5" xfId="46537"/>
    <cellStyle name="Note 2 2 2 4 4 6" xfId="46538"/>
    <cellStyle name="Note 2 2 2 4 4 7" xfId="46539"/>
    <cellStyle name="Note 2 2 2 4 4 8" xfId="46540"/>
    <cellStyle name="Note 2 2 2 4 4 9" xfId="46541"/>
    <cellStyle name="Note 2 2 2 4 5" xfId="46542"/>
    <cellStyle name="Note 2 2 2 4 5 2" xfId="46543"/>
    <cellStyle name="Note 2 2 2 4 5 3" xfId="46544"/>
    <cellStyle name="Note 2 2 2 4 5 4" xfId="46545"/>
    <cellStyle name="Note 2 2 2 4 5 5" xfId="46546"/>
    <cellStyle name="Note 2 2 2 4 5 6" xfId="46547"/>
    <cellStyle name="Note 2 2 2 4 5 7" xfId="46548"/>
    <cellStyle name="Note 2 2 2 4 5 8" xfId="46549"/>
    <cellStyle name="Note 2 2 2 4 5 9" xfId="46550"/>
    <cellStyle name="Note 2 2 2 4 6" xfId="46551"/>
    <cellStyle name="Note 2 2 2 4 6 2" xfId="46552"/>
    <cellStyle name="Note 2 2 2 4 6 3" xfId="46553"/>
    <cellStyle name="Note 2 2 2 4 6 4" xfId="46554"/>
    <cellStyle name="Note 2 2 2 4 6 5" xfId="46555"/>
    <cellStyle name="Note 2 2 2 4 6 6" xfId="46556"/>
    <cellStyle name="Note 2 2 2 4 6 7" xfId="46557"/>
    <cellStyle name="Note 2 2 2 4 6 8" xfId="46558"/>
    <cellStyle name="Note 2 2 2 4 6 9" xfId="46559"/>
    <cellStyle name="Note 2 2 2 4 7" xfId="46560"/>
    <cellStyle name="Note 2 2 2 4 7 2" xfId="46561"/>
    <cellStyle name="Note 2 2 2 4 7 3" xfId="46562"/>
    <cellStyle name="Note 2 2 2 4 7 4" xfId="46563"/>
    <cellStyle name="Note 2 2 2 4 7 5" xfId="46564"/>
    <cellStyle name="Note 2 2 2 4 7 6" xfId="46565"/>
    <cellStyle name="Note 2 2 2 4 7 7" xfId="46566"/>
    <cellStyle name="Note 2 2 2 4 7 8" xfId="46567"/>
    <cellStyle name="Note 2 2 2 4 8" xfId="46568"/>
    <cellStyle name="Note 2 2 2 4 9" xfId="46569"/>
    <cellStyle name="Note 2 2 2 5" xfId="9781"/>
    <cellStyle name="Note 2 2 2 5 10" xfId="46570"/>
    <cellStyle name="Note 2 2 2 5 11" xfId="46571"/>
    <cellStyle name="Note 2 2 2 5 12" xfId="46572"/>
    <cellStyle name="Note 2 2 2 5 13" xfId="46573"/>
    <cellStyle name="Note 2 2 2 5 14" xfId="46574"/>
    <cellStyle name="Note 2 2 2 5 15" xfId="46575"/>
    <cellStyle name="Note 2 2 2 5 16" xfId="46576"/>
    <cellStyle name="Note 2 2 2 5 17" xfId="46577"/>
    <cellStyle name="Note 2 2 2 5 18" xfId="46578"/>
    <cellStyle name="Note 2 2 2 5 2" xfId="10113"/>
    <cellStyle name="Note 2 2 2 5 3" xfId="46579"/>
    <cellStyle name="Note 2 2 2 5 4" xfId="46580"/>
    <cellStyle name="Note 2 2 2 5 5" xfId="46581"/>
    <cellStyle name="Note 2 2 2 5 6" xfId="46582"/>
    <cellStyle name="Note 2 2 2 5 7" xfId="46583"/>
    <cellStyle name="Note 2 2 2 5 8" xfId="46584"/>
    <cellStyle name="Note 2 2 2 5 9" xfId="46585"/>
    <cellStyle name="Note 2 2 2 6" xfId="9878"/>
    <cellStyle name="Note 2 2 2 6 10" xfId="46586"/>
    <cellStyle name="Note 2 2 2 6 11" xfId="46587"/>
    <cellStyle name="Note 2 2 2 6 12" xfId="46588"/>
    <cellStyle name="Note 2 2 2 6 13" xfId="46589"/>
    <cellStyle name="Note 2 2 2 6 14" xfId="46590"/>
    <cellStyle name="Note 2 2 2 6 15" xfId="46591"/>
    <cellStyle name="Note 2 2 2 6 16" xfId="46592"/>
    <cellStyle name="Note 2 2 2 6 17" xfId="46593"/>
    <cellStyle name="Note 2 2 2 6 18" xfId="46594"/>
    <cellStyle name="Note 2 2 2 6 2" xfId="46595"/>
    <cellStyle name="Note 2 2 2 6 3" xfId="46596"/>
    <cellStyle name="Note 2 2 2 6 4" xfId="46597"/>
    <cellStyle name="Note 2 2 2 6 5" xfId="46598"/>
    <cellStyle name="Note 2 2 2 6 6" xfId="46599"/>
    <cellStyle name="Note 2 2 2 6 7" xfId="46600"/>
    <cellStyle name="Note 2 2 2 6 8" xfId="46601"/>
    <cellStyle name="Note 2 2 2 6 9" xfId="46602"/>
    <cellStyle name="Note 2 2 2 7" xfId="9976"/>
    <cellStyle name="Note 2 2 2 7 10" xfId="46603"/>
    <cellStyle name="Note 2 2 2 7 11" xfId="46604"/>
    <cellStyle name="Note 2 2 2 7 12" xfId="46605"/>
    <cellStyle name="Note 2 2 2 7 13" xfId="46606"/>
    <cellStyle name="Note 2 2 2 7 14" xfId="46607"/>
    <cellStyle name="Note 2 2 2 7 15" xfId="46608"/>
    <cellStyle name="Note 2 2 2 7 16" xfId="46609"/>
    <cellStyle name="Note 2 2 2 7 17" xfId="46610"/>
    <cellStyle name="Note 2 2 2 7 18" xfId="46611"/>
    <cellStyle name="Note 2 2 2 7 2" xfId="46612"/>
    <cellStyle name="Note 2 2 2 7 3" xfId="46613"/>
    <cellStyle name="Note 2 2 2 7 4" xfId="46614"/>
    <cellStyle name="Note 2 2 2 7 5" xfId="46615"/>
    <cellStyle name="Note 2 2 2 7 6" xfId="46616"/>
    <cellStyle name="Note 2 2 2 7 7" xfId="46617"/>
    <cellStyle name="Note 2 2 2 7 8" xfId="46618"/>
    <cellStyle name="Note 2 2 2 7 9" xfId="46619"/>
    <cellStyle name="Note 2 2 2 8" xfId="10202"/>
    <cellStyle name="Note 2 2 2 8 10" xfId="46620"/>
    <cellStyle name="Note 2 2 2 8 11" xfId="46621"/>
    <cellStyle name="Note 2 2 2 8 12" xfId="46622"/>
    <cellStyle name="Note 2 2 2 8 13" xfId="46623"/>
    <cellStyle name="Note 2 2 2 8 14" xfId="46624"/>
    <cellStyle name="Note 2 2 2 8 15" xfId="46625"/>
    <cellStyle name="Note 2 2 2 8 16" xfId="46626"/>
    <cellStyle name="Note 2 2 2 8 17" xfId="46627"/>
    <cellStyle name="Note 2 2 2 8 18" xfId="46628"/>
    <cellStyle name="Note 2 2 2 8 2" xfId="10420"/>
    <cellStyle name="Note 2 2 2 8 3" xfId="46629"/>
    <cellStyle name="Note 2 2 2 8 4" xfId="46630"/>
    <cellStyle name="Note 2 2 2 8 5" xfId="46631"/>
    <cellStyle name="Note 2 2 2 8 6" xfId="46632"/>
    <cellStyle name="Note 2 2 2 8 7" xfId="46633"/>
    <cellStyle name="Note 2 2 2 8 8" xfId="46634"/>
    <cellStyle name="Note 2 2 2 8 9" xfId="46635"/>
    <cellStyle name="Note 2 2 2 9" xfId="10345"/>
    <cellStyle name="Note 2 2 2 9 2" xfId="46636"/>
    <cellStyle name="Note 2 2 2 9 3" xfId="46637"/>
    <cellStyle name="Note 2 2 2 9 4" xfId="46638"/>
    <cellStyle name="Note 2 2 2 9 5" xfId="46639"/>
    <cellStyle name="Note 2 2 2 9 6" xfId="46640"/>
    <cellStyle name="Note 2 2 2 9 7" xfId="46641"/>
    <cellStyle name="Note 2 2 2 9 8" xfId="46642"/>
    <cellStyle name="Note 2 2 2 9 9" xfId="46643"/>
    <cellStyle name="Note 2 2 20" xfId="46644"/>
    <cellStyle name="Note 2 2 21" xfId="46645"/>
    <cellStyle name="Note 2 2 22" xfId="46646"/>
    <cellStyle name="Note 2 2 23" xfId="46647"/>
    <cellStyle name="Note 2 2 24" xfId="46648"/>
    <cellStyle name="Note 2 2 25" xfId="46649"/>
    <cellStyle name="Note 2 2 26" xfId="46650"/>
    <cellStyle name="Note 2 2 27" xfId="46651"/>
    <cellStyle name="Note 2 2 28" xfId="46652"/>
    <cellStyle name="Note 2 2 3" xfId="4557"/>
    <cellStyle name="Note 2 2 3 10" xfId="46653"/>
    <cellStyle name="Note 2 2 3 11" xfId="46654"/>
    <cellStyle name="Note 2 2 3 12" xfId="46655"/>
    <cellStyle name="Note 2 2 3 13" xfId="46656"/>
    <cellStyle name="Note 2 2 3 14" xfId="46657"/>
    <cellStyle name="Note 2 2 3 15" xfId="46658"/>
    <cellStyle name="Note 2 2 3 16" xfId="46659"/>
    <cellStyle name="Note 2 2 3 17" xfId="46660"/>
    <cellStyle name="Note 2 2 3 18" xfId="46661"/>
    <cellStyle name="Note 2 2 3 19" xfId="46662"/>
    <cellStyle name="Note 2 2 3 2" xfId="10071"/>
    <cellStyle name="Note 2 2 3 2 10" xfId="46663"/>
    <cellStyle name="Note 2 2 3 2 10 2" xfId="46664"/>
    <cellStyle name="Note 2 2 3 2 10 3" xfId="46665"/>
    <cellStyle name="Note 2 2 3 2 10 4" xfId="46666"/>
    <cellStyle name="Note 2 2 3 2 10 5" xfId="46667"/>
    <cellStyle name="Note 2 2 3 2 10 6" xfId="46668"/>
    <cellStyle name="Note 2 2 3 2 10 7" xfId="46669"/>
    <cellStyle name="Note 2 2 3 2 10 8" xfId="46670"/>
    <cellStyle name="Note 2 2 3 2 11" xfId="46671"/>
    <cellStyle name="Note 2 2 3 2 12" xfId="46672"/>
    <cellStyle name="Note 2 2 3 2 13" xfId="46673"/>
    <cellStyle name="Note 2 2 3 2 14" xfId="46674"/>
    <cellStyle name="Note 2 2 3 2 15" xfId="46675"/>
    <cellStyle name="Note 2 2 3 2 16" xfId="46676"/>
    <cellStyle name="Note 2 2 3 2 17" xfId="46677"/>
    <cellStyle name="Note 2 2 3 2 18" xfId="46678"/>
    <cellStyle name="Note 2 2 3 2 19" xfId="46679"/>
    <cellStyle name="Note 2 2 3 2 2" xfId="46680"/>
    <cellStyle name="Note 2 2 3 2 2 10" xfId="46681"/>
    <cellStyle name="Note 2 2 3 2 2 11" xfId="46682"/>
    <cellStyle name="Note 2 2 3 2 2 12" xfId="46683"/>
    <cellStyle name="Note 2 2 3 2 2 13" xfId="46684"/>
    <cellStyle name="Note 2 2 3 2 2 14" xfId="46685"/>
    <cellStyle name="Note 2 2 3 2 2 15" xfId="46686"/>
    <cellStyle name="Note 2 2 3 2 2 16" xfId="46687"/>
    <cellStyle name="Note 2 2 3 2 2 17" xfId="46688"/>
    <cellStyle name="Note 2 2 3 2 2 18" xfId="46689"/>
    <cellStyle name="Note 2 2 3 2 2 19" xfId="46690"/>
    <cellStyle name="Note 2 2 3 2 2 2" xfId="46691"/>
    <cellStyle name="Note 2 2 3 2 2 2 2" xfId="46692"/>
    <cellStyle name="Note 2 2 3 2 2 2 2 2" xfId="46693"/>
    <cellStyle name="Note 2 2 3 2 2 2 3" xfId="46694"/>
    <cellStyle name="Note 2 2 3 2 2 2 3 2" xfId="46695"/>
    <cellStyle name="Note 2 2 3 2 2 2 4" xfId="46696"/>
    <cellStyle name="Note 2 2 3 2 2 2 4 2" xfId="46697"/>
    <cellStyle name="Note 2 2 3 2 2 2 5" xfId="46698"/>
    <cellStyle name="Note 2 2 3 2 2 2 6" xfId="46699"/>
    <cellStyle name="Note 2 2 3 2 2 2 7" xfId="46700"/>
    <cellStyle name="Note 2 2 3 2 2 2 8" xfId="46701"/>
    <cellStyle name="Note 2 2 3 2 2 2 9" xfId="46702"/>
    <cellStyle name="Note 2 2 3 2 2 20" xfId="46703"/>
    <cellStyle name="Note 2 2 3 2 2 21" xfId="46704"/>
    <cellStyle name="Note 2 2 3 2 2 22" xfId="46705"/>
    <cellStyle name="Note 2 2 3 2 2 23" xfId="46706"/>
    <cellStyle name="Note 2 2 3 2 2 24" xfId="46707"/>
    <cellStyle name="Note 2 2 3 2 2 25" xfId="46708"/>
    <cellStyle name="Note 2 2 3 2 2 3" xfId="46709"/>
    <cellStyle name="Note 2 2 3 2 2 3 2" xfId="46710"/>
    <cellStyle name="Note 2 2 3 2 2 3 3" xfId="46711"/>
    <cellStyle name="Note 2 2 3 2 2 3 4" xfId="46712"/>
    <cellStyle name="Note 2 2 3 2 2 3 5" xfId="46713"/>
    <cellStyle name="Note 2 2 3 2 2 3 6" xfId="46714"/>
    <cellStyle name="Note 2 2 3 2 2 3 7" xfId="46715"/>
    <cellStyle name="Note 2 2 3 2 2 3 8" xfId="46716"/>
    <cellStyle name="Note 2 2 3 2 2 3 9" xfId="46717"/>
    <cellStyle name="Note 2 2 3 2 2 4" xfId="46718"/>
    <cellStyle name="Note 2 2 3 2 2 4 2" xfId="46719"/>
    <cellStyle name="Note 2 2 3 2 2 4 3" xfId="46720"/>
    <cellStyle name="Note 2 2 3 2 2 4 4" xfId="46721"/>
    <cellStyle name="Note 2 2 3 2 2 4 5" xfId="46722"/>
    <cellStyle name="Note 2 2 3 2 2 4 6" xfId="46723"/>
    <cellStyle name="Note 2 2 3 2 2 4 7" xfId="46724"/>
    <cellStyle name="Note 2 2 3 2 2 4 8" xfId="46725"/>
    <cellStyle name="Note 2 2 3 2 2 4 9" xfId="46726"/>
    <cellStyle name="Note 2 2 3 2 2 5" xfId="46727"/>
    <cellStyle name="Note 2 2 3 2 2 5 2" xfId="46728"/>
    <cellStyle name="Note 2 2 3 2 2 5 3" xfId="46729"/>
    <cellStyle name="Note 2 2 3 2 2 5 4" xfId="46730"/>
    <cellStyle name="Note 2 2 3 2 2 5 5" xfId="46731"/>
    <cellStyle name="Note 2 2 3 2 2 5 6" xfId="46732"/>
    <cellStyle name="Note 2 2 3 2 2 5 7" xfId="46733"/>
    <cellStyle name="Note 2 2 3 2 2 5 8" xfId="46734"/>
    <cellStyle name="Note 2 2 3 2 2 5 9" xfId="46735"/>
    <cellStyle name="Note 2 2 3 2 2 6" xfId="46736"/>
    <cellStyle name="Note 2 2 3 2 2 6 2" xfId="46737"/>
    <cellStyle name="Note 2 2 3 2 2 6 3" xfId="46738"/>
    <cellStyle name="Note 2 2 3 2 2 6 4" xfId="46739"/>
    <cellStyle name="Note 2 2 3 2 2 6 5" xfId="46740"/>
    <cellStyle name="Note 2 2 3 2 2 6 6" xfId="46741"/>
    <cellStyle name="Note 2 2 3 2 2 6 7" xfId="46742"/>
    <cellStyle name="Note 2 2 3 2 2 6 8" xfId="46743"/>
    <cellStyle name="Note 2 2 3 2 2 6 9" xfId="46744"/>
    <cellStyle name="Note 2 2 3 2 2 7" xfId="46745"/>
    <cellStyle name="Note 2 2 3 2 2 7 2" xfId="46746"/>
    <cellStyle name="Note 2 2 3 2 2 7 3" xfId="46747"/>
    <cellStyle name="Note 2 2 3 2 2 7 4" xfId="46748"/>
    <cellStyle name="Note 2 2 3 2 2 7 5" xfId="46749"/>
    <cellStyle name="Note 2 2 3 2 2 7 6" xfId="46750"/>
    <cellStyle name="Note 2 2 3 2 2 7 7" xfId="46751"/>
    <cellStyle name="Note 2 2 3 2 2 7 8" xfId="46752"/>
    <cellStyle name="Note 2 2 3 2 2 8" xfId="46753"/>
    <cellStyle name="Note 2 2 3 2 2 9" xfId="46754"/>
    <cellStyle name="Note 2 2 3 2 20" xfId="46755"/>
    <cellStyle name="Note 2 2 3 2 21" xfId="46756"/>
    <cellStyle name="Note 2 2 3 2 22" xfId="46757"/>
    <cellStyle name="Note 2 2 3 2 23" xfId="46758"/>
    <cellStyle name="Note 2 2 3 2 24" xfId="46759"/>
    <cellStyle name="Note 2 2 3 2 25" xfId="46760"/>
    <cellStyle name="Note 2 2 3 2 26" xfId="46761"/>
    <cellStyle name="Note 2 2 3 2 27" xfId="46762"/>
    <cellStyle name="Note 2 2 3 2 28" xfId="46763"/>
    <cellStyle name="Note 2 2 3 2 3" xfId="46764"/>
    <cellStyle name="Note 2 2 3 2 3 10" xfId="46765"/>
    <cellStyle name="Note 2 2 3 2 3 11" xfId="46766"/>
    <cellStyle name="Note 2 2 3 2 3 12" xfId="46767"/>
    <cellStyle name="Note 2 2 3 2 3 13" xfId="46768"/>
    <cellStyle name="Note 2 2 3 2 3 14" xfId="46769"/>
    <cellStyle name="Note 2 2 3 2 3 15" xfId="46770"/>
    <cellStyle name="Note 2 2 3 2 3 16" xfId="46771"/>
    <cellStyle name="Note 2 2 3 2 3 17" xfId="46772"/>
    <cellStyle name="Note 2 2 3 2 3 18" xfId="46773"/>
    <cellStyle name="Note 2 2 3 2 3 19" xfId="46774"/>
    <cellStyle name="Note 2 2 3 2 3 2" xfId="46775"/>
    <cellStyle name="Note 2 2 3 2 3 2 2" xfId="46776"/>
    <cellStyle name="Note 2 2 3 2 3 2 3" xfId="46777"/>
    <cellStyle name="Note 2 2 3 2 3 2 4" xfId="46778"/>
    <cellStyle name="Note 2 2 3 2 3 2 5" xfId="46779"/>
    <cellStyle name="Note 2 2 3 2 3 2 6" xfId="46780"/>
    <cellStyle name="Note 2 2 3 2 3 2 7" xfId="46781"/>
    <cellStyle name="Note 2 2 3 2 3 2 8" xfId="46782"/>
    <cellStyle name="Note 2 2 3 2 3 20" xfId="46783"/>
    <cellStyle name="Note 2 2 3 2 3 21" xfId="46784"/>
    <cellStyle name="Note 2 2 3 2 3 22" xfId="46785"/>
    <cellStyle name="Note 2 2 3 2 3 23" xfId="46786"/>
    <cellStyle name="Note 2 2 3 2 3 24" xfId="46787"/>
    <cellStyle name="Note 2 2 3 2 3 3" xfId="46788"/>
    <cellStyle name="Note 2 2 3 2 3 3 2" xfId="46789"/>
    <cellStyle name="Note 2 2 3 2 3 3 3" xfId="46790"/>
    <cellStyle name="Note 2 2 3 2 3 3 4" xfId="46791"/>
    <cellStyle name="Note 2 2 3 2 3 3 5" xfId="46792"/>
    <cellStyle name="Note 2 2 3 2 3 3 6" xfId="46793"/>
    <cellStyle name="Note 2 2 3 2 3 3 7" xfId="46794"/>
    <cellStyle name="Note 2 2 3 2 3 3 8" xfId="46795"/>
    <cellStyle name="Note 2 2 3 2 3 4" xfId="46796"/>
    <cellStyle name="Note 2 2 3 2 3 4 2" xfId="46797"/>
    <cellStyle name="Note 2 2 3 2 3 4 3" xfId="46798"/>
    <cellStyle name="Note 2 2 3 2 3 4 4" xfId="46799"/>
    <cellStyle name="Note 2 2 3 2 3 4 5" xfId="46800"/>
    <cellStyle name="Note 2 2 3 2 3 4 6" xfId="46801"/>
    <cellStyle name="Note 2 2 3 2 3 4 7" xfId="46802"/>
    <cellStyle name="Note 2 2 3 2 3 4 8" xfId="46803"/>
    <cellStyle name="Note 2 2 3 2 3 5" xfId="46804"/>
    <cellStyle name="Note 2 2 3 2 3 5 2" xfId="46805"/>
    <cellStyle name="Note 2 2 3 2 3 5 3" xfId="46806"/>
    <cellStyle name="Note 2 2 3 2 3 5 4" xfId="46807"/>
    <cellStyle name="Note 2 2 3 2 3 5 5" xfId="46808"/>
    <cellStyle name="Note 2 2 3 2 3 5 6" xfId="46809"/>
    <cellStyle name="Note 2 2 3 2 3 5 7" xfId="46810"/>
    <cellStyle name="Note 2 2 3 2 3 5 8" xfId="46811"/>
    <cellStyle name="Note 2 2 3 2 3 6" xfId="46812"/>
    <cellStyle name="Note 2 2 3 2 3 6 2" xfId="46813"/>
    <cellStyle name="Note 2 2 3 2 3 6 3" xfId="46814"/>
    <cellStyle name="Note 2 2 3 2 3 6 4" xfId="46815"/>
    <cellStyle name="Note 2 2 3 2 3 6 5" xfId="46816"/>
    <cellStyle name="Note 2 2 3 2 3 6 6" xfId="46817"/>
    <cellStyle name="Note 2 2 3 2 3 6 7" xfId="46818"/>
    <cellStyle name="Note 2 2 3 2 3 6 8" xfId="46819"/>
    <cellStyle name="Note 2 2 3 2 3 7" xfId="46820"/>
    <cellStyle name="Note 2 2 3 2 3 7 2" xfId="46821"/>
    <cellStyle name="Note 2 2 3 2 3 7 3" xfId="46822"/>
    <cellStyle name="Note 2 2 3 2 3 7 4" xfId="46823"/>
    <cellStyle name="Note 2 2 3 2 3 7 5" xfId="46824"/>
    <cellStyle name="Note 2 2 3 2 3 7 6" xfId="46825"/>
    <cellStyle name="Note 2 2 3 2 3 7 7" xfId="46826"/>
    <cellStyle name="Note 2 2 3 2 3 7 8" xfId="46827"/>
    <cellStyle name="Note 2 2 3 2 3 8" xfId="46828"/>
    <cellStyle name="Note 2 2 3 2 3 9" xfId="46829"/>
    <cellStyle name="Note 2 2 3 2 4" xfId="46830"/>
    <cellStyle name="Note 2 2 3 2 4 10" xfId="46831"/>
    <cellStyle name="Note 2 2 3 2 4 11" xfId="46832"/>
    <cellStyle name="Note 2 2 3 2 4 12" xfId="46833"/>
    <cellStyle name="Note 2 2 3 2 4 13" xfId="46834"/>
    <cellStyle name="Note 2 2 3 2 4 14" xfId="46835"/>
    <cellStyle name="Note 2 2 3 2 4 15" xfId="46836"/>
    <cellStyle name="Note 2 2 3 2 4 16" xfId="46837"/>
    <cellStyle name="Note 2 2 3 2 4 17" xfId="46838"/>
    <cellStyle name="Note 2 2 3 2 4 18" xfId="46839"/>
    <cellStyle name="Note 2 2 3 2 4 2" xfId="46840"/>
    <cellStyle name="Note 2 2 3 2 4 3" xfId="46841"/>
    <cellStyle name="Note 2 2 3 2 4 4" xfId="46842"/>
    <cellStyle name="Note 2 2 3 2 4 5" xfId="46843"/>
    <cellStyle name="Note 2 2 3 2 4 6" xfId="46844"/>
    <cellStyle name="Note 2 2 3 2 4 7" xfId="46845"/>
    <cellStyle name="Note 2 2 3 2 4 8" xfId="46846"/>
    <cellStyle name="Note 2 2 3 2 4 9" xfId="46847"/>
    <cellStyle name="Note 2 2 3 2 5" xfId="46848"/>
    <cellStyle name="Note 2 2 3 2 5 10" xfId="46849"/>
    <cellStyle name="Note 2 2 3 2 5 11" xfId="46850"/>
    <cellStyle name="Note 2 2 3 2 5 12" xfId="46851"/>
    <cellStyle name="Note 2 2 3 2 5 13" xfId="46852"/>
    <cellStyle name="Note 2 2 3 2 5 14" xfId="46853"/>
    <cellStyle name="Note 2 2 3 2 5 15" xfId="46854"/>
    <cellStyle name="Note 2 2 3 2 5 16" xfId="46855"/>
    <cellStyle name="Note 2 2 3 2 5 17" xfId="46856"/>
    <cellStyle name="Note 2 2 3 2 5 18" xfId="46857"/>
    <cellStyle name="Note 2 2 3 2 5 2" xfId="46858"/>
    <cellStyle name="Note 2 2 3 2 5 3" xfId="46859"/>
    <cellStyle name="Note 2 2 3 2 5 4" xfId="46860"/>
    <cellStyle name="Note 2 2 3 2 5 5" xfId="46861"/>
    <cellStyle name="Note 2 2 3 2 5 6" xfId="46862"/>
    <cellStyle name="Note 2 2 3 2 5 7" xfId="46863"/>
    <cellStyle name="Note 2 2 3 2 5 8" xfId="46864"/>
    <cellStyle name="Note 2 2 3 2 5 9" xfId="46865"/>
    <cellStyle name="Note 2 2 3 2 6" xfId="46866"/>
    <cellStyle name="Note 2 2 3 2 6 10" xfId="46867"/>
    <cellStyle name="Note 2 2 3 2 6 11" xfId="46868"/>
    <cellStyle name="Note 2 2 3 2 6 12" xfId="46869"/>
    <cellStyle name="Note 2 2 3 2 6 13" xfId="46870"/>
    <cellStyle name="Note 2 2 3 2 6 14" xfId="46871"/>
    <cellStyle name="Note 2 2 3 2 6 15" xfId="46872"/>
    <cellStyle name="Note 2 2 3 2 6 16" xfId="46873"/>
    <cellStyle name="Note 2 2 3 2 6 17" xfId="46874"/>
    <cellStyle name="Note 2 2 3 2 6 18" xfId="46875"/>
    <cellStyle name="Note 2 2 3 2 6 2" xfId="46876"/>
    <cellStyle name="Note 2 2 3 2 6 3" xfId="46877"/>
    <cellStyle name="Note 2 2 3 2 6 4" xfId="46878"/>
    <cellStyle name="Note 2 2 3 2 6 5" xfId="46879"/>
    <cellStyle name="Note 2 2 3 2 6 6" xfId="46880"/>
    <cellStyle name="Note 2 2 3 2 6 7" xfId="46881"/>
    <cellStyle name="Note 2 2 3 2 6 8" xfId="46882"/>
    <cellStyle name="Note 2 2 3 2 6 9" xfId="46883"/>
    <cellStyle name="Note 2 2 3 2 7" xfId="46884"/>
    <cellStyle name="Note 2 2 3 2 7 2" xfId="46885"/>
    <cellStyle name="Note 2 2 3 2 7 3" xfId="46886"/>
    <cellStyle name="Note 2 2 3 2 7 4" xfId="46887"/>
    <cellStyle name="Note 2 2 3 2 7 5" xfId="46888"/>
    <cellStyle name="Note 2 2 3 2 7 6" xfId="46889"/>
    <cellStyle name="Note 2 2 3 2 7 7" xfId="46890"/>
    <cellStyle name="Note 2 2 3 2 7 8" xfId="46891"/>
    <cellStyle name="Note 2 2 3 2 7 9" xfId="46892"/>
    <cellStyle name="Note 2 2 3 2 8" xfId="46893"/>
    <cellStyle name="Note 2 2 3 2 8 2" xfId="46894"/>
    <cellStyle name="Note 2 2 3 2 8 3" xfId="46895"/>
    <cellStyle name="Note 2 2 3 2 8 4" xfId="46896"/>
    <cellStyle name="Note 2 2 3 2 8 5" xfId="46897"/>
    <cellStyle name="Note 2 2 3 2 8 6" xfId="46898"/>
    <cellStyle name="Note 2 2 3 2 8 7" xfId="46899"/>
    <cellStyle name="Note 2 2 3 2 8 8" xfId="46900"/>
    <cellStyle name="Note 2 2 3 2 8 9" xfId="46901"/>
    <cellStyle name="Note 2 2 3 2 9" xfId="46902"/>
    <cellStyle name="Note 2 2 3 2 9 2" xfId="46903"/>
    <cellStyle name="Note 2 2 3 2 9 3" xfId="46904"/>
    <cellStyle name="Note 2 2 3 2 9 4" xfId="46905"/>
    <cellStyle name="Note 2 2 3 2 9 5" xfId="46906"/>
    <cellStyle name="Note 2 2 3 2 9 6" xfId="46907"/>
    <cellStyle name="Note 2 2 3 2 9 7" xfId="46908"/>
    <cellStyle name="Note 2 2 3 2 9 8" xfId="46909"/>
    <cellStyle name="Note 2 2 3 20" xfId="46910"/>
    <cellStyle name="Note 2 2 3 21" xfId="46911"/>
    <cellStyle name="Note 2 2 3 22" xfId="46912"/>
    <cellStyle name="Note 2 2 3 23" xfId="46913"/>
    <cellStyle name="Note 2 2 3 24" xfId="46914"/>
    <cellStyle name="Note 2 2 3 25" xfId="46915"/>
    <cellStyle name="Note 2 2 3 26" xfId="46916"/>
    <cellStyle name="Note 2 2 3 27" xfId="46917"/>
    <cellStyle name="Note 2 2 3 3" xfId="46918"/>
    <cellStyle name="Note 2 2 3 3 10" xfId="46919"/>
    <cellStyle name="Note 2 2 3 3 11" xfId="46920"/>
    <cellStyle name="Note 2 2 3 3 12" xfId="46921"/>
    <cellStyle name="Note 2 2 3 3 13" xfId="46922"/>
    <cellStyle name="Note 2 2 3 3 14" xfId="46923"/>
    <cellStyle name="Note 2 2 3 3 15" xfId="46924"/>
    <cellStyle name="Note 2 2 3 3 16" xfId="46925"/>
    <cellStyle name="Note 2 2 3 3 17" xfId="46926"/>
    <cellStyle name="Note 2 2 3 3 18" xfId="46927"/>
    <cellStyle name="Note 2 2 3 3 19" xfId="46928"/>
    <cellStyle name="Note 2 2 3 3 2" xfId="46929"/>
    <cellStyle name="Note 2 2 3 3 2 2" xfId="46930"/>
    <cellStyle name="Note 2 2 3 3 2 2 2" xfId="46931"/>
    <cellStyle name="Note 2 2 3 3 2 3" xfId="46932"/>
    <cellStyle name="Note 2 2 3 3 2 3 2" xfId="46933"/>
    <cellStyle name="Note 2 2 3 3 2 4" xfId="46934"/>
    <cellStyle name="Note 2 2 3 3 2 4 2" xfId="46935"/>
    <cellStyle name="Note 2 2 3 3 2 5" xfId="46936"/>
    <cellStyle name="Note 2 2 3 3 2 6" xfId="46937"/>
    <cellStyle name="Note 2 2 3 3 2 7" xfId="46938"/>
    <cellStyle name="Note 2 2 3 3 2 8" xfId="46939"/>
    <cellStyle name="Note 2 2 3 3 2 9" xfId="46940"/>
    <cellStyle name="Note 2 2 3 3 20" xfId="46941"/>
    <cellStyle name="Note 2 2 3 3 21" xfId="46942"/>
    <cellStyle name="Note 2 2 3 3 22" xfId="46943"/>
    <cellStyle name="Note 2 2 3 3 23" xfId="46944"/>
    <cellStyle name="Note 2 2 3 3 24" xfId="46945"/>
    <cellStyle name="Note 2 2 3 3 25" xfId="46946"/>
    <cellStyle name="Note 2 2 3 3 3" xfId="46947"/>
    <cellStyle name="Note 2 2 3 3 3 2" xfId="46948"/>
    <cellStyle name="Note 2 2 3 3 3 3" xfId="46949"/>
    <cellStyle name="Note 2 2 3 3 3 4" xfId="46950"/>
    <cellStyle name="Note 2 2 3 3 3 5" xfId="46951"/>
    <cellStyle name="Note 2 2 3 3 3 6" xfId="46952"/>
    <cellStyle name="Note 2 2 3 3 3 7" xfId="46953"/>
    <cellStyle name="Note 2 2 3 3 3 8" xfId="46954"/>
    <cellStyle name="Note 2 2 3 3 3 9" xfId="46955"/>
    <cellStyle name="Note 2 2 3 3 4" xfId="46956"/>
    <cellStyle name="Note 2 2 3 3 4 2" xfId="46957"/>
    <cellStyle name="Note 2 2 3 3 4 3" xfId="46958"/>
    <cellStyle name="Note 2 2 3 3 4 4" xfId="46959"/>
    <cellStyle name="Note 2 2 3 3 4 5" xfId="46960"/>
    <cellStyle name="Note 2 2 3 3 4 6" xfId="46961"/>
    <cellStyle name="Note 2 2 3 3 4 7" xfId="46962"/>
    <cellStyle name="Note 2 2 3 3 4 8" xfId="46963"/>
    <cellStyle name="Note 2 2 3 3 4 9" xfId="46964"/>
    <cellStyle name="Note 2 2 3 3 5" xfId="46965"/>
    <cellStyle name="Note 2 2 3 3 5 2" xfId="46966"/>
    <cellStyle name="Note 2 2 3 3 5 3" xfId="46967"/>
    <cellStyle name="Note 2 2 3 3 5 4" xfId="46968"/>
    <cellStyle name="Note 2 2 3 3 5 5" xfId="46969"/>
    <cellStyle name="Note 2 2 3 3 5 6" xfId="46970"/>
    <cellStyle name="Note 2 2 3 3 5 7" xfId="46971"/>
    <cellStyle name="Note 2 2 3 3 5 8" xfId="46972"/>
    <cellStyle name="Note 2 2 3 3 5 9" xfId="46973"/>
    <cellStyle name="Note 2 2 3 3 6" xfId="46974"/>
    <cellStyle name="Note 2 2 3 3 6 2" xfId="46975"/>
    <cellStyle name="Note 2 2 3 3 6 3" xfId="46976"/>
    <cellStyle name="Note 2 2 3 3 6 4" xfId="46977"/>
    <cellStyle name="Note 2 2 3 3 6 5" xfId="46978"/>
    <cellStyle name="Note 2 2 3 3 6 6" xfId="46979"/>
    <cellStyle name="Note 2 2 3 3 6 7" xfId="46980"/>
    <cellStyle name="Note 2 2 3 3 6 8" xfId="46981"/>
    <cellStyle name="Note 2 2 3 3 6 9" xfId="46982"/>
    <cellStyle name="Note 2 2 3 3 7" xfId="46983"/>
    <cellStyle name="Note 2 2 3 3 7 2" xfId="46984"/>
    <cellStyle name="Note 2 2 3 3 7 3" xfId="46985"/>
    <cellStyle name="Note 2 2 3 3 7 4" xfId="46986"/>
    <cellStyle name="Note 2 2 3 3 7 5" xfId="46987"/>
    <cellStyle name="Note 2 2 3 3 7 6" xfId="46988"/>
    <cellStyle name="Note 2 2 3 3 7 7" xfId="46989"/>
    <cellStyle name="Note 2 2 3 3 7 8" xfId="46990"/>
    <cellStyle name="Note 2 2 3 3 8" xfId="46991"/>
    <cellStyle name="Note 2 2 3 3 9" xfId="46992"/>
    <cellStyle name="Note 2 2 3 4" xfId="46993"/>
    <cellStyle name="Note 2 2 3 4 10" xfId="46994"/>
    <cellStyle name="Note 2 2 3 4 11" xfId="46995"/>
    <cellStyle name="Note 2 2 3 4 12" xfId="46996"/>
    <cellStyle name="Note 2 2 3 4 13" xfId="46997"/>
    <cellStyle name="Note 2 2 3 4 14" xfId="46998"/>
    <cellStyle name="Note 2 2 3 4 15" xfId="46999"/>
    <cellStyle name="Note 2 2 3 4 16" xfId="47000"/>
    <cellStyle name="Note 2 2 3 4 17" xfId="47001"/>
    <cellStyle name="Note 2 2 3 4 18" xfId="47002"/>
    <cellStyle name="Note 2 2 3 4 2" xfId="47003"/>
    <cellStyle name="Note 2 2 3 4 3" xfId="47004"/>
    <cellStyle name="Note 2 2 3 4 4" xfId="47005"/>
    <cellStyle name="Note 2 2 3 4 5" xfId="47006"/>
    <cellStyle name="Note 2 2 3 4 6" xfId="47007"/>
    <cellStyle name="Note 2 2 3 4 7" xfId="47008"/>
    <cellStyle name="Note 2 2 3 4 8" xfId="47009"/>
    <cellStyle name="Note 2 2 3 4 9" xfId="47010"/>
    <cellStyle name="Note 2 2 3 5" xfId="47011"/>
    <cellStyle name="Note 2 2 3 5 10" xfId="47012"/>
    <cellStyle name="Note 2 2 3 5 11" xfId="47013"/>
    <cellStyle name="Note 2 2 3 5 12" xfId="47014"/>
    <cellStyle name="Note 2 2 3 5 13" xfId="47015"/>
    <cellStyle name="Note 2 2 3 5 14" xfId="47016"/>
    <cellStyle name="Note 2 2 3 5 15" xfId="47017"/>
    <cellStyle name="Note 2 2 3 5 16" xfId="47018"/>
    <cellStyle name="Note 2 2 3 5 17" xfId="47019"/>
    <cellStyle name="Note 2 2 3 5 18" xfId="47020"/>
    <cellStyle name="Note 2 2 3 5 2" xfId="47021"/>
    <cellStyle name="Note 2 2 3 5 3" xfId="47022"/>
    <cellStyle name="Note 2 2 3 5 4" xfId="47023"/>
    <cellStyle name="Note 2 2 3 5 5" xfId="47024"/>
    <cellStyle name="Note 2 2 3 5 6" xfId="47025"/>
    <cellStyle name="Note 2 2 3 5 7" xfId="47026"/>
    <cellStyle name="Note 2 2 3 5 8" xfId="47027"/>
    <cellStyle name="Note 2 2 3 5 9" xfId="47028"/>
    <cellStyle name="Note 2 2 3 6" xfId="47029"/>
    <cellStyle name="Note 2 2 3 6 10" xfId="47030"/>
    <cellStyle name="Note 2 2 3 6 11" xfId="47031"/>
    <cellStyle name="Note 2 2 3 6 12" xfId="47032"/>
    <cellStyle name="Note 2 2 3 6 13" xfId="47033"/>
    <cellStyle name="Note 2 2 3 6 14" xfId="47034"/>
    <cellStyle name="Note 2 2 3 6 15" xfId="47035"/>
    <cellStyle name="Note 2 2 3 6 16" xfId="47036"/>
    <cellStyle name="Note 2 2 3 6 17" xfId="47037"/>
    <cellStyle name="Note 2 2 3 6 18" xfId="47038"/>
    <cellStyle name="Note 2 2 3 6 2" xfId="47039"/>
    <cellStyle name="Note 2 2 3 6 3" xfId="47040"/>
    <cellStyle name="Note 2 2 3 6 4" xfId="47041"/>
    <cellStyle name="Note 2 2 3 6 5" xfId="47042"/>
    <cellStyle name="Note 2 2 3 6 6" xfId="47043"/>
    <cellStyle name="Note 2 2 3 6 7" xfId="47044"/>
    <cellStyle name="Note 2 2 3 6 8" xfId="47045"/>
    <cellStyle name="Note 2 2 3 6 9" xfId="47046"/>
    <cellStyle name="Note 2 2 3 7" xfId="47047"/>
    <cellStyle name="Note 2 2 3 7 10" xfId="47048"/>
    <cellStyle name="Note 2 2 3 7 11" xfId="47049"/>
    <cellStyle name="Note 2 2 3 7 12" xfId="47050"/>
    <cellStyle name="Note 2 2 3 7 13" xfId="47051"/>
    <cellStyle name="Note 2 2 3 7 14" xfId="47052"/>
    <cellStyle name="Note 2 2 3 7 15" xfId="47053"/>
    <cellStyle name="Note 2 2 3 7 16" xfId="47054"/>
    <cellStyle name="Note 2 2 3 7 17" xfId="47055"/>
    <cellStyle name="Note 2 2 3 7 18" xfId="47056"/>
    <cellStyle name="Note 2 2 3 7 2" xfId="47057"/>
    <cellStyle name="Note 2 2 3 7 3" xfId="47058"/>
    <cellStyle name="Note 2 2 3 7 4" xfId="47059"/>
    <cellStyle name="Note 2 2 3 7 5" xfId="47060"/>
    <cellStyle name="Note 2 2 3 7 6" xfId="47061"/>
    <cellStyle name="Note 2 2 3 7 7" xfId="47062"/>
    <cellStyle name="Note 2 2 3 7 8" xfId="47063"/>
    <cellStyle name="Note 2 2 3 7 9" xfId="47064"/>
    <cellStyle name="Note 2 2 3 8" xfId="47065"/>
    <cellStyle name="Note 2 2 3 8 2" xfId="47066"/>
    <cellStyle name="Note 2 2 3 8 3" xfId="47067"/>
    <cellStyle name="Note 2 2 3 8 4" xfId="47068"/>
    <cellStyle name="Note 2 2 3 8 5" xfId="47069"/>
    <cellStyle name="Note 2 2 3 8 6" xfId="47070"/>
    <cellStyle name="Note 2 2 3 8 7" xfId="47071"/>
    <cellStyle name="Note 2 2 3 8 8" xfId="47072"/>
    <cellStyle name="Note 2 2 3 8 9" xfId="47073"/>
    <cellStyle name="Note 2 2 3 9" xfId="47074"/>
    <cellStyle name="Note 2 2 3 9 2" xfId="47075"/>
    <cellStyle name="Note 2 2 3 9 3" xfId="47076"/>
    <cellStyle name="Note 2 2 3 9 4" xfId="47077"/>
    <cellStyle name="Note 2 2 3 9 5" xfId="47078"/>
    <cellStyle name="Note 2 2 3 9 6" xfId="47079"/>
    <cellStyle name="Note 2 2 3 9 7" xfId="47080"/>
    <cellStyle name="Note 2 2 3 9 8" xfId="47081"/>
    <cellStyle name="Note 2 2 3 9 9" xfId="47082"/>
    <cellStyle name="Note 2 2 4" xfId="4558"/>
    <cellStyle name="Note 2 2 4 10" xfId="47083"/>
    <cellStyle name="Note 2 2 4 11" xfId="47084"/>
    <cellStyle name="Note 2 2 4 12" xfId="47085"/>
    <cellStyle name="Note 2 2 4 13" xfId="47086"/>
    <cellStyle name="Note 2 2 4 14" xfId="47087"/>
    <cellStyle name="Note 2 2 4 15" xfId="47088"/>
    <cellStyle name="Note 2 2 4 16" xfId="47089"/>
    <cellStyle name="Note 2 2 4 17" xfId="47090"/>
    <cellStyle name="Note 2 2 4 18" xfId="47091"/>
    <cellStyle name="Note 2 2 4 19" xfId="47092"/>
    <cellStyle name="Note 2 2 4 2" xfId="47093"/>
    <cellStyle name="Note 2 2 4 2 10" xfId="47094"/>
    <cellStyle name="Note 2 2 4 2 11" xfId="47095"/>
    <cellStyle name="Note 2 2 4 2 12" xfId="47096"/>
    <cellStyle name="Note 2 2 4 2 13" xfId="47097"/>
    <cellStyle name="Note 2 2 4 2 14" xfId="47098"/>
    <cellStyle name="Note 2 2 4 2 15" xfId="47099"/>
    <cellStyle name="Note 2 2 4 2 16" xfId="47100"/>
    <cellStyle name="Note 2 2 4 2 17" xfId="47101"/>
    <cellStyle name="Note 2 2 4 2 18" xfId="47102"/>
    <cellStyle name="Note 2 2 4 2 19" xfId="47103"/>
    <cellStyle name="Note 2 2 4 2 2" xfId="47104"/>
    <cellStyle name="Note 2 2 4 2 2 10" xfId="47105"/>
    <cellStyle name="Note 2 2 4 2 2 11" xfId="47106"/>
    <cellStyle name="Note 2 2 4 2 2 12" xfId="47107"/>
    <cellStyle name="Note 2 2 4 2 2 13" xfId="47108"/>
    <cellStyle name="Note 2 2 4 2 2 14" xfId="47109"/>
    <cellStyle name="Note 2 2 4 2 2 15" xfId="47110"/>
    <cellStyle name="Note 2 2 4 2 2 16" xfId="47111"/>
    <cellStyle name="Note 2 2 4 2 2 17" xfId="47112"/>
    <cellStyle name="Note 2 2 4 2 2 18" xfId="47113"/>
    <cellStyle name="Note 2 2 4 2 2 19" xfId="47114"/>
    <cellStyle name="Note 2 2 4 2 2 2" xfId="47115"/>
    <cellStyle name="Note 2 2 4 2 2 2 10" xfId="47116"/>
    <cellStyle name="Note 2 2 4 2 2 2 11" xfId="47117"/>
    <cellStyle name="Note 2 2 4 2 2 2 12" xfId="47118"/>
    <cellStyle name="Note 2 2 4 2 2 2 13" xfId="47119"/>
    <cellStyle name="Note 2 2 4 2 2 2 2" xfId="47120"/>
    <cellStyle name="Note 2 2 4 2 2 2 2 10" xfId="47121"/>
    <cellStyle name="Note 2 2 4 2 2 2 2 2" xfId="47122"/>
    <cellStyle name="Note 2 2 4 2 2 2 2 2 2" xfId="47123"/>
    <cellStyle name="Note 2 2 4 2 2 2 2 2 3" xfId="47124"/>
    <cellStyle name="Note 2 2 4 2 2 2 2 2 4" xfId="47125"/>
    <cellStyle name="Note 2 2 4 2 2 2 2 2 5" xfId="47126"/>
    <cellStyle name="Note 2 2 4 2 2 2 2 2 6" xfId="47127"/>
    <cellStyle name="Note 2 2 4 2 2 2 2 2 7" xfId="47128"/>
    <cellStyle name="Note 2 2 4 2 2 2 2 2 8" xfId="47129"/>
    <cellStyle name="Note 2 2 4 2 2 2 2 2 9" xfId="47130"/>
    <cellStyle name="Note 2 2 4 2 2 2 2 3" xfId="47131"/>
    <cellStyle name="Note 2 2 4 2 2 2 2 4" xfId="47132"/>
    <cellStyle name="Note 2 2 4 2 2 2 2 5" xfId="47133"/>
    <cellStyle name="Note 2 2 4 2 2 2 2 6" xfId="47134"/>
    <cellStyle name="Note 2 2 4 2 2 2 2 7" xfId="47135"/>
    <cellStyle name="Note 2 2 4 2 2 2 2 8" xfId="47136"/>
    <cellStyle name="Note 2 2 4 2 2 2 2 9" xfId="47137"/>
    <cellStyle name="Note 2 2 4 2 2 2 3" xfId="47138"/>
    <cellStyle name="Note 2 2 4 2 2 2 3 2" xfId="47139"/>
    <cellStyle name="Note 2 2 4 2 2 2 3 3" xfId="47140"/>
    <cellStyle name="Note 2 2 4 2 2 2 3 4" xfId="47141"/>
    <cellStyle name="Note 2 2 4 2 2 2 3 5" xfId="47142"/>
    <cellStyle name="Note 2 2 4 2 2 2 3 6" xfId="47143"/>
    <cellStyle name="Note 2 2 4 2 2 2 3 7" xfId="47144"/>
    <cellStyle name="Note 2 2 4 2 2 2 3 8" xfId="47145"/>
    <cellStyle name="Note 2 2 4 2 2 2 4" xfId="47146"/>
    <cellStyle name="Note 2 2 4 2 2 2 4 2" xfId="47147"/>
    <cellStyle name="Note 2 2 4 2 2 2 4 3" xfId="47148"/>
    <cellStyle name="Note 2 2 4 2 2 2 4 4" xfId="47149"/>
    <cellStyle name="Note 2 2 4 2 2 2 4 5" xfId="47150"/>
    <cellStyle name="Note 2 2 4 2 2 2 4 6" xfId="47151"/>
    <cellStyle name="Note 2 2 4 2 2 2 4 7" xfId="47152"/>
    <cellStyle name="Note 2 2 4 2 2 2 4 8" xfId="47153"/>
    <cellStyle name="Note 2 2 4 2 2 2 4 9" xfId="47154"/>
    <cellStyle name="Note 2 2 4 2 2 2 5" xfId="47155"/>
    <cellStyle name="Note 2 2 4 2 2 2 6" xfId="47156"/>
    <cellStyle name="Note 2 2 4 2 2 2 7" xfId="47157"/>
    <cellStyle name="Note 2 2 4 2 2 2 8" xfId="47158"/>
    <cellStyle name="Note 2 2 4 2 2 2 9" xfId="47159"/>
    <cellStyle name="Note 2 2 4 2 2 3" xfId="47160"/>
    <cellStyle name="Note 2 2 4 2 2 3 10" xfId="47161"/>
    <cellStyle name="Note 2 2 4 2 2 3 11" xfId="47162"/>
    <cellStyle name="Note 2 2 4 2 2 3 12" xfId="47163"/>
    <cellStyle name="Note 2 2 4 2 2 3 13" xfId="47164"/>
    <cellStyle name="Note 2 2 4 2 2 3 2" xfId="47165"/>
    <cellStyle name="Note 2 2 4 2 2 3 2 10" xfId="47166"/>
    <cellStyle name="Note 2 2 4 2 2 3 2 2" xfId="47167"/>
    <cellStyle name="Note 2 2 4 2 2 3 2 2 2" xfId="47168"/>
    <cellStyle name="Note 2 2 4 2 2 3 2 2 3" xfId="47169"/>
    <cellStyle name="Note 2 2 4 2 2 3 2 2 4" xfId="47170"/>
    <cellStyle name="Note 2 2 4 2 2 3 2 2 5" xfId="47171"/>
    <cellStyle name="Note 2 2 4 2 2 3 2 2 6" xfId="47172"/>
    <cellStyle name="Note 2 2 4 2 2 3 2 2 7" xfId="47173"/>
    <cellStyle name="Note 2 2 4 2 2 3 2 2 8" xfId="47174"/>
    <cellStyle name="Note 2 2 4 2 2 3 2 2 9" xfId="47175"/>
    <cellStyle name="Note 2 2 4 2 2 3 2 3" xfId="47176"/>
    <cellStyle name="Note 2 2 4 2 2 3 2 4" xfId="47177"/>
    <cellStyle name="Note 2 2 4 2 2 3 2 5" xfId="47178"/>
    <cellStyle name="Note 2 2 4 2 2 3 2 6" xfId="47179"/>
    <cellStyle name="Note 2 2 4 2 2 3 2 7" xfId="47180"/>
    <cellStyle name="Note 2 2 4 2 2 3 2 8" xfId="47181"/>
    <cellStyle name="Note 2 2 4 2 2 3 2 9" xfId="47182"/>
    <cellStyle name="Note 2 2 4 2 2 3 3" xfId="47183"/>
    <cellStyle name="Note 2 2 4 2 2 3 3 2" xfId="47184"/>
    <cellStyle name="Note 2 2 4 2 2 3 3 3" xfId="47185"/>
    <cellStyle name="Note 2 2 4 2 2 3 3 4" xfId="47186"/>
    <cellStyle name="Note 2 2 4 2 2 3 3 5" xfId="47187"/>
    <cellStyle name="Note 2 2 4 2 2 3 3 6" xfId="47188"/>
    <cellStyle name="Note 2 2 4 2 2 3 3 7" xfId="47189"/>
    <cellStyle name="Note 2 2 4 2 2 3 3 8" xfId="47190"/>
    <cellStyle name="Note 2 2 4 2 2 3 4" xfId="47191"/>
    <cellStyle name="Note 2 2 4 2 2 3 4 2" xfId="47192"/>
    <cellStyle name="Note 2 2 4 2 2 3 4 3" xfId="47193"/>
    <cellStyle name="Note 2 2 4 2 2 3 4 4" xfId="47194"/>
    <cellStyle name="Note 2 2 4 2 2 3 4 5" xfId="47195"/>
    <cellStyle name="Note 2 2 4 2 2 3 4 6" xfId="47196"/>
    <cellStyle name="Note 2 2 4 2 2 3 4 7" xfId="47197"/>
    <cellStyle name="Note 2 2 4 2 2 3 4 8" xfId="47198"/>
    <cellStyle name="Note 2 2 4 2 2 3 4 9" xfId="47199"/>
    <cellStyle name="Note 2 2 4 2 2 3 5" xfId="47200"/>
    <cellStyle name="Note 2 2 4 2 2 3 6" xfId="47201"/>
    <cellStyle name="Note 2 2 4 2 2 3 7" xfId="47202"/>
    <cellStyle name="Note 2 2 4 2 2 3 8" xfId="47203"/>
    <cellStyle name="Note 2 2 4 2 2 3 9" xfId="47204"/>
    <cellStyle name="Note 2 2 4 2 2 4" xfId="47205"/>
    <cellStyle name="Note 2 2 4 2 2 4 10" xfId="47206"/>
    <cellStyle name="Note 2 2 4 2 2 4 11" xfId="47207"/>
    <cellStyle name="Note 2 2 4 2 2 4 12" xfId="47208"/>
    <cellStyle name="Note 2 2 4 2 2 4 13" xfId="47209"/>
    <cellStyle name="Note 2 2 4 2 2 4 2" xfId="47210"/>
    <cellStyle name="Note 2 2 4 2 2 4 2 10" xfId="47211"/>
    <cellStyle name="Note 2 2 4 2 2 4 2 2" xfId="47212"/>
    <cellStyle name="Note 2 2 4 2 2 4 2 2 2" xfId="47213"/>
    <cellStyle name="Note 2 2 4 2 2 4 2 2 3" xfId="47214"/>
    <cellStyle name="Note 2 2 4 2 2 4 2 2 4" xfId="47215"/>
    <cellStyle name="Note 2 2 4 2 2 4 2 2 5" xfId="47216"/>
    <cellStyle name="Note 2 2 4 2 2 4 2 2 6" xfId="47217"/>
    <cellStyle name="Note 2 2 4 2 2 4 2 2 7" xfId="47218"/>
    <cellStyle name="Note 2 2 4 2 2 4 2 2 8" xfId="47219"/>
    <cellStyle name="Note 2 2 4 2 2 4 2 2 9" xfId="47220"/>
    <cellStyle name="Note 2 2 4 2 2 4 2 3" xfId="47221"/>
    <cellStyle name="Note 2 2 4 2 2 4 2 4" xfId="47222"/>
    <cellStyle name="Note 2 2 4 2 2 4 2 5" xfId="47223"/>
    <cellStyle name="Note 2 2 4 2 2 4 2 6" xfId="47224"/>
    <cellStyle name="Note 2 2 4 2 2 4 2 7" xfId="47225"/>
    <cellStyle name="Note 2 2 4 2 2 4 2 8" xfId="47226"/>
    <cellStyle name="Note 2 2 4 2 2 4 2 9" xfId="47227"/>
    <cellStyle name="Note 2 2 4 2 2 4 3" xfId="47228"/>
    <cellStyle name="Note 2 2 4 2 2 4 3 2" xfId="47229"/>
    <cellStyle name="Note 2 2 4 2 2 4 3 3" xfId="47230"/>
    <cellStyle name="Note 2 2 4 2 2 4 3 4" xfId="47231"/>
    <cellStyle name="Note 2 2 4 2 2 4 3 5" xfId="47232"/>
    <cellStyle name="Note 2 2 4 2 2 4 3 6" xfId="47233"/>
    <cellStyle name="Note 2 2 4 2 2 4 3 7" xfId="47234"/>
    <cellStyle name="Note 2 2 4 2 2 4 3 8" xfId="47235"/>
    <cellStyle name="Note 2 2 4 2 2 4 4" xfId="47236"/>
    <cellStyle name="Note 2 2 4 2 2 4 4 2" xfId="47237"/>
    <cellStyle name="Note 2 2 4 2 2 4 4 3" xfId="47238"/>
    <cellStyle name="Note 2 2 4 2 2 4 4 4" xfId="47239"/>
    <cellStyle name="Note 2 2 4 2 2 4 4 5" xfId="47240"/>
    <cellStyle name="Note 2 2 4 2 2 4 4 6" xfId="47241"/>
    <cellStyle name="Note 2 2 4 2 2 4 4 7" xfId="47242"/>
    <cellStyle name="Note 2 2 4 2 2 4 4 8" xfId="47243"/>
    <cellStyle name="Note 2 2 4 2 2 4 4 9" xfId="47244"/>
    <cellStyle name="Note 2 2 4 2 2 4 5" xfId="47245"/>
    <cellStyle name="Note 2 2 4 2 2 4 6" xfId="47246"/>
    <cellStyle name="Note 2 2 4 2 2 4 7" xfId="47247"/>
    <cellStyle name="Note 2 2 4 2 2 4 8" xfId="47248"/>
    <cellStyle name="Note 2 2 4 2 2 4 9" xfId="47249"/>
    <cellStyle name="Note 2 2 4 2 2 5" xfId="47250"/>
    <cellStyle name="Note 2 2 4 2 2 5 10" xfId="47251"/>
    <cellStyle name="Note 2 2 4 2 2 5 11" xfId="47252"/>
    <cellStyle name="Note 2 2 4 2 2 5 12" xfId="47253"/>
    <cellStyle name="Note 2 2 4 2 2 5 13" xfId="47254"/>
    <cellStyle name="Note 2 2 4 2 2 5 2" xfId="47255"/>
    <cellStyle name="Note 2 2 4 2 2 5 2 10" xfId="47256"/>
    <cellStyle name="Note 2 2 4 2 2 5 2 2" xfId="47257"/>
    <cellStyle name="Note 2 2 4 2 2 5 2 2 2" xfId="47258"/>
    <cellStyle name="Note 2 2 4 2 2 5 2 2 3" xfId="47259"/>
    <cellStyle name="Note 2 2 4 2 2 5 2 2 4" xfId="47260"/>
    <cellStyle name="Note 2 2 4 2 2 5 2 2 5" xfId="47261"/>
    <cellStyle name="Note 2 2 4 2 2 5 2 2 6" xfId="47262"/>
    <cellStyle name="Note 2 2 4 2 2 5 2 2 7" xfId="47263"/>
    <cellStyle name="Note 2 2 4 2 2 5 2 2 8" xfId="47264"/>
    <cellStyle name="Note 2 2 4 2 2 5 2 2 9" xfId="47265"/>
    <cellStyle name="Note 2 2 4 2 2 5 2 3" xfId="47266"/>
    <cellStyle name="Note 2 2 4 2 2 5 2 4" xfId="47267"/>
    <cellStyle name="Note 2 2 4 2 2 5 2 5" xfId="47268"/>
    <cellStyle name="Note 2 2 4 2 2 5 2 6" xfId="47269"/>
    <cellStyle name="Note 2 2 4 2 2 5 2 7" xfId="47270"/>
    <cellStyle name="Note 2 2 4 2 2 5 2 8" xfId="47271"/>
    <cellStyle name="Note 2 2 4 2 2 5 2 9" xfId="47272"/>
    <cellStyle name="Note 2 2 4 2 2 5 3" xfId="47273"/>
    <cellStyle name="Note 2 2 4 2 2 5 3 2" xfId="47274"/>
    <cellStyle name="Note 2 2 4 2 2 5 3 3" xfId="47275"/>
    <cellStyle name="Note 2 2 4 2 2 5 3 4" xfId="47276"/>
    <cellStyle name="Note 2 2 4 2 2 5 3 5" xfId="47277"/>
    <cellStyle name="Note 2 2 4 2 2 5 3 6" xfId="47278"/>
    <cellStyle name="Note 2 2 4 2 2 5 3 7" xfId="47279"/>
    <cellStyle name="Note 2 2 4 2 2 5 3 8" xfId="47280"/>
    <cellStyle name="Note 2 2 4 2 2 5 4" xfId="47281"/>
    <cellStyle name="Note 2 2 4 2 2 5 4 2" xfId="47282"/>
    <cellStyle name="Note 2 2 4 2 2 5 4 3" xfId="47283"/>
    <cellStyle name="Note 2 2 4 2 2 5 4 4" xfId="47284"/>
    <cellStyle name="Note 2 2 4 2 2 5 4 5" xfId="47285"/>
    <cellStyle name="Note 2 2 4 2 2 5 4 6" xfId="47286"/>
    <cellStyle name="Note 2 2 4 2 2 5 4 7" xfId="47287"/>
    <cellStyle name="Note 2 2 4 2 2 5 4 8" xfId="47288"/>
    <cellStyle name="Note 2 2 4 2 2 5 4 9" xfId="47289"/>
    <cellStyle name="Note 2 2 4 2 2 5 5" xfId="47290"/>
    <cellStyle name="Note 2 2 4 2 2 5 6" xfId="47291"/>
    <cellStyle name="Note 2 2 4 2 2 5 7" xfId="47292"/>
    <cellStyle name="Note 2 2 4 2 2 5 8" xfId="47293"/>
    <cellStyle name="Note 2 2 4 2 2 5 9" xfId="47294"/>
    <cellStyle name="Note 2 2 4 2 2 6" xfId="47295"/>
    <cellStyle name="Note 2 2 4 2 2 6 10" xfId="47296"/>
    <cellStyle name="Note 2 2 4 2 2 6 2" xfId="47297"/>
    <cellStyle name="Note 2 2 4 2 2 6 2 2" xfId="47298"/>
    <cellStyle name="Note 2 2 4 2 2 6 2 3" xfId="47299"/>
    <cellStyle name="Note 2 2 4 2 2 6 2 4" xfId="47300"/>
    <cellStyle name="Note 2 2 4 2 2 6 2 5" xfId="47301"/>
    <cellStyle name="Note 2 2 4 2 2 6 2 6" xfId="47302"/>
    <cellStyle name="Note 2 2 4 2 2 6 2 7" xfId="47303"/>
    <cellStyle name="Note 2 2 4 2 2 6 2 8" xfId="47304"/>
    <cellStyle name="Note 2 2 4 2 2 6 2 9" xfId="47305"/>
    <cellStyle name="Note 2 2 4 2 2 6 3" xfId="47306"/>
    <cellStyle name="Note 2 2 4 2 2 6 4" xfId="47307"/>
    <cellStyle name="Note 2 2 4 2 2 6 5" xfId="47308"/>
    <cellStyle name="Note 2 2 4 2 2 6 6" xfId="47309"/>
    <cellStyle name="Note 2 2 4 2 2 6 7" xfId="47310"/>
    <cellStyle name="Note 2 2 4 2 2 6 8" xfId="47311"/>
    <cellStyle name="Note 2 2 4 2 2 6 9" xfId="47312"/>
    <cellStyle name="Note 2 2 4 2 2 7" xfId="47313"/>
    <cellStyle name="Note 2 2 4 2 2 7 2" xfId="47314"/>
    <cellStyle name="Note 2 2 4 2 2 7 3" xfId="47315"/>
    <cellStyle name="Note 2 2 4 2 2 7 4" xfId="47316"/>
    <cellStyle name="Note 2 2 4 2 2 7 5" xfId="47317"/>
    <cellStyle name="Note 2 2 4 2 2 7 6" xfId="47318"/>
    <cellStyle name="Note 2 2 4 2 2 7 7" xfId="47319"/>
    <cellStyle name="Note 2 2 4 2 2 7 8" xfId="47320"/>
    <cellStyle name="Note 2 2 4 2 2 8" xfId="47321"/>
    <cellStyle name="Note 2 2 4 2 2 8 2" xfId="47322"/>
    <cellStyle name="Note 2 2 4 2 2 8 3" xfId="47323"/>
    <cellStyle name="Note 2 2 4 2 2 8 4" xfId="47324"/>
    <cellStyle name="Note 2 2 4 2 2 8 5" xfId="47325"/>
    <cellStyle name="Note 2 2 4 2 2 8 6" xfId="47326"/>
    <cellStyle name="Note 2 2 4 2 2 8 7" xfId="47327"/>
    <cellStyle name="Note 2 2 4 2 2 8 8" xfId="47328"/>
    <cellStyle name="Note 2 2 4 2 2 8 9" xfId="47329"/>
    <cellStyle name="Note 2 2 4 2 2 9" xfId="47330"/>
    <cellStyle name="Note 2 2 4 2 20" xfId="47331"/>
    <cellStyle name="Note 2 2 4 2 21" xfId="47332"/>
    <cellStyle name="Note 2 2 4 2 22" xfId="47333"/>
    <cellStyle name="Note 2 2 4 2 23" xfId="47334"/>
    <cellStyle name="Note 2 2 4 2 24" xfId="47335"/>
    <cellStyle name="Note 2 2 4 2 25" xfId="47336"/>
    <cellStyle name="Note 2 2 4 2 26" xfId="47337"/>
    <cellStyle name="Note 2 2 4 2 27" xfId="47338"/>
    <cellStyle name="Note 2 2 4 2 28" xfId="47339"/>
    <cellStyle name="Note 2 2 4 2 3" xfId="47340"/>
    <cellStyle name="Note 2 2 4 2 3 10" xfId="47341"/>
    <cellStyle name="Note 2 2 4 2 3 11" xfId="47342"/>
    <cellStyle name="Note 2 2 4 2 3 12" xfId="47343"/>
    <cellStyle name="Note 2 2 4 2 3 13" xfId="47344"/>
    <cellStyle name="Note 2 2 4 2 3 14" xfId="47345"/>
    <cellStyle name="Note 2 2 4 2 3 15" xfId="47346"/>
    <cellStyle name="Note 2 2 4 2 3 16" xfId="47347"/>
    <cellStyle name="Note 2 2 4 2 3 17" xfId="47348"/>
    <cellStyle name="Note 2 2 4 2 3 18" xfId="47349"/>
    <cellStyle name="Note 2 2 4 2 3 2" xfId="47350"/>
    <cellStyle name="Note 2 2 4 2 3 2 10" xfId="47351"/>
    <cellStyle name="Note 2 2 4 2 3 2 11" xfId="47352"/>
    <cellStyle name="Note 2 2 4 2 3 2 12" xfId="47353"/>
    <cellStyle name="Note 2 2 4 2 3 2 13" xfId="47354"/>
    <cellStyle name="Note 2 2 4 2 3 2 2" xfId="47355"/>
    <cellStyle name="Note 2 2 4 2 3 2 2 10" xfId="47356"/>
    <cellStyle name="Note 2 2 4 2 3 2 2 2" xfId="47357"/>
    <cellStyle name="Note 2 2 4 2 3 2 2 2 2" xfId="47358"/>
    <cellStyle name="Note 2 2 4 2 3 2 2 2 3" xfId="47359"/>
    <cellStyle name="Note 2 2 4 2 3 2 2 2 4" xfId="47360"/>
    <cellStyle name="Note 2 2 4 2 3 2 2 2 5" xfId="47361"/>
    <cellStyle name="Note 2 2 4 2 3 2 2 2 6" xfId="47362"/>
    <cellStyle name="Note 2 2 4 2 3 2 2 2 7" xfId="47363"/>
    <cellStyle name="Note 2 2 4 2 3 2 2 2 8" xfId="47364"/>
    <cellStyle name="Note 2 2 4 2 3 2 2 2 9" xfId="47365"/>
    <cellStyle name="Note 2 2 4 2 3 2 2 3" xfId="47366"/>
    <cellStyle name="Note 2 2 4 2 3 2 2 4" xfId="47367"/>
    <cellStyle name="Note 2 2 4 2 3 2 2 5" xfId="47368"/>
    <cellStyle name="Note 2 2 4 2 3 2 2 6" xfId="47369"/>
    <cellStyle name="Note 2 2 4 2 3 2 2 7" xfId="47370"/>
    <cellStyle name="Note 2 2 4 2 3 2 2 8" xfId="47371"/>
    <cellStyle name="Note 2 2 4 2 3 2 2 9" xfId="47372"/>
    <cellStyle name="Note 2 2 4 2 3 2 3" xfId="47373"/>
    <cellStyle name="Note 2 2 4 2 3 2 3 2" xfId="47374"/>
    <cellStyle name="Note 2 2 4 2 3 2 3 3" xfId="47375"/>
    <cellStyle name="Note 2 2 4 2 3 2 3 4" xfId="47376"/>
    <cellStyle name="Note 2 2 4 2 3 2 3 5" xfId="47377"/>
    <cellStyle name="Note 2 2 4 2 3 2 3 6" xfId="47378"/>
    <cellStyle name="Note 2 2 4 2 3 2 3 7" xfId="47379"/>
    <cellStyle name="Note 2 2 4 2 3 2 3 8" xfId="47380"/>
    <cellStyle name="Note 2 2 4 2 3 2 4" xfId="47381"/>
    <cellStyle name="Note 2 2 4 2 3 2 4 2" xfId="47382"/>
    <cellStyle name="Note 2 2 4 2 3 2 4 3" xfId="47383"/>
    <cellStyle name="Note 2 2 4 2 3 2 4 4" xfId="47384"/>
    <cellStyle name="Note 2 2 4 2 3 2 4 5" xfId="47385"/>
    <cellStyle name="Note 2 2 4 2 3 2 4 6" xfId="47386"/>
    <cellStyle name="Note 2 2 4 2 3 2 4 7" xfId="47387"/>
    <cellStyle name="Note 2 2 4 2 3 2 4 8" xfId="47388"/>
    <cellStyle name="Note 2 2 4 2 3 2 4 9" xfId="47389"/>
    <cellStyle name="Note 2 2 4 2 3 2 5" xfId="47390"/>
    <cellStyle name="Note 2 2 4 2 3 2 6" xfId="47391"/>
    <cellStyle name="Note 2 2 4 2 3 2 7" xfId="47392"/>
    <cellStyle name="Note 2 2 4 2 3 2 8" xfId="47393"/>
    <cellStyle name="Note 2 2 4 2 3 2 9" xfId="47394"/>
    <cellStyle name="Note 2 2 4 2 3 3" xfId="47395"/>
    <cellStyle name="Note 2 2 4 2 3 3 10" xfId="47396"/>
    <cellStyle name="Note 2 2 4 2 3 3 11" xfId="47397"/>
    <cellStyle name="Note 2 2 4 2 3 3 12" xfId="47398"/>
    <cellStyle name="Note 2 2 4 2 3 3 13" xfId="47399"/>
    <cellStyle name="Note 2 2 4 2 3 3 2" xfId="47400"/>
    <cellStyle name="Note 2 2 4 2 3 3 2 10" xfId="47401"/>
    <cellStyle name="Note 2 2 4 2 3 3 2 2" xfId="47402"/>
    <cellStyle name="Note 2 2 4 2 3 3 2 2 2" xfId="47403"/>
    <cellStyle name="Note 2 2 4 2 3 3 2 2 3" xfId="47404"/>
    <cellStyle name="Note 2 2 4 2 3 3 2 2 4" xfId="47405"/>
    <cellStyle name="Note 2 2 4 2 3 3 2 2 5" xfId="47406"/>
    <cellStyle name="Note 2 2 4 2 3 3 2 2 6" xfId="47407"/>
    <cellStyle name="Note 2 2 4 2 3 3 2 2 7" xfId="47408"/>
    <cellStyle name="Note 2 2 4 2 3 3 2 2 8" xfId="47409"/>
    <cellStyle name="Note 2 2 4 2 3 3 2 2 9" xfId="47410"/>
    <cellStyle name="Note 2 2 4 2 3 3 2 3" xfId="47411"/>
    <cellStyle name="Note 2 2 4 2 3 3 2 4" xfId="47412"/>
    <cellStyle name="Note 2 2 4 2 3 3 2 5" xfId="47413"/>
    <cellStyle name="Note 2 2 4 2 3 3 2 6" xfId="47414"/>
    <cellStyle name="Note 2 2 4 2 3 3 2 7" xfId="47415"/>
    <cellStyle name="Note 2 2 4 2 3 3 2 8" xfId="47416"/>
    <cellStyle name="Note 2 2 4 2 3 3 2 9" xfId="47417"/>
    <cellStyle name="Note 2 2 4 2 3 3 3" xfId="47418"/>
    <cellStyle name="Note 2 2 4 2 3 3 3 2" xfId="47419"/>
    <cellStyle name="Note 2 2 4 2 3 3 3 3" xfId="47420"/>
    <cellStyle name="Note 2 2 4 2 3 3 3 4" xfId="47421"/>
    <cellStyle name="Note 2 2 4 2 3 3 3 5" xfId="47422"/>
    <cellStyle name="Note 2 2 4 2 3 3 3 6" xfId="47423"/>
    <cellStyle name="Note 2 2 4 2 3 3 3 7" xfId="47424"/>
    <cellStyle name="Note 2 2 4 2 3 3 3 8" xfId="47425"/>
    <cellStyle name="Note 2 2 4 2 3 3 4" xfId="47426"/>
    <cellStyle name="Note 2 2 4 2 3 3 4 2" xfId="47427"/>
    <cellStyle name="Note 2 2 4 2 3 3 4 3" xfId="47428"/>
    <cellStyle name="Note 2 2 4 2 3 3 4 4" xfId="47429"/>
    <cellStyle name="Note 2 2 4 2 3 3 4 5" xfId="47430"/>
    <cellStyle name="Note 2 2 4 2 3 3 4 6" xfId="47431"/>
    <cellStyle name="Note 2 2 4 2 3 3 4 7" xfId="47432"/>
    <cellStyle name="Note 2 2 4 2 3 3 4 8" xfId="47433"/>
    <cellStyle name="Note 2 2 4 2 3 3 4 9" xfId="47434"/>
    <cellStyle name="Note 2 2 4 2 3 3 5" xfId="47435"/>
    <cellStyle name="Note 2 2 4 2 3 3 6" xfId="47436"/>
    <cellStyle name="Note 2 2 4 2 3 3 7" xfId="47437"/>
    <cellStyle name="Note 2 2 4 2 3 3 8" xfId="47438"/>
    <cellStyle name="Note 2 2 4 2 3 3 9" xfId="47439"/>
    <cellStyle name="Note 2 2 4 2 3 4" xfId="47440"/>
    <cellStyle name="Note 2 2 4 2 3 4 10" xfId="47441"/>
    <cellStyle name="Note 2 2 4 2 3 4 11" xfId="47442"/>
    <cellStyle name="Note 2 2 4 2 3 4 12" xfId="47443"/>
    <cellStyle name="Note 2 2 4 2 3 4 13" xfId="47444"/>
    <cellStyle name="Note 2 2 4 2 3 4 2" xfId="47445"/>
    <cellStyle name="Note 2 2 4 2 3 4 2 10" xfId="47446"/>
    <cellStyle name="Note 2 2 4 2 3 4 2 2" xfId="47447"/>
    <cellStyle name="Note 2 2 4 2 3 4 2 2 2" xfId="47448"/>
    <cellStyle name="Note 2 2 4 2 3 4 2 2 3" xfId="47449"/>
    <cellStyle name="Note 2 2 4 2 3 4 2 2 4" xfId="47450"/>
    <cellStyle name="Note 2 2 4 2 3 4 2 2 5" xfId="47451"/>
    <cellStyle name="Note 2 2 4 2 3 4 2 2 6" xfId="47452"/>
    <cellStyle name="Note 2 2 4 2 3 4 2 2 7" xfId="47453"/>
    <cellStyle name="Note 2 2 4 2 3 4 2 2 8" xfId="47454"/>
    <cellStyle name="Note 2 2 4 2 3 4 2 2 9" xfId="47455"/>
    <cellStyle name="Note 2 2 4 2 3 4 2 3" xfId="47456"/>
    <cellStyle name="Note 2 2 4 2 3 4 2 4" xfId="47457"/>
    <cellStyle name="Note 2 2 4 2 3 4 2 5" xfId="47458"/>
    <cellStyle name="Note 2 2 4 2 3 4 2 6" xfId="47459"/>
    <cellStyle name="Note 2 2 4 2 3 4 2 7" xfId="47460"/>
    <cellStyle name="Note 2 2 4 2 3 4 2 8" xfId="47461"/>
    <cellStyle name="Note 2 2 4 2 3 4 2 9" xfId="47462"/>
    <cellStyle name="Note 2 2 4 2 3 4 3" xfId="47463"/>
    <cellStyle name="Note 2 2 4 2 3 4 3 2" xfId="47464"/>
    <cellStyle name="Note 2 2 4 2 3 4 3 3" xfId="47465"/>
    <cellStyle name="Note 2 2 4 2 3 4 3 4" xfId="47466"/>
    <cellStyle name="Note 2 2 4 2 3 4 3 5" xfId="47467"/>
    <cellStyle name="Note 2 2 4 2 3 4 3 6" xfId="47468"/>
    <cellStyle name="Note 2 2 4 2 3 4 3 7" xfId="47469"/>
    <cellStyle name="Note 2 2 4 2 3 4 3 8" xfId="47470"/>
    <cellStyle name="Note 2 2 4 2 3 4 4" xfId="47471"/>
    <cellStyle name="Note 2 2 4 2 3 4 4 2" xfId="47472"/>
    <cellStyle name="Note 2 2 4 2 3 4 4 3" xfId="47473"/>
    <cellStyle name="Note 2 2 4 2 3 4 4 4" xfId="47474"/>
    <cellStyle name="Note 2 2 4 2 3 4 4 5" xfId="47475"/>
    <cellStyle name="Note 2 2 4 2 3 4 4 6" xfId="47476"/>
    <cellStyle name="Note 2 2 4 2 3 4 4 7" xfId="47477"/>
    <cellStyle name="Note 2 2 4 2 3 4 4 8" xfId="47478"/>
    <cellStyle name="Note 2 2 4 2 3 4 4 9" xfId="47479"/>
    <cellStyle name="Note 2 2 4 2 3 4 5" xfId="47480"/>
    <cellStyle name="Note 2 2 4 2 3 4 6" xfId="47481"/>
    <cellStyle name="Note 2 2 4 2 3 4 7" xfId="47482"/>
    <cellStyle name="Note 2 2 4 2 3 4 8" xfId="47483"/>
    <cellStyle name="Note 2 2 4 2 3 4 9" xfId="47484"/>
    <cellStyle name="Note 2 2 4 2 3 5" xfId="47485"/>
    <cellStyle name="Note 2 2 4 2 3 5 10" xfId="47486"/>
    <cellStyle name="Note 2 2 4 2 3 5 11" xfId="47487"/>
    <cellStyle name="Note 2 2 4 2 3 5 12" xfId="47488"/>
    <cellStyle name="Note 2 2 4 2 3 5 13" xfId="47489"/>
    <cellStyle name="Note 2 2 4 2 3 5 2" xfId="47490"/>
    <cellStyle name="Note 2 2 4 2 3 5 2 10" xfId="47491"/>
    <cellStyle name="Note 2 2 4 2 3 5 2 2" xfId="47492"/>
    <cellStyle name="Note 2 2 4 2 3 5 2 2 2" xfId="47493"/>
    <cellStyle name="Note 2 2 4 2 3 5 2 2 3" xfId="47494"/>
    <cellStyle name="Note 2 2 4 2 3 5 2 2 4" xfId="47495"/>
    <cellStyle name="Note 2 2 4 2 3 5 2 2 5" xfId="47496"/>
    <cellStyle name="Note 2 2 4 2 3 5 2 2 6" xfId="47497"/>
    <cellStyle name="Note 2 2 4 2 3 5 2 2 7" xfId="47498"/>
    <cellStyle name="Note 2 2 4 2 3 5 2 2 8" xfId="47499"/>
    <cellStyle name="Note 2 2 4 2 3 5 2 2 9" xfId="47500"/>
    <cellStyle name="Note 2 2 4 2 3 5 2 3" xfId="47501"/>
    <cellStyle name="Note 2 2 4 2 3 5 2 4" xfId="47502"/>
    <cellStyle name="Note 2 2 4 2 3 5 2 5" xfId="47503"/>
    <cellStyle name="Note 2 2 4 2 3 5 2 6" xfId="47504"/>
    <cellStyle name="Note 2 2 4 2 3 5 2 7" xfId="47505"/>
    <cellStyle name="Note 2 2 4 2 3 5 2 8" xfId="47506"/>
    <cellStyle name="Note 2 2 4 2 3 5 2 9" xfId="47507"/>
    <cellStyle name="Note 2 2 4 2 3 5 3" xfId="47508"/>
    <cellStyle name="Note 2 2 4 2 3 5 3 2" xfId="47509"/>
    <cellStyle name="Note 2 2 4 2 3 5 3 3" xfId="47510"/>
    <cellStyle name="Note 2 2 4 2 3 5 3 4" xfId="47511"/>
    <cellStyle name="Note 2 2 4 2 3 5 3 5" xfId="47512"/>
    <cellStyle name="Note 2 2 4 2 3 5 3 6" xfId="47513"/>
    <cellStyle name="Note 2 2 4 2 3 5 3 7" xfId="47514"/>
    <cellStyle name="Note 2 2 4 2 3 5 3 8" xfId="47515"/>
    <cellStyle name="Note 2 2 4 2 3 5 4" xfId="47516"/>
    <cellStyle name="Note 2 2 4 2 3 5 4 2" xfId="47517"/>
    <cellStyle name="Note 2 2 4 2 3 5 4 3" xfId="47518"/>
    <cellStyle name="Note 2 2 4 2 3 5 4 4" xfId="47519"/>
    <cellStyle name="Note 2 2 4 2 3 5 4 5" xfId="47520"/>
    <cellStyle name="Note 2 2 4 2 3 5 4 6" xfId="47521"/>
    <cellStyle name="Note 2 2 4 2 3 5 4 7" xfId="47522"/>
    <cellStyle name="Note 2 2 4 2 3 5 4 8" xfId="47523"/>
    <cellStyle name="Note 2 2 4 2 3 5 4 9" xfId="47524"/>
    <cellStyle name="Note 2 2 4 2 3 5 5" xfId="47525"/>
    <cellStyle name="Note 2 2 4 2 3 5 6" xfId="47526"/>
    <cellStyle name="Note 2 2 4 2 3 5 7" xfId="47527"/>
    <cellStyle name="Note 2 2 4 2 3 5 8" xfId="47528"/>
    <cellStyle name="Note 2 2 4 2 3 5 9" xfId="47529"/>
    <cellStyle name="Note 2 2 4 2 3 6" xfId="47530"/>
    <cellStyle name="Note 2 2 4 2 3 6 10" xfId="47531"/>
    <cellStyle name="Note 2 2 4 2 3 6 2" xfId="47532"/>
    <cellStyle name="Note 2 2 4 2 3 6 2 2" xfId="47533"/>
    <cellStyle name="Note 2 2 4 2 3 6 2 3" xfId="47534"/>
    <cellStyle name="Note 2 2 4 2 3 6 2 4" xfId="47535"/>
    <cellStyle name="Note 2 2 4 2 3 6 2 5" xfId="47536"/>
    <cellStyle name="Note 2 2 4 2 3 6 2 6" xfId="47537"/>
    <cellStyle name="Note 2 2 4 2 3 6 2 7" xfId="47538"/>
    <cellStyle name="Note 2 2 4 2 3 6 2 8" xfId="47539"/>
    <cellStyle name="Note 2 2 4 2 3 6 2 9" xfId="47540"/>
    <cellStyle name="Note 2 2 4 2 3 6 3" xfId="47541"/>
    <cellStyle name="Note 2 2 4 2 3 6 4" xfId="47542"/>
    <cellStyle name="Note 2 2 4 2 3 6 5" xfId="47543"/>
    <cellStyle name="Note 2 2 4 2 3 6 6" xfId="47544"/>
    <cellStyle name="Note 2 2 4 2 3 6 7" xfId="47545"/>
    <cellStyle name="Note 2 2 4 2 3 6 8" xfId="47546"/>
    <cellStyle name="Note 2 2 4 2 3 6 9" xfId="47547"/>
    <cellStyle name="Note 2 2 4 2 3 7" xfId="47548"/>
    <cellStyle name="Note 2 2 4 2 3 7 2" xfId="47549"/>
    <cellStyle name="Note 2 2 4 2 3 7 3" xfId="47550"/>
    <cellStyle name="Note 2 2 4 2 3 7 4" xfId="47551"/>
    <cellStyle name="Note 2 2 4 2 3 7 5" xfId="47552"/>
    <cellStyle name="Note 2 2 4 2 3 7 6" xfId="47553"/>
    <cellStyle name="Note 2 2 4 2 3 7 7" xfId="47554"/>
    <cellStyle name="Note 2 2 4 2 3 7 8" xfId="47555"/>
    <cellStyle name="Note 2 2 4 2 3 8" xfId="47556"/>
    <cellStyle name="Note 2 2 4 2 3 8 2" xfId="47557"/>
    <cellStyle name="Note 2 2 4 2 3 8 3" xfId="47558"/>
    <cellStyle name="Note 2 2 4 2 3 8 4" xfId="47559"/>
    <cellStyle name="Note 2 2 4 2 3 8 5" xfId="47560"/>
    <cellStyle name="Note 2 2 4 2 3 8 6" xfId="47561"/>
    <cellStyle name="Note 2 2 4 2 3 8 7" xfId="47562"/>
    <cellStyle name="Note 2 2 4 2 3 8 8" xfId="47563"/>
    <cellStyle name="Note 2 2 4 2 3 8 9" xfId="47564"/>
    <cellStyle name="Note 2 2 4 2 3 9" xfId="47565"/>
    <cellStyle name="Note 2 2 4 2 4" xfId="47566"/>
    <cellStyle name="Note 2 2 4 2 4 10" xfId="47567"/>
    <cellStyle name="Note 2 2 4 2 4 11" xfId="47568"/>
    <cellStyle name="Note 2 2 4 2 4 12" xfId="47569"/>
    <cellStyle name="Note 2 2 4 2 4 13" xfId="47570"/>
    <cellStyle name="Note 2 2 4 2 4 2" xfId="47571"/>
    <cellStyle name="Note 2 2 4 2 4 2 10" xfId="47572"/>
    <cellStyle name="Note 2 2 4 2 4 2 2" xfId="47573"/>
    <cellStyle name="Note 2 2 4 2 4 2 2 2" xfId="47574"/>
    <cellStyle name="Note 2 2 4 2 4 2 2 3" xfId="47575"/>
    <cellStyle name="Note 2 2 4 2 4 2 2 4" xfId="47576"/>
    <cellStyle name="Note 2 2 4 2 4 2 2 5" xfId="47577"/>
    <cellStyle name="Note 2 2 4 2 4 2 2 6" xfId="47578"/>
    <cellStyle name="Note 2 2 4 2 4 2 2 7" xfId="47579"/>
    <cellStyle name="Note 2 2 4 2 4 2 2 8" xfId="47580"/>
    <cellStyle name="Note 2 2 4 2 4 2 2 9" xfId="47581"/>
    <cellStyle name="Note 2 2 4 2 4 2 3" xfId="47582"/>
    <cellStyle name="Note 2 2 4 2 4 2 4" xfId="47583"/>
    <cellStyle name="Note 2 2 4 2 4 2 5" xfId="47584"/>
    <cellStyle name="Note 2 2 4 2 4 2 6" xfId="47585"/>
    <cellStyle name="Note 2 2 4 2 4 2 7" xfId="47586"/>
    <cellStyle name="Note 2 2 4 2 4 2 8" xfId="47587"/>
    <cellStyle name="Note 2 2 4 2 4 2 9" xfId="47588"/>
    <cellStyle name="Note 2 2 4 2 4 3" xfId="47589"/>
    <cellStyle name="Note 2 2 4 2 4 3 2" xfId="47590"/>
    <cellStyle name="Note 2 2 4 2 4 3 3" xfId="47591"/>
    <cellStyle name="Note 2 2 4 2 4 3 4" xfId="47592"/>
    <cellStyle name="Note 2 2 4 2 4 3 5" xfId="47593"/>
    <cellStyle name="Note 2 2 4 2 4 3 6" xfId="47594"/>
    <cellStyle name="Note 2 2 4 2 4 3 7" xfId="47595"/>
    <cellStyle name="Note 2 2 4 2 4 3 8" xfId="47596"/>
    <cellStyle name="Note 2 2 4 2 4 4" xfId="47597"/>
    <cellStyle name="Note 2 2 4 2 4 4 2" xfId="47598"/>
    <cellStyle name="Note 2 2 4 2 4 4 3" xfId="47599"/>
    <cellStyle name="Note 2 2 4 2 4 4 4" xfId="47600"/>
    <cellStyle name="Note 2 2 4 2 4 4 5" xfId="47601"/>
    <cellStyle name="Note 2 2 4 2 4 4 6" xfId="47602"/>
    <cellStyle name="Note 2 2 4 2 4 4 7" xfId="47603"/>
    <cellStyle name="Note 2 2 4 2 4 4 8" xfId="47604"/>
    <cellStyle name="Note 2 2 4 2 4 4 9" xfId="47605"/>
    <cellStyle name="Note 2 2 4 2 4 5" xfId="47606"/>
    <cellStyle name="Note 2 2 4 2 4 6" xfId="47607"/>
    <cellStyle name="Note 2 2 4 2 4 7" xfId="47608"/>
    <cellStyle name="Note 2 2 4 2 4 8" xfId="47609"/>
    <cellStyle name="Note 2 2 4 2 4 9" xfId="47610"/>
    <cellStyle name="Note 2 2 4 2 5" xfId="47611"/>
    <cellStyle name="Note 2 2 4 2 5 2" xfId="47612"/>
    <cellStyle name="Note 2 2 4 2 5 3" xfId="47613"/>
    <cellStyle name="Note 2 2 4 2 5 4" xfId="47614"/>
    <cellStyle name="Note 2 2 4 2 5 5" xfId="47615"/>
    <cellStyle name="Note 2 2 4 2 5 6" xfId="47616"/>
    <cellStyle name="Note 2 2 4 2 5 7" xfId="47617"/>
    <cellStyle name="Note 2 2 4 2 5 8" xfId="47618"/>
    <cellStyle name="Note 2 2 4 2 5 9" xfId="47619"/>
    <cellStyle name="Note 2 2 4 2 6" xfId="47620"/>
    <cellStyle name="Note 2 2 4 2 6 2" xfId="47621"/>
    <cellStyle name="Note 2 2 4 2 6 3" xfId="47622"/>
    <cellStyle name="Note 2 2 4 2 6 4" xfId="47623"/>
    <cellStyle name="Note 2 2 4 2 6 5" xfId="47624"/>
    <cellStyle name="Note 2 2 4 2 6 6" xfId="47625"/>
    <cellStyle name="Note 2 2 4 2 6 7" xfId="47626"/>
    <cellStyle name="Note 2 2 4 2 6 8" xfId="47627"/>
    <cellStyle name="Note 2 2 4 2 7" xfId="47628"/>
    <cellStyle name="Note 2 2 4 2 7 2" xfId="47629"/>
    <cellStyle name="Note 2 2 4 2 7 3" xfId="47630"/>
    <cellStyle name="Note 2 2 4 2 7 4" xfId="47631"/>
    <cellStyle name="Note 2 2 4 2 7 5" xfId="47632"/>
    <cellStyle name="Note 2 2 4 2 7 6" xfId="47633"/>
    <cellStyle name="Note 2 2 4 2 7 7" xfId="47634"/>
    <cellStyle name="Note 2 2 4 2 7 8" xfId="47635"/>
    <cellStyle name="Note 2 2 4 2 8" xfId="47636"/>
    <cellStyle name="Note 2 2 4 2 8 2" xfId="47637"/>
    <cellStyle name="Note 2 2 4 2 8 3" xfId="47638"/>
    <cellStyle name="Note 2 2 4 2 8 4" xfId="47639"/>
    <cellStyle name="Note 2 2 4 2 8 5" xfId="47640"/>
    <cellStyle name="Note 2 2 4 2 8 6" xfId="47641"/>
    <cellStyle name="Note 2 2 4 2 8 7" xfId="47642"/>
    <cellStyle name="Note 2 2 4 2 8 8" xfId="47643"/>
    <cellStyle name="Note 2 2 4 2 9" xfId="47644"/>
    <cellStyle name="Note 2 2 4 2 9 2" xfId="47645"/>
    <cellStyle name="Note 2 2 4 2 9 3" xfId="47646"/>
    <cellStyle name="Note 2 2 4 2 9 4" xfId="47647"/>
    <cellStyle name="Note 2 2 4 2 9 5" xfId="47648"/>
    <cellStyle name="Note 2 2 4 2 9 6" xfId="47649"/>
    <cellStyle name="Note 2 2 4 2 9 7" xfId="47650"/>
    <cellStyle name="Note 2 2 4 2 9 8" xfId="47651"/>
    <cellStyle name="Note 2 2 4 20" xfId="47652"/>
    <cellStyle name="Note 2 2 4 21" xfId="47653"/>
    <cellStyle name="Note 2 2 4 22" xfId="47654"/>
    <cellStyle name="Note 2 2 4 23" xfId="47655"/>
    <cellStyle name="Note 2 2 4 24" xfId="47656"/>
    <cellStyle name="Note 2 2 4 25" xfId="47657"/>
    <cellStyle name="Note 2 2 4 26" xfId="47658"/>
    <cellStyle name="Note 2 2 4 27" xfId="47659"/>
    <cellStyle name="Note 2 2 4 3" xfId="47660"/>
    <cellStyle name="Note 2 2 4 3 10" xfId="47661"/>
    <cellStyle name="Note 2 2 4 3 11" xfId="47662"/>
    <cellStyle name="Note 2 2 4 3 12" xfId="47663"/>
    <cellStyle name="Note 2 2 4 3 13" xfId="47664"/>
    <cellStyle name="Note 2 2 4 3 14" xfId="47665"/>
    <cellStyle name="Note 2 2 4 3 15" xfId="47666"/>
    <cellStyle name="Note 2 2 4 3 16" xfId="47667"/>
    <cellStyle name="Note 2 2 4 3 17" xfId="47668"/>
    <cellStyle name="Note 2 2 4 3 18" xfId="47669"/>
    <cellStyle name="Note 2 2 4 3 19" xfId="47670"/>
    <cellStyle name="Note 2 2 4 3 2" xfId="47671"/>
    <cellStyle name="Note 2 2 4 3 2 10" xfId="47672"/>
    <cellStyle name="Note 2 2 4 3 2 11" xfId="47673"/>
    <cellStyle name="Note 2 2 4 3 2 12" xfId="47674"/>
    <cellStyle name="Note 2 2 4 3 2 13" xfId="47675"/>
    <cellStyle name="Note 2 2 4 3 2 2" xfId="47676"/>
    <cellStyle name="Note 2 2 4 3 2 2 10" xfId="47677"/>
    <cellStyle name="Note 2 2 4 3 2 2 2" xfId="47678"/>
    <cellStyle name="Note 2 2 4 3 2 2 2 2" xfId="47679"/>
    <cellStyle name="Note 2 2 4 3 2 2 2 3" xfId="47680"/>
    <cellStyle name="Note 2 2 4 3 2 2 2 4" xfId="47681"/>
    <cellStyle name="Note 2 2 4 3 2 2 2 5" xfId="47682"/>
    <cellStyle name="Note 2 2 4 3 2 2 2 6" xfId="47683"/>
    <cellStyle name="Note 2 2 4 3 2 2 2 7" xfId="47684"/>
    <cellStyle name="Note 2 2 4 3 2 2 2 8" xfId="47685"/>
    <cellStyle name="Note 2 2 4 3 2 2 2 9" xfId="47686"/>
    <cellStyle name="Note 2 2 4 3 2 2 3" xfId="47687"/>
    <cellStyle name="Note 2 2 4 3 2 2 4" xfId="47688"/>
    <cellStyle name="Note 2 2 4 3 2 2 5" xfId="47689"/>
    <cellStyle name="Note 2 2 4 3 2 2 6" xfId="47690"/>
    <cellStyle name="Note 2 2 4 3 2 2 7" xfId="47691"/>
    <cellStyle name="Note 2 2 4 3 2 2 8" xfId="47692"/>
    <cellStyle name="Note 2 2 4 3 2 2 9" xfId="47693"/>
    <cellStyle name="Note 2 2 4 3 2 3" xfId="47694"/>
    <cellStyle name="Note 2 2 4 3 2 3 2" xfId="47695"/>
    <cellStyle name="Note 2 2 4 3 2 3 3" xfId="47696"/>
    <cellStyle name="Note 2 2 4 3 2 3 4" xfId="47697"/>
    <cellStyle name="Note 2 2 4 3 2 3 5" xfId="47698"/>
    <cellStyle name="Note 2 2 4 3 2 3 6" xfId="47699"/>
    <cellStyle name="Note 2 2 4 3 2 3 7" xfId="47700"/>
    <cellStyle name="Note 2 2 4 3 2 3 8" xfId="47701"/>
    <cellStyle name="Note 2 2 4 3 2 4" xfId="47702"/>
    <cellStyle name="Note 2 2 4 3 2 4 2" xfId="47703"/>
    <cellStyle name="Note 2 2 4 3 2 4 3" xfId="47704"/>
    <cellStyle name="Note 2 2 4 3 2 4 4" xfId="47705"/>
    <cellStyle name="Note 2 2 4 3 2 4 5" xfId="47706"/>
    <cellStyle name="Note 2 2 4 3 2 4 6" xfId="47707"/>
    <cellStyle name="Note 2 2 4 3 2 4 7" xfId="47708"/>
    <cellStyle name="Note 2 2 4 3 2 4 8" xfId="47709"/>
    <cellStyle name="Note 2 2 4 3 2 4 9" xfId="47710"/>
    <cellStyle name="Note 2 2 4 3 2 5" xfId="47711"/>
    <cellStyle name="Note 2 2 4 3 2 6" xfId="47712"/>
    <cellStyle name="Note 2 2 4 3 2 7" xfId="47713"/>
    <cellStyle name="Note 2 2 4 3 2 8" xfId="47714"/>
    <cellStyle name="Note 2 2 4 3 2 9" xfId="47715"/>
    <cellStyle name="Note 2 2 4 3 20" xfId="47716"/>
    <cellStyle name="Note 2 2 4 3 21" xfId="47717"/>
    <cellStyle name="Note 2 2 4 3 22" xfId="47718"/>
    <cellStyle name="Note 2 2 4 3 23" xfId="47719"/>
    <cellStyle name="Note 2 2 4 3 24" xfId="47720"/>
    <cellStyle name="Note 2 2 4 3 3" xfId="47721"/>
    <cellStyle name="Note 2 2 4 3 3 10" xfId="47722"/>
    <cellStyle name="Note 2 2 4 3 3 11" xfId="47723"/>
    <cellStyle name="Note 2 2 4 3 3 12" xfId="47724"/>
    <cellStyle name="Note 2 2 4 3 3 13" xfId="47725"/>
    <cellStyle name="Note 2 2 4 3 3 2" xfId="47726"/>
    <cellStyle name="Note 2 2 4 3 3 2 10" xfId="47727"/>
    <cellStyle name="Note 2 2 4 3 3 2 2" xfId="47728"/>
    <cellStyle name="Note 2 2 4 3 3 2 2 2" xfId="47729"/>
    <cellStyle name="Note 2 2 4 3 3 2 2 3" xfId="47730"/>
    <cellStyle name="Note 2 2 4 3 3 2 2 4" xfId="47731"/>
    <cellStyle name="Note 2 2 4 3 3 2 2 5" xfId="47732"/>
    <cellStyle name="Note 2 2 4 3 3 2 2 6" xfId="47733"/>
    <cellStyle name="Note 2 2 4 3 3 2 2 7" xfId="47734"/>
    <cellStyle name="Note 2 2 4 3 3 2 2 8" xfId="47735"/>
    <cellStyle name="Note 2 2 4 3 3 2 2 9" xfId="47736"/>
    <cellStyle name="Note 2 2 4 3 3 2 3" xfId="47737"/>
    <cellStyle name="Note 2 2 4 3 3 2 4" xfId="47738"/>
    <cellStyle name="Note 2 2 4 3 3 2 5" xfId="47739"/>
    <cellStyle name="Note 2 2 4 3 3 2 6" xfId="47740"/>
    <cellStyle name="Note 2 2 4 3 3 2 7" xfId="47741"/>
    <cellStyle name="Note 2 2 4 3 3 2 8" xfId="47742"/>
    <cellStyle name="Note 2 2 4 3 3 2 9" xfId="47743"/>
    <cellStyle name="Note 2 2 4 3 3 3" xfId="47744"/>
    <cellStyle name="Note 2 2 4 3 3 3 2" xfId="47745"/>
    <cellStyle name="Note 2 2 4 3 3 3 3" xfId="47746"/>
    <cellStyle name="Note 2 2 4 3 3 3 4" xfId="47747"/>
    <cellStyle name="Note 2 2 4 3 3 3 5" xfId="47748"/>
    <cellStyle name="Note 2 2 4 3 3 3 6" xfId="47749"/>
    <cellStyle name="Note 2 2 4 3 3 3 7" xfId="47750"/>
    <cellStyle name="Note 2 2 4 3 3 3 8" xfId="47751"/>
    <cellStyle name="Note 2 2 4 3 3 4" xfId="47752"/>
    <cellStyle name="Note 2 2 4 3 3 4 2" xfId="47753"/>
    <cellStyle name="Note 2 2 4 3 3 4 3" xfId="47754"/>
    <cellStyle name="Note 2 2 4 3 3 4 4" xfId="47755"/>
    <cellStyle name="Note 2 2 4 3 3 4 5" xfId="47756"/>
    <cellStyle name="Note 2 2 4 3 3 4 6" xfId="47757"/>
    <cellStyle name="Note 2 2 4 3 3 4 7" xfId="47758"/>
    <cellStyle name="Note 2 2 4 3 3 4 8" xfId="47759"/>
    <cellStyle name="Note 2 2 4 3 3 4 9" xfId="47760"/>
    <cellStyle name="Note 2 2 4 3 3 5" xfId="47761"/>
    <cellStyle name="Note 2 2 4 3 3 6" xfId="47762"/>
    <cellStyle name="Note 2 2 4 3 3 7" xfId="47763"/>
    <cellStyle name="Note 2 2 4 3 3 8" xfId="47764"/>
    <cellStyle name="Note 2 2 4 3 3 9" xfId="47765"/>
    <cellStyle name="Note 2 2 4 3 4" xfId="47766"/>
    <cellStyle name="Note 2 2 4 3 4 10" xfId="47767"/>
    <cellStyle name="Note 2 2 4 3 4 11" xfId="47768"/>
    <cellStyle name="Note 2 2 4 3 4 12" xfId="47769"/>
    <cellStyle name="Note 2 2 4 3 4 13" xfId="47770"/>
    <cellStyle name="Note 2 2 4 3 4 2" xfId="47771"/>
    <cellStyle name="Note 2 2 4 3 4 2 10" xfId="47772"/>
    <cellStyle name="Note 2 2 4 3 4 2 2" xfId="47773"/>
    <cellStyle name="Note 2 2 4 3 4 2 2 2" xfId="47774"/>
    <cellStyle name="Note 2 2 4 3 4 2 2 3" xfId="47775"/>
    <cellStyle name="Note 2 2 4 3 4 2 2 4" xfId="47776"/>
    <cellStyle name="Note 2 2 4 3 4 2 2 5" xfId="47777"/>
    <cellStyle name="Note 2 2 4 3 4 2 2 6" xfId="47778"/>
    <cellStyle name="Note 2 2 4 3 4 2 2 7" xfId="47779"/>
    <cellStyle name="Note 2 2 4 3 4 2 2 8" xfId="47780"/>
    <cellStyle name="Note 2 2 4 3 4 2 2 9" xfId="47781"/>
    <cellStyle name="Note 2 2 4 3 4 2 3" xfId="47782"/>
    <cellStyle name="Note 2 2 4 3 4 2 4" xfId="47783"/>
    <cellStyle name="Note 2 2 4 3 4 2 5" xfId="47784"/>
    <cellStyle name="Note 2 2 4 3 4 2 6" xfId="47785"/>
    <cellStyle name="Note 2 2 4 3 4 2 7" xfId="47786"/>
    <cellStyle name="Note 2 2 4 3 4 2 8" xfId="47787"/>
    <cellStyle name="Note 2 2 4 3 4 2 9" xfId="47788"/>
    <cellStyle name="Note 2 2 4 3 4 3" xfId="47789"/>
    <cellStyle name="Note 2 2 4 3 4 3 2" xfId="47790"/>
    <cellStyle name="Note 2 2 4 3 4 3 3" xfId="47791"/>
    <cellStyle name="Note 2 2 4 3 4 3 4" xfId="47792"/>
    <cellStyle name="Note 2 2 4 3 4 3 5" xfId="47793"/>
    <cellStyle name="Note 2 2 4 3 4 3 6" xfId="47794"/>
    <cellStyle name="Note 2 2 4 3 4 3 7" xfId="47795"/>
    <cellStyle name="Note 2 2 4 3 4 3 8" xfId="47796"/>
    <cellStyle name="Note 2 2 4 3 4 4" xfId="47797"/>
    <cellStyle name="Note 2 2 4 3 4 4 2" xfId="47798"/>
    <cellStyle name="Note 2 2 4 3 4 4 3" xfId="47799"/>
    <cellStyle name="Note 2 2 4 3 4 4 4" xfId="47800"/>
    <cellStyle name="Note 2 2 4 3 4 4 5" xfId="47801"/>
    <cellStyle name="Note 2 2 4 3 4 4 6" xfId="47802"/>
    <cellStyle name="Note 2 2 4 3 4 4 7" xfId="47803"/>
    <cellStyle name="Note 2 2 4 3 4 4 8" xfId="47804"/>
    <cellStyle name="Note 2 2 4 3 4 4 9" xfId="47805"/>
    <cellStyle name="Note 2 2 4 3 4 5" xfId="47806"/>
    <cellStyle name="Note 2 2 4 3 4 6" xfId="47807"/>
    <cellStyle name="Note 2 2 4 3 4 7" xfId="47808"/>
    <cellStyle name="Note 2 2 4 3 4 8" xfId="47809"/>
    <cellStyle name="Note 2 2 4 3 4 9" xfId="47810"/>
    <cellStyle name="Note 2 2 4 3 5" xfId="47811"/>
    <cellStyle name="Note 2 2 4 3 5 10" xfId="47812"/>
    <cellStyle name="Note 2 2 4 3 5 11" xfId="47813"/>
    <cellStyle name="Note 2 2 4 3 5 12" xfId="47814"/>
    <cellStyle name="Note 2 2 4 3 5 13" xfId="47815"/>
    <cellStyle name="Note 2 2 4 3 5 2" xfId="47816"/>
    <cellStyle name="Note 2 2 4 3 5 2 10" xfId="47817"/>
    <cellStyle name="Note 2 2 4 3 5 2 2" xfId="47818"/>
    <cellStyle name="Note 2 2 4 3 5 2 2 2" xfId="47819"/>
    <cellStyle name="Note 2 2 4 3 5 2 2 3" xfId="47820"/>
    <cellStyle name="Note 2 2 4 3 5 2 2 4" xfId="47821"/>
    <cellStyle name="Note 2 2 4 3 5 2 2 5" xfId="47822"/>
    <cellStyle name="Note 2 2 4 3 5 2 2 6" xfId="47823"/>
    <cellStyle name="Note 2 2 4 3 5 2 2 7" xfId="47824"/>
    <cellStyle name="Note 2 2 4 3 5 2 2 8" xfId="47825"/>
    <cellStyle name="Note 2 2 4 3 5 2 2 9" xfId="47826"/>
    <cellStyle name="Note 2 2 4 3 5 2 3" xfId="47827"/>
    <cellStyle name="Note 2 2 4 3 5 2 4" xfId="47828"/>
    <cellStyle name="Note 2 2 4 3 5 2 5" xfId="47829"/>
    <cellStyle name="Note 2 2 4 3 5 2 6" xfId="47830"/>
    <cellStyle name="Note 2 2 4 3 5 2 7" xfId="47831"/>
    <cellStyle name="Note 2 2 4 3 5 2 8" xfId="47832"/>
    <cellStyle name="Note 2 2 4 3 5 2 9" xfId="47833"/>
    <cellStyle name="Note 2 2 4 3 5 3" xfId="47834"/>
    <cellStyle name="Note 2 2 4 3 5 3 2" xfId="47835"/>
    <cellStyle name="Note 2 2 4 3 5 3 3" xfId="47836"/>
    <cellStyle name="Note 2 2 4 3 5 3 4" xfId="47837"/>
    <cellStyle name="Note 2 2 4 3 5 3 5" xfId="47838"/>
    <cellStyle name="Note 2 2 4 3 5 3 6" xfId="47839"/>
    <cellStyle name="Note 2 2 4 3 5 3 7" xfId="47840"/>
    <cellStyle name="Note 2 2 4 3 5 3 8" xfId="47841"/>
    <cellStyle name="Note 2 2 4 3 5 4" xfId="47842"/>
    <cellStyle name="Note 2 2 4 3 5 4 2" xfId="47843"/>
    <cellStyle name="Note 2 2 4 3 5 4 3" xfId="47844"/>
    <cellStyle name="Note 2 2 4 3 5 4 4" xfId="47845"/>
    <cellStyle name="Note 2 2 4 3 5 4 5" xfId="47846"/>
    <cellStyle name="Note 2 2 4 3 5 4 6" xfId="47847"/>
    <cellStyle name="Note 2 2 4 3 5 4 7" xfId="47848"/>
    <cellStyle name="Note 2 2 4 3 5 4 8" xfId="47849"/>
    <cellStyle name="Note 2 2 4 3 5 4 9" xfId="47850"/>
    <cellStyle name="Note 2 2 4 3 5 5" xfId="47851"/>
    <cellStyle name="Note 2 2 4 3 5 6" xfId="47852"/>
    <cellStyle name="Note 2 2 4 3 5 7" xfId="47853"/>
    <cellStyle name="Note 2 2 4 3 5 8" xfId="47854"/>
    <cellStyle name="Note 2 2 4 3 5 9" xfId="47855"/>
    <cellStyle name="Note 2 2 4 3 6" xfId="47856"/>
    <cellStyle name="Note 2 2 4 3 6 10" xfId="47857"/>
    <cellStyle name="Note 2 2 4 3 6 2" xfId="47858"/>
    <cellStyle name="Note 2 2 4 3 6 2 2" xfId="47859"/>
    <cellStyle name="Note 2 2 4 3 6 2 3" xfId="47860"/>
    <cellStyle name="Note 2 2 4 3 6 2 4" xfId="47861"/>
    <cellStyle name="Note 2 2 4 3 6 2 5" xfId="47862"/>
    <cellStyle name="Note 2 2 4 3 6 2 6" xfId="47863"/>
    <cellStyle name="Note 2 2 4 3 6 2 7" xfId="47864"/>
    <cellStyle name="Note 2 2 4 3 6 2 8" xfId="47865"/>
    <cellStyle name="Note 2 2 4 3 6 2 9" xfId="47866"/>
    <cellStyle name="Note 2 2 4 3 6 3" xfId="47867"/>
    <cellStyle name="Note 2 2 4 3 6 4" xfId="47868"/>
    <cellStyle name="Note 2 2 4 3 6 5" xfId="47869"/>
    <cellStyle name="Note 2 2 4 3 6 6" xfId="47870"/>
    <cellStyle name="Note 2 2 4 3 6 7" xfId="47871"/>
    <cellStyle name="Note 2 2 4 3 6 8" xfId="47872"/>
    <cellStyle name="Note 2 2 4 3 6 9" xfId="47873"/>
    <cellStyle name="Note 2 2 4 3 7" xfId="47874"/>
    <cellStyle name="Note 2 2 4 3 7 2" xfId="47875"/>
    <cellStyle name="Note 2 2 4 3 7 3" xfId="47876"/>
    <cellStyle name="Note 2 2 4 3 7 4" xfId="47877"/>
    <cellStyle name="Note 2 2 4 3 7 5" xfId="47878"/>
    <cellStyle name="Note 2 2 4 3 7 6" xfId="47879"/>
    <cellStyle name="Note 2 2 4 3 7 7" xfId="47880"/>
    <cellStyle name="Note 2 2 4 3 7 8" xfId="47881"/>
    <cellStyle name="Note 2 2 4 3 8" xfId="47882"/>
    <cellStyle name="Note 2 2 4 3 8 2" xfId="47883"/>
    <cellStyle name="Note 2 2 4 3 8 3" xfId="47884"/>
    <cellStyle name="Note 2 2 4 3 8 4" xfId="47885"/>
    <cellStyle name="Note 2 2 4 3 8 5" xfId="47886"/>
    <cellStyle name="Note 2 2 4 3 8 6" xfId="47887"/>
    <cellStyle name="Note 2 2 4 3 8 7" xfId="47888"/>
    <cellStyle name="Note 2 2 4 3 8 8" xfId="47889"/>
    <cellStyle name="Note 2 2 4 3 8 9" xfId="47890"/>
    <cellStyle name="Note 2 2 4 3 9" xfId="47891"/>
    <cellStyle name="Note 2 2 4 4" xfId="47892"/>
    <cellStyle name="Note 2 2 4 4 10" xfId="47893"/>
    <cellStyle name="Note 2 2 4 4 11" xfId="47894"/>
    <cellStyle name="Note 2 2 4 4 12" xfId="47895"/>
    <cellStyle name="Note 2 2 4 4 13" xfId="47896"/>
    <cellStyle name="Note 2 2 4 4 14" xfId="47897"/>
    <cellStyle name="Note 2 2 4 4 15" xfId="47898"/>
    <cellStyle name="Note 2 2 4 4 16" xfId="47899"/>
    <cellStyle name="Note 2 2 4 4 17" xfId="47900"/>
    <cellStyle name="Note 2 2 4 4 18" xfId="47901"/>
    <cellStyle name="Note 2 2 4 4 2" xfId="47902"/>
    <cellStyle name="Note 2 2 4 4 2 10" xfId="47903"/>
    <cellStyle name="Note 2 2 4 4 2 11" xfId="47904"/>
    <cellStyle name="Note 2 2 4 4 2 12" xfId="47905"/>
    <cellStyle name="Note 2 2 4 4 2 13" xfId="47906"/>
    <cellStyle name="Note 2 2 4 4 2 2" xfId="47907"/>
    <cellStyle name="Note 2 2 4 4 2 2 10" xfId="47908"/>
    <cellStyle name="Note 2 2 4 4 2 2 2" xfId="47909"/>
    <cellStyle name="Note 2 2 4 4 2 2 2 2" xfId="47910"/>
    <cellStyle name="Note 2 2 4 4 2 2 2 3" xfId="47911"/>
    <cellStyle name="Note 2 2 4 4 2 2 2 4" xfId="47912"/>
    <cellStyle name="Note 2 2 4 4 2 2 2 5" xfId="47913"/>
    <cellStyle name="Note 2 2 4 4 2 2 2 6" xfId="47914"/>
    <cellStyle name="Note 2 2 4 4 2 2 2 7" xfId="47915"/>
    <cellStyle name="Note 2 2 4 4 2 2 2 8" xfId="47916"/>
    <cellStyle name="Note 2 2 4 4 2 2 2 9" xfId="47917"/>
    <cellStyle name="Note 2 2 4 4 2 2 3" xfId="47918"/>
    <cellStyle name="Note 2 2 4 4 2 2 4" xfId="47919"/>
    <cellStyle name="Note 2 2 4 4 2 2 5" xfId="47920"/>
    <cellStyle name="Note 2 2 4 4 2 2 6" xfId="47921"/>
    <cellStyle name="Note 2 2 4 4 2 2 7" xfId="47922"/>
    <cellStyle name="Note 2 2 4 4 2 2 8" xfId="47923"/>
    <cellStyle name="Note 2 2 4 4 2 2 9" xfId="47924"/>
    <cellStyle name="Note 2 2 4 4 2 3" xfId="47925"/>
    <cellStyle name="Note 2 2 4 4 2 3 2" xfId="47926"/>
    <cellStyle name="Note 2 2 4 4 2 3 3" xfId="47927"/>
    <cellStyle name="Note 2 2 4 4 2 3 4" xfId="47928"/>
    <cellStyle name="Note 2 2 4 4 2 3 5" xfId="47929"/>
    <cellStyle name="Note 2 2 4 4 2 3 6" xfId="47930"/>
    <cellStyle name="Note 2 2 4 4 2 3 7" xfId="47931"/>
    <cellStyle name="Note 2 2 4 4 2 3 8" xfId="47932"/>
    <cellStyle name="Note 2 2 4 4 2 4" xfId="47933"/>
    <cellStyle name="Note 2 2 4 4 2 4 2" xfId="47934"/>
    <cellStyle name="Note 2 2 4 4 2 4 3" xfId="47935"/>
    <cellStyle name="Note 2 2 4 4 2 4 4" xfId="47936"/>
    <cellStyle name="Note 2 2 4 4 2 4 5" xfId="47937"/>
    <cellStyle name="Note 2 2 4 4 2 4 6" xfId="47938"/>
    <cellStyle name="Note 2 2 4 4 2 4 7" xfId="47939"/>
    <cellStyle name="Note 2 2 4 4 2 4 8" xfId="47940"/>
    <cellStyle name="Note 2 2 4 4 2 4 9" xfId="47941"/>
    <cellStyle name="Note 2 2 4 4 2 5" xfId="47942"/>
    <cellStyle name="Note 2 2 4 4 2 6" xfId="47943"/>
    <cellStyle name="Note 2 2 4 4 2 7" xfId="47944"/>
    <cellStyle name="Note 2 2 4 4 2 8" xfId="47945"/>
    <cellStyle name="Note 2 2 4 4 2 9" xfId="47946"/>
    <cellStyle name="Note 2 2 4 4 3" xfId="47947"/>
    <cellStyle name="Note 2 2 4 4 3 10" xfId="47948"/>
    <cellStyle name="Note 2 2 4 4 3 11" xfId="47949"/>
    <cellStyle name="Note 2 2 4 4 3 12" xfId="47950"/>
    <cellStyle name="Note 2 2 4 4 3 13" xfId="47951"/>
    <cellStyle name="Note 2 2 4 4 3 2" xfId="47952"/>
    <cellStyle name="Note 2 2 4 4 3 2 10" xfId="47953"/>
    <cellStyle name="Note 2 2 4 4 3 2 2" xfId="47954"/>
    <cellStyle name="Note 2 2 4 4 3 2 2 2" xfId="47955"/>
    <cellStyle name="Note 2 2 4 4 3 2 2 3" xfId="47956"/>
    <cellStyle name="Note 2 2 4 4 3 2 2 4" xfId="47957"/>
    <cellStyle name="Note 2 2 4 4 3 2 2 5" xfId="47958"/>
    <cellStyle name="Note 2 2 4 4 3 2 2 6" xfId="47959"/>
    <cellStyle name="Note 2 2 4 4 3 2 2 7" xfId="47960"/>
    <cellStyle name="Note 2 2 4 4 3 2 2 8" xfId="47961"/>
    <cellStyle name="Note 2 2 4 4 3 2 2 9" xfId="47962"/>
    <cellStyle name="Note 2 2 4 4 3 2 3" xfId="47963"/>
    <cellStyle name="Note 2 2 4 4 3 2 4" xfId="47964"/>
    <cellStyle name="Note 2 2 4 4 3 2 5" xfId="47965"/>
    <cellStyle name="Note 2 2 4 4 3 2 6" xfId="47966"/>
    <cellStyle name="Note 2 2 4 4 3 2 7" xfId="47967"/>
    <cellStyle name="Note 2 2 4 4 3 2 8" xfId="47968"/>
    <cellStyle name="Note 2 2 4 4 3 2 9" xfId="47969"/>
    <cellStyle name="Note 2 2 4 4 3 3" xfId="47970"/>
    <cellStyle name="Note 2 2 4 4 3 3 2" xfId="47971"/>
    <cellStyle name="Note 2 2 4 4 3 3 3" xfId="47972"/>
    <cellStyle name="Note 2 2 4 4 3 3 4" xfId="47973"/>
    <cellStyle name="Note 2 2 4 4 3 3 5" xfId="47974"/>
    <cellStyle name="Note 2 2 4 4 3 3 6" xfId="47975"/>
    <cellStyle name="Note 2 2 4 4 3 3 7" xfId="47976"/>
    <cellStyle name="Note 2 2 4 4 3 3 8" xfId="47977"/>
    <cellStyle name="Note 2 2 4 4 3 4" xfId="47978"/>
    <cellStyle name="Note 2 2 4 4 3 4 2" xfId="47979"/>
    <cellStyle name="Note 2 2 4 4 3 4 3" xfId="47980"/>
    <cellStyle name="Note 2 2 4 4 3 4 4" xfId="47981"/>
    <cellStyle name="Note 2 2 4 4 3 4 5" xfId="47982"/>
    <cellStyle name="Note 2 2 4 4 3 4 6" xfId="47983"/>
    <cellStyle name="Note 2 2 4 4 3 4 7" xfId="47984"/>
    <cellStyle name="Note 2 2 4 4 3 4 8" xfId="47985"/>
    <cellStyle name="Note 2 2 4 4 3 4 9" xfId="47986"/>
    <cellStyle name="Note 2 2 4 4 3 5" xfId="47987"/>
    <cellStyle name="Note 2 2 4 4 3 6" xfId="47988"/>
    <cellStyle name="Note 2 2 4 4 3 7" xfId="47989"/>
    <cellStyle name="Note 2 2 4 4 3 8" xfId="47990"/>
    <cellStyle name="Note 2 2 4 4 3 9" xfId="47991"/>
    <cellStyle name="Note 2 2 4 4 4" xfId="47992"/>
    <cellStyle name="Note 2 2 4 4 4 10" xfId="47993"/>
    <cellStyle name="Note 2 2 4 4 4 11" xfId="47994"/>
    <cellStyle name="Note 2 2 4 4 4 12" xfId="47995"/>
    <cellStyle name="Note 2 2 4 4 4 13" xfId="47996"/>
    <cellStyle name="Note 2 2 4 4 4 2" xfId="47997"/>
    <cellStyle name="Note 2 2 4 4 4 2 10" xfId="47998"/>
    <cellStyle name="Note 2 2 4 4 4 2 2" xfId="47999"/>
    <cellStyle name="Note 2 2 4 4 4 2 2 2" xfId="48000"/>
    <cellStyle name="Note 2 2 4 4 4 2 2 3" xfId="48001"/>
    <cellStyle name="Note 2 2 4 4 4 2 2 4" xfId="48002"/>
    <cellStyle name="Note 2 2 4 4 4 2 2 5" xfId="48003"/>
    <cellStyle name="Note 2 2 4 4 4 2 2 6" xfId="48004"/>
    <cellStyle name="Note 2 2 4 4 4 2 2 7" xfId="48005"/>
    <cellStyle name="Note 2 2 4 4 4 2 2 8" xfId="48006"/>
    <cellStyle name="Note 2 2 4 4 4 2 2 9" xfId="48007"/>
    <cellStyle name="Note 2 2 4 4 4 2 3" xfId="48008"/>
    <cellStyle name="Note 2 2 4 4 4 2 4" xfId="48009"/>
    <cellStyle name="Note 2 2 4 4 4 2 5" xfId="48010"/>
    <cellStyle name="Note 2 2 4 4 4 2 6" xfId="48011"/>
    <cellStyle name="Note 2 2 4 4 4 2 7" xfId="48012"/>
    <cellStyle name="Note 2 2 4 4 4 2 8" xfId="48013"/>
    <cellStyle name="Note 2 2 4 4 4 2 9" xfId="48014"/>
    <cellStyle name="Note 2 2 4 4 4 3" xfId="48015"/>
    <cellStyle name="Note 2 2 4 4 4 3 2" xfId="48016"/>
    <cellStyle name="Note 2 2 4 4 4 3 3" xfId="48017"/>
    <cellStyle name="Note 2 2 4 4 4 3 4" xfId="48018"/>
    <cellStyle name="Note 2 2 4 4 4 3 5" xfId="48019"/>
    <cellStyle name="Note 2 2 4 4 4 3 6" xfId="48020"/>
    <cellStyle name="Note 2 2 4 4 4 3 7" xfId="48021"/>
    <cellStyle name="Note 2 2 4 4 4 3 8" xfId="48022"/>
    <cellStyle name="Note 2 2 4 4 4 4" xfId="48023"/>
    <cellStyle name="Note 2 2 4 4 4 4 2" xfId="48024"/>
    <cellStyle name="Note 2 2 4 4 4 4 3" xfId="48025"/>
    <cellStyle name="Note 2 2 4 4 4 4 4" xfId="48026"/>
    <cellStyle name="Note 2 2 4 4 4 4 5" xfId="48027"/>
    <cellStyle name="Note 2 2 4 4 4 4 6" xfId="48028"/>
    <cellStyle name="Note 2 2 4 4 4 4 7" xfId="48029"/>
    <cellStyle name="Note 2 2 4 4 4 4 8" xfId="48030"/>
    <cellStyle name="Note 2 2 4 4 4 4 9" xfId="48031"/>
    <cellStyle name="Note 2 2 4 4 4 5" xfId="48032"/>
    <cellStyle name="Note 2 2 4 4 4 6" xfId="48033"/>
    <cellStyle name="Note 2 2 4 4 4 7" xfId="48034"/>
    <cellStyle name="Note 2 2 4 4 4 8" xfId="48035"/>
    <cellStyle name="Note 2 2 4 4 4 9" xfId="48036"/>
    <cellStyle name="Note 2 2 4 4 5" xfId="48037"/>
    <cellStyle name="Note 2 2 4 4 5 10" xfId="48038"/>
    <cellStyle name="Note 2 2 4 4 5 11" xfId="48039"/>
    <cellStyle name="Note 2 2 4 4 5 12" xfId="48040"/>
    <cellStyle name="Note 2 2 4 4 5 13" xfId="48041"/>
    <cellStyle name="Note 2 2 4 4 5 2" xfId="48042"/>
    <cellStyle name="Note 2 2 4 4 5 2 10" xfId="48043"/>
    <cellStyle name="Note 2 2 4 4 5 2 2" xfId="48044"/>
    <cellStyle name="Note 2 2 4 4 5 2 2 2" xfId="48045"/>
    <cellStyle name="Note 2 2 4 4 5 2 2 3" xfId="48046"/>
    <cellStyle name="Note 2 2 4 4 5 2 2 4" xfId="48047"/>
    <cellStyle name="Note 2 2 4 4 5 2 2 5" xfId="48048"/>
    <cellStyle name="Note 2 2 4 4 5 2 2 6" xfId="48049"/>
    <cellStyle name="Note 2 2 4 4 5 2 2 7" xfId="48050"/>
    <cellStyle name="Note 2 2 4 4 5 2 2 8" xfId="48051"/>
    <cellStyle name="Note 2 2 4 4 5 2 2 9" xfId="48052"/>
    <cellStyle name="Note 2 2 4 4 5 2 3" xfId="48053"/>
    <cellStyle name="Note 2 2 4 4 5 2 4" xfId="48054"/>
    <cellStyle name="Note 2 2 4 4 5 2 5" xfId="48055"/>
    <cellStyle name="Note 2 2 4 4 5 2 6" xfId="48056"/>
    <cellStyle name="Note 2 2 4 4 5 2 7" xfId="48057"/>
    <cellStyle name="Note 2 2 4 4 5 2 8" xfId="48058"/>
    <cellStyle name="Note 2 2 4 4 5 2 9" xfId="48059"/>
    <cellStyle name="Note 2 2 4 4 5 3" xfId="48060"/>
    <cellStyle name="Note 2 2 4 4 5 3 2" xfId="48061"/>
    <cellStyle name="Note 2 2 4 4 5 3 3" xfId="48062"/>
    <cellStyle name="Note 2 2 4 4 5 3 4" xfId="48063"/>
    <cellStyle name="Note 2 2 4 4 5 3 5" xfId="48064"/>
    <cellStyle name="Note 2 2 4 4 5 3 6" xfId="48065"/>
    <cellStyle name="Note 2 2 4 4 5 3 7" xfId="48066"/>
    <cellStyle name="Note 2 2 4 4 5 3 8" xfId="48067"/>
    <cellStyle name="Note 2 2 4 4 5 4" xfId="48068"/>
    <cellStyle name="Note 2 2 4 4 5 4 2" xfId="48069"/>
    <cellStyle name="Note 2 2 4 4 5 4 3" xfId="48070"/>
    <cellStyle name="Note 2 2 4 4 5 4 4" xfId="48071"/>
    <cellStyle name="Note 2 2 4 4 5 4 5" xfId="48072"/>
    <cellStyle name="Note 2 2 4 4 5 4 6" xfId="48073"/>
    <cellStyle name="Note 2 2 4 4 5 4 7" xfId="48074"/>
    <cellStyle name="Note 2 2 4 4 5 4 8" xfId="48075"/>
    <cellStyle name="Note 2 2 4 4 5 4 9" xfId="48076"/>
    <cellStyle name="Note 2 2 4 4 5 5" xfId="48077"/>
    <cellStyle name="Note 2 2 4 4 5 6" xfId="48078"/>
    <cellStyle name="Note 2 2 4 4 5 7" xfId="48079"/>
    <cellStyle name="Note 2 2 4 4 5 8" xfId="48080"/>
    <cellStyle name="Note 2 2 4 4 5 9" xfId="48081"/>
    <cellStyle name="Note 2 2 4 4 6" xfId="48082"/>
    <cellStyle name="Note 2 2 4 4 6 10" xfId="48083"/>
    <cellStyle name="Note 2 2 4 4 6 2" xfId="48084"/>
    <cellStyle name="Note 2 2 4 4 6 2 2" xfId="48085"/>
    <cellStyle name="Note 2 2 4 4 6 2 3" xfId="48086"/>
    <cellStyle name="Note 2 2 4 4 6 2 4" xfId="48087"/>
    <cellStyle name="Note 2 2 4 4 6 2 5" xfId="48088"/>
    <cellStyle name="Note 2 2 4 4 6 2 6" xfId="48089"/>
    <cellStyle name="Note 2 2 4 4 6 2 7" xfId="48090"/>
    <cellStyle name="Note 2 2 4 4 6 2 8" xfId="48091"/>
    <cellStyle name="Note 2 2 4 4 6 2 9" xfId="48092"/>
    <cellStyle name="Note 2 2 4 4 6 3" xfId="48093"/>
    <cellStyle name="Note 2 2 4 4 6 4" xfId="48094"/>
    <cellStyle name="Note 2 2 4 4 6 5" xfId="48095"/>
    <cellStyle name="Note 2 2 4 4 6 6" xfId="48096"/>
    <cellStyle name="Note 2 2 4 4 6 7" xfId="48097"/>
    <cellStyle name="Note 2 2 4 4 6 8" xfId="48098"/>
    <cellStyle name="Note 2 2 4 4 6 9" xfId="48099"/>
    <cellStyle name="Note 2 2 4 4 7" xfId="48100"/>
    <cellStyle name="Note 2 2 4 4 7 2" xfId="48101"/>
    <cellStyle name="Note 2 2 4 4 7 3" xfId="48102"/>
    <cellStyle name="Note 2 2 4 4 7 4" xfId="48103"/>
    <cellStyle name="Note 2 2 4 4 7 5" xfId="48104"/>
    <cellStyle name="Note 2 2 4 4 7 6" xfId="48105"/>
    <cellStyle name="Note 2 2 4 4 7 7" xfId="48106"/>
    <cellStyle name="Note 2 2 4 4 7 8" xfId="48107"/>
    <cellStyle name="Note 2 2 4 4 8" xfId="48108"/>
    <cellStyle name="Note 2 2 4 4 8 2" xfId="48109"/>
    <cellStyle name="Note 2 2 4 4 8 3" xfId="48110"/>
    <cellStyle name="Note 2 2 4 4 8 4" xfId="48111"/>
    <cellStyle name="Note 2 2 4 4 8 5" xfId="48112"/>
    <cellStyle name="Note 2 2 4 4 8 6" xfId="48113"/>
    <cellStyle name="Note 2 2 4 4 8 7" xfId="48114"/>
    <cellStyle name="Note 2 2 4 4 8 8" xfId="48115"/>
    <cellStyle name="Note 2 2 4 4 8 9" xfId="48116"/>
    <cellStyle name="Note 2 2 4 4 9" xfId="48117"/>
    <cellStyle name="Note 2 2 4 5" xfId="48118"/>
    <cellStyle name="Note 2 2 4 5 10" xfId="48119"/>
    <cellStyle name="Note 2 2 4 5 11" xfId="48120"/>
    <cellStyle name="Note 2 2 4 5 12" xfId="48121"/>
    <cellStyle name="Note 2 2 4 5 13" xfId="48122"/>
    <cellStyle name="Note 2 2 4 5 14" xfId="48123"/>
    <cellStyle name="Note 2 2 4 5 15" xfId="48124"/>
    <cellStyle name="Note 2 2 4 5 16" xfId="48125"/>
    <cellStyle name="Note 2 2 4 5 17" xfId="48126"/>
    <cellStyle name="Note 2 2 4 5 18" xfId="48127"/>
    <cellStyle name="Note 2 2 4 5 2" xfId="48128"/>
    <cellStyle name="Note 2 2 4 5 2 10" xfId="48129"/>
    <cellStyle name="Note 2 2 4 5 2 2" xfId="48130"/>
    <cellStyle name="Note 2 2 4 5 2 2 2" xfId="48131"/>
    <cellStyle name="Note 2 2 4 5 2 2 3" xfId="48132"/>
    <cellStyle name="Note 2 2 4 5 2 2 4" xfId="48133"/>
    <cellStyle name="Note 2 2 4 5 2 2 5" xfId="48134"/>
    <cellStyle name="Note 2 2 4 5 2 2 6" xfId="48135"/>
    <cellStyle name="Note 2 2 4 5 2 2 7" xfId="48136"/>
    <cellStyle name="Note 2 2 4 5 2 2 8" xfId="48137"/>
    <cellStyle name="Note 2 2 4 5 2 2 9" xfId="48138"/>
    <cellStyle name="Note 2 2 4 5 2 3" xfId="48139"/>
    <cellStyle name="Note 2 2 4 5 2 4" xfId="48140"/>
    <cellStyle name="Note 2 2 4 5 2 5" xfId="48141"/>
    <cellStyle name="Note 2 2 4 5 2 6" xfId="48142"/>
    <cellStyle name="Note 2 2 4 5 2 7" xfId="48143"/>
    <cellStyle name="Note 2 2 4 5 2 8" xfId="48144"/>
    <cellStyle name="Note 2 2 4 5 2 9" xfId="48145"/>
    <cellStyle name="Note 2 2 4 5 3" xfId="48146"/>
    <cellStyle name="Note 2 2 4 5 3 2" xfId="48147"/>
    <cellStyle name="Note 2 2 4 5 3 3" xfId="48148"/>
    <cellStyle name="Note 2 2 4 5 3 4" xfId="48149"/>
    <cellStyle name="Note 2 2 4 5 3 5" xfId="48150"/>
    <cellStyle name="Note 2 2 4 5 3 6" xfId="48151"/>
    <cellStyle name="Note 2 2 4 5 3 7" xfId="48152"/>
    <cellStyle name="Note 2 2 4 5 3 8" xfId="48153"/>
    <cellStyle name="Note 2 2 4 5 4" xfId="48154"/>
    <cellStyle name="Note 2 2 4 5 4 2" xfId="48155"/>
    <cellStyle name="Note 2 2 4 5 4 3" xfId="48156"/>
    <cellStyle name="Note 2 2 4 5 4 4" xfId="48157"/>
    <cellStyle name="Note 2 2 4 5 4 5" xfId="48158"/>
    <cellStyle name="Note 2 2 4 5 4 6" xfId="48159"/>
    <cellStyle name="Note 2 2 4 5 4 7" xfId="48160"/>
    <cellStyle name="Note 2 2 4 5 4 8" xfId="48161"/>
    <cellStyle name="Note 2 2 4 5 4 9" xfId="48162"/>
    <cellStyle name="Note 2 2 4 5 5" xfId="48163"/>
    <cellStyle name="Note 2 2 4 5 6" xfId="48164"/>
    <cellStyle name="Note 2 2 4 5 7" xfId="48165"/>
    <cellStyle name="Note 2 2 4 5 8" xfId="48166"/>
    <cellStyle name="Note 2 2 4 5 9" xfId="48167"/>
    <cellStyle name="Note 2 2 4 6" xfId="48168"/>
    <cellStyle name="Note 2 2 4 6 10" xfId="48169"/>
    <cellStyle name="Note 2 2 4 6 11" xfId="48170"/>
    <cellStyle name="Note 2 2 4 6 12" xfId="48171"/>
    <cellStyle name="Note 2 2 4 6 13" xfId="48172"/>
    <cellStyle name="Note 2 2 4 6 14" xfId="48173"/>
    <cellStyle name="Note 2 2 4 6 15" xfId="48174"/>
    <cellStyle name="Note 2 2 4 6 16" xfId="48175"/>
    <cellStyle name="Note 2 2 4 6 17" xfId="48176"/>
    <cellStyle name="Note 2 2 4 6 18" xfId="48177"/>
    <cellStyle name="Note 2 2 4 6 2" xfId="48178"/>
    <cellStyle name="Note 2 2 4 6 2 10" xfId="48179"/>
    <cellStyle name="Note 2 2 4 6 2 2" xfId="48180"/>
    <cellStyle name="Note 2 2 4 6 2 2 2" xfId="48181"/>
    <cellStyle name="Note 2 2 4 6 2 2 3" xfId="48182"/>
    <cellStyle name="Note 2 2 4 6 2 2 4" xfId="48183"/>
    <cellStyle name="Note 2 2 4 6 2 2 5" xfId="48184"/>
    <cellStyle name="Note 2 2 4 6 2 2 6" xfId="48185"/>
    <cellStyle name="Note 2 2 4 6 2 2 7" xfId="48186"/>
    <cellStyle name="Note 2 2 4 6 2 2 8" xfId="48187"/>
    <cellStyle name="Note 2 2 4 6 2 2 9" xfId="48188"/>
    <cellStyle name="Note 2 2 4 6 2 3" xfId="48189"/>
    <cellStyle name="Note 2 2 4 6 2 4" xfId="48190"/>
    <cellStyle name="Note 2 2 4 6 2 5" xfId="48191"/>
    <cellStyle name="Note 2 2 4 6 2 6" xfId="48192"/>
    <cellStyle name="Note 2 2 4 6 2 7" xfId="48193"/>
    <cellStyle name="Note 2 2 4 6 2 8" xfId="48194"/>
    <cellStyle name="Note 2 2 4 6 2 9" xfId="48195"/>
    <cellStyle name="Note 2 2 4 6 3" xfId="48196"/>
    <cellStyle name="Note 2 2 4 6 3 2" xfId="48197"/>
    <cellStyle name="Note 2 2 4 6 3 3" xfId="48198"/>
    <cellStyle name="Note 2 2 4 6 3 4" xfId="48199"/>
    <cellStyle name="Note 2 2 4 6 3 5" xfId="48200"/>
    <cellStyle name="Note 2 2 4 6 3 6" xfId="48201"/>
    <cellStyle name="Note 2 2 4 6 3 7" xfId="48202"/>
    <cellStyle name="Note 2 2 4 6 3 8" xfId="48203"/>
    <cellStyle name="Note 2 2 4 6 4" xfId="48204"/>
    <cellStyle name="Note 2 2 4 6 4 2" xfId="48205"/>
    <cellStyle name="Note 2 2 4 6 4 3" xfId="48206"/>
    <cellStyle name="Note 2 2 4 6 4 4" xfId="48207"/>
    <cellStyle name="Note 2 2 4 6 4 5" xfId="48208"/>
    <cellStyle name="Note 2 2 4 6 4 6" xfId="48209"/>
    <cellStyle name="Note 2 2 4 6 4 7" xfId="48210"/>
    <cellStyle name="Note 2 2 4 6 4 8" xfId="48211"/>
    <cellStyle name="Note 2 2 4 6 4 9" xfId="48212"/>
    <cellStyle name="Note 2 2 4 6 5" xfId="48213"/>
    <cellStyle name="Note 2 2 4 6 6" xfId="48214"/>
    <cellStyle name="Note 2 2 4 6 7" xfId="48215"/>
    <cellStyle name="Note 2 2 4 6 8" xfId="48216"/>
    <cellStyle name="Note 2 2 4 6 9" xfId="48217"/>
    <cellStyle name="Note 2 2 4 7" xfId="48218"/>
    <cellStyle name="Note 2 2 4 7 10" xfId="48219"/>
    <cellStyle name="Note 2 2 4 7 11" xfId="48220"/>
    <cellStyle name="Note 2 2 4 7 12" xfId="48221"/>
    <cellStyle name="Note 2 2 4 7 13" xfId="48222"/>
    <cellStyle name="Note 2 2 4 7 2" xfId="48223"/>
    <cellStyle name="Note 2 2 4 7 2 10" xfId="48224"/>
    <cellStyle name="Note 2 2 4 7 2 2" xfId="48225"/>
    <cellStyle name="Note 2 2 4 7 2 2 2" xfId="48226"/>
    <cellStyle name="Note 2 2 4 7 2 2 3" xfId="48227"/>
    <cellStyle name="Note 2 2 4 7 2 2 4" xfId="48228"/>
    <cellStyle name="Note 2 2 4 7 2 2 5" xfId="48229"/>
    <cellStyle name="Note 2 2 4 7 2 2 6" xfId="48230"/>
    <cellStyle name="Note 2 2 4 7 2 2 7" xfId="48231"/>
    <cellStyle name="Note 2 2 4 7 2 2 8" xfId="48232"/>
    <cellStyle name="Note 2 2 4 7 2 2 9" xfId="48233"/>
    <cellStyle name="Note 2 2 4 7 2 3" xfId="48234"/>
    <cellStyle name="Note 2 2 4 7 2 4" xfId="48235"/>
    <cellStyle name="Note 2 2 4 7 2 5" xfId="48236"/>
    <cellStyle name="Note 2 2 4 7 2 6" xfId="48237"/>
    <cellStyle name="Note 2 2 4 7 2 7" xfId="48238"/>
    <cellStyle name="Note 2 2 4 7 2 8" xfId="48239"/>
    <cellStyle name="Note 2 2 4 7 2 9" xfId="48240"/>
    <cellStyle name="Note 2 2 4 7 3" xfId="48241"/>
    <cellStyle name="Note 2 2 4 7 3 2" xfId="48242"/>
    <cellStyle name="Note 2 2 4 7 3 3" xfId="48243"/>
    <cellStyle name="Note 2 2 4 7 3 4" xfId="48244"/>
    <cellStyle name="Note 2 2 4 7 3 5" xfId="48245"/>
    <cellStyle name="Note 2 2 4 7 3 6" xfId="48246"/>
    <cellStyle name="Note 2 2 4 7 3 7" xfId="48247"/>
    <cellStyle name="Note 2 2 4 7 3 8" xfId="48248"/>
    <cellStyle name="Note 2 2 4 7 4" xfId="48249"/>
    <cellStyle name="Note 2 2 4 7 4 2" xfId="48250"/>
    <cellStyle name="Note 2 2 4 7 4 3" xfId="48251"/>
    <cellStyle name="Note 2 2 4 7 4 4" xfId="48252"/>
    <cellStyle name="Note 2 2 4 7 4 5" xfId="48253"/>
    <cellStyle name="Note 2 2 4 7 4 6" xfId="48254"/>
    <cellStyle name="Note 2 2 4 7 4 7" xfId="48255"/>
    <cellStyle name="Note 2 2 4 7 4 8" xfId="48256"/>
    <cellStyle name="Note 2 2 4 7 4 9" xfId="48257"/>
    <cellStyle name="Note 2 2 4 7 5" xfId="48258"/>
    <cellStyle name="Note 2 2 4 7 6" xfId="48259"/>
    <cellStyle name="Note 2 2 4 7 7" xfId="48260"/>
    <cellStyle name="Note 2 2 4 7 8" xfId="48261"/>
    <cellStyle name="Note 2 2 4 7 9" xfId="48262"/>
    <cellStyle name="Note 2 2 4 8" xfId="48263"/>
    <cellStyle name="Note 2 2 4 8 2" xfId="48264"/>
    <cellStyle name="Note 2 2 4 8 3" xfId="48265"/>
    <cellStyle name="Note 2 2 4 8 4" xfId="48266"/>
    <cellStyle name="Note 2 2 4 8 5" xfId="48267"/>
    <cellStyle name="Note 2 2 4 8 6" xfId="48268"/>
    <cellStyle name="Note 2 2 4 8 7" xfId="48269"/>
    <cellStyle name="Note 2 2 4 8 8" xfId="48270"/>
    <cellStyle name="Note 2 2 4 8 9" xfId="48271"/>
    <cellStyle name="Note 2 2 4 9" xfId="48272"/>
    <cellStyle name="Note 2 2 5" xfId="9755"/>
    <cellStyle name="Note 2 2 5 10" xfId="48273"/>
    <cellStyle name="Note 2 2 5 11" xfId="48274"/>
    <cellStyle name="Note 2 2 5 12" xfId="48275"/>
    <cellStyle name="Note 2 2 5 13" xfId="48276"/>
    <cellStyle name="Note 2 2 5 14" xfId="48277"/>
    <cellStyle name="Note 2 2 5 15" xfId="48278"/>
    <cellStyle name="Note 2 2 5 16" xfId="48279"/>
    <cellStyle name="Note 2 2 5 17" xfId="48280"/>
    <cellStyle name="Note 2 2 5 18" xfId="48281"/>
    <cellStyle name="Note 2 2 5 19" xfId="48282"/>
    <cellStyle name="Note 2 2 5 2" xfId="10087"/>
    <cellStyle name="Note 2 2 5 2 10" xfId="48283"/>
    <cellStyle name="Note 2 2 5 2 11" xfId="48284"/>
    <cellStyle name="Note 2 2 5 2 12" xfId="48285"/>
    <cellStyle name="Note 2 2 5 2 2" xfId="48286"/>
    <cellStyle name="Note 2 2 5 2 2 10" xfId="48287"/>
    <cellStyle name="Note 2 2 5 2 2 11" xfId="48288"/>
    <cellStyle name="Note 2 2 5 2 2 12" xfId="48289"/>
    <cellStyle name="Note 2 2 5 2 2 13" xfId="48290"/>
    <cellStyle name="Note 2 2 5 2 2 14" xfId="48291"/>
    <cellStyle name="Note 2 2 5 2 2 15" xfId="48292"/>
    <cellStyle name="Note 2 2 5 2 2 16" xfId="48293"/>
    <cellStyle name="Note 2 2 5 2 2 17" xfId="48294"/>
    <cellStyle name="Note 2 2 5 2 2 18" xfId="48295"/>
    <cellStyle name="Note 2 2 5 2 2 19" xfId="48296"/>
    <cellStyle name="Note 2 2 5 2 2 2" xfId="48297"/>
    <cellStyle name="Note 2 2 5 2 2 2 10" xfId="48298"/>
    <cellStyle name="Note 2 2 5 2 2 2 11" xfId="48299"/>
    <cellStyle name="Note 2 2 5 2 2 2 12" xfId="48300"/>
    <cellStyle name="Note 2 2 5 2 2 2 13" xfId="48301"/>
    <cellStyle name="Note 2 2 5 2 2 2 2" xfId="48302"/>
    <cellStyle name="Note 2 2 5 2 2 2 2 10" xfId="48303"/>
    <cellStyle name="Note 2 2 5 2 2 2 2 2" xfId="48304"/>
    <cellStyle name="Note 2 2 5 2 2 2 2 2 2" xfId="48305"/>
    <cellStyle name="Note 2 2 5 2 2 2 2 2 3" xfId="48306"/>
    <cellStyle name="Note 2 2 5 2 2 2 2 2 4" xfId="48307"/>
    <cellStyle name="Note 2 2 5 2 2 2 2 2 5" xfId="48308"/>
    <cellStyle name="Note 2 2 5 2 2 2 2 2 6" xfId="48309"/>
    <cellStyle name="Note 2 2 5 2 2 2 2 2 7" xfId="48310"/>
    <cellStyle name="Note 2 2 5 2 2 2 2 2 8" xfId="48311"/>
    <cellStyle name="Note 2 2 5 2 2 2 2 2 9" xfId="48312"/>
    <cellStyle name="Note 2 2 5 2 2 2 2 3" xfId="48313"/>
    <cellStyle name="Note 2 2 5 2 2 2 2 4" xfId="48314"/>
    <cellStyle name="Note 2 2 5 2 2 2 2 5" xfId="48315"/>
    <cellStyle name="Note 2 2 5 2 2 2 2 6" xfId="48316"/>
    <cellStyle name="Note 2 2 5 2 2 2 2 7" xfId="48317"/>
    <cellStyle name="Note 2 2 5 2 2 2 2 8" xfId="48318"/>
    <cellStyle name="Note 2 2 5 2 2 2 2 9" xfId="48319"/>
    <cellStyle name="Note 2 2 5 2 2 2 3" xfId="48320"/>
    <cellStyle name="Note 2 2 5 2 2 2 3 2" xfId="48321"/>
    <cellStyle name="Note 2 2 5 2 2 2 3 3" xfId="48322"/>
    <cellStyle name="Note 2 2 5 2 2 2 3 4" xfId="48323"/>
    <cellStyle name="Note 2 2 5 2 2 2 3 5" xfId="48324"/>
    <cellStyle name="Note 2 2 5 2 2 2 3 6" xfId="48325"/>
    <cellStyle name="Note 2 2 5 2 2 2 3 7" xfId="48326"/>
    <cellStyle name="Note 2 2 5 2 2 2 3 8" xfId="48327"/>
    <cellStyle name="Note 2 2 5 2 2 2 4" xfId="48328"/>
    <cellStyle name="Note 2 2 5 2 2 2 4 2" xfId="48329"/>
    <cellStyle name="Note 2 2 5 2 2 2 4 3" xfId="48330"/>
    <cellStyle name="Note 2 2 5 2 2 2 4 4" xfId="48331"/>
    <cellStyle name="Note 2 2 5 2 2 2 4 5" xfId="48332"/>
    <cellStyle name="Note 2 2 5 2 2 2 4 6" xfId="48333"/>
    <cellStyle name="Note 2 2 5 2 2 2 4 7" xfId="48334"/>
    <cellStyle name="Note 2 2 5 2 2 2 4 8" xfId="48335"/>
    <cellStyle name="Note 2 2 5 2 2 2 4 9" xfId="48336"/>
    <cellStyle name="Note 2 2 5 2 2 2 5" xfId="48337"/>
    <cellStyle name="Note 2 2 5 2 2 2 6" xfId="48338"/>
    <cellStyle name="Note 2 2 5 2 2 2 7" xfId="48339"/>
    <cellStyle name="Note 2 2 5 2 2 2 8" xfId="48340"/>
    <cellStyle name="Note 2 2 5 2 2 2 9" xfId="48341"/>
    <cellStyle name="Note 2 2 5 2 2 3" xfId="48342"/>
    <cellStyle name="Note 2 2 5 2 2 3 10" xfId="48343"/>
    <cellStyle name="Note 2 2 5 2 2 3 11" xfId="48344"/>
    <cellStyle name="Note 2 2 5 2 2 3 12" xfId="48345"/>
    <cellStyle name="Note 2 2 5 2 2 3 13" xfId="48346"/>
    <cellStyle name="Note 2 2 5 2 2 3 2" xfId="48347"/>
    <cellStyle name="Note 2 2 5 2 2 3 2 10" xfId="48348"/>
    <cellStyle name="Note 2 2 5 2 2 3 2 2" xfId="48349"/>
    <cellStyle name="Note 2 2 5 2 2 3 2 2 2" xfId="48350"/>
    <cellStyle name="Note 2 2 5 2 2 3 2 2 3" xfId="48351"/>
    <cellStyle name="Note 2 2 5 2 2 3 2 2 4" xfId="48352"/>
    <cellStyle name="Note 2 2 5 2 2 3 2 2 5" xfId="48353"/>
    <cellStyle name="Note 2 2 5 2 2 3 2 2 6" xfId="48354"/>
    <cellStyle name="Note 2 2 5 2 2 3 2 2 7" xfId="48355"/>
    <cellStyle name="Note 2 2 5 2 2 3 2 2 8" xfId="48356"/>
    <cellStyle name="Note 2 2 5 2 2 3 2 2 9" xfId="48357"/>
    <cellStyle name="Note 2 2 5 2 2 3 2 3" xfId="48358"/>
    <cellStyle name="Note 2 2 5 2 2 3 2 4" xfId="48359"/>
    <cellStyle name="Note 2 2 5 2 2 3 2 5" xfId="48360"/>
    <cellStyle name="Note 2 2 5 2 2 3 2 6" xfId="48361"/>
    <cellStyle name="Note 2 2 5 2 2 3 2 7" xfId="48362"/>
    <cellStyle name="Note 2 2 5 2 2 3 2 8" xfId="48363"/>
    <cellStyle name="Note 2 2 5 2 2 3 2 9" xfId="48364"/>
    <cellStyle name="Note 2 2 5 2 2 3 3" xfId="48365"/>
    <cellStyle name="Note 2 2 5 2 2 3 3 2" xfId="48366"/>
    <cellStyle name="Note 2 2 5 2 2 3 3 3" xfId="48367"/>
    <cellStyle name="Note 2 2 5 2 2 3 3 4" xfId="48368"/>
    <cellStyle name="Note 2 2 5 2 2 3 3 5" xfId="48369"/>
    <cellStyle name="Note 2 2 5 2 2 3 3 6" xfId="48370"/>
    <cellStyle name="Note 2 2 5 2 2 3 3 7" xfId="48371"/>
    <cellStyle name="Note 2 2 5 2 2 3 3 8" xfId="48372"/>
    <cellStyle name="Note 2 2 5 2 2 3 4" xfId="48373"/>
    <cellStyle name="Note 2 2 5 2 2 3 4 2" xfId="48374"/>
    <cellStyle name="Note 2 2 5 2 2 3 4 3" xfId="48375"/>
    <cellStyle name="Note 2 2 5 2 2 3 4 4" xfId="48376"/>
    <cellStyle name="Note 2 2 5 2 2 3 4 5" xfId="48377"/>
    <cellStyle name="Note 2 2 5 2 2 3 4 6" xfId="48378"/>
    <cellStyle name="Note 2 2 5 2 2 3 4 7" xfId="48379"/>
    <cellStyle name="Note 2 2 5 2 2 3 4 8" xfId="48380"/>
    <cellStyle name="Note 2 2 5 2 2 3 4 9" xfId="48381"/>
    <cellStyle name="Note 2 2 5 2 2 3 5" xfId="48382"/>
    <cellStyle name="Note 2 2 5 2 2 3 6" xfId="48383"/>
    <cellStyle name="Note 2 2 5 2 2 3 7" xfId="48384"/>
    <cellStyle name="Note 2 2 5 2 2 3 8" xfId="48385"/>
    <cellStyle name="Note 2 2 5 2 2 3 9" xfId="48386"/>
    <cellStyle name="Note 2 2 5 2 2 4" xfId="48387"/>
    <cellStyle name="Note 2 2 5 2 2 4 10" xfId="48388"/>
    <cellStyle name="Note 2 2 5 2 2 4 11" xfId="48389"/>
    <cellStyle name="Note 2 2 5 2 2 4 12" xfId="48390"/>
    <cellStyle name="Note 2 2 5 2 2 4 13" xfId="48391"/>
    <cellStyle name="Note 2 2 5 2 2 4 2" xfId="48392"/>
    <cellStyle name="Note 2 2 5 2 2 4 2 10" xfId="48393"/>
    <cellStyle name="Note 2 2 5 2 2 4 2 2" xfId="48394"/>
    <cellStyle name="Note 2 2 5 2 2 4 2 2 2" xfId="48395"/>
    <cellStyle name="Note 2 2 5 2 2 4 2 2 3" xfId="48396"/>
    <cellStyle name="Note 2 2 5 2 2 4 2 2 4" xfId="48397"/>
    <cellStyle name="Note 2 2 5 2 2 4 2 2 5" xfId="48398"/>
    <cellStyle name="Note 2 2 5 2 2 4 2 2 6" xfId="48399"/>
    <cellStyle name="Note 2 2 5 2 2 4 2 2 7" xfId="48400"/>
    <cellStyle name="Note 2 2 5 2 2 4 2 2 8" xfId="48401"/>
    <cellStyle name="Note 2 2 5 2 2 4 2 2 9" xfId="48402"/>
    <cellStyle name="Note 2 2 5 2 2 4 2 3" xfId="48403"/>
    <cellStyle name="Note 2 2 5 2 2 4 2 4" xfId="48404"/>
    <cellStyle name="Note 2 2 5 2 2 4 2 5" xfId="48405"/>
    <cellStyle name="Note 2 2 5 2 2 4 2 6" xfId="48406"/>
    <cellStyle name="Note 2 2 5 2 2 4 2 7" xfId="48407"/>
    <cellStyle name="Note 2 2 5 2 2 4 2 8" xfId="48408"/>
    <cellStyle name="Note 2 2 5 2 2 4 2 9" xfId="48409"/>
    <cellStyle name="Note 2 2 5 2 2 4 3" xfId="48410"/>
    <cellStyle name="Note 2 2 5 2 2 4 3 2" xfId="48411"/>
    <cellStyle name="Note 2 2 5 2 2 4 3 3" xfId="48412"/>
    <cellStyle name="Note 2 2 5 2 2 4 3 4" xfId="48413"/>
    <cellStyle name="Note 2 2 5 2 2 4 3 5" xfId="48414"/>
    <cellStyle name="Note 2 2 5 2 2 4 3 6" xfId="48415"/>
    <cellStyle name="Note 2 2 5 2 2 4 3 7" xfId="48416"/>
    <cellStyle name="Note 2 2 5 2 2 4 3 8" xfId="48417"/>
    <cellStyle name="Note 2 2 5 2 2 4 4" xfId="48418"/>
    <cellStyle name="Note 2 2 5 2 2 4 4 2" xfId="48419"/>
    <cellStyle name="Note 2 2 5 2 2 4 4 3" xfId="48420"/>
    <cellStyle name="Note 2 2 5 2 2 4 4 4" xfId="48421"/>
    <cellStyle name="Note 2 2 5 2 2 4 4 5" xfId="48422"/>
    <cellStyle name="Note 2 2 5 2 2 4 4 6" xfId="48423"/>
    <cellStyle name="Note 2 2 5 2 2 4 4 7" xfId="48424"/>
    <cellStyle name="Note 2 2 5 2 2 4 4 8" xfId="48425"/>
    <cellStyle name="Note 2 2 5 2 2 4 4 9" xfId="48426"/>
    <cellStyle name="Note 2 2 5 2 2 4 5" xfId="48427"/>
    <cellStyle name="Note 2 2 5 2 2 4 6" xfId="48428"/>
    <cellStyle name="Note 2 2 5 2 2 4 7" xfId="48429"/>
    <cellStyle name="Note 2 2 5 2 2 4 8" xfId="48430"/>
    <cellStyle name="Note 2 2 5 2 2 4 9" xfId="48431"/>
    <cellStyle name="Note 2 2 5 2 2 5" xfId="48432"/>
    <cellStyle name="Note 2 2 5 2 2 5 10" xfId="48433"/>
    <cellStyle name="Note 2 2 5 2 2 5 11" xfId="48434"/>
    <cellStyle name="Note 2 2 5 2 2 5 12" xfId="48435"/>
    <cellStyle name="Note 2 2 5 2 2 5 13" xfId="48436"/>
    <cellStyle name="Note 2 2 5 2 2 5 2" xfId="48437"/>
    <cellStyle name="Note 2 2 5 2 2 5 2 10" xfId="48438"/>
    <cellStyle name="Note 2 2 5 2 2 5 2 2" xfId="48439"/>
    <cellStyle name="Note 2 2 5 2 2 5 2 2 2" xfId="48440"/>
    <cellStyle name="Note 2 2 5 2 2 5 2 2 3" xfId="48441"/>
    <cellStyle name="Note 2 2 5 2 2 5 2 2 4" xfId="48442"/>
    <cellStyle name="Note 2 2 5 2 2 5 2 2 5" xfId="48443"/>
    <cellStyle name="Note 2 2 5 2 2 5 2 2 6" xfId="48444"/>
    <cellStyle name="Note 2 2 5 2 2 5 2 2 7" xfId="48445"/>
    <cellStyle name="Note 2 2 5 2 2 5 2 2 8" xfId="48446"/>
    <cellStyle name="Note 2 2 5 2 2 5 2 2 9" xfId="48447"/>
    <cellStyle name="Note 2 2 5 2 2 5 2 3" xfId="48448"/>
    <cellStyle name="Note 2 2 5 2 2 5 2 4" xfId="48449"/>
    <cellStyle name="Note 2 2 5 2 2 5 2 5" xfId="48450"/>
    <cellStyle name="Note 2 2 5 2 2 5 2 6" xfId="48451"/>
    <cellStyle name="Note 2 2 5 2 2 5 2 7" xfId="48452"/>
    <cellStyle name="Note 2 2 5 2 2 5 2 8" xfId="48453"/>
    <cellStyle name="Note 2 2 5 2 2 5 2 9" xfId="48454"/>
    <cellStyle name="Note 2 2 5 2 2 5 3" xfId="48455"/>
    <cellStyle name="Note 2 2 5 2 2 5 3 2" xfId="48456"/>
    <cellStyle name="Note 2 2 5 2 2 5 3 3" xfId="48457"/>
    <cellStyle name="Note 2 2 5 2 2 5 3 4" xfId="48458"/>
    <cellStyle name="Note 2 2 5 2 2 5 3 5" xfId="48459"/>
    <cellStyle name="Note 2 2 5 2 2 5 3 6" xfId="48460"/>
    <cellStyle name="Note 2 2 5 2 2 5 3 7" xfId="48461"/>
    <cellStyle name="Note 2 2 5 2 2 5 3 8" xfId="48462"/>
    <cellStyle name="Note 2 2 5 2 2 5 4" xfId="48463"/>
    <cellStyle name="Note 2 2 5 2 2 5 4 2" xfId="48464"/>
    <cellStyle name="Note 2 2 5 2 2 5 4 3" xfId="48465"/>
    <cellStyle name="Note 2 2 5 2 2 5 4 4" xfId="48466"/>
    <cellStyle name="Note 2 2 5 2 2 5 4 5" xfId="48467"/>
    <cellStyle name="Note 2 2 5 2 2 5 4 6" xfId="48468"/>
    <cellStyle name="Note 2 2 5 2 2 5 4 7" xfId="48469"/>
    <cellStyle name="Note 2 2 5 2 2 5 4 8" xfId="48470"/>
    <cellStyle name="Note 2 2 5 2 2 5 4 9" xfId="48471"/>
    <cellStyle name="Note 2 2 5 2 2 5 5" xfId="48472"/>
    <cellStyle name="Note 2 2 5 2 2 5 6" xfId="48473"/>
    <cellStyle name="Note 2 2 5 2 2 5 7" xfId="48474"/>
    <cellStyle name="Note 2 2 5 2 2 5 8" xfId="48475"/>
    <cellStyle name="Note 2 2 5 2 2 5 9" xfId="48476"/>
    <cellStyle name="Note 2 2 5 2 2 6" xfId="48477"/>
    <cellStyle name="Note 2 2 5 2 2 6 10" xfId="48478"/>
    <cellStyle name="Note 2 2 5 2 2 6 2" xfId="48479"/>
    <cellStyle name="Note 2 2 5 2 2 6 2 2" xfId="48480"/>
    <cellStyle name="Note 2 2 5 2 2 6 2 3" xfId="48481"/>
    <cellStyle name="Note 2 2 5 2 2 6 2 4" xfId="48482"/>
    <cellStyle name="Note 2 2 5 2 2 6 2 5" xfId="48483"/>
    <cellStyle name="Note 2 2 5 2 2 6 2 6" xfId="48484"/>
    <cellStyle name="Note 2 2 5 2 2 6 2 7" xfId="48485"/>
    <cellStyle name="Note 2 2 5 2 2 6 2 8" xfId="48486"/>
    <cellStyle name="Note 2 2 5 2 2 6 2 9" xfId="48487"/>
    <cellStyle name="Note 2 2 5 2 2 6 3" xfId="48488"/>
    <cellStyle name="Note 2 2 5 2 2 6 4" xfId="48489"/>
    <cellStyle name="Note 2 2 5 2 2 6 5" xfId="48490"/>
    <cellStyle name="Note 2 2 5 2 2 6 6" xfId="48491"/>
    <cellStyle name="Note 2 2 5 2 2 6 7" xfId="48492"/>
    <cellStyle name="Note 2 2 5 2 2 6 8" xfId="48493"/>
    <cellStyle name="Note 2 2 5 2 2 6 9" xfId="48494"/>
    <cellStyle name="Note 2 2 5 2 2 7" xfId="48495"/>
    <cellStyle name="Note 2 2 5 2 2 7 2" xfId="48496"/>
    <cellStyle name="Note 2 2 5 2 2 7 3" xfId="48497"/>
    <cellStyle name="Note 2 2 5 2 2 7 4" xfId="48498"/>
    <cellStyle name="Note 2 2 5 2 2 7 5" xfId="48499"/>
    <cellStyle name="Note 2 2 5 2 2 7 6" xfId="48500"/>
    <cellStyle name="Note 2 2 5 2 2 7 7" xfId="48501"/>
    <cellStyle name="Note 2 2 5 2 2 7 8" xfId="48502"/>
    <cellStyle name="Note 2 2 5 2 2 8" xfId="48503"/>
    <cellStyle name="Note 2 2 5 2 2 8 2" xfId="48504"/>
    <cellStyle name="Note 2 2 5 2 2 8 3" xfId="48505"/>
    <cellStyle name="Note 2 2 5 2 2 8 4" xfId="48506"/>
    <cellStyle name="Note 2 2 5 2 2 8 5" xfId="48507"/>
    <cellStyle name="Note 2 2 5 2 2 8 6" xfId="48508"/>
    <cellStyle name="Note 2 2 5 2 2 8 7" xfId="48509"/>
    <cellStyle name="Note 2 2 5 2 2 8 8" xfId="48510"/>
    <cellStyle name="Note 2 2 5 2 2 8 9" xfId="48511"/>
    <cellStyle name="Note 2 2 5 2 2 9" xfId="48512"/>
    <cellStyle name="Note 2 2 5 2 3" xfId="48513"/>
    <cellStyle name="Note 2 2 5 2 3 10" xfId="48514"/>
    <cellStyle name="Note 2 2 5 2 3 11" xfId="48515"/>
    <cellStyle name="Note 2 2 5 2 3 12" xfId="48516"/>
    <cellStyle name="Note 2 2 5 2 3 13" xfId="48517"/>
    <cellStyle name="Note 2 2 5 2 3 14" xfId="48518"/>
    <cellStyle name="Note 2 2 5 2 3 15" xfId="48519"/>
    <cellStyle name="Note 2 2 5 2 3 16" xfId="48520"/>
    <cellStyle name="Note 2 2 5 2 3 17" xfId="48521"/>
    <cellStyle name="Note 2 2 5 2 3 18" xfId="48522"/>
    <cellStyle name="Note 2 2 5 2 3 2" xfId="48523"/>
    <cellStyle name="Note 2 2 5 2 3 2 10" xfId="48524"/>
    <cellStyle name="Note 2 2 5 2 3 2 11" xfId="48525"/>
    <cellStyle name="Note 2 2 5 2 3 2 12" xfId="48526"/>
    <cellStyle name="Note 2 2 5 2 3 2 13" xfId="48527"/>
    <cellStyle name="Note 2 2 5 2 3 2 2" xfId="48528"/>
    <cellStyle name="Note 2 2 5 2 3 2 2 10" xfId="48529"/>
    <cellStyle name="Note 2 2 5 2 3 2 2 2" xfId="48530"/>
    <cellStyle name="Note 2 2 5 2 3 2 2 2 2" xfId="48531"/>
    <cellStyle name="Note 2 2 5 2 3 2 2 2 3" xfId="48532"/>
    <cellStyle name="Note 2 2 5 2 3 2 2 2 4" xfId="48533"/>
    <cellStyle name="Note 2 2 5 2 3 2 2 2 5" xfId="48534"/>
    <cellStyle name="Note 2 2 5 2 3 2 2 2 6" xfId="48535"/>
    <cellStyle name="Note 2 2 5 2 3 2 2 2 7" xfId="48536"/>
    <cellStyle name="Note 2 2 5 2 3 2 2 2 8" xfId="48537"/>
    <cellStyle name="Note 2 2 5 2 3 2 2 2 9" xfId="48538"/>
    <cellStyle name="Note 2 2 5 2 3 2 2 3" xfId="48539"/>
    <cellStyle name="Note 2 2 5 2 3 2 2 4" xfId="48540"/>
    <cellStyle name="Note 2 2 5 2 3 2 2 5" xfId="48541"/>
    <cellStyle name="Note 2 2 5 2 3 2 2 6" xfId="48542"/>
    <cellStyle name="Note 2 2 5 2 3 2 2 7" xfId="48543"/>
    <cellStyle name="Note 2 2 5 2 3 2 2 8" xfId="48544"/>
    <cellStyle name="Note 2 2 5 2 3 2 2 9" xfId="48545"/>
    <cellStyle name="Note 2 2 5 2 3 2 3" xfId="48546"/>
    <cellStyle name="Note 2 2 5 2 3 2 3 2" xfId="48547"/>
    <cellStyle name="Note 2 2 5 2 3 2 3 3" xfId="48548"/>
    <cellStyle name="Note 2 2 5 2 3 2 3 4" xfId="48549"/>
    <cellStyle name="Note 2 2 5 2 3 2 3 5" xfId="48550"/>
    <cellStyle name="Note 2 2 5 2 3 2 3 6" xfId="48551"/>
    <cellStyle name="Note 2 2 5 2 3 2 3 7" xfId="48552"/>
    <cellStyle name="Note 2 2 5 2 3 2 3 8" xfId="48553"/>
    <cellStyle name="Note 2 2 5 2 3 2 4" xfId="48554"/>
    <cellStyle name="Note 2 2 5 2 3 2 4 2" xfId="48555"/>
    <cellStyle name="Note 2 2 5 2 3 2 4 3" xfId="48556"/>
    <cellStyle name="Note 2 2 5 2 3 2 4 4" xfId="48557"/>
    <cellStyle name="Note 2 2 5 2 3 2 4 5" xfId="48558"/>
    <cellStyle name="Note 2 2 5 2 3 2 4 6" xfId="48559"/>
    <cellStyle name="Note 2 2 5 2 3 2 4 7" xfId="48560"/>
    <cellStyle name="Note 2 2 5 2 3 2 4 8" xfId="48561"/>
    <cellStyle name="Note 2 2 5 2 3 2 4 9" xfId="48562"/>
    <cellStyle name="Note 2 2 5 2 3 2 5" xfId="48563"/>
    <cellStyle name="Note 2 2 5 2 3 2 6" xfId="48564"/>
    <cellStyle name="Note 2 2 5 2 3 2 7" xfId="48565"/>
    <cellStyle name="Note 2 2 5 2 3 2 8" xfId="48566"/>
    <cellStyle name="Note 2 2 5 2 3 2 9" xfId="48567"/>
    <cellStyle name="Note 2 2 5 2 3 3" xfId="48568"/>
    <cellStyle name="Note 2 2 5 2 3 3 10" xfId="48569"/>
    <cellStyle name="Note 2 2 5 2 3 3 11" xfId="48570"/>
    <cellStyle name="Note 2 2 5 2 3 3 12" xfId="48571"/>
    <cellStyle name="Note 2 2 5 2 3 3 13" xfId="48572"/>
    <cellStyle name="Note 2 2 5 2 3 3 2" xfId="48573"/>
    <cellStyle name="Note 2 2 5 2 3 3 2 10" xfId="48574"/>
    <cellStyle name="Note 2 2 5 2 3 3 2 2" xfId="48575"/>
    <cellStyle name="Note 2 2 5 2 3 3 2 2 2" xfId="48576"/>
    <cellStyle name="Note 2 2 5 2 3 3 2 2 3" xfId="48577"/>
    <cellStyle name="Note 2 2 5 2 3 3 2 2 4" xfId="48578"/>
    <cellStyle name="Note 2 2 5 2 3 3 2 2 5" xfId="48579"/>
    <cellStyle name="Note 2 2 5 2 3 3 2 2 6" xfId="48580"/>
    <cellStyle name="Note 2 2 5 2 3 3 2 2 7" xfId="48581"/>
    <cellStyle name="Note 2 2 5 2 3 3 2 2 8" xfId="48582"/>
    <cellStyle name="Note 2 2 5 2 3 3 2 2 9" xfId="48583"/>
    <cellStyle name="Note 2 2 5 2 3 3 2 3" xfId="48584"/>
    <cellStyle name="Note 2 2 5 2 3 3 2 4" xfId="48585"/>
    <cellStyle name="Note 2 2 5 2 3 3 2 5" xfId="48586"/>
    <cellStyle name="Note 2 2 5 2 3 3 2 6" xfId="48587"/>
    <cellStyle name="Note 2 2 5 2 3 3 2 7" xfId="48588"/>
    <cellStyle name="Note 2 2 5 2 3 3 2 8" xfId="48589"/>
    <cellStyle name="Note 2 2 5 2 3 3 2 9" xfId="48590"/>
    <cellStyle name="Note 2 2 5 2 3 3 3" xfId="48591"/>
    <cellStyle name="Note 2 2 5 2 3 3 3 2" xfId="48592"/>
    <cellStyle name="Note 2 2 5 2 3 3 3 3" xfId="48593"/>
    <cellStyle name="Note 2 2 5 2 3 3 3 4" xfId="48594"/>
    <cellStyle name="Note 2 2 5 2 3 3 3 5" xfId="48595"/>
    <cellStyle name="Note 2 2 5 2 3 3 3 6" xfId="48596"/>
    <cellStyle name="Note 2 2 5 2 3 3 3 7" xfId="48597"/>
    <cellStyle name="Note 2 2 5 2 3 3 3 8" xfId="48598"/>
    <cellStyle name="Note 2 2 5 2 3 3 4" xfId="48599"/>
    <cellStyle name="Note 2 2 5 2 3 3 4 2" xfId="48600"/>
    <cellStyle name="Note 2 2 5 2 3 3 4 3" xfId="48601"/>
    <cellStyle name="Note 2 2 5 2 3 3 4 4" xfId="48602"/>
    <cellStyle name="Note 2 2 5 2 3 3 4 5" xfId="48603"/>
    <cellStyle name="Note 2 2 5 2 3 3 4 6" xfId="48604"/>
    <cellStyle name="Note 2 2 5 2 3 3 4 7" xfId="48605"/>
    <cellStyle name="Note 2 2 5 2 3 3 4 8" xfId="48606"/>
    <cellStyle name="Note 2 2 5 2 3 3 4 9" xfId="48607"/>
    <cellStyle name="Note 2 2 5 2 3 3 5" xfId="48608"/>
    <cellStyle name="Note 2 2 5 2 3 3 6" xfId="48609"/>
    <cellStyle name="Note 2 2 5 2 3 3 7" xfId="48610"/>
    <cellStyle name="Note 2 2 5 2 3 3 8" xfId="48611"/>
    <cellStyle name="Note 2 2 5 2 3 3 9" xfId="48612"/>
    <cellStyle name="Note 2 2 5 2 3 4" xfId="48613"/>
    <cellStyle name="Note 2 2 5 2 3 4 10" xfId="48614"/>
    <cellStyle name="Note 2 2 5 2 3 4 11" xfId="48615"/>
    <cellStyle name="Note 2 2 5 2 3 4 12" xfId="48616"/>
    <cellStyle name="Note 2 2 5 2 3 4 13" xfId="48617"/>
    <cellStyle name="Note 2 2 5 2 3 4 2" xfId="48618"/>
    <cellStyle name="Note 2 2 5 2 3 4 2 10" xfId="48619"/>
    <cellStyle name="Note 2 2 5 2 3 4 2 2" xfId="48620"/>
    <cellStyle name="Note 2 2 5 2 3 4 2 2 2" xfId="48621"/>
    <cellStyle name="Note 2 2 5 2 3 4 2 2 3" xfId="48622"/>
    <cellStyle name="Note 2 2 5 2 3 4 2 2 4" xfId="48623"/>
    <cellStyle name="Note 2 2 5 2 3 4 2 2 5" xfId="48624"/>
    <cellStyle name="Note 2 2 5 2 3 4 2 2 6" xfId="48625"/>
    <cellStyle name="Note 2 2 5 2 3 4 2 2 7" xfId="48626"/>
    <cellStyle name="Note 2 2 5 2 3 4 2 2 8" xfId="48627"/>
    <cellStyle name="Note 2 2 5 2 3 4 2 2 9" xfId="48628"/>
    <cellStyle name="Note 2 2 5 2 3 4 2 3" xfId="48629"/>
    <cellStyle name="Note 2 2 5 2 3 4 2 4" xfId="48630"/>
    <cellStyle name="Note 2 2 5 2 3 4 2 5" xfId="48631"/>
    <cellStyle name="Note 2 2 5 2 3 4 2 6" xfId="48632"/>
    <cellStyle name="Note 2 2 5 2 3 4 2 7" xfId="48633"/>
    <cellStyle name="Note 2 2 5 2 3 4 2 8" xfId="48634"/>
    <cellStyle name="Note 2 2 5 2 3 4 2 9" xfId="48635"/>
    <cellStyle name="Note 2 2 5 2 3 4 3" xfId="48636"/>
    <cellStyle name="Note 2 2 5 2 3 4 3 2" xfId="48637"/>
    <cellStyle name="Note 2 2 5 2 3 4 3 3" xfId="48638"/>
    <cellStyle name="Note 2 2 5 2 3 4 3 4" xfId="48639"/>
    <cellStyle name="Note 2 2 5 2 3 4 3 5" xfId="48640"/>
    <cellStyle name="Note 2 2 5 2 3 4 3 6" xfId="48641"/>
    <cellStyle name="Note 2 2 5 2 3 4 3 7" xfId="48642"/>
    <cellStyle name="Note 2 2 5 2 3 4 3 8" xfId="48643"/>
    <cellStyle name="Note 2 2 5 2 3 4 4" xfId="48644"/>
    <cellStyle name="Note 2 2 5 2 3 4 4 2" xfId="48645"/>
    <cellStyle name="Note 2 2 5 2 3 4 4 3" xfId="48646"/>
    <cellStyle name="Note 2 2 5 2 3 4 4 4" xfId="48647"/>
    <cellStyle name="Note 2 2 5 2 3 4 4 5" xfId="48648"/>
    <cellStyle name="Note 2 2 5 2 3 4 4 6" xfId="48649"/>
    <cellStyle name="Note 2 2 5 2 3 4 4 7" xfId="48650"/>
    <cellStyle name="Note 2 2 5 2 3 4 4 8" xfId="48651"/>
    <cellStyle name="Note 2 2 5 2 3 4 4 9" xfId="48652"/>
    <cellStyle name="Note 2 2 5 2 3 4 5" xfId="48653"/>
    <cellStyle name="Note 2 2 5 2 3 4 6" xfId="48654"/>
    <cellStyle name="Note 2 2 5 2 3 4 7" xfId="48655"/>
    <cellStyle name="Note 2 2 5 2 3 4 8" xfId="48656"/>
    <cellStyle name="Note 2 2 5 2 3 4 9" xfId="48657"/>
    <cellStyle name="Note 2 2 5 2 3 5" xfId="48658"/>
    <cellStyle name="Note 2 2 5 2 3 5 10" xfId="48659"/>
    <cellStyle name="Note 2 2 5 2 3 5 11" xfId="48660"/>
    <cellStyle name="Note 2 2 5 2 3 5 12" xfId="48661"/>
    <cellStyle name="Note 2 2 5 2 3 5 13" xfId="48662"/>
    <cellStyle name="Note 2 2 5 2 3 5 2" xfId="48663"/>
    <cellStyle name="Note 2 2 5 2 3 5 2 10" xfId="48664"/>
    <cellStyle name="Note 2 2 5 2 3 5 2 2" xfId="48665"/>
    <cellStyle name="Note 2 2 5 2 3 5 2 2 2" xfId="48666"/>
    <cellStyle name="Note 2 2 5 2 3 5 2 2 3" xfId="48667"/>
    <cellStyle name="Note 2 2 5 2 3 5 2 2 4" xfId="48668"/>
    <cellStyle name="Note 2 2 5 2 3 5 2 2 5" xfId="48669"/>
    <cellStyle name="Note 2 2 5 2 3 5 2 2 6" xfId="48670"/>
    <cellStyle name="Note 2 2 5 2 3 5 2 2 7" xfId="48671"/>
    <cellStyle name="Note 2 2 5 2 3 5 2 2 8" xfId="48672"/>
    <cellStyle name="Note 2 2 5 2 3 5 2 2 9" xfId="48673"/>
    <cellStyle name="Note 2 2 5 2 3 5 2 3" xfId="48674"/>
    <cellStyle name="Note 2 2 5 2 3 5 2 4" xfId="48675"/>
    <cellStyle name="Note 2 2 5 2 3 5 2 5" xfId="48676"/>
    <cellStyle name="Note 2 2 5 2 3 5 2 6" xfId="48677"/>
    <cellStyle name="Note 2 2 5 2 3 5 2 7" xfId="48678"/>
    <cellStyle name="Note 2 2 5 2 3 5 2 8" xfId="48679"/>
    <cellStyle name="Note 2 2 5 2 3 5 2 9" xfId="48680"/>
    <cellStyle name="Note 2 2 5 2 3 5 3" xfId="48681"/>
    <cellStyle name="Note 2 2 5 2 3 5 3 2" xfId="48682"/>
    <cellStyle name="Note 2 2 5 2 3 5 3 3" xfId="48683"/>
    <cellStyle name="Note 2 2 5 2 3 5 3 4" xfId="48684"/>
    <cellStyle name="Note 2 2 5 2 3 5 3 5" xfId="48685"/>
    <cellStyle name="Note 2 2 5 2 3 5 3 6" xfId="48686"/>
    <cellStyle name="Note 2 2 5 2 3 5 3 7" xfId="48687"/>
    <cellStyle name="Note 2 2 5 2 3 5 3 8" xfId="48688"/>
    <cellStyle name="Note 2 2 5 2 3 5 4" xfId="48689"/>
    <cellStyle name="Note 2 2 5 2 3 5 4 2" xfId="48690"/>
    <cellStyle name="Note 2 2 5 2 3 5 4 3" xfId="48691"/>
    <cellStyle name="Note 2 2 5 2 3 5 4 4" xfId="48692"/>
    <cellStyle name="Note 2 2 5 2 3 5 4 5" xfId="48693"/>
    <cellStyle name="Note 2 2 5 2 3 5 4 6" xfId="48694"/>
    <cellStyle name="Note 2 2 5 2 3 5 4 7" xfId="48695"/>
    <cellStyle name="Note 2 2 5 2 3 5 4 8" xfId="48696"/>
    <cellStyle name="Note 2 2 5 2 3 5 4 9" xfId="48697"/>
    <cellStyle name="Note 2 2 5 2 3 5 5" xfId="48698"/>
    <cellStyle name="Note 2 2 5 2 3 5 6" xfId="48699"/>
    <cellStyle name="Note 2 2 5 2 3 5 7" xfId="48700"/>
    <cellStyle name="Note 2 2 5 2 3 5 8" xfId="48701"/>
    <cellStyle name="Note 2 2 5 2 3 5 9" xfId="48702"/>
    <cellStyle name="Note 2 2 5 2 3 6" xfId="48703"/>
    <cellStyle name="Note 2 2 5 2 3 6 10" xfId="48704"/>
    <cellStyle name="Note 2 2 5 2 3 6 2" xfId="48705"/>
    <cellStyle name="Note 2 2 5 2 3 6 2 2" xfId="48706"/>
    <cellStyle name="Note 2 2 5 2 3 6 2 3" xfId="48707"/>
    <cellStyle name="Note 2 2 5 2 3 6 2 4" xfId="48708"/>
    <cellStyle name="Note 2 2 5 2 3 6 2 5" xfId="48709"/>
    <cellStyle name="Note 2 2 5 2 3 6 2 6" xfId="48710"/>
    <cellStyle name="Note 2 2 5 2 3 6 2 7" xfId="48711"/>
    <cellStyle name="Note 2 2 5 2 3 6 2 8" xfId="48712"/>
    <cellStyle name="Note 2 2 5 2 3 6 2 9" xfId="48713"/>
    <cellStyle name="Note 2 2 5 2 3 6 3" xfId="48714"/>
    <cellStyle name="Note 2 2 5 2 3 6 4" xfId="48715"/>
    <cellStyle name="Note 2 2 5 2 3 6 5" xfId="48716"/>
    <cellStyle name="Note 2 2 5 2 3 6 6" xfId="48717"/>
    <cellStyle name="Note 2 2 5 2 3 6 7" xfId="48718"/>
    <cellStyle name="Note 2 2 5 2 3 6 8" xfId="48719"/>
    <cellStyle name="Note 2 2 5 2 3 6 9" xfId="48720"/>
    <cellStyle name="Note 2 2 5 2 3 7" xfId="48721"/>
    <cellStyle name="Note 2 2 5 2 3 7 2" xfId="48722"/>
    <cellStyle name="Note 2 2 5 2 3 7 3" xfId="48723"/>
    <cellStyle name="Note 2 2 5 2 3 7 4" xfId="48724"/>
    <cellStyle name="Note 2 2 5 2 3 7 5" xfId="48725"/>
    <cellStyle name="Note 2 2 5 2 3 7 6" xfId="48726"/>
    <cellStyle name="Note 2 2 5 2 3 7 7" xfId="48727"/>
    <cellStyle name="Note 2 2 5 2 3 7 8" xfId="48728"/>
    <cellStyle name="Note 2 2 5 2 3 8" xfId="48729"/>
    <cellStyle name="Note 2 2 5 2 3 8 2" xfId="48730"/>
    <cellStyle name="Note 2 2 5 2 3 8 3" xfId="48731"/>
    <cellStyle name="Note 2 2 5 2 3 8 4" xfId="48732"/>
    <cellStyle name="Note 2 2 5 2 3 8 5" xfId="48733"/>
    <cellStyle name="Note 2 2 5 2 3 8 6" xfId="48734"/>
    <cellStyle name="Note 2 2 5 2 3 8 7" xfId="48735"/>
    <cellStyle name="Note 2 2 5 2 3 8 8" xfId="48736"/>
    <cellStyle name="Note 2 2 5 2 3 8 9" xfId="48737"/>
    <cellStyle name="Note 2 2 5 2 3 9" xfId="48738"/>
    <cellStyle name="Note 2 2 5 2 4" xfId="48739"/>
    <cellStyle name="Note 2 2 5 2 4 10" xfId="48740"/>
    <cellStyle name="Note 2 2 5 2 4 11" xfId="48741"/>
    <cellStyle name="Note 2 2 5 2 4 12" xfId="48742"/>
    <cellStyle name="Note 2 2 5 2 4 13" xfId="48743"/>
    <cellStyle name="Note 2 2 5 2 4 2" xfId="48744"/>
    <cellStyle name="Note 2 2 5 2 4 2 10" xfId="48745"/>
    <cellStyle name="Note 2 2 5 2 4 2 2" xfId="48746"/>
    <cellStyle name="Note 2 2 5 2 4 2 2 2" xfId="48747"/>
    <cellStyle name="Note 2 2 5 2 4 2 2 3" xfId="48748"/>
    <cellStyle name="Note 2 2 5 2 4 2 2 4" xfId="48749"/>
    <cellStyle name="Note 2 2 5 2 4 2 2 5" xfId="48750"/>
    <cellStyle name="Note 2 2 5 2 4 2 2 6" xfId="48751"/>
    <cellStyle name="Note 2 2 5 2 4 2 2 7" xfId="48752"/>
    <cellStyle name="Note 2 2 5 2 4 2 2 8" xfId="48753"/>
    <cellStyle name="Note 2 2 5 2 4 2 2 9" xfId="48754"/>
    <cellStyle name="Note 2 2 5 2 4 2 3" xfId="48755"/>
    <cellStyle name="Note 2 2 5 2 4 2 4" xfId="48756"/>
    <cellStyle name="Note 2 2 5 2 4 2 5" xfId="48757"/>
    <cellStyle name="Note 2 2 5 2 4 2 6" xfId="48758"/>
    <cellStyle name="Note 2 2 5 2 4 2 7" xfId="48759"/>
    <cellStyle name="Note 2 2 5 2 4 2 8" xfId="48760"/>
    <cellStyle name="Note 2 2 5 2 4 2 9" xfId="48761"/>
    <cellStyle name="Note 2 2 5 2 4 3" xfId="48762"/>
    <cellStyle name="Note 2 2 5 2 4 3 2" xfId="48763"/>
    <cellStyle name="Note 2 2 5 2 4 3 3" xfId="48764"/>
    <cellStyle name="Note 2 2 5 2 4 3 4" xfId="48765"/>
    <cellStyle name="Note 2 2 5 2 4 3 5" xfId="48766"/>
    <cellStyle name="Note 2 2 5 2 4 3 6" xfId="48767"/>
    <cellStyle name="Note 2 2 5 2 4 3 7" xfId="48768"/>
    <cellStyle name="Note 2 2 5 2 4 3 8" xfId="48769"/>
    <cellStyle name="Note 2 2 5 2 4 4" xfId="48770"/>
    <cellStyle name="Note 2 2 5 2 4 4 2" xfId="48771"/>
    <cellStyle name="Note 2 2 5 2 4 4 3" xfId="48772"/>
    <cellStyle name="Note 2 2 5 2 4 4 4" xfId="48773"/>
    <cellStyle name="Note 2 2 5 2 4 4 5" xfId="48774"/>
    <cellStyle name="Note 2 2 5 2 4 4 6" xfId="48775"/>
    <cellStyle name="Note 2 2 5 2 4 4 7" xfId="48776"/>
    <cellStyle name="Note 2 2 5 2 4 4 8" xfId="48777"/>
    <cellStyle name="Note 2 2 5 2 4 4 9" xfId="48778"/>
    <cellStyle name="Note 2 2 5 2 4 5" xfId="48779"/>
    <cellStyle name="Note 2 2 5 2 4 6" xfId="48780"/>
    <cellStyle name="Note 2 2 5 2 4 7" xfId="48781"/>
    <cellStyle name="Note 2 2 5 2 4 8" xfId="48782"/>
    <cellStyle name="Note 2 2 5 2 4 9" xfId="48783"/>
    <cellStyle name="Note 2 2 5 2 5" xfId="48784"/>
    <cellStyle name="Note 2 2 5 2 5 2" xfId="48785"/>
    <cellStyle name="Note 2 2 5 2 5 3" xfId="48786"/>
    <cellStyle name="Note 2 2 5 2 5 4" xfId="48787"/>
    <cellStyle name="Note 2 2 5 2 5 5" xfId="48788"/>
    <cellStyle name="Note 2 2 5 2 5 6" xfId="48789"/>
    <cellStyle name="Note 2 2 5 2 5 7" xfId="48790"/>
    <cellStyle name="Note 2 2 5 2 5 8" xfId="48791"/>
    <cellStyle name="Note 2 2 5 2 5 9" xfId="48792"/>
    <cellStyle name="Note 2 2 5 2 6" xfId="48793"/>
    <cellStyle name="Note 2 2 5 2 7" xfId="48794"/>
    <cellStyle name="Note 2 2 5 2 8" xfId="48795"/>
    <cellStyle name="Note 2 2 5 2 9" xfId="48796"/>
    <cellStyle name="Note 2 2 5 20" xfId="48797"/>
    <cellStyle name="Note 2 2 5 21" xfId="48798"/>
    <cellStyle name="Note 2 2 5 3" xfId="48799"/>
    <cellStyle name="Note 2 2 5 3 10" xfId="48800"/>
    <cellStyle name="Note 2 2 5 3 11" xfId="48801"/>
    <cellStyle name="Note 2 2 5 3 12" xfId="48802"/>
    <cellStyle name="Note 2 2 5 3 13" xfId="48803"/>
    <cellStyle name="Note 2 2 5 3 14" xfId="48804"/>
    <cellStyle name="Note 2 2 5 3 15" xfId="48805"/>
    <cellStyle name="Note 2 2 5 3 16" xfId="48806"/>
    <cellStyle name="Note 2 2 5 3 17" xfId="48807"/>
    <cellStyle name="Note 2 2 5 3 18" xfId="48808"/>
    <cellStyle name="Note 2 2 5 3 19" xfId="48809"/>
    <cellStyle name="Note 2 2 5 3 2" xfId="48810"/>
    <cellStyle name="Note 2 2 5 3 2 10" xfId="48811"/>
    <cellStyle name="Note 2 2 5 3 2 11" xfId="48812"/>
    <cellStyle name="Note 2 2 5 3 2 12" xfId="48813"/>
    <cellStyle name="Note 2 2 5 3 2 13" xfId="48814"/>
    <cellStyle name="Note 2 2 5 3 2 2" xfId="48815"/>
    <cellStyle name="Note 2 2 5 3 2 2 10" xfId="48816"/>
    <cellStyle name="Note 2 2 5 3 2 2 2" xfId="48817"/>
    <cellStyle name="Note 2 2 5 3 2 2 2 2" xfId="48818"/>
    <cellStyle name="Note 2 2 5 3 2 2 2 3" xfId="48819"/>
    <cellStyle name="Note 2 2 5 3 2 2 2 4" xfId="48820"/>
    <cellStyle name="Note 2 2 5 3 2 2 2 5" xfId="48821"/>
    <cellStyle name="Note 2 2 5 3 2 2 2 6" xfId="48822"/>
    <cellStyle name="Note 2 2 5 3 2 2 2 7" xfId="48823"/>
    <cellStyle name="Note 2 2 5 3 2 2 2 8" xfId="48824"/>
    <cellStyle name="Note 2 2 5 3 2 2 2 9" xfId="48825"/>
    <cellStyle name="Note 2 2 5 3 2 2 3" xfId="48826"/>
    <cellStyle name="Note 2 2 5 3 2 2 4" xfId="48827"/>
    <cellStyle name="Note 2 2 5 3 2 2 5" xfId="48828"/>
    <cellStyle name="Note 2 2 5 3 2 2 6" xfId="48829"/>
    <cellStyle name="Note 2 2 5 3 2 2 7" xfId="48830"/>
    <cellStyle name="Note 2 2 5 3 2 2 8" xfId="48831"/>
    <cellStyle name="Note 2 2 5 3 2 2 9" xfId="48832"/>
    <cellStyle name="Note 2 2 5 3 2 3" xfId="48833"/>
    <cellStyle name="Note 2 2 5 3 2 3 2" xfId="48834"/>
    <cellStyle name="Note 2 2 5 3 2 3 3" xfId="48835"/>
    <cellStyle name="Note 2 2 5 3 2 3 4" xfId="48836"/>
    <cellStyle name="Note 2 2 5 3 2 3 5" xfId="48837"/>
    <cellStyle name="Note 2 2 5 3 2 3 6" xfId="48838"/>
    <cellStyle name="Note 2 2 5 3 2 3 7" xfId="48839"/>
    <cellStyle name="Note 2 2 5 3 2 3 8" xfId="48840"/>
    <cellStyle name="Note 2 2 5 3 2 4" xfId="48841"/>
    <cellStyle name="Note 2 2 5 3 2 4 2" xfId="48842"/>
    <cellStyle name="Note 2 2 5 3 2 4 3" xfId="48843"/>
    <cellStyle name="Note 2 2 5 3 2 4 4" xfId="48844"/>
    <cellStyle name="Note 2 2 5 3 2 4 5" xfId="48845"/>
    <cellStyle name="Note 2 2 5 3 2 4 6" xfId="48846"/>
    <cellStyle name="Note 2 2 5 3 2 4 7" xfId="48847"/>
    <cellStyle name="Note 2 2 5 3 2 4 8" xfId="48848"/>
    <cellStyle name="Note 2 2 5 3 2 4 9" xfId="48849"/>
    <cellStyle name="Note 2 2 5 3 2 5" xfId="48850"/>
    <cellStyle name="Note 2 2 5 3 2 6" xfId="48851"/>
    <cellStyle name="Note 2 2 5 3 2 7" xfId="48852"/>
    <cellStyle name="Note 2 2 5 3 2 8" xfId="48853"/>
    <cellStyle name="Note 2 2 5 3 2 9" xfId="48854"/>
    <cellStyle name="Note 2 2 5 3 3" xfId="48855"/>
    <cellStyle name="Note 2 2 5 3 3 10" xfId="48856"/>
    <cellStyle name="Note 2 2 5 3 3 11" xfId="48857"/>
    <cellStyle name="Note 2 2 5 3 3 12" xfId="48858"/>
    <cellStyle name="Note 2 2 5 3 3 13" xfId="48859"/>
    <cellStyle name="Note 2 2 5 3 3 2" xfId="48860"/>
    <cellStyle name="Note 2 2 5 3 3 2 10" xfId="48861"/>
    <cellStyle name="Note 2 2 5 3 3 2 2" xfId="48862"/>
    <cellStyle name="Note 2 2 5 3 3 2 2 2" xfId="48863"/>
    <cellStyle name="Note 2 2 5 3 3 2 2 3" xfId="48864"/>
    <cellStyle name="Note 2 2 5 3 3 2 2 4" xfId="48865"/>
    <cellStyle name="Note 2 2 5 3 3 2 2 5" xfId="48866"/>
    <cellStyle name="Note 2 2 5 3 3 2 2 6" xfId="48867"/>
    <cellStyle name="Note 2 2 5 3 3 2 2 7" xfId="48868"/>
    <cellStyle name="Note 2 2 5 3 3 2 2 8" xfId="48869"/>
    <cellStyle name="Note 2 2 5 3 3 2 2 9" xfId="48870"/>
    <cellStyle name="Note 2 2 5 3 3 2 3" xfId="48871"/>
    <cellStyle name="Note 2 2 5 3 3 2 4" xfId="48872"/>
    <cellStyle name="Note 2 2 5 3 3 2 5" xfId="48873"/>
    <cellStyle name="Note 2 2 5 3 3 2 6" xfId="48874"/>
    <cellStyle name="Note 2 2 5 3 3 2 7" xfId="48875"/>
    <cellStyle name="Note 2 2 5 3 3 2 8" xfId="48876"/>
    <cellStyle name="Note 2 2 5 3 3 2 9" xfId="48877"/>
    <cellStyle name="Note 2 2 5 3 3 3" xfId="48878"/>
    <cellStyle name="Note 2 2 5 3 3 3 2" xfId="48879"/>
    <cellStyle name="Note 2 2 5 3 3 3 3" xfId="48880"/>
    <cellStyle name="Note 2 2 5 3 3 3 4" xfId="48881"/>
    <cellStyle name="Note 2 2 5 3 3 3 5" xfId="48882"/>
    <cellStyle name="Note 2 2 5 3 3 3 6" xfId="48883"/>
    <cellStyle name="Note 2 2 5 3 3 3 7" xfId="48884"/>
    <cellStyle name="Note 2 2 5 3 3 3 8" xfId="48885"/>
    <cellStyle name="Note 2 2 5 3 3 4" xfId="48886"/>
    <cellStyle name="Note 2 2 5 3 3 4 2" xfId="48887"/>
    <cellStyle name="Note 2 2 5 3 3 4 3" xfId="48888"/>
    <cellStyle name="Note 2 2 5 3 3 4 4" xfId="48889"/>
    <cellStyle name="Note 2 2 5 3 3 4 5" xfId="48890"/>
    <cellStyle name="Note 2 2 5 3 3 4 6" xfId="48891"/>
    <cellStyle name="Note 2 2 5 3 3 4 7" xfId="48892"/>
    <cellStyle name="Note 2 2 5 3 3 4 8" xfId="48893"/>
    <cellStyle name="Note 2 2 5 3 3 4 9" xfId="48894"/>
    <cellStyle name="Note 2 2 5 3 3 5" xfId="48895"/>
    <cellStyle name="Note 2 2 5 3 3 6" xfId="48896"/>
    <cellStyle name="Note 2 2 5 3 3 7" xfId="48897"/>
    <cellStyle name="Note 2 2 5 3 3 8" xfId="48898"/>
    <cellStyle name="Note 2 2 5 3 3 9" xfId="48899"/>
    <cellStyle name="Note 2 2 5 3 4" xfId="48900"/>
    <cellStyle name="Note 2 2 5 3 4 10" xfId="48901"/>
    <cellStyle name="Note 2 2 5 3 4 11" xfId="48902"/>
    <cellStyle name="Note 2 2 5 3 4 12" xfId="48903"/>
    <cellStyle name="Note 2 2 5 3 4 13" xfId="48904"/>
    <cellStyle name="Note 2 2 5 3 4 2" xfId="48905"/>
    <cellStyle name="Note 2 2 5 3 4 2 10" xfId="48906"/>
    <cellStyle name="Note 2 2 5 3 4 2 2" xfId="48907"/>
    <cellStyle name="Note 2 2 5 3 4 2 2 2" xfId="48908"/>
    <cellStyle name="Note 2 2 5 3 4 2 2 3" xfId="48909"/>
    <cellStyle name="Note 2 2 5 3 4 2 2 4" xfId="48910"/>
    <cellStyle name="Note 2 2 5 3 4 2 2 5" xfId="48911"/>
    <cellStyle name="Note 2 2 5 3 4 2 2 6" xfId="48912"/>
    <cellStyle name="Note 2 2 5 3 4 2 2 7" xfId="48913"/>
    <cellStyle name="Note 2 2 5 3 4 2 2 8" xfId="48914"/>
    <cellStyle name="Note 2 2 5 3 4 2 2 9" xfId="48915"/>
    <cellStyle name="Note 2 2 5 3 4 2 3" xfId="48916"/>
    <cellStyle name="Note 2 2 5 3 4 2 4" xfId="48917"/>
    <cellStyle name="Note 2 2 5 3 4 2 5" xfId="48918"/>
    <cellStyle name="Note 2 2 5 3 4 2 6" xfId="48919"/>
    <cellStyle name="Note 2 2 5 3 4 2 7" xfId="48920"/>
    <cellStyle name="Note 2 2 5 3 4 2 8" xfId="48921"/>
    <cellStyle name="Note 2 2 5 3 4 2 9" xfId="48922"/>
    <cellStyle name="Note 2 2 5 3 4 3" xfId="48923"/>
    <cellStyle name="Note 2 2 5 3 4 3 2" xfId="48924"/>
    <cellStyle name="Note 2 2 5 3 4 3 3" xfId="48925"/>
    <cellStyle name="Note 2 2 5 3 4 3 4" xfId="48926"/>
    <cellStyle name="Note 2 2 5 3 4 3 5" xfId="48927"/>
    <cellStyle name="Note 2 2 5 3 4 3 6" xfId="48928"/>
    <cellStyle name="Note 2 2 5 3 4 3 7" xfId="48929"/>
    <cellStyle name="Note 2 2 5 3 4 3 8" xfId="48930"/>
    <cellStyle name="Note 2 2 5 3 4 4" xfId="48931"/>
    <cellStyle name="Note 2 2 5 3 4 4 2" xfId="48932"/>
    <cellStyle name="Note 2 2 5 3 4 4 3" xfId="48933"/>
    <cellStyle name="Note 2 2 5 3 4 4 4" xfId="48934"/>
    <cellStyle name="Note 2 2 5 3 4 4 5" xfId="48935"/>
    <cellStyle name="Note 2 2 5 3 4 4 6" xfId="48936"/>
    <cellStyle name="Note 2 2 5 3 4 4 7" xfId="48937"/>
    <cellStyle name="Note 2 2 5 3 4 4 8" xfId="48938"/>
    <cellStyle name="Note 2 2 5 3 4 4 9" xfId="48939"/>
    <cellStyle name="Note 2 2 5 3 4 5" xfId="48940"/>
    <cellStyle name="Note 2 2 5 3 4 6" xfId="48941"/>
    <cellStyle name="Note 2 2 5 3 4 7" xfId="48942"/>
    <cellStyle name="Note 2 2 5 3 4 8" xfId="48943"/>
    <cellStyle name="Note 2 2 5 3 4 9" xfId="48944"/>
    <cellStyle name="Note 2 2 5 3 5" xfId="48945"/>
    <cellStyle name="Note 2 2 5 3 5 10" xfId="48946"/>
    <cellStyle name="Note 2 2 5 3 5 11" xfId="48947"/>
    <cellStyle name="Note 2 2 5 3 5 12" xfId="48948"/>
    <cellStyle name="Note 2 2 5 3 5 13" xfId="48949"/>
    <cellStyle name="Note 2 2 5 3 5 2" xfId="48950"/>
    <cellStyle name="Note 2 2 5 3 5 2 10" xfId="48951"/>
    <cellStyle name="Note 2 2 5 3 5 2 2" xfId="48952"/>
    <cellStyle name="Note 2 2 5 3 5 2 2 2" xfId="48953"/>
    <cellStyle name="Note 2 2 5 3 5 2 2 3" xfId="48954"/>
    <cellStyle name="Note 2 2 5 3 5 2 2 4" xfId="48955"/>
    <cellStyle name="Note 2 2 5 3 5 2 2 5" xfId="48956"/>
    <cellStyle name="Note 2 2 5 3 5 2 2 6" xfId="48957"/>
    <cellStyle name="Note 2 2 5 3 5 2 2 7" xfId="48958"/>
    <cellStyle name="Note 2 2 5 3 5 2 2 8" xfId="48959"/>
    <cellStyle name="Note 2 2 5 3 5 2 2 9" xfId="48960"/>
    <cellStyle name="Note 2 2 5 3 5 2 3" xfId="48961"/>
    <cellStyle name="Note 2 2 5 3 5 2 4" xfId="48962"/>
    <cellStyle name="Note 2 2 5 3 5 2 5" xfId="48963"/>
    <cellStyle name="Note 2 2 5 3 5 2 6" xfId="48964"/>
    <cellStyle name="Note 2 2 5 3 5 2 7" xfId="48965"/>
    <cellStyle name="Note 2 2 5 3 5 2 8" xfId="48966"/>
    <cellStyle name="Note 2 2 5 3 5 2 9" xfId="48967"/>
    <cellStyle name="Note 2 2 5 3 5 3" xfId="48968"/>
    <cellStyle name="Note 2 2 5 3 5 3 2" xfId="48969"/>
    <cellStyle name="Note 2 2 5 3 5 3 3" xfId="48970"/>
    <cellStyle name="Note 2 2 5 3 5 3 4" xfId="48971"/>
    <cellStyle name="Note 2 2 5 3 5 3 5" xfId="48972"/>
    <cellStyle name="Note 2 2 5 3 5 3 6" xfId="48973"/>
    <cellStyle name="Note 2 2 5 3 5 3 7" xfId="48974"/>
    <cellStyle name="Note 2 2 5 3 5 3 8" xfId="48975"/>
    <cellStyle name="Note 2 2 5 3 5 4" xfId="48976"/>
    <cellStyle name="Note 2 2 5 3 5 4 2" xfId="48977"/>
    <cellStyle name="Note 2 2 5 3 5 4 3" xfId="48978"/>
    <cellStyle name="Note 2 2 5 3 5 4 4" xfId="48979"/>
    <cellStyle name="Note 2 2 5 3 5 4 5" xfId="48980"/>
    <cellStyle name="Note 2 2 5 3 5 4 6" xfId="48981"/>
    <cellStyle name="Note 2 2 5 3 5 4 7" xfId="48982"/>
    <cellStyle name="Note 2 2 5 3 5 4 8" xfId="48983"/>
    <cellStyle name="Note 2 2 5 3 5 4 9" xfId="48984"/>
    <cellStyle name="Note 2 2 5 3 5 5" xfId="48985"/>
    <cellStyle name="Note 2 2 5 3 5 6" xfId="48986"/>
    <cellStyle name="Note 2 2 5 3 5 7" xfId="48987"/>
    <cellStyle name="Note 2 2 5 3 5 8" xfId="48988"/>
    <cellStyle name="Note 2 2 5 3 5 9" xfId="48989"/>
    <cellStyle name="Note 2 2 5 3 6" xfId="48990"/>
    <cellStyle name="Note 2 2 5 3 6 10" xfId="48991"/>
    <cellStyle name="Note 2 2 5 3 6 2" xfId="48992"/>
    <cellStyle name="Note 2 2 5 3 6 2 2" xfId="48993"/>
    <cellStyle name="Note 2 2 5 3 6 2 3" xfId="48994"/>
    <cellStyle name="Note 2 2 5 3 6 2 4" xfId="48995"/>
    <cellStyle name="Note 2 2 5 3 6 2 5" xfId="48996"/>
    <cellStyle name="Note 2 2 5 3 6 2 6" xfId="48997"/>
    <cellStyle name="Note 2 2 5 3 6 2 7" xfId="48998"/>
    <cellStyle name="Note 2 2 5 3 6 2 8" xfId="48999"/>
    <cellStyle name="Note 2 2 5 3 6 2 9" xfId="49000"/>
    <cellStyle name="Note 2 2 5 3 6 3" xfId="49001"/>
    <cellStyle name="Note 2 2 5 3 6 4" xfId="49002"/>
    <cellStyle name="Note 2 2 5 3 6 5" xfId="49003"/>
    <cellStyle name="Note 2 2 5 3 6 6" xfId="49004"/>
    <cellStyle name="Note 2 2 5 3 6 7" xfId="49005"/>
    <cellStyle name="Note 2 2 5 3 6 8" xfId="49006"/>
    <cellStyle name="Note 2 2 5 3 6 9" xfId="49007"/>
    <cellStyle name="Note 2 2 5 3 7" xfId="49008"/>
    <cellStyle name="Note 2 2 5 3 7 2" xfId="49009"/>
    <cellStyle name="Note 2 2 5 3 7 3" xfId="49010"/>
    <cellStyle name="Note 2 2 5 3 7 4" xfId="49011"/>
    <cellStyle name="Note 2 2 5 3 7 5" xfId="49012"/>
    <cellStyle name="Note 2 2 5 3 7 6" xfId="49013"/>
    <cellStyle name="Note 2 2 5 3 7 7" xfId="49014"/>
    <cellStyle name="Note 2 2 5 3 7 8" xfId="49015"/>
    <cellStyle name="Note 2 2 5 3 8" xfId="49016"/>
    <cellStyle name="Note 2 2 5 3 8 2" xfId="49017"/>
    <cellStyle name="Note 2 2 5 3 8 3" xfId="49018"/>
    <cellStyle name="Note 2 2 5 3 8 4" xfId="49019"/>
    <cellStyle name="Note 2 2 5 3 8 5" xfId="49020"/>
    <cellStyle name="Note 2 2 5 3 8 6" xfId="49021"/>
    <cellStyle name="Note 2 2 5 3 8 7" xfId="49022"/>
    <cellStyle name="Note 2 2 5 3 8 8" xfId="49023"/>
    <cellStyle name="Note 2 2 5 3 8 9" xfId="49024"/>
    <cellStyle name="Note 2 2 5 3 9" xfId="49025"/>
    <cellStyle name="Note 2 2 5 4" xfId="49026"/>
    <cellStyle name="Note 2 2 5 4 10" xfId="49027"/>
    <cellStyle name="Note 2 2 5 4 11" xfId="49028"/>
    <cellStyle name="Note 2 2 5 4 12" xfId="49029"/>
    <cellStyle name="Note 2 2 5 4 13" xfId="49030"/>
    <cellStyle name="Note 2 2 5 4 14" xfId="49031"/>
    <cellStyle name="Note 2 2 5 4 15" xfId="49032"/>
    <cellStyle name="Note 2 2 5 4 16" xfId="49033"/>
    <cellStyle name="Note 2 2 5 4 17" xfId="49034"/>
    <cellStyle name="Note 2 2 5 4 18" xfId="49035"/>
    <cellStyle name="Note 2 2 5 4 2" xfId="49036"/>
    <cellStyle name="Note 2 2 5 4 2 10" xfId="49037"/>
    <cellStyle name="Note 2 2 5 4 2 11" xfId="49038"/>
    <cellStyle name="Note 2 2 5 4 2 12" xfId="49039"/>
    <cellStyle name="Note 2 2 5 4 2 13" xfId="49040"/>
    <cellStyle name="Note 2 2 5 4 2 2" xfId="49041"/>
    <cellStyle name="Note 2 2 5 4 2 2 10" xfId="49042"/>
    <cellStyle name="Note 2 2 5 4 2 2 2" xfId="49043"/>
    <cellStyle name="Note 2 2 5 4 2 2 2 2" xfId="49044"/>
    <cellStyle name="Note 2 2 5 4 2 2 2 3" xfId="49045"/>
    <cellStyle name="Note 2 2 5 4 2 2 2 4" xfId="49046"/>
    <cellStyle name="Note 2 2 5 4 2 2 2 5" xfId="49047"/>
    <cellStyle name="Note 2 2 5 4 2 2 2 6" xfId="49048"/>
    <cellStyle name="Note 2 2 5 4 2 2 2 7" xfId="49049"/>
    <cellStyle name="Note 2 2 5 4 2 2 2 8" xfId="49050"/>
    <cellStyle name="Note 2 2 5 4 2 2 2 9" xfId="49051"/>
    <cellStyle name="Note 2 2 5 4 2 2 3" xfId="49052"/>
    <cellStyle name="Note 2 2 5 4 2 2 4" xfId="49053"/>
    <cellStyle name="Note 2 2 5 4 2 2 5" xfId="49054"/>
    <cellStyle name="Note 2 2 5 4 2 2 6" xfId="49055"/>
    <cellStyle name="Note 2 2 5 4 2 2 7" xfId="49056"/>
    <cellStyle name="Note 2 2 5 4 2 2 8" xfId="49057"/>
    <cellStyle name="Note 2 2 5 4 2 2 9" xfId="49058"/>
    <cellStyle name="Note 2 2 5 4 2 3" xfId="49059"/>
    <cellStyle name="Note 2 2 5 4 2 3 2" xfId="49060"/>
    <cellStyle name="Note 2 2 5 4 2 3 3" xfId="49061"/>
    <cellStyle name="Note 2 2 5 4 2 3 4" xfId="49062"/>
    <cellStyle name="Note 2 2 5 4 2 3 5" xfId="49063"/>
    <cellStyle name="Note 2 2 5 4 2 3 6" xfId="49064"/>
    <cellStyle name="Note 2 2 5 4 2 3 7" xfId="49065"/>
    <cellStyle name="Note 2 2 5 4 2 3 8" xfId="49066"/>
    <cellStyle name="Note 2 2 5 4 2 4" xfId="49067"/>
    <cellStyle name="Note 2 2 5 4 2 4 2" xfId="49068"/>
    <cellStyle name="Note 2 2 5 4 2 4 3" xfId="49069"/>
    <cellStyle name="Note 2 2 5 4 2 4 4" xfId="49070"/>
    <cellStyle name="Note 2 2 5 4 2 4 5" xfId="49071"/>
    <cellStyle name="Note 2 2 5 4 2 4 6" xfId="49072"/>
    <cellStyle name="Note 2 2 5 4 2 4 7" xfId="49073"/>
    <cellStyle name="Note 2 2 5 4 2 4 8" xfId="49074"/>
    <cellStyle name="Note 2 2 5 4 2 4 9" xfId="49075"/>
    <cellStyle name="Note 2 2 5 4 2 5" xfId="49076"/>
    <cellStyle name="Note 2 2 5 4 2 6" xfId="49077"/>
    <cellStyle name="Note 2 2 5 4 2 7" xfId="49078"/>
    <cellStyle name="Note 2 2 5 4 2 8" xfId="49079"/>
    <cellStyle name="Note 2 2 5 4 2 9" xfId="49080"/>
    <cellStyle name="Note 2 2 5 4 3" xfId="49081"/>
    <cellStyle name="Note 2 2 5 4 3 10" xfId="49082"/>
    <cellStyle name="Note 2 2 5 4 3 11" xfId="49083"/>
    <cellStyle name="Note 2 2 5 4 3 12" xfId="49084"/>
    <cellStyle name="Note 2 2 5 4 3 13" xfId="49085"/>
    <cellStyle name="Note 2 2 5 4 3 2" xfId="49086"/>
    <cellStyle name="Note 2 2 5 4 3 2 10" xfId="49087"/>
    <cellStyle name="Note 2 2 5 4 3 2 2" xfId="49088"/>
    <cellStyle name="Note 2 2 5 4 3 2 2 2" xfId="49089"/>
    <cellStyle name="Note 2 2 5 4 3 2 2 3" xfId="49090"/>
    <cellStyle name="Note 2 2 5 4 3 2 2 4" xfId="49091"/>
    <cellStyle name="Note 2 2 5 4 3 2 2 5" xfId="49092"/>
    <cellStyle name="Note 2 2 5 4 3 2 2 6" xfId="49093"/>
    <cellStyle name="Note 2 2 5 4 3 2 2 7" xfId="49094"/>
    <cellStyle name="Note 2 2 5 4 3 2 2 8" xfId="49095"/>
    <cellStyle name="Note 2 2 5 4 3 2 2 9" xfId="49096"/>
    <cellStyle name="Note 2 2 5 4 3 2 3" xfId="49097"/>
    <cellStyle name="Note 2 2 5 4 3 2 4" xfId="49098"/>
    <cellStyle name="Note 2 2 5 4 3 2 5" xfId="49099"/>
    <cellStyle name="Note 2 2 5 4 3 2 6" xfId="49100"/>
    <cellStyle name="Note 2 2 5 4 3 2 7" xfId="49101"/>
    <cellStyle name="Note 2 2 5 4 3 2 8" xfId="49102"/>
    <cellStyle name="Note 2 2 5 4 3 2 9" xfId="49103"/>
    <cellStyle name="Note 2 2 5 4 3 3" xfId="49104"/>
    <cellStyle name="Note 2 2 5 4 3 3 2" xfId="49105"/>
    <cellStyle name="Note 2 2 5 4 3 3 3" xfId="49106"/>
    <cellStyle name="Note 2 2 5 4 3 3 4" xfId="49107"/>
    <cellStyle name="Note 2 2 5 4 3 3 5" xfId="49108"/>
    <cellStyle name="Note 2 2 5 4 3 3 6" xfId="49109"/>
    <cellStyle name="Note 2 2 5 4 3 3 7" xfId="49110"/>
    <cellStyle name="Note 2 2 5 4 3 3 8" xfId="49111"/>
    <cellStyle name="Note 2 2 5 4 3 4" xfId="49112"/>
    <cellStyle name="Note 2 2 5 4 3 4 2" xfId="49113"/>
    <cellStyle name="Note 2 2 5 4 3 4 3" xfId="49114"/>
    <cellStyle name="Note 2 2 5 4 3 4 4" xfId="49115"/>
    <cellStyle name="Note 2 2 5 4 3 4 5" xfId="49116"/>
    <cellStyle name="Note 2 2 5 4 3 4 6" xfId="49117"/>
    <cellStyle name="Note 2 2 5 4 3 4 7" xfId="49118"/>
    <cellStyle name="Note 2 2 5 4 3 4 8" xfId="49119"/>
    <cellStyle name="Note 2 2 5 4 3 4 9" xfId="49120"/>
    <cellStyle name="Note 2 2 5 4 3 5" xfId="49121"/>
    <cellStyle name="Note 2 2 5 4 3 6" xfId="49122"/>
    <cellStyle name="Note 2 2 5 4 3 7" xfId="49123"/>
    <cellStyle name="Note 2 2 5 4 3 8" xfId="49124"/>
    <cellStyle name="Note 2 2 5 4 3 9" xfId="49125"/>
    <cellStyle name="Note 2 2 5 4 4" xfId="49126"/>
    <cellStyle name="Note 2 2 5 4 4 10" xfId="49127"/>
    <cellStyle name="Note 2 2 5 4 4 11" xfId="49128"/>
    <cellStyle name="Note 2 2 5 4 4 12" xfId="49129"/>
    <cellStyle name="Note 2 2 5 4 4 13" xfId="49130"/>
    <cellStyle name="Note 2 2 5 4 4 2" xfId="49131"/>
    <cellStyle name="Note 2 2 5 4 4 2 10" xfId="49132"/>
    <cellStyle name="Note 2 2 5 4 4 2 2" xfId="49133"/>
    <cellStyle name="Note 2 2 5 4 4 2 2 2" xfId="49134"/>
    <cellStyle name="Note 2 2 5 4 4 2 2 3" xfId="49135"/>
    <cellStyle name="Note 2 2 5 4 4 2 2 4" xfId="49136"/>
    <cellStyle name="Note 2 2 5 4 4 2 2 5" xfId="49137"/>
    <cellStyle name="Note 2 2 5 4 4 2 2 6" xfId="49138"/>
    <cellStyle name="Note 2 2 5 4 4 2 2 7" xfId="49139"/>
    <cellStyle name="Note 2 2 5 4 4 2 2 8" xfId="49140"/>
    <cellStyle name="Note 2 2 5 4 4 2 2 9" xfId="49141"/>
    <cellStyle name="Note 2 2 5 4 4 2 3" xfId="49142"/>
    <cellStyle name="Note 2 2 5 4 4 2 4" xfId="49143"/>
    <cellStyle name="Note 2 2 5 4 4 2 5" xfId="49144"/>
    <cellStyle name="Note 2 2 5 4 4 2 6" xfId="49145"/>
    <cellStyle name="Note 2 2 5 4 4 2 7" xfId="49146"/>
    <cellStyle name="Note 2 2 5 4 4 2 8" xfId="49147"/>
    <cellStyle name="Note 2 2 5 4 4 2 9" xfId="49148"/>
    <cellStyle name="Note 2 2 5 4 4 3" xfId="49149"/>
    <cellStyle name="Note 2 2 5 4 4 3 2" xfId="49150"/>
    <cellStyle name="Note 2 2 5 4 4 3 3" xfId="49151"/>
    <cellStyle name="Note 2 2 5 4 4 3 4" xfId="49152"/>
    <cellStyle name="Note 2 2 5 4 4 3 5" xfId="49153"/>
    <cellStyle name="Note 2 2 5 4 4 3 6" xfId="49154"/>
    <cellStyle name="Note 2 2 5 4 4 3 7" xfId="49155"/>
    <cellStyle name="Note 2 2 5 4 4 3 8" xfId="49156"/>
    <cellStyle name="Note 2 2 5 4 4 4" xfId="49157"/>
    <cellStyle name="Note 2 2 5 4 4 4 2" xfId="49158"/>
    <cellStyle name="Note 2 2 5 4 4 4 3" xfId="49159"/>
    <cellStyle name="Note 2 2 5 4 4 4 4" xfId="49160"/>
    <cellStyle name="Note 2 2 5 4 4 4 5" xfId="49161"/>
    <cellStyle name="Note 2 2 5 4 4 4 6" xfId="49162"/>
    <cellStyle name="Note 2 2 5 4 4 4 7" xfId="49163"/>
    <cellStyle name="Note 2 2 5 4 4 4 8" xfId="49164"/>
    <cellStyle name="Note 2 2 5 4 4 4 9" xfId="49165"/>
    <cellStyle name="Note 2 2 5 4 4 5" xfId="49166"/>
    <cellStyle name="Note 2 2 5 4 4 6" xfId="49167"/>
    <cellStyle name="Note 2 2 5 4 4 7" xfId="49168"/>
    <cellStyle name="Note 2 2 5 4 4 8" xfId="49169"/>
    <cellStyle name="Note 2 2 5 4 4 9" xfId="49170"/>
    <cellStyle name="Note 2 2 5 4 5" xfId="49171"/>
    <cellStyle name="Note 2 2 5 4 5 10" xfId="49172"/>
    <cellStyle name="Note 2 2 5 4 5 11" xfId="49173"/>
    <cellStyle name="Note 2 2 5 4 5 12" xfId="49174"/>
    <cellStyle name="Note 2 2 5 4 5 13" xfId="49175"/>
    <cellStyle name="Note 2 2 5 4 5 2" xfId="49176"/>
    <cellStyle name="Note 2 2 5 4 5 2 10" xfId="49177"/>
    <cellStyle name="Note 2 2 5 4 5 2 2" xfId="49178"/>
    <cellStyle name="Note 2 2 5 4 5 2 2 2" xfId="49179"/>
    <cellStyle name="Note 2 2 5 4 5 2 2 3" xfId="49180"/>
    <cellStyle name="Note 2 2 5 4 5 2 2 4" xfId="49181"/>
    <cellStyle name="Note 2 2 5 4 5 2 2 5" xfId="49182"/>
    <cellStyle name="Note 2 2 5 4 5 2 2 6" xfId="49183"/>
    <cellStyle name="Note 2 2 5 4 5 2 2 7" xfId="49184"/>
    <cellStyle name="Note 2 2 5 4 5 2 2 8" xfId="49185"/>
    <cellStyle name="Note 2 2 5 4 5 2 2 9" xfId="49186"/>
    <cellStyle name="Note 2 2 5 4 5 2 3" xfId="49187"/>
    <cellStyle name="Note 2 2 5 4 5 2 4" xfId="49188"/>
    <cellStyle name="Note 2 2 5 4 5 2 5" xfId="49189"/>
    <cellStyle name="Note 2 2 5 4 5 2 6" xfId="49190"/>
    <cellStyle name="Note 2 2 5 4 5 2 7" xfId="49191"/>
    <cellStyle name="Note 2 2 5 4 5 2 8" xfId="49192"/>
    <cellStyle name="Note 2 2 5 4 5 2 9" xfId="49193"/>
    <cellStyle name="Note 2 2 5 4 5 3" xfId="49194"/>
    <cellStyle name="Note 2 2 5 4 5 3 2" xfId="49195"/>
    <cellStyle name="Note 2 2 5 4 5 3 3" xfId="49196"/>
    <cellStyle name="Note 2 2 5 4 5 3 4" xfId="49197"/>
    <cellStyle name="Note 2 2 5 4 5 3 5" xfId="49198"/>
    <cellStyle name="Note 2 2 5 4 5 3 6" xfId="49199"/>
    <cellStyle name="Note 2 2 5 4 5 3 7" xfId="49200"/>
    <cellStyle name="Note 2 2 5 4 5 3 8" xfId="49201"/>
    <cellStyle name="Note 2 2 5 4 5 4" xfId="49202"/>
    <cellStyle name="Note 2 2 5 4 5 4 2" xfId="49203"/>
    <cellStyle name="Note 2 2 5 4 5 4 3" xfId="49204"/>
    <cellStyle name="Note 2 2 5 4 5 4 4" xfId="49205"/>
    <cellStyle name="Note 2 2 5 4 5 4 5" xfId="49206"/>
    <cellStyle name="Note 2 2 5 4 5 4 6" xfId="49207"/>
    <cellStyle name="Note 2 2 5 4 5 4 7" xfId="49208"/>
    <cellStyle name="Note 2 2 5 4 5 4 8" xfId="49209"/>
    <cellStyle name="Note 2 2 5 4 5 4 9" xfId="49210"/>
    <cellStyle name="Note 2 2 5 4 5 5" xfId="49211"/>
    <cellStyle name="Note 2 2 5 4 5 6" xfId="49212"/>
    <cellStyle name="Note 2 2 5 4 5 7" xfId="49213"/>
    <cellStyle name="Note 2 2 5 4 5 8" xfId="49214"/>
    <cellStyle name="Note 2 2 5 4 5 9" xfId="49215"/>
    <cellStyle name="Note 2 2 5 4 6" xfId="49216"/>
    <cellStyle name="Note 2 2 5 4 6 10" xfId="49217"/>
    <cellStyle name="Note 2 2 5 4 6 2" xfId="49218"/>
    <cellStyle name="Note 2 2 5 4 6 2 2" xfId="49219"/>
    <cellStyle name="Note 2 2 5 4 6 2 3" xfId="49220"/>
    <cellStyle name="Note 2 2 5 4 6 2 4" xfId="49221"/>
    <cellStyle name="Note 2 2 5 4 6 2 5" xfId="49222"/>
    <cellStyle name="Note 2 2 5 4 6 2 6" xfId="49223"/>
    <cellStyle name="Note 2 2 5 4 6 2 7" xfId="49224"/>
    <cellStyle name="Note 2 2 5 4 6 2 8" xfId="49225"/>
    <cellStyle name="Note 2 2 5 4 6 2 9" xfId="49226"/>
    <cellStyle name="Note 2 2 5 4 6 3" xfId="49227"/>
    <cellStyle name="Note 2 2 5 4 6 4" xfId="49228"/>
    <cellStyle name="Note 2 2 5 4 6 5" xfId="49229"/>
    <cellStyle name="Note 2 2 5 4 6 6" xfId="49230"/>
    <cellStyle name="Note 2 2 5 4 6 7" xfId="49231"/>
    <cellStyle name="Note 2 2 5 4 6 8" xfId="49232"/>
    <cellStyle name="Note 2 2 5 4 6 9" xfId="49233"/>
    <cellStyle name="Note 2 2 5 4 7" xfId="49234"/>
    <cellStyle name="Note 2 2 5 4 7 2" xfId="49235"/>
    <cellStyle name="Note 2 2 5 4 7 3" xfId="49236"/>
    <cellStyle name="Note 2 2 5 4 7 4" xfId="49237"/>
    <cellStyle name="Note 2 2 5 4 7 5" xfId="49238"/>
    <cellStyle name="Note 2 2 5 4 7 6" xfId="49239"/>
    <cellStyle name="Note 2 2 5 4 7 7" xfId="49240"/>
    <cellStyle name="Note 2 2 5 4 7 8" xfId="49241"/>
    <cellStyle name="Note 2 2 5 4 8" xfId="49242"/>
    <cellStyle name="Note 2 2 5 4 8 2" xfId="49243"/>
    <cellStyle name="Note 2 2 5 4 8 3" xfId="49244"/>
    <cellStyle name="Note 2 2 5 4 8 4" xfId="49245"/>
    <cellStyle name="Note 2 2 5 4 8 5" xfId="49246"/>
    <cellStyle name="Note 2 2 5 4 8 6" xfId="49247"/>
    <cellStyle name="Note 2 2 5 4 8 7" xfId="49248"/>
    <cellStyle name="Note 2 2 5 4 8 8" xfId="49249"/>
    <cellStyle name="Note 2 2 5 4 8 9" xfId="49250"/>
    <cellStyle name="Note 2 2 5 4 9" xfId="49251"/>
    <cellStyle name="Note 2 2 5 5" xfId="49252"/>
    <cellStyle name="Note 2 2 5 5 10" xfId="49253"/>
    <cellStyle name="Note 2 2 5 5 11" xfId="49254"/>
    <cellStyle name="Note 2 2 5 5 12" xfId="49255"/>
    <cellStyle name="Note 2 2 5 5 13" xfId="49256"/>
    <cellStyle name="Note 2 2 5 5 2" xfId="49257"/>
    <cellStyle name="Note 2 2 5 5 2 10" xfId="49258"/>
    <cellStyle name="Note 2 2 5 5 2 2" xfId="49259"/>
    <cellStyle name="Note 2 2 5 5 2 2 2" xfId="49260"/>
    <cellStyle name="Note 2 2 5 5 2 2 3" xfId="49261"/>
    <cellStyle name="Note 2 2 5 5 2 2 4" xfId="49262"/>
    <cellStyle name="Note 2 2 5 5 2 2 5" xfId="49263"/>
    <cellStyle name="Note 2 2 5 5 2 2 6" xfId="49264"/>
    <cellStyle name="Note 2 2 5 5 2 2 7" xfId="49265"/>
    <cellStyle name="Note 2 2 5 5 2 2 8" xfId="49266"/>
    <cellStyle name="Note 2 2 5 5 2 2 9" xfId="49267"/>
    <cellStyle name="Note 2 2 5 5 2 3" xfId="49268"/>
    <cellStyle name="Note 2 2 5 5 2 4" xfId="49269"/>
    <cellStyle name="Note 2 2 5 5 2 5" xfId="49270"/>
    <cellStyle name="Note 2 2 5 5 2 6" xfId="49271"/>
    <cellStyle name="Note 2 2 5 5 2 7" xfId="49272"/>
    <cellStyle name="Note 2 2 5 5 2 8" xfId="49273"/>
    <cellStyle name="Note 2 2 5 5 2 9" xfId="49274"/>
    <cellStyle name="Note 2 2 5 5 3" xfId="49275"/>
    <cellStyle name="Note 2 2 5 5 3 2" xfId="49276"/>
    <cellStyle name="Note 2 2 5 5 3 3" xfId="49277"/>
    <cellStyle name="Note 2 2 5 5 3 4" xfId="49278"/>
    <cellStyle name="Note 2 2 5 5 3 5" xfId="49279"/>
    <cellStyle name="Note 2 2 5 5 3 6" xfId="49280"/>
    <cellStyle name="Note 2 2 5 5 3 7" xfId="49281"/>
    <cellStyle name="Note 2 2 5 5 3 8" xfId="49282"/>
    <cellStyle name="Note 2 2 5 5 4" xfId="49283"/>
    <cellStyle name="Note 2 2 5 5 4 2" xfId="49284"/>
    <cellStyle name="Note 2 2 5 5 4 3" xfId="49285"/>
    <cellStyle name="Note 2 2 5 5 4 4" xfId="49286"/>
    <cellStyle name="Note 2 2 5 5 4 5" xfId="49287"/>
    <cellStyle name="Note 2 2 5 5 4 6" xfId="49288"/>
    <cellStyle name="Note 2 2 5 5 4 7" xfId="49289"/>
    <cellStyle name="Note 2 2 5 5 4 8" xfId="49290"/>
    <cellStyle name="Note 2 2 5 5 4 9" xfId="49291"/>
    <cellStyle name="Note 2 2 5 5 5" xfId="49292"/>
    <cellStyle name="Note 2 2 5 5 6" xfId="49293"/>
    <cellStyle name="Note 2 2 5 5 7" xfId="49294"/>
    <cellStyle name="Note 2 2 5 5 8" xfId="49295"/>
    <cellStyle name="Note 2 2 5 5 9" xfId="49296"/>
    <cellStyle name="Note 2 2 5 6" xfId="49297"/>
    <cellStyle name="Note 2 2 5 6 10" xfId="49298"/>
    <cellStyle name="Note 2 2 5 6 11" xfId="49299"/>
    <cellStyle name="Note 2 2 5 6 12" xfId="49300"/>
    <cellStyle name="Note 2 2 5 6 13" xfId="49301"/>
    <cellStyle name="Note 2 2 5 6 2" xfId="49302"/>
    <cellStyle name="Note 2 2 5 6 2 10" xfId="49303"/>
    <cellStyle name="Note 2 2 5 6 2 2" xfId="49304"/>
    <cellStyle name="Note 2 2 5 6 2 2 2" xfId="49305"/>
    <cellStyle name="Note 2 2 5 6 2 2 3" xfId="49306"/>
    <cellStyle name="Note 2 2 5 6 2 2 4" xfId="49307"/>
    <cellStyle name="Note 2 2 5 6 2 2 5" xfId="49308"/>
    <cellStyle name="Note 2 2 5 6 2 2 6" xfId="49309"/>
    <cellStyle name="Note 2 2 5 6 2 2 7" xfId="49310"/>
    <cellStyle name="Note 2 2 5 6 2 2 8" xfId="49311"/>
    <cellStyle name="Note 2 2 5 6 2 2 9" xfId="49312"/>
    <cellStyle name="Note 2 2 5 6 2 3" xfId="49313"/>
    <cellStyle name="Note 2 2 5 6 2 4" xfId="49314"/>
    <cellStyle name="Note 2 2 5 6 2 5" xfId="49315"/>
    <cellStyle name="Note 2 2 5 6 2 6" xfId="49316"/>
    <cellStyle name="Note 2 2 5 6 2 7" xfId="49317"/>
    <cellStyle name="Note 2 2 5 6 2 8" xfId="49318"/>
    <cellStyle name="Note 2 2 5 6 2 9" xfId="49319"/>
    <cellStyle name="Note 2 2 5 6 3" xfId="49320"/>
    <cellStyle name="Note 2 2 5 6 3 2" xfId="49321"/>
    <cellStyle name="Note 2 2 5 6 3 3" xfId="49322"/>
    <cellStyle name="Note 2 2 5 6 3 4" xfId="49323"/>
    <cellStyle name="Note 2 2 5 6 3 5" xfId="49324"/>
    <cellStyle name="Note 2 2 5 6 3 6" xfId="49325"/>
    <cellStyle name="Note 2 2 5 6 3 7" xfId="49326"/>
    <cellStyle name="Note 2 2 5 6 3 8" xfId="49327"/>
    <cellStyle name="Note 2 2 5 6 4" xfId="49328"/>
    <cellStyle name="Note 2 2 5 6 4 2" xfId="49329"/>
    <cellStyle name="Note 2 2 5 6 4 3" xfId="49330"/>
    <cellStyle name="Note 2 2 5 6 4 4" xfId="49331"/>
    <cellStyle name="Note 2 2 5 6 4 5" xfId="49332"/>
    <cellStyle name="Note 2 2 5 6 4 6" xfId="49333"/>
    <cellStyle name="Note 2 2 5 6 4 7" xfId="49334"/>
    <cellStyle name="Note 2 2 5 6 4 8" xfId="49335"/>
    <cellStyle name="Note 2 2 5 6 4 9" xfId="49336"/>
    <cellStyle name="Note 2 2 5 6 5" xfId="49337"/>
    <cellStyle name="Note 2 2 5 6 6" xfId="49338"/>
    <cellStyle name="Note 2 2 5 6 7" xfId="49339"/>
    <cellStyle name="Note 2 2 5 6 8" xfId="49340"/>
    <cellStyle name="Note 2 2 5 6 9" xfId="49341"/>
    <cellStyle name="Note 2 2 5 7" xfId="49342"/>
    <cellStyle name="Note 2 2 5 7 10" xfId="49343"/>
    <cellStyle name="Note 2 2 5 7 11" xfId="49344"/>
    <cellStyle name="Note 2 2 5 7 12" xfId="49345"/>
    <cellStyle name="Note 2 2 5 7 13" xfId="49346"/>
    <cellStyle name="Note 2 2 5 7 2" xfId="49347"/>
    <cellStyle name="Note 2 2 5 7 2 10" xfId="49348"/>
    <cellStyle name="Note 2 2 5 7 2 2" xfId="49349"/>
    <cellStyle name="Note 2 2 5 7 2 2 2" xfId="49350"/>
    <cellStyle name="Note 2 2 5 7 2 2 3" xfId="49351"/>
    <cellStyle name="Note 2 2 5 7 2 2 4" xfId="49352"/>
    <cellStyle name="Note 2 2 5 7 2 2 5" xfId="49353"/>
    <cellStyle name="Note 2 2 5 7 2 2 6" xfId="49354"/>
    <cellStyle name="Note 2 2 5 7 2 2 7" xfId="49355"/>
    <cellStyle name="Note 2 2 5 7 2 2 8" xfId="49356"/>
    <cellStyle name="Note 2 2 5 7 2 2 9" xfId="49357"/>
    <cellStyle name="Note 2 2 5 7 2 3" xfId="49358"/>
    <cellStyle name="Note 2 2 5 7 2 4" xfId="49359"/>
    <cellStyle name="Note 2 2 5 7 2 5" xfId="49360"/>
    <cellStyle name="Note 2 2 5 7 2 6" xfId="49361"/>
    <cellStyle name="Note 2 2 5 7 2 7" xfId="49362"/>
    <cellStyle name="Note 2 2 5 7 2 8" xfId="49363"/>
    <cellStyle name="Note 2 2 5 7 2 9" xfId="49364"/>
    <cellStyle name="Note 2 2 5 7 3" xfId="49365"/>
    <cellStyle name="Note 2 2 5 7 3 2" xfId="49366"/>
    <cellStyle name="Note 2 2 5 7 3 3" xfId="49367"/>
    <cellStyle name="Note 2 2 5 7 3 4" xfId="49368"/>
    <cellStyle name="Note 2 2 5 7 3 5" xfId="49369"/>
    <cellStyle name="Note 2 2 5 7 3 6" xfId="49370"/>
    <cellStyle name="Note 2 2 5 7 3 7" xfId="49371"/>
    <cellStyle name="Note 2 2 5 7 3 8" xfId="49372"/>
    <cellStyle name="Note 2 2 5 7 4" xfId="49373"/>
    <cellStyle name="Note 2 2 5 7 4 2" xfId="49374"/>
    <cellStyle name="Note 2 2 5 7 4 3" xfId="49375"/>
    <cellStyle name="Note 2 2 5 7 4 4" xfId="49376"/>
    <cellStyle name="Note 2 2 5 7 4 5" xfId="49377"/>
    <cellStyle name="Note 2 2 5 7 4 6" xfId="49378"/>
    <cellStyle name="Note 2 2 5 7 4 7" xfId="49379"/>
    <cellStyle name="Note 2 2 5 7 4 8" xfId="49380"/>
    <cellStyle name="Note 2 2 5 7 4 9" xfId="49381"/>
    <cellStyle name="Note 2 2 5 7 5" xfId="49382"/>
    <cellStyle name="Note 2 2 5 7 6" xfId="49383"/>
    <cellStyle name="Note 2 2 5 7 7" xfId="49384"/>
    <cellStyle name="Note 2 2 5 7 8" xfId="49385"/>
    <cellStyle name="Note 2 2 5 7 9" xfId="49386"/>
    <cellStyle name="Note 2 2 5 8" xfId="49387"/>
    <cellStyle name="Note 2 2 5 8 2" xfId="49388"/>
    <cellStyle name="Note 2 2 5 8 3" xfId="49389"/>
    <cellStyle name="Note 2 2 5 8 4" xfId="49390"/>
    <cellStyle name="Note 2 2 5 8 5" xfId="49391"/>
    <cellStyle name="Note 2 2 5 8 6" xfId="49392"/>
    <cellStyle name="Note 2 2 5 8 7" xfId="49393"/>
    <cellStyle name="Note 2 2 5 8 8" xfId="49394"/>
    <cellStyle name="Note 2 2 5 8 9" xfId="49395"/>
    <cellStyle name="Note 2 2 5 9" xfId="49396"/>
    <cellStyle name="Note 2 2 6" xfId="9782"/>
    <cellStyle name="Note 2 2 6 10" xfId="49397"/>
    <cellStyle name="Note 2 2 6 11" xfId="49398"/>
    <cellStyle name="Note 2 2 6 12" xfId="49399"/>
    <cellStyle name="Note 2 2 6 13" xfId="49400"/>
    <cellStyle name="Note 2 2 6 14" xfId="49401"/>
    <cellStyle name="Note 2 2 6 15" xfId="49402"/>
    <cellStyle name="Note 2 2 6 16" xfId="49403"/>
    <cellStyle name="Note 2 2 6 17" xfId="49404"/>
    <cellStyle name="Note 2 2 6 18" xfId="49405"/>
    <cellStyle name="Note 2 2 6 19" xfId="49406"/>
    <cellStyle name="Note 2 2 6 2" xfId="10114"/>
    <cellStyle name="Note 2 2 6 2 10" xfId="49407"/>
    <cellStyle name="Note 2 2 6 2 11" xfId="49408"/>
    <cellStyle name="Note 2 2 6 2 12" xfId="49409"/>
    <cellStyle name="Note 2 2 6 2 13" xfId="49410"/>
    <cellStyle name="Note 2 2 6 2 14" xfId="49411"/>
    <cellStyle name="Note 2 2 6 2 15" xfId="49412"/>
    <cellStyle name="Note 2 2 6 2 16" xfId="49413"/>
    <cellStyle name="Note 2 2 6 2 17" xfId="49414"/>
    <cellStyle name="Note 2 2 6 2 18" xfId="49415"/>
    <cellStyle name="Note 2 2 6 2 19" xfId="49416"/>
    <cellStyle name="Note 2 2 6 2 2" xfId="49417"/>
    <cellStyle name="Note 2 2 6 2 2 10" xfId="49418"/>
    <cellStyle name="Note 2 2 6 2 2 11" xfId="49419"/>
    <cellStyle name="Note 2 2 6 2 2 12" xfId="49420"/>
    <cellStyle name="Note 2 2 6 2 2 13" xfId="49421"/>
    <cellStyle name="Note 2 2 6 2 2 2" xfId="49422"/>
    <cellStyle name="Note 2 2 6 2 2 2 10" xfId="49423"/>
    <cellStyle name="Note 2 2 6 2 2 2 2" xfId="49424"/>
    <cellStyle name="Note 2 2 6 2 2 2 2 2" xfId="49425"/>
    <cellStyle name="Note 2 2 6 2 2 2 2 3" xfId="49426"/>
    <cellStyle name="Note 2 2 6 2 2 2 2 4" xfId="49427"/>
    <cellStyle name="Note 2 2 6 2 2 2 2 5" xfId="49428"/>
    <cellStyle name="Note 2 2 6 2 2 2 2 6" xfId="49429"/>
    <cellStyle name="Note 2 2 6 2 2 2 2 7" xfId="49430"/>
    <cellStyle name="Note 2 2 6 2 2 2 2 8" xfId="49431"/>
    <cellStyle name="Note 2 2 6 2 2 2 2 9" xfId="49432"/>
    <cellStyle name="Note 2 2 6 2 2 2 3" xfId="49433"/>
    <cellStyle name="Note 2 2 6 2 2 2 4" xfId="49434"/>
    <cellStyle name="Note 2 2 6 2 2 2 5" xfId="49435"/>
    <cellStyle name="Note 2 2 6 2 2 2 6" xfId="49436"/>
    <cellStyle name="Note 2 2 6 2 2 2 7" xfId="49437"/>
    <cellStyle name="Note 2 2 6 2 2 2 8" xfId="49438"/>
    <cellStyle name="Note 2 2 6 2 2 2 9" xfId="49439"/>
    <cellStyle name="Note 2 2 6 2 2 3" xfId="49440"/>
    <cellStyle name="Note 2 2 6 2 2 3 2" xfId="49441"/>
    <cellStyle name="Note 2 2 6 2 2 3 3" xfId="49442"/>
    <cellStyle name="Note 2 2 6 2 2 3 4" xfId="49443"/>
    <cellStyle name="Note 2 2 6 2 2 3 5" xfId="49444"/>
    <cellStyle name="Note 2 2 6 2 2 3 6" xfId="49445"/>
    <cellStyle name="Note 2 2 6 2 2 3 7" xfId="49446"/>
    <cellStyle name="Note 2 2 6 2 2 3 8" xfId="49447"/>
    <cellStyle name="Note 2 2 6 2 2 4" xfId="49448"/>
    <cellStyle name="Note 2 2 6 2 2 4 2" xfId="49449"/>
    <cellStyle name="Note 2 2 6 2 2 4 3" xfId="49450"/>
    <cellStyle name="Note 2 2 6 2 2 4 4" xfId="49451"/>
    <cellStyle name="Note 2 2 6 2 2 4 5" xfId="49452"/>
    <cellStyle name="Note 2 2 6 2 2 4 6" xfId="49453"/>
    <cellStyle name="Note 2 2 6 2 2 4 7" xfId="49454"/>
    <cellStyle name="Note 2 2 6 2 2 4 8" xfId="49455"/>
    <cellStyle name="Note 2 2 6 2 2 4 9" xfId="49456"/>
    <cellStyle name="Note 2 2 6 2 2 5" xfId="49457"/>
    <cellStyle name="Note 2 2 6 2 2 6" xfId="49458"/>
    <cellStyle name="Note 2 2 6 2 2 7" xfId="49459"/>
    <cellStyle name="Note 2 2 6 2 2 8" xfId="49460"/>
    <cellStyle name="Note 2 2 6 2 2 9" xfId="49461"/>
    <cellStyle name="Note 2 2 6 2 3" xfId="49462"/>
    <cellStyle name="Note 2 2 6 2 3 10" xfId="49463"/>
    <cellStyle name="Note 2 2 6 2 3 11" xfId="49464"/>
    <cellStyle name="Note 2 2 6 2 3 12" xfId="49465"/>
    <cellStyle name="Note 2 2 6 2 3 13" xfId="49466"/>
    <cellStyle name="Note 2 2 6 2 3 2" xfId="49467"/>
    <cellStyle name="Note 2 2 6 2 3 2 10" xfId="49468"/>
    <cellStyle name="Note 2 2 6 2 3 2 2" xfId="49469"/>
    <cellStyle name="Note 2 2 6 2 3 2 2 2" xfId="49470"/>
    <cellStyle name="Note 2 2 6 2 3 2 2 3" xfId="49471"/>
    <cellStyle name="Note 2 2 6 2 3 2 2 4" xfId="49472"/>
    <cellStyle name="Note 2 2 6 2 3 2 2 5" xfId="49473"/>
    <cellStyle name="Note 2 2 6 2 3 2 2 6" xfId="49474"/>
    <cellStyle name="Note 2 2 6 2 3 2 2 7" xfId="49475"/>
    <cellStyle name="Note 2 2 6 2 3 2 2 8" xfId="49476"/>
    <cellStyle name="Note 2 2 6 2 3 2 2 9" xfId="49477"/>
    <cellStyle name="Note 2 2 6 2 3 2 3" xfId="49478"/>
    <cellStyle name="Note 2 2 6 2 3 2 4" xfId="49479"/>
    <cellStyle name="Note 2 2 6 2 3 2 5" xfId="49480"/>
    <cellStyle name="Note 2 2 6 2 3 2 6" xfId="49481"/>
    <cellStyle name="Note 2 2 6 2 3 2 7" xfId="49482"/>
    <cellStyle name="Note 2 2 6 2 3 2 8" xfId="49483"/>
    <cellStyle name="Note 2 2 6 2 3 2 9" xfId="49484"/>
    <cellStyle name="Note 2 2 6 2 3 3" xfId="49485"/>
    <cellStyle name="Note 2 2 6 2 3 3 2" xfId="49486"/>
    <cellStyle name="Note 2 2 6 2 3 3 3" xfId="49487"/>
    <cellStyle name="Note 2 2 6 2 3 3 4" xfId="49488"/>
    <cellStyle name="Note 2 2 6 2 3 3 5" xfId="49489"/>
    <cellStyle name="Note 2 2 6 2 3 3 6" xfId="49490"/>
    <cellStyle name="Note 2 2 6 2 3 3 7" xfId="49491"/>
    <cellStyle name="Note 2 2 6 2 3 3 8" xfId="49492"/>
    <cellStyle name="Note 2 2 6 2 3 4" xfId="49493"/>
    <cellStyle name="Note 2 2 6 2 3 4 2" xfId="49494"/>
    <cellStyle name="Note 2 2 6 2 3 4 3" xfId="49495"/>
    <cellStyle name="Note 2 2 6 2 3 4 4" xfId="49496"/>
    <cellStyle name="Note 2 2 6 2 3 4 5" xfId="49497"/>
    <cellStyle name="Note 2 2 6 2 3 4 6" xfId="49498"/>
    <cellStyle name="Note 2 2 6 2 3 4 7" xfId="49499"/>
    <cellStyle name="Note 2 2 6 2 3 4 8" xfId="49500"/>
    <cellStyle name="Note 2 2 6 2 3 4 9" xfId="49501"/>
    <cellStyle name="Note 2 2 6 2 3 5" xfId="49502"/>
    <cellStyle name="Note 2 2 6 2 3 6" xfId="49503"/>
    <cellStyle name="Note 2 2 6 2 3 7" xfId="49504"/>
    <cellStyle name="Note 2 2 6 2 3 8" xfId="49505"/>
    <cellStyle name="Note 2 2 6 2 3 9" xfId="49506"/>
    <cellStyle name="Note 2 2 6 2 4" xfId="49507"/>
    <cellStyle name="Note 2 2 6 2 4 10" xfId="49508"/>
    <cellStyle name="Note 2 2 6 2 4 11" xfId="49509"/>
    <cellStyle name="Note 2 2 6 2 4 12" xfId="49510"/>
    <cellStyle name="Note 2 2 6 2 4 13" xfId="49511"/>
    <cellStyle name="Note 2 2 6 2 4 2" xfId="49512"/>
    <cellStyle name="Note 2 2 6 2 4 2 10" xfId="49513"/>
    <cellStyle name="Note 2 2 6 2 4 2 2" xfId="49514"/>
    <cellStyle name="Note 2 2 6 2 4 2 2 2" xfId="49515"/>
    <cellStyle name="Note 2 2 6 2 4 2 2 3" xfId="49516"/>
    <cellStyle name="Note 2 2 6 2 4 2 2 4" xfId="49517"/>
    <cellStyle name="Note 2 2 6 2 4 2 2 5" xfId="49518"/>
    <cellStyle name="Note 2 2 6 2 4 2 2 6" xfId="49519"/>
    <cellStyle name="Note 2 2 6 2 4 2 2 7" xfId="49520"/>
    <cellStyle name="Note 2 2 6 2 4 2 2 8" xfId="49521"/>
    <cellStyle name="Note 2 2 6 2 4 2 2 9" xfId="49522"/>
    <cellStyle name="Note 2 2 6 2 4 2 3" xfId="49523"/>
    <cellStyle name="Note 2 2 6 2 4 2 4" xfId="49524"/>
    <cellStyle name="Note 2 2 6 2 4 2 5" xfId="49525"/>
    <cellStyle name="Note 2 2 6 2 4 2 6" xfId="49526"/>
    <cellStyle name="Note 2 2 6 2 4 2 7" xfId="49527"/>
    <cellStyle name="Note 2 2 6 2 4 2 8" xfId="49528"/>
    <cellStyle name="Note 2 2 6 2 4 2 9" xfId="49529"/>
    <cellStyle name="Note 2 2 6 2 4 3" xfId="49530"/>
    <cellStyle name="Note 2 2 6 2 4 3 2" xfId="49531"/>
    <cellStyle name="Note 2 2 6 2 4 3 3" xfId="49532"/>
    <cellStyle name="Note 2 2 6 2 4 3 4" xfId="49533"/>
    <cellStyle name="Note 2 2 6 2 4 3 5" xfId="49534"/>
    <cellStyle name="Note 2 2 6 2 4 3 6" xfId="49535"/>
    <cellStyle name="Note 2 2 6 2 4 3 7" xfId="49536"/>
    <cellStyle name="Note 2 2 6 2 4 3 8" xfId="49537"/>
    <cellStyle name="Note 2 2 6 2 4 4" xfId="49538"/>
    <cellStyle name="Note 2 2 6 2 4 4 2" xfId="49539"/>
    <cellStyle name="Note 2 2 6 2 4 4 3" xfId="49540"/>
    <cellStyle name="Note 2 2 6 2 4 4 4" xfId="49541"/>
    <cellStyle name="Note 2 2 6 2 4 4 5" xfId="49542"/>
    <cellStyle name="Note 2 2 6 2 4 4 6" xfId="49543"/>
    <cellStyle name="Note 2 2 6 2 4 4 7" xfId="49544"/>
    <cellStyle name="Note 2 2 6 2 4 4 8" xfId="49545"/>
    <cellStyle name="Note 2 2 6 2 4 4 9" xfId="49546"/>
    <cellStyle name="Note 2 2 6 2 4 5" xfId="49547"/>
    <cellStyle name="Note 2 2 6 2 4 6" xfId="49548"/>
    <cellStyle name="Note 2 2 6 2 4 7" xfId="49549"/>
    <cellStyle name="Note 2 2 6 2 4 8" xfId="49550"/>
    <cellStyle name="Note 2 2 6 2 4 9" xfId="49551"/>
    <cellStyle name="Note 2 2 6 2 5" xfId="49552"/>
    <cellStyle name="Note 2 2 6 2 5 10" xfId="49553"/>
    <cellStyle name="Note 2 2 6 2 5 11" xfId="49554"/>
    <cellStyle name="Note 2 2 6 2 5 12" xfId="49555"/>
    <cellStyle name="Note 2 2 6 2 5 13" xfId="49556"/>
    <cellStyle name="Note 2 2 6 2 5 2" xfId="49557"/>
    <cellStyle name="Note 2 2 6 2 5 2 10" xfId="49558"/>
    <cellStyle name="Note 2 2 6 2 5 2 2" xfId="49559"/>
    <cellStyle name="Note 2 2 6 2 5 2 2 2" xfId="49560"/>
    <cellStyle name="Note 2 2 6 2 5 2 2 3" xfId="49561"/>
    <cellStyle name="Note 2 2 6 2 5 2 2 4" xfId="49562"/>
    <cellStyle name="Note 2 2 6 2 5 2 2 5" xfId="49563"/>
    <cellStyle name="Note 2 2 6 2 5 2 2 6" xfId="49564"/>
    <cellStyle name="Note 2 2 6 2 5 2 2 7" xfId="49565"/>
    <cellStyle name="Note 2 2 6 2 5 2 2 8" xfId="49566"/>
    <cellStyle name="Note 2 2 6 2 5 2 2 9" xfId="49567"/>
    <cellStyle name="Note 2 2 6 2 5 2 3" xfId="49568"/>
    <cellStyle name="Note 2 2 6 2 5 2 4" xfId="49569"/>
    <cellStyle name="Note 2 2 6 2 5 2 5" xfId="49570"/>
    <cellStyle name="Note 2 2 6 2 5 2 6" xfId="49571"/>
    <cellStyle name="Note 2 2 6 2 5 2 7" xfId="49572"/>
    <cellStyle name="Note 2 2 6 2 5 2 8" xfId="49573"/>
    <cellStyle name="Note 2 2 6 2 5 2 9" xfId="49574"/>
    <cellStyle name="Note 2 2 6 2 5 3" xfId="49575"/>
    <cellStyle name="Note 2 2 6 2 5 3 2" xfId="49576"/>
    <cellStyle name="Note 2 2 6 2 5 3 3" xfId="49577"/>
    <cellStyle name="Note 2 2 6 2 5 3 4" xfId="49578"/>
    <cellStyle name="Note 2 2 6 2 5 3 5" xfId="49579"/>
    <cellStyle name="Note 2 2 6 2 5 3 6" xfId="49580"/>
    <cellStyle name="Note 2 2 6 2 5 3 7" xfId="49581"/>
    <cellStyle name="Note 2 2 6 2 5 3 8" xfId="49582"/>
    <cellStyle name="Note 2 2 6 2 5 4" xfId="49583"/>
    <cellStyle name="Note 2 2 6 2 5 4 2" xfId="49584"/>
    <cellStyle name="Note 2 2 6 2 5 4 3" xfId="49585"/>
    <cellStyle name="Note 2 2 6 2 5 4 4" xfId="49586"/>
    <cellStyle name="Note 2 2 6 2 5 4 5" xfId="49587"/>
    <cellStyle name="Note 2 2 6 2 5 4 6" xfId="49588"/>
    <cellStyle name="Note 2 2 6 2 5 4 7" xfId="49589"/>
    <cellStyle name="Note 2 2 6 2 5 4 8" xfId="49590"/>
    <cellStyle name="Note 2 2 6 2 5 4 9" xfId="49591"/>
    <cellStyle name="Note 2 2 6 2 5 5" xfId="49592"/>
    <cellStyle name="Note 2 2 6 2 5 6" xfId="49593"/>
    <cellStyle name="Note 2 2 6 2 5 7" xfId="49594"/>
    <cellStyle name="Note 2 2 6 2 5 8" xfId="49595"/>
    <cellStyle name="Note 2 2 6 2 5 9" xfId="49596"/>
    <cellStyle name="Note 2 2 6 2 6" xfId="49597"/>
    <cellStyle name="Note 2 2 6 2 6 10" xfId="49598"/>
    <cellStyle name="Note 2 2 6 2 6 2" xfId="49599"/>
    <cellStyle name="Note 2 2 6 2 6 2 2" xfId="49600"/>
    <cellStyle name="Note 2 2 6 2 6 2 3" xfId="49601"/>
    <cellStyle name="Note 2 2 6 2 6 2 4" xfId="49602"/>
    <cellStyle name="Note 2 2 6 2 6 2 5" xfId="49603"/>
    <cellStyle name="Note 2 2 6 2 6 2 6" xfId="49604"/>
    <cellStyle name="Note 2 2 6 2 6 2 7" xfId="49605"/>
    <cellStyle name="Note 2 2 6 2 6 2 8" xfId="49606"/>
    <cellStyle name="Note 2 2 6 2 6 2 9" xfId="49607"/>
    <cellStyle name="Note 2 2 6 2 6 3" xfId="49608"/>
    <cellStyle name="Note 2 2 6 2 6 4" xfId="49609"/>
    <cellStyle name="Note 2 2 6 2 6 5" xfId="49610"/>
    <cellStyle name="Note 2 2 6 2 6 6" xfId="49611"/>
    <cellStyle name="Note 2 2 6 2 6 7" xfId="49612"/>
    <cellStyle name="Note 2 2 6 2 6 8" xfId="49613"/>
    <cellStyle name="Note 2 2 6 2 6 9" xfId="49614"/>
    <cellStyle name="Note 2 2 6 2 7" xfId="49615"/>
    <cellStyle name="Note 2 2 6 2 7 2" xfId="49616"/>
    <cellStyle name="Note 2 2 6 2 7 3" xfId="49617"/>
    <cellStyle name="Note 2 2 6 2 7 4" xfId="49618"/>
    <cellStyle name="Note 2 2 6 2 7 5" xfId="49619"/>
    <cellStyle name="Note 2 2 6 2 7 6" xfId="49620"/>
    <cellStyle name="Note 2 2 6 2 7 7" xfId="49621"/>
    <cellStyle name="Note 2 2 6 2 7 8" xfId="49622"/>
    <cellStyle name="Note 2 2 6 2 8" xfId="49623"/>
    <cellStyle name="Note 2 2 6 2 8 2" xfId="49624"/>
    <cellStyle name="Note 2 2 6 2 8 3" xfId="49625"/>
    <cellStyle name="Note 2 2 6 2 8 4" xfId="49626"/>
    <cellStyle name="Note 2 2 6 2 8 5" xfId="49627"/>
    <cellStyle name="Note 2 2 6 2 8 6" xfId="49628"/>
    <cellStyle name="Note 2 2 6 2 8 7" xfId="49629"/>
    <cellStyle name="Note 2 2 6 2 8 8" xfId="49630"/>
    <cellStyle name="Note 2 2 6 2 8 9" xfId="49631"/>
    <cellStyle name="Note 2 2 6 2 9" xfId="49632"/>
    <cellStyle name="Note 2 2 6 3" xfId="49633"/>
    <cellStyle name="Note 2 2 6 3 10" xfId="49634"/>
    <cellStyle name="Note 2 2 6 3 11" xfId="49635"/>
    <cellStyle name="Note 2 2 6 3 12" xfId="49636"/>
    <cellStyle name="Note 2 2 6 3 13" xfId="49637"/>
    <cellStyle name="Note 2 2 6 3 14" xfId="49638"/>
    <cellStyle name="Note 2 2 6 3 15" xfId="49639"/>
    <cellStyle name="Note 2 2 6 3 16" xfId="49640"/>
    <cellStyle name="Note 2 2 6 3 17" xfId="49641"/>
    <cellStyle name="Note 2 2 6 3 18" xfId="49642"/>
    <cellStyle name="Note 2 2 6 3 2" xfId="49643"/>
    <cellStyle name="Note 2 2 6 3 2 10" xfId="49644"/>
    <cellStyle name="Note 2 2 6 3 2 11" xfId="49645"/>
    <cellStyle name="Note 2 2 6 3 2 12" xfId="49646"/>
    <cellStyle name="Note 2 2 6 3 2 13" xfId="49647"/>
    <cellStyle name="Note 2 2 6 3 2 2" xfId="49648"/>
    <cellStyle name="Note 2 2 6 3 2 2 10" xfId="49649"/>
    <cellStyle name="Note 2 2 6 3 2 2 2" xfId="49650"/>
    <cellStyle name="Note 2 2 6 3 2 2 2 2" xfId="49651"/>
    <cellStyle name="Note 2 2 6 3 2 2 2 3" xfId="49652"/>
    <cellStyle name="Note 2 2 6 3 2 2 2 4" xfId="49653"/>
    <cellStyle name="Note 2 2 6 3 2 2 2 5" xfId="49654"/>
    <cellStyle name="Note 2 2 6 3 2 2 2 6" xfId="49655"/>
    <cellStyle name="Note 2 2 6 3 2 2 2 7" xfId="49656"/>
    <cellStyle name="Note 2 2 6 3 2 2 2 8" xfId="49657"/>
    <cellStyle name="Note 2 2 6 3 2 2 2 9" xfId="49658"/>
    <cellStyle name="Note 2 2 6 3 2 2 3" xfId="49659"/>
    <cellStyle name="Note 2 2 6 3 2 2 4" xfId="49660"/>
    <cellStyle name="Note 2 2 6 3 2 2 5" xfId="49661"/>
    <cellStyle name="Note 2 2 6 3 2 2 6" xfId="49662"/>
    <cellStyle name="Note 2 2 6 3 2 2 7" xfId="49663"/>
    <cellStyle name="Note 2 2 6 3 2 2 8" xfId="49664"/>
    <cellStyle name="Note 2 2 6 3 2 2 9" xfId="49665"/>
    <cellStyle name="Note 2 2 6 3 2 3" xfId="49666"/>
    <cellStyle name="Note 2 2 6 3 2 3 2" xfId="49667"/>
    <cellStyle name="Note 2 2 6 3 2 3 3" xfId="49668"/>
    <cellStyle name="Note 2 2 6 3 2 3 4" xfId="49669"/>
    <cellStyle name="Note 2 2 6 3 2 3 5" xfId="49670"/>
    <cellStyle name="Note 2 2 6 3 2 3 6" xfId="49671"/>
    <cellStyle name="Note 2 2 6 3 2 3 7" xfId="49672"/>
    <cellStyle name="Note 2 2 6 3 2 3 8" xfId="49673"/>
    <cellStyle name="Note 2 2 6 3 2 4" xfId="49674"/>
    <cellStyle name="Note 2 2 6 3 2 4 2" xfId="49675"/>
    <cellStyle name="Note 2 2 6 3 2 4 3" xfId="49676"/>
    <cellStyle name="Note 2 2 6 3 2 4 4" xfId="49677"/>
    <cellStyle name="Note 2 2 6 3 2 4 5" xfId="49678"/>
    <cellStyle name="Note 2 2 6 3 2 4 6" xfId="49679"/>
    <cellStyle name="Note 2 2 6 3 2 4 7" xfId="49680"/>
    <cellStyle name="Note 2 2 6 3 2 4 8" xfId="49681"/>
    <cellStyle name="Note 2 2 6 3 2 4 9" xfId="49682"/>
    <cellStyle name="Note 2 2 6 3 2 5" xfId="49683"/>
    <cellStyle name="Note 2 2 6 3 2 6" xfId="49684"/>
    <cellStyle name="Note 2 2 6 3 2 7" xfId="49685"/>
    <cellStyle name="Note 2 2 6 3 2 8" xfId="49686"/>
    <cellStyle name="Note 2 2 6 3 2 9" xfId="49687"/>
    <cellStyle name="Note 2 2 6 3 3" xfId="49688"/>
    <cellStyle name="Note 2 2 6 3 3 10" xfId="49689"/>
    <cellStyle name="Note 2 2 6 3 3 11" xfId="49690"/>
    <cellStyle name="Note 2 2 6 3 3 12" xfId="49691"/>
    <cellStyle name="Note 2 2 6 3 3 13" xfId="49692"/>
    <cellStyle name="Note 2 2 6 3 3 2" xfId="49693"/>
    <cellStyle name="Note 2 2 6 3 3 2 10" xfId="49694"/>
    <cellStyle name="Note 2 2 6 3 3 2 2" xfId="49695"/>
    <cellStyle name="Note 2 2 6 3 3 2 2 2" xfId="49696"/>
    <cellStyle name="Note 2 2 6 3 3 2 2 3" xfId="49697"/>
    <cellStyle name="Note 2 2 6 3 3 2 2 4" xfId="49698"/>
    <cellStyle name="Note 2 2 6 3 3 2 2 5" xfId="49699"/>
    <cellStyle name="Note 2 2 6 3 3 2 2 6" xfId="49700"/>
    <cellStyle name="Note 2 2 6 3 3 2 2 7" xfId="49701"/>
    <cellStyle name="Note 2 2 6 3 3 2 2 8" xfId="49702"/>
    <cellStyle name="Note 2 2 6 3 3 2 2 9" xfId="49703"/>
    <cellStyle name="Note 2 2 6 3 3 2 3" xfId="49704"/>
    <cellStyle name="Note 2 2 6 3 3 2 4" xfId="49705"/>
    <cellStyle name="Note 2 2 6 3 3 2 5" xfId="49706"/>
    <cellStyle name="Note 2 2 6 3 3 2 6" xfId="49707"/>
    <cellStyle name="Note 2 2 6 3 3 2 7" xfId="49708"/>
    <cellStyle name="Note 2 2 6 3 3 2 8" xfId="49709"/>
    <cellStyle name="Note 2 2 6 3 3 2 9" xfId="49710"/>
    <cellStyle name="Note 2 2 6 3 3 3" xfId="49711"/>
    <cellStyle name="Note 2 2 6 3 3 3 2" xfId="49712"/>
    <cellStyle name="Note 2 2 6 3 3 3 3" xfId="49713"/>
    <cellStyle name="Note 2 2 6 3 3 3 4" xfId="49714"/>
    <cellStyle name="Note 2 2 6 3 3 3 5" xfId="49715"/>
    <cellStyle name="Note 2 2 6 3 3 3 6" xfId="49716"/>
    <cellStyle name="Note 2 2 6 3 3 3 7" xfId="49717"/>
    <cellStyle name="Note 2 2 6 3 3 3 8" xfId="49718"/>
    <cellStyle name="Note 2 2 6 3 3 4" xfId="49719"/>
    <cellStyle name="Note 2 2 6 3 3 4 2" xfId="49720"/>
    <cellStyle name="Note 2 2 6 3 3 4 3" xfId="49721"/>
    <cellStyle name="Note 2 2 6 3 3 4 4" xfId="49722"/>
    <cellStyle name="Note 2 2 6 3 3 4 5" xfId="49723"/>
    <cellStyle name="Note 2 2 6 3 3 4 6" xfId="49724"/>
    <cellStyle name="Note 2 2 6 3 3 4 7" xfId="49725"/>
    <cellStyle name="Note 2 2 6 3 3 4 8" xfId="49726"/>
    <cellStyle name="Note 2 2 6 3 3 4 9" xfId="49727"/>
    <cellStyle name="Note 2 2 6 3 3 5" xfId="49728"/>
    <cellStyle name="Note 2 2 6 3 3 6" xfId="49729"/>
    <cellStyle name="Note 2 2 6 3 3 7" xfId="49730"/>
    <cellStyle name="Note 2 2 6 3 3 8" xfId="49731"/>
    <cellStyle name="Note 2 2 6 3 3 9" xfId="49732"/>
    <cellStyle name="Note 2 2 6 3 4" xfId="49733"/>
    <cellStyle name="Note 2 2 6 3 4 10" xfId="49734"/>
    <cellStyle name="Note 2 2 6 3 4 11" xfId="49735"/>
    <cellStyle name="Note 2 2 6 3 4 12" xfId="49736"/>
    <cellStyle name="Note 2 2 6 3 4 13" xfId="49737"/>
    <cellStyle name="Note 2 2 6 3 4 2" xfId="49738"/>
    <cellStyle name="Note 2 2 6 3 4 2 10" xfId="49739"/>
    <cellStyle name="Note 2 2 6 3 4 2 2" xfId="49740"/>
    <cellStyle name="Note 2 2 6 3 4 2 2 2" xfId="49741"/>
    <cellStyle name="Note 2 2 6 3 4 2 2 3" xfId="49742"/>
    <cellStyle name="Note 2 2 6 3 4 2 2 4" xfId="49743"/>
    <cellStyle name="Note 2 2 6 3 4 2 2 5" xfId="49744"/>
    <cellStyle name="Note 2 2 6 3 4 2 2 6" xfId="49745"/>
    <cellStyle name="Note 2 2 6 3 4 2 2 7" xfId="49746"/>
    <cellStyle name="Note 2 2 6 3 4 2 2 8" xfId="49747"/>
    <cellStyle name="Note 2 2 6 3 4 2 2 9" xfId="49748"/>
    <cellStyle name="Note 2 2 6 3 4 2 3" xfId="49749"/>
    <cellStyle name="Note 2 2 6 3 4 2 4" xfId="49750"/>
    <cellStyle name="Note 2 2 6 3 4 2 5" xfId="49751"/>
    <cellStyle name="Note 2 2 6 3 4 2 6" xfId="49752"/>
    <cellStyle name="Note 2 2 6 3 4 2 7" xfId="49753"/>
    <cellStyle name="Note 2 2 6 3 4 2 8" xfId="49754"/>
    <cellStyle name="Note 2 2 6 3 4 2 9" xfId="49755"/>
    <cellStyle name="Note 2 2 6 3 4 3" xfId="49756"/>
    <cellStyle name="Note 2 2 6 3 4 3 2" xfId="49757"/>
    <cellStyle name="Note 2 2 6 3 4 3 3" xfId="49758"/>
    <cellStyle name="Note 2 2 6 3 4 3 4" xfId="49759"/>
    <cellStyle name="Note 2 2 6 3 4 3 5" xfId="49760"/>
    <cellStyle name="Note 2 2 6 3 4 3 6" xfId="49761"/>
    <cellStyle name="Note 2 2 6 3 4 3 7" xfId="49762"/>
    <cellStyle name="Note 2 2 6 3 4 3 8" xfId="49763"/>
    <cellStyle name="Note 2 2 6 3 4 4" xfId="49764"/>
    <cellStyle name="Note 2 2 6 3 4 4 2" xfId="49765"/>
    <cellStyle name="Note 2 2 6 3 4 4 3" xfId="49766"/>
    <cellStyle name="Note 2 2 6 3 4 4 4" xfId="49767"/>
    <cellStyle name="Note 2 2 6 3 4 4 5" xfId="49768"/>
    <cellStyle name="Note 2 2 6 3 4 4 6" xfId="49769"/>
    <cellStyle name="Note 2 2 6 3 4 4 7" xfId="49770"/>
    <cellStyle name="Note 2 2 6 3 4 4 8" xfId="49771"/>
    <cellStyle name="Note 2 2 6 3 4 4 9" xfId="49772"/>
    <cellStyle name="Note 2 2 6 3 4 5" xfId="49773"/>
    <cellStyle name="Note 2 2 6 3 4 6" xfId="49774"/>
    <cellStyle name="Note 2 2 6 3 4 7" xfId="49775"/>
    <cellStyle name="Note 2 2 6 3 4 8" xfId="49776"/>
    <cellStyle name="Note 2 2 6 3 4 9" xfId="49777"/>
    <cellStyle name="Note 2 2 6 3 5" xfId="49778"/>
    <cellStyle name="Note 2 2 6 3 5 10" xfId="49779"/>
    <cellStyle name="Note 2 2 6 3 5 11" xfId="49780"/>
    <cellStyle name="Note 2 2 6 3 5 12" xfId="49781"/>
    <cellStyle name="Note 2 2 6 3 5 13" xfId="49782"/>
    <cellStyle name="Note 2 2 6 3 5 2" xfId="49783"/>
    <cellStyle name="Note 2 2 6 3 5 2 10" xfId="49784"/>
    <cellStyle name="Note 2 2 6 3 5 2 2" xfId="49785"/>
    <cellStyle name="Note 2 2 6 3 5 2 2 2" xfId="49786"/>
    <cellStyle name="Note 2 2 6 3 5 2 2 3" xfId="49787"/>
    <cellStyle name="Note 2 2 6 3 5 2 2 4" xfId="49788"/>
    <cellStyle name="Note 2 2 6 3 5 2 2 5" xfId="49789"/>
    <cellStyle name="Note 2 2 6 3 5 2 2 6" xfId="49790"/>
    <cellStyle name="Note 2 2 6 3 5 2 2 7" xfId="49791"/>
    <cellStyle name="Note 2 2 6 3 5 2 2 8" xfId="49792"/>
    <cellStyle name="Note 2 2 6 3 5 2 2 9" xfId="49793"/>
    <cellStyle name="Note 2 2 6 3 5 2 3" xfId="49794"/>
    <cellStyle name="Note 2 2 6 3 5 2 4" xfId="49795"/>
    <cellStyle name="Note 2 2 6 3 5 2 5" xfId="49796"/>
    <cellStyle name="Note 2 2 6 3 5 2 6" xfId="49797"/>
    <cellStyle name="Note 2 2 6 3 5 2 7" xfId="49798"/>
    <cellStyle name="Note 2 2 6 3 5 2 8" xfId="49799"/>
    <cellStyle name="Note 2 2 6 3 5 2 9" xfId="49800"/>
    <cellStyle name="Note 2 2 6 3 5 3" xfId="49801"/>
    <cellStyle name="Note 2 2 6 3 5 3 2" xfId="49802"/>
    <cellStyle name="Note 2 2 6 3 5 3 3" xfId="49803"/>
    <cellStyle name="Note 2 2 6 3 5 3 4" xfId="49804"/>
    <cellStyle name="Note 2 2 6 3 5 3 5" xfId="49805"/>
    <cellStyle name="Note 2 2 6 3 5 3 6" xfId="49806"/>
    <cellStyle name="Note 2 2 6 3 5 3 7" xfId="49807"/>
    <cellStyle name="Note 2 2 6 3 5 3 8" xfId="49808"/>
    <cellStyle name="Note 2 2 6 3 5 4" xfId="49809"/>
    <cellStyle name="Note 2 2 6 3 5 4 2" xfId="49810"/>
    <cellStyle name="Note 2 2 6 3 5 4 3" xfId="49811"/>
    <cellStyle name="Note 2 2 6 3 5 4 4" xfId="49812"/>
    <cellStyle name="Note 2 2 6 3 5 4 5" xfId="49813"/>
    <cellStyle name="Note 2 2 6 3 5 4 6" xfId="49814"/>
    <cellStyle name="Note 2 2 6 3 5 4 7" xfId="49815"/>
    <cellStyle name="Note 2 2 6 3 5 4 8" xfId="49816"/>
    <cellStyle name="Note 2 2 6 3 5 4 9" xfId="49817"/>
    <cellStyle name="Note 2 2 6 3 5 5" xfId="49818"/>
    <cellStyle name="Note 2 2 6 3 5 6" xfId="49819"/>
    <cellStyle name="Note 2 2 6 3 5 7" xfId="49820"/>
    <cellStyle name="Note 2 2 6 3 5 8" xfId="49821"/>
    <cellStyle name="Note 2 2 6 3 5 9" xfId="49822"/>
    <cellStyle name="Note 2 2 6 3 6" xfId="49823"/>
    <cellStyle name="Note 2 2 6 3 6 10" xfId="49824"/>
    <cellStyle name="Note 2 2 6 3 6 2" xfId="49825"/>
    <cellStyle name="Note 2 2 6 3 6 2 2" xfId="49826"/>
    <cellStyle name="Note 2 2 6 3 6 2 3" xfId="49827"/>
    <cellStyle name="Note 2 2 6 3 6 2 4" xfId="49828"/>
    <cellStyle name="Note 2 2 6 3 6 2 5" xfId="49829"/>
    <cellStyle name="Note 2 2 6 3 6 2 6" xfId="49830"/>
    <cellStyle name="Note 2 2 6 3 6 2 7" xfId="49831"/>
    <cellStyle name="Note 2 2 6 3 6 2 8" xfId="49832"/>
    <cellStyle name="Note 2 2 6 3 6 2 9" xfId="49833"/>
    <cellStyle name="Note 2 2 6 3 6 3" xfId="49834"/>
    <cellStyle name="Note 2 2 6 3 6 4" xfId="49835"/>
    <cellStyle name="Note 2 2 6 3 6 5" xfId="49836"/>
    <cellStyle name="Note 2 2 6 3 6 6" xfId="49837"/>
    <cellStyle name="Note 2 2 6 3 6 7" xfId="49838"/>
    <cellStyle name="Note 2 2 6 3 6 8" xfId="49839"/>
    <cellStyle name="Note 2 2 6 3 6 9" xfId="49840"/>
    <cellStyle name="Note 2 2 6 3 7" xfId="49841"/>
    <cellStyle name="Note 2 2 6 3 7 2" xfId="49842"/>
    <cellStyle name="Note 2 2 6 3 7 3" xfId="49843"/>
    <cellStyle name="Note 2 2 6 3 7 4" xfId="49844"/>
    <cellStyle name="Note 2 2 6 3 7 5" xfId="49845"/>
    <cellStyle name="Note 2 2 6 3 7 6" xfId="49846"/>
    <cellStyle name="Note 2 2 6 3 7 7" xfId="49847"/>
    <cellStyle name="Note 2 2 6 3 7 8" xfId="49848"/>
    <cellStyle name="Note 2 2 6 3 8" xfId="49849"/>
    <cellStyle name="Note 2 2 6 3 8 2" xfId="49850"/>
    <cellStyle name="Note 2 2 6 3 8 3" xfId="49851"/>
    <cellStyle name="Note 2 2 6 3 8 4" xfId="49852"/>
    <cellStyle name="Note 2 2 6 3 8 5" xfId="49853"/>
    <cellStyle name="Note 2 2 6 3 8 6" xfId="49854"/>
    <cellStyle name="Note 2 2 6 3 8 7" xfId="49855"/>
    <cellStyle name="Note 2 2 6 3 8 8" xfId="49856"/>
    <cellStyle name="Note 2 2 6 3 8 9" xfId="49857"/>
    <cellStyle name="Note 2 2 6 3 9" xfId="49858"/>
    <cellStyle name="Note 2 2 6 4" xfId="49859"/>
    <cellStyle name="Note 2 2 6 4 10" xfId="49860"/>
    <cellStyle name="Note 2 2 6 4 11" xfId="49861"/>
    <cellStyle name="Note 2 2 6 4 12" xfId="49862"/>
    <cellStyle name="Note 2 2 6 4 13" xfId="49863"/>
    <cellStyle name="Note 2 2 6 4 14" xfId="49864"/>
    <cellStyle name="Note 2 2 6 4 2" xfId="49865"/>
    <cellStyle name="Note 2 2 6 4 2 10" xfId="49866"/>
    <cellStyle name="Note 2 2 6 4 2 2" xfId="49867"/>
    <cellStyle name="Note 2 2 6 4 2 2 2" xfId="49868"/>
    <cellStyle name="Note 2 2 6 4 2 2 3" xfId="49869"/>
    <cellStyle name="Note 2 2 6 4 2 2 4" xfId="49870"/>
    <cellStyle name="Note 2 2 6 4 2 2 5" xfId="49871"/>
    <cellStyle name="Note 2 2 6 4 2 2 6" xfId="49872"/>
    <cellStyle name="Note 2 2 6 4 2 2 7" xfId="49873"/>
    <cellStyle name="Note 2 2 6 4 2 2 8" xfId="49874"/>
    <cellStyle name="Note 2 2 6 4 2 2 9" xfId="49875"/>
    <cellStyle name="Note 2 2 6 4 2 3" xfId="49876"/>
    <cellStyle name="Note 2 2 6 4 2 4" xfId="49877"/>
    <cellStyle name="Note 2 2 6 4 2 5" xfId="49878"/>
    <cellStyle name="Note 2 2 6 4 2 6" xfId="49879"/>
    <cellStyle name="Note 2 2 6 4 2 7" xfId="49880"/>
    <cellStyle name="Note 2 2 6 4 2 8" xfId="49881"/>
    <cellStyle name="Note 2 2 6 4 2 9" xfId="49882"/>
    <cellStyle name="Note 2 2 6 4 3" xfId="49883"/>
    <cellStyle name="Note 2 2 6 4 3 2" xfId="49884"/>
    <cellStyle name="Note 2 2 6 4 3 3" xfId="49885"/>
    <cellStyle name="Note 2 2 6 4 3 4" xfId="49886"/>
    <cellStyle name="Note 2 2 6 4 3 5" xfId="49887"/>
    <cellStyle name="Note 2 2 6 4 3 6" xfId="49888"/>
    <cellStyle name="Note 2 2 6 4 3 7" xfId="49889"/>
    <cellStyle name="Note 2 2 6 4 3 8" xfId="49890"/>
    <cellStyle name="Note 2 2 6 4 4" xfId="49891"/>
    <cellStyle name="Note 2 2 6 4 4 2" xfId="49892"/>
    <cellStyle name="Note 2 2 6 4 4 3" xfId="49893"/>
    <cellStyle name="Note 2 2 6 4 4 4" xfId="49894"/>
    <cellStyle name="Note 2 2 6 4 4 5" xfId="49895"/>
    <cellStyle name="Note 2 2 6 4 4 6" xfId="49896"/>
    <cellStyle name="Note 2 2 6 4 4 7" xfId="49897"/>
    <cellStyle name="Note 2 2 6 4 4 8" xfId="49898"/>
    <cellStyle name="Note 2 2 6 4 4 9" xfId="49899"/>
    <cellStyle name="Note 2 2 6 4 5" xfId="49900"/>
    <cellStyle name="Note 2 2 6 4 6" xfId="49901"/>
    <cellStyle name="Note 2 2 6 4 7" xfId="49902"/>
    <cellStyle name="Note 2 2 6 4 8" xfId="49903"/>
    <cellStyle name="Note 2 2 6 4 9" xfId="49904"/>
    <cellStyle name="Note 2 2 6 5" xfId="49905"/>
    <cellStyle name="Note 2 2 6 5 10" xfId="49906"/>
    <cellStyle name="Note 2 2 6 5 11" xfId="49907"/>
    <cellStyle name="Note 2 2 6 5 12" xfId="49908"/>
    <cellStyle name="Note 2 2 6 5 13" xfId="49909"/>
    <cellStyle name="Note 2 2 6 5 2" xfId="49910"/>
    <cellStyle name="Note 2 2 6 5 2 10" xfId="49911"/>
    <cellStyle name="Note 2 2 6 5 2 2" xfId="49912"/>
    <cellStyle name="Note 2 2 6 5 2 2 2" xfId="49913"/>
    <cellStyle name="Note 2 2 6 5 2 2 3" xfId="49914"/>
    <cellStyle name="Note 2 2 6 5 2 2 4" xfId="49915"/>
    <cellStyle name="Note 2 2 6 5 2 2 5" xfId="49916"/>
    <cellStyle name="Note 2 2 6 5 2 2 6" xfId="49917"/>
    <cellStyle name="Note 2 2 6 5 2 2 7" xfId="49918"/>
    <cellStyle name="Note 2 2 6 5 2 2 8" xfId="49919"/>
    <cellStyle name="Note 2 2 6 5 2 2 9" xfId="49920"/>
    <cellStyle name="Note 2 2 6 5 2 3" xfId="49921"/>
    <cellStyle name="Note 2 2 6 5 2 4" xfId="49922"/>
    <cellStyle name="Note 2 2 6 5 2 5" xfId="49923"/>
    <cellStyle name="Note 2 2 6 5 2 6" xfId="49924"/>
    <cellStyle name="Note 2 2 6 5 2 7" xfId="49925"/>
    <cellStyle name="Note 2 2 6 5 2 8" xfId="49926"/>
    <cellStyle name="Note 2 2 6 5 2 9" xfId="49927"/>
    <cellStyle name="Note 2 2 6 5 3" xfId="49928"/>
    <cellStyle name="Note 2 2 6 5 3 2" xfId="49929"/>
    <cellStyle name="Note 2 2 6 5 3 3" xfId="49930"/>
    <cellStyle name="Note 2 2 6 5 3 4" xfId="49931"/>
    <cellStyle name="Note 2 2 6 5 3 5" xfId="49932"/>
    <cellStyle name="Note 2 2 6 5 3 6" xfId="49933"/>
    <cellStyle name="Note 2 2 6 5 3 7" xfId="49934"/>
    <cellStyle name="Note 2 2 6 5 3 8" xfId="49935"/>
    <cellStyle name="Note 2 2 6 5 4" xfId="49936"/>
    <cellStyle name="Note 2 2 6 5 4 2" xfId="49937"/>
    <cellStyle name="Note 2 2 6 5 4 3" xfId="49938"/>
    <cellStyle name="Note 2 2 6 5 4 4" xfId="49939"/>
    <cellStyle name="Note 2 2 6 5 4 5" xfId="49940"/>
    <cellStyle name="Note 2 2 6 5 4 6" xfId="49941"/>
    <cellStyle name="Note 2 2 6 5 4 7" xfId="49942"/>
    <cellStyle name="Note 2 2 6 5 4 8" xfId="49943"/>
    <cellStyle name="Note 2 2 6 5 4 9" xfId="49944"/>
    <cellStyle name="Note 2 2 6 5 5" xfId="49945"/>
    <cellStyle name="Note 2 2 6 5 6" xfId="49946"/>
    <cellStyle name="Note 2 2 6 5 7" xfId="49947"/>
    <cellStyle name="Note 2 2 6 5 8" xfId="49948"/>
    <cellStyle name="Note 2 2 6 5 9" xfId="49949"/>
    <cellStyle name="Note 2 2 6 6" xfId="49950"/>
    <cellStyle name="Note 2 2 6 6 2" xfId="49951"/>
    <cellStyle name="Note 2 2 6 6 3" xfId="49952"/>
    <cellStyle name="Note 2 2 6 6 4" xfId="49953"/>
    <cellStyle name="Note 2 2 6 6 5" xfId="49954"/>
    <cellStyle name="Note 2 2 6 6 6" xfId="49955"/>
    <cellStyle name="Note 2 2 6 6 7" xfId="49956"/>
    <cellStyle name="Note 2 2 6 6 8" xfId="49957"/>
    <cellStyle name="Note 2 2 6 6 9" xfId="49958"/>
    <cellStyle name="Note 2 2 6 7" xfId="49959"/>
    <cellStyle name="Note 2 2 6 8" xfId="49960"/>
    <cellStyle name="Note 2 2 6 9" xfId="49961"/>
    <cellStyle name="Note 2 2 7" xfId="9877"/>
    <cellStyle name="Note 2 2 7 10" xfId="49962"/>
    <cellStyle name="Note 2 2 7 11" xfId="49963"/>
    <cellStyle name="Note 2 2 7 12" xfId="49964"/>
    <cellStyle name="Note 2 2 7 13" xfId="49965"/>
    <cellStyle name="Note 2 2 7 14" xfId="49966"/>
    <cellStyle name="Note 2 2 7 15" xfId="49967"/>
    <cellStyle name="Note 2 2 7 16" xfId="49968"/>
    <cellStyle name="Note 2 2 7 17" xfId="49969"/>
    <cellStyle name="Note 2 2 7 18" xfId="49970"/>
    <cellStyle name="Note 2 2 7 19" xfId="49971"/>
    <cellStyle name="Note 2 2 7 2" xfId="10160"/>
    <cellStyle name="Note 2 2 7 2 10" xfId="49972"/>
    <cellStyle name="Note 2 2 7 2 11" xfId="49973"/>
    <cellStyle name="Note 2 2 7 2 12" xfId="49974"/>
    <cellStyle name="Note 2 2 7 2 13" xfId="49975"/>
    <cellStyle name="Note 2 2 7 2 2" xfId="49976"/>
    <cellStyle name="Note 2 2 7 2 2 10" xfId="49977"/>
    <cellStyle name="Note 2 2 7 2 2 2" xfId="49978"/>
    <cellStyle name="Note 2 2 7 2 2 2 2" xfId="49979"/>
    <cellStyle name="Note 2 2 7 2 2 2 3" xfId="49980"/>
    <cellStyle name="Note 2 2 7 2 2 2 4" xfId="49981"/>
    <cellStyle name="Note 2 2 7 2 2 2 5" xfId="49982"/>
    <cellStyle name="Note 2 2 7 2 2 2 6" xfId="49983"/>
    <cellStyle name="Note 2 2 7 2 2 2 7" xfId="49984"/>
    <cellStyle name="Note 2 2 7 2 2 2 8" xfId="49985"/>
    <cellStyle name="Note 2 2 7 2 2 2 9" xfId="49986"/>
    <cellStyle name="Note 2 2 7 2 2 3" xfId="49987"/>
    <cellStyle name="Note 2 2 7 2 2 4" xfId="49988"/>
    <cellStyle name="Note 2 2 7 2 2 5" xfId="49989"/>
    <cellStyle name="Note 2 2 7 2 2 6" xfId="49990"/>
    <cellStyle name="Note 2 2 7 2 2 7" xfId="49991"/>
    <cellStyle name="Note 2 2 7 2 2 8" xfId="49992"/>
    <cellStyle name="Note 2 2 7 2 2 9" xfId="49993"/>
    <cellStyle name="Note 2 2 7 2 3" xfId="49994"/>
    <cellStyle name="Note 2 2 7 2 3 2" xfId="49995"/>
    <cellStyle name="Note 2 2 7 2 3 3" xfId="49996"/>
    <cellStyle name="Note 2 2 7 2 3 4" xfId="49997"/>
    <cellStyle name="Note 2 2 7 2 3 5" xfId="49998"/>
    <cellStyle name="Note 2 2 7 2 3 6" xfId="49999"/>
    <cellStyle name="Note 2 2 7 2 3 7" xfId="50000"/>
    <cellStyle name="Note 2 2 7 2 3 8" xfId="50001"/>
    <cellStyle name="Note 2 2 7 2 4" xfId="50002"/>
    <cellStyle name="Note 2 2 7 2 4 2" xfId="50003"/>
    <cellStyle name="Note 2 2 7 2 4 3" xfId="50004"/>
    <cellStyle name="Note 2 2 7 2 4 4" xfId="50005"/>
    <cellStyle name="Note 2 2 7 2 4 5" xfId="50006"/>
    <cellStyle name="Note 2 2 7 2 4 6" xfId="50007"/>
    <cellStyle name="Note 2 2 7 2 4 7" xfId="50008"/>
    <cellStyle name="Note 2 2 7 2 4 8" xfId="50009"/>
    <cellStyle name="Note 2 2 7 2 4 9" xfId="50010"/>
    <cellStyle name="Note 2 2 7 2 5" xfId="50011"/>
    <cellStyle name="Note 2 2 7 2 6" xfId="50012"/>
    <cellStyle name="Note 2 2 7 2 7" xfId="50013"/>
    <cellStyle name="Note 2 2 7 2 8" xfId="50014"/>
    <cellStyle name="Note 2 2 7 2 9" xfId="50015"/>
    <cellStyle name="Note 2 2 7 3" xfId="50016"/>
    <cellStyle name="Note 2 2 7 3 10" xfId="50017"/>
    <cellStyle name="Note 2 2 7 3 11" xfId="50018"/>
    <cellStyle name="Note 2 2 7 3 12" xfId="50019"/>
    <cellStyle name="Note 2 2 7 3 13" xfId="50020"/>
    <cellStyle name="Note 2 2 7 3 2" xfId="50021"/>
    <cellStyle name="Note 2 2 7 3 2 10" xfId="50022"/>
    <cellStyle name="Note 2 2 7 3 2 2" xfId="50023"/>
    <cellStyle name="Note 2 2 7 3 2 2 2" xfId="50024"/>
    <cellStyle name="Note 2 2 7 3 2 2 3" xfId="50025"/>
    <cellStyle name="Note 2 2 7 3 2 2 4" xfId="50026"/>
    <cellStyle name="Note 2 2 7 3 2 2 5" xfId="50027"/>
    <cellStyle name="Note 2 2 7 3 2 2 6" xfId="50028"/>
    <cellStyle name="Note 2 2 7 3 2 2 7" xfId="50029"/>
    <cellStyle name="Note 2 2 7 3 2 2 8" xfId="50030"/>
    <cellStyle name="Note 2 2 7 3 2 2 9" xfId="50031"/>
    <cellStyle name="Note 2 2 7 3 2 3" xfId="50032"/>
    <cellStyle name="Note 2 2 7 3 2 4" xfId="50033"/>
    <cellStyle name="Note 2 2 7 3 2 5" xfId="50034"/>
    <cellStyle name="Note 2 2 7 3 2 6" xfId="50035"/>
    <cellStyle name="Note 2 2 7 3 2 7" xfId="50036"/>
    <cellStyle name="Note 2 2 7 3 2 8" xfId="50037"/>
    <cellStyle name="Note 2 2 7 3 2 9" xfId="50038"/>
    <cellStyle name="Note 2 2 7 3 3" xfId="50039"/>
    <cellStyle name="Note 2 2 7 3 3 2" xfId="50040"/>
    <cellStyle name="Note 2 2 7 3 3 3" xfId="50041"/>
    <cellStyle name="Note 2 2 7 3 3 4" xfId="50042"/>
    <cellStyle name="Note 2 2 7 3 3 5" xfId="50043"/>
    <cellStyle name="Note 2 2 7 3 3 6" xfId="50044"/>
    <cellStyle name="Note 2 2 7 3 3 7" xfId="50045"/>
    <cellStyle name="Note 2 2 7 3 3 8" xfId="50046"/>
    <cellStyle name="Note 2 2 7 3 4" xfId="50047"/>
    <cellStyle name="Note 2 2 7 3 4 2" xfId="50048"/>
    <cellStyle name="Note 2 2 7 3 4 3" xfId="50049"/>
    <cellStyle name="Note 2 2 7 3 4 4" xfId="50050"/>
    <cellStyle name="Note 2 2 7 3 4 5" xfId="50051"/>
    <cellStyle name="Note 2 2 7 3 4 6" xfId="50052"/>
    <cellStyle name="Note 2 2 7 3 4 7" xfId="50053"/>
    <cellStyle name="Note 2 2 7 3 4 8" xfId="50054"/>
    <cellStyle name="Note 2 2 7 3 4 9" xfId="50055"/>
    <cellStyle name="Note 2 2 7 3 5" xfId="50056"/>
    <cellStyle name="Note 2 2 7 3 6" xfId="50057"/>
    <cellStyle name="Note 2 2 7 3 7" xfId="50058"/>
    <cellStyle name="Note 2 2 7 3 8" xfId="50059"/>
    <cellStyle name="Note 2 2 7 3 9" xfId="50060"/>
    <cellStyle name="Note 2 2 7 4" xfId="50061"/>
    <cellStyle name="Note 2 2 7 4 10" xfId="50062"/>
    <cellStyle name="Note 2 2 7 4 11" xfId="50063"/>
    <cellStyle name="Note 2 2 7 4 12" xfId="50064"/>
    <cellStyle name="Note 2 2 7 4 13" xfId="50065"/>
    <cellStyle name="Note 2 2 7 4 2" xfId="50066"/>
    <cellStyle name="Note 2 2 7 4 2 10" xfId="50067"/>
    <cellStyle name="Note 2 2 7 4 2 2" xfId="50068"/>
    <cellStyle name="Note 2 2 7 4 2 2 2" xfId="50069"/>
    <cellStyle name="Note 2 2 7 4 2 2 3" xfId="50070"/>
    <cellStyle name="Note 2 2 7 4 2 2 4" xfId="50071"/>
    <cellStyle name="Note 2 2 7 4 2 2 5" xfId="50072"/>
    <cellStyle name="Note 2 2 7 4 2 2 6" xfId="50073"/>
    <cellStyle name="Note 2 2 7 4 2 2 7" xfId="50074"/>
    <cellStyle name="Note 2 2 7 4 2 2 8" xfId="50075"/>
    <cellStyle name="Note 2 2 7 4 2 2 9" xfId="50076"/>
    <cellStyle name="Note 2 2 7 4 2 3" xfId="50077"/>
    <cellStyle name="Note 2 2 7 4 2 4" xfId="50078"/>
    <cellStyle name="Note 2 2 7 4 2 5" xfId="50079"/>
    <cellStyle name="Note 2 2 7 4 2 6" xfId="50080"/>
    <cellStyle name="Note 2 2 7 4 2 7" xfId="50081"/>
    <cellStyle name="Note 2 2 7 4 2 8" xfId="50082"/>
    <cellStyle name="Note 2 2 7 4 2 9" xfId="50083"/>
    <cellStyle name="Note 2 2 7 4 3" xfId="50084"/>
    <cellStyle name="Note 2 2 7 4 3 2" xfId="50085"/>
    <cellStyle name="Note 2 2 7 4 3 3" xfId="50086"/>
    <cellStyle name="Note 2 2 7 4 3 4" xfId="50087"/>
    <cellStyle name="Note 2 2 7 4 3 5" xfId="50088"/>
    <cellStyle name="Note 2 2 7 4 3 6" xfId="50089"/>
    <cellStyle name="Note 2 2 7 4 3 7" xfId="50090"/>
    <cellStyle name="Note 2 2 7 4 3 8" xfId="50091"/>
    <cellStyle name="Note 2 2 7 4 4" xfId="50092"/>
    <cellStyle name="Note 2 2 7 4 4 2" xfId="50093"/>
    <cellStyle name="Note 2 2 7 4 4 3" xfId="50094"/>
    <cellStyle name="Note 2 2 7 4 4 4" xfId="50095"/>
    <cellStyle name="Note 2 2 7 4 4 5" xfId="50096"/>
    <cellStyle name="Note 2 2 7 4 4 6" xfId="50097"/>
    <cellStyle name="Note 2 2 7 4 4 7" xfId="50098"/>
    <cellStyle name="Note 2 2 7 4 4 8" xfId="50099"/>
    <cellStyle name="Note 2 2 7 4 4 9" xfId="50100"/>
    <cellStyle name="Note 2 2 7 4 5" xfId="50101"/>
    <cellStyle name="Note 2 2 7 4 6" xfId="50102"/>
    <cellStyle name="Note 2 2 7 4 7" xfId="50103"/>
    <cellStyle name="Note 2 2 7 4 8" xfId="50104"/>
    <cellStyle name="Note 2 2 7 4 9" xfId="50105"/>
    <cellStyle name="Note 2 2 7 5" xfId="50106"/>
    <cellStyle name="Note 2 2 7 5 10" xfId="50107"/>
    <cellStyle name="Note 2 2 7 5 11" xfId="50108"/>
    <cellStyle name="Note 2 2 7 5 12" xfId="50109"/>
    <cellStyle name="Note 2 2 7 5 13" xfId="50110"/>
    <cellStyle name="Note 2 2 7 5 2" xfId="50111"/>
    <cellStyle name="Note 2 2 7 5 2 10" xfId="50112"/>
    <cellStyle name="Note 2 2 7 5 2 2" xfId="50113"/>
    <cellStyle name="Note 2 2 7 5 2 2 2" xfId="50114"/>
    <cellStyle name="Note 2 2 7 5 2 2 3" xfId="50115"/>
    <cellStyle name="Note 2 2 7 5 2 2 4" xfId="50116"/>
    <cellStyle name="Note 2 2 7 5 2 2 5" xfId="50117"/>
    <cellStyle name="Note 2 2 7 5 2 2 6" xfId="50118"/>
    <cellStyle name="Note 2 2 7 5 2 2 7" xfId="50119"/>
    <cellStyle name="Note 2 2 7 5 2 2 8" xfId="50120"/>
    <cellStyle name="Note 2 2 7 5 2 2 9" xfId="50121"/>
    <cellStyle name="Note 2 2 7 5 2 3" xfId="50122"/>
    <cellStyle name="Note 2 2 7 5 2 4" xfId="50123"/>
    <cellStyle name="Note 2 2 7 5 2 5" xfId="50124"/>
    <cellStyle name="Note 2 2 7 5 2 6" xfId="50125"/>
    <cellStyle name="Note 2 2 7 5 2 7" xfId="50126"/>
    <cellStyle name="Note 2 2 7 5 2 8" xfId="50127"/>
    <cellStyle name="Note 2 2 7 5 2 9" xfId="50128"/>
    <cellStyle name="Note 2 2 7 5 3" xfId="50129"/>
    <cellStyle name="Note 2 2 7 5 3 2" xfId="50130"/>
    <cellStyle name="Note 2 2 7 5 3 3" xfId="50131"/>
    <cellStyle name="Note 2 2 7 5 3 4" xfId="50132"/>
    <cellStyle name="Note 2 2 7 5 3 5" xfId="50133"/>
    <cellStyle name="Note 2 2 7 5 3 6" xfId="50134"/>
    <cellStyle name="Note 2 2 7 5 3 7" xfId="50135"/>
    <cellStyle name="Note 2 2 7 5 3 8" xfId="50136"/>
    <cellStyle name="Note 2 2 7 5 4" xfId="50137"/>
    <cellStyle name="Note 2 2 7 5 4 2" xfId="50138"/>
    <cellStyle name="Note 2 2 7 5 4 3" xfId="50139"/>
    <cellStyle name="Note 2 2 7 5 4 4" xfId="50140"/>
    <cellStyle name="Note 2 2 7 5 4 5" xfId="50141"/>
    <cellStyle name="Note 2 2 7 5 4 6" xfId="50142"/>
    <cellStyle name="Note 2 2 7 5 4 7" xfId="50143"/>
    <cellStyle name="Note 2 2 7 5 4 8" xfId="50144"/>
    <cellStyle name="Note 2 2 7 5 4 9" xfId="50145"/>
    <cellStyle name="Note 2 2 7 5 5" xfId="50146"/>
    <cellStyle name="Note 2 2 7 5 6" xfId="50147"/>
    <cellStyle name="Note 2 2 7 5 7" xfId="50148"/>
    <cellStyle name="Note 2 2 7 5 8" xfId="50149"/>
    <cellStyle name="Note 2 2 7 5 9" xfId="50150"/>
    <cellStyle name="Note 2 2 7 6" xfId="50151"/>
    <cellStyle name="Note 2 2 7 6 10" xfId="50152"/>
    <cellStyle name="Note 2 2 7 6 2" xfId="50153"/>
    <cellStyle name="Note 2 2 7 6 2 2" xfId="50154"/>
    <cellStyle name="Note 2 2 7 6 2 3" xfId="50155"/>
    <cellStyle name="Note 2 2 7 6 2 4" xfId="50156"/>
    <cellStyle name="Note 2 2 7 6 2 5" xfId="50157"/>
    <cellStyle name="Note 2 2 7 6 2 6" xfId="50158"/>
    <cellStyle name="Note 2 2 7 6 2 7" xfId="50159"/>
    <cellStyle name="Note 2 2 7 6 2 8" xfId="50160"/>
    <cellStyle name="Note 2 2 7 6 2 9" xfId="50161"/>
    <cellStyle name="Note 2 2 7 6 3" xfId="50162"/>
    <cellStyle name="Note 2 2 7 6 4" xfId="50163"/>
    <cellStyle name="Note 2 2 7 6 5" xfId="50164"/>
    <cellStyle name="Note 2 2 7 6 6" xfId="50165"/>
    <cellStyle name="Note 2 2 7 6 7" xfId="50166"/>
    <cellStyle name="Note 2 2 7 6 8" xfId="50167"/>
    <cellStyle name="Note 2 2 7 6 9" xfId="50168"/>
    <cellStyle name="Note 2 2 7 7" xfId="50169"/>
    <cellStyle name="Note 2 2 7 7 2" xfId="50170"/>
    <cellStyle name="Note 2 2 7 7 3" xfId="50171"/>
    <cellStyle name="Note 2 2 7 7 4" xfId="50172"/>
    <cellStyle name="Note 2 2 7 7 5" xfId="50173"/>
    <cellStyle name="Note 2 2 7 7 6" xfId="50174"/>
    <cellStyle name="Note 2 2 7 7 7" xfId="50175"/>
    <cellStyle name="Note 2 2 7 7 8" xfId="50176"/>
    <cellStyle name="Note 2 2 7 8" xfId="50177"/>
    <cellStyle name="Note 2 2 7 8 2" xfId="50178"/>
    <cellStyle name="Note 2 2 7 8 3" xfId="50179"/>
    <cellStyle name="Note 2 2 7 8 4" xfId="50180"/>
    <cellStyle name="Note 2 2 7 8 5" xfId="50181"/>
    <cellStyle name="Note 2 2 7 8 6" xfId="50182"/>
    <cellStyle name="Note 2 2 7 8 7" xfId="50183"/>
    <cellStyle name="Note 2 2 7 8 8" xfId="50184"/>
    <cellStyle name="Note 2 2 7 8 9" xfId="50185"/>
    <cellStyle name="Note 2 2 7 9" xfId="50186"/>
    <cellStyle name="Note 2 2 8" xfId="9827"/>
    <cellStyle name="Note 2 2 8 10" xfId="50187"/>
    <cellStyle name="Note 2 2 8 11" xfId="50188"/>
    <cellStyle name="Note 2 2 8 12" xfId="50189"/>
    <cellStyle name="Note 2 2 8 13" xfId="50190"/>
    <cellStyle name="Note 2 2 8 14" xfId="50191"/>
    <cellStyle name="Note 2 2 8 15" xfId="50192"/>
    <cellStyle name="Note 2 2 8 16" xfId="50193"/>
    <cellStyle name="Note 2 2 8 17" xfId="50194"/>
    <cellStyle name="Note 2 2 8 18" xfId="50195"/>
    <cellStyle name="Note 2 2 8 19" xfId="50196"/>
    <cellStyle name="Note 2 2 8 2" xfId="10136"/>
    <cellStyle name="Note 2 2 8 2 10" xfId="50197"/>
    <cellStyle name="Note 2 2 8 2 11" xfId="50198"/>
    <cellStyle name="Note 2 2 8 2 12" xfId="50199"/>
    <cellStyle name="Note 2 2 8 2 13" xfId="50200"/>
    <cellStyle name="Note 2 2 8 2 2" xfId="10280"/>
    <cellStyle name="Note 2 2 8 2 2 10" xfId="50201"/>
    <cellStyle name="Note 2 2 8 2 2 2" xfId="50202"/>
    <cellStyle name="Note 2 2 8 2 2 2 2" xfId="50203"/>
    <cellStyle name="Note 2 2 8 2 2 2 3" xfId="50204"/>
    <cellStyle name="Note 2 2 8 2 2 2 4" xfId="50205"/>
    <cellStyle name="Note 2 2 8 2 2 2 5" xfId="50206"/>
    <cellStyle name="Note 2 2 8 2 2 2 6" xfId="50207"/>
    <cellStyle name="Note 2 2 8 2 2 2 7" xfId="50208"/>
    <cellStyle name="Note 2 2 8 2 2 2 8" xfId="50209"/>
    <cellStyle name="Note 2 2 8 2 2 2 9" xfId="50210"/>
    <cellStyle name="Note 2 2 8 2 2 3" xfId="50211"/>
    <cellStyle name="Note 2 2 8 2 2 4" xfId="50212"/>
    <cellStyle name="Note 2 2 8 2 2 5" xfId="50213"/>
    <cellStyle name="Note 2 2 8 2 2 6" xfId="50214"/>
    <cellStyle name="Note 2 2 8 2 2 7" xfId="50215"/>
    <cellStyle name="Note 2 2 8 2 2 8" xfId="50216"/>
    <cellStyle name="Note 2 2 8 2 2 9" xfId="50217"/>
    <cellStyle name="Note 2 2 8 2 3" xfId="10382"/>
    <cellStyle name="Note 2 2 8 2 3 2" xfId="50218"/>
    <cellStyle name="Note 2 2 8 2 3 3" xfId="50219"/>
    <cellStyle name="Note 2 2 8 2 3 4" xfId="50220"/>
    <cellStyle name="Note 2 2 8 2 3 5" xfId="50221"/>
    <cellStyle name="Note 2 2 8 2 3 6" xfId="50222"/>
    <cellStyle name="Note 2 2 8 2 3 7" xfId="50223"/>
    <cellStyle name="Note 2 2 8 2 3 8" xfId="50224"/>
    <cellStyle name="Note 2 2 8 2 4" xfId="50225"/>
    <cellStyle name="Note 2 2 8 2 4 2" xfId="50226"/>
    <cellStyle name="Note 2 2 8 2 4 3" xfId="50227"/>
    <cellStyle name="Note 2 2 8 2 4 4" xfId="50228"/>
    <cellStyle name="Note 2 2 8 2 4 5" xfId="50229"/>
    <cellStyle name="Note 2 2 8 2 4 6" xfId="50230"/>
    <cellStyle name="Note 2 2 8 2 4 7" xfId="50231"/>
    <cellStyle name="Note 2 2 8 2 4 8" xfId="50232"/>
    <cellStyle name="Note 2 2 8 2 4 9" xfId="50233"/>
    <cellStyle name="Note 2 2 8 2 5" xfId="50234"/>
    <cellStyle name="Note 2 2 8 2 6" xfId="50235"/>
    <cellStyle name="Note 2 2 8 2 7" xfId="50236"/>
    <cellStyle name="Note 2 2 8 2 8" xfId="50237"/>
    <cellStyle name="Note 2 2 8 2 9" xfId="50238"/>
    <cellStyle name="Note 2 2 8 3" xfId="50239"/>
    <cellStyle name="Note 2 2 8 3 10" xfId="50240"/>
    <cellStyle name="Note 2 2 8 3 11" xfId="50241"/>
    <cellStyle name="Note 2 2 8 3 12" xfId="50242"/>
    <cellStyle name="Note 2 2 8 3 13" xfId="50243"/>
    <cellStyle name="Note 2 2 8 3 2" xfId="50244"/>
    <cellStyle name="Note 2 2 8 3 2 10" xfId="50245"/>
    <cellStyle name="Note 2 2 8 3 2 2" xfId="50246"/>
    <cellStyle name="Note 2 2 8 3 2 2 2" xfId="50247"/>
    <cellStyle name="Note 2 2 8 3 2 2 3" xfId="50248"/>
    <cellStyle name="Note 2 2 8 3 2 2 4" xfId="50249"/>
    <cellStyle name="Note 2 2 8 3 2 2 5" xfId="50250"/>
    <cellStyle name="Note 2 2 8 3 2 2 6" xfId="50251"/>
    <cellStyle name="Note 2 2 8 3 2 2 7" xfId="50252"/>
    <cellStyle name="Note 2 2 8 3 2 2 8" xfId="50253"/>
    <cellStyle name="Note 2 2 8 3 2 2 9" xfId="50254"/>
    <cellStyle name="Note 2 2 8 3 2 3" xfId="50255"/>
    <cellStyle name="Note 2 2 8 3 2 4" xfId="50256"/>
    <cellStyle name="Note 2 2 8 3 2 5" xfId="50257"/>
    <cellStyle name="Note 2 2 8 3 2 6" xfId="50258"/>
    <cellStyle name="Note 2 2 8 3 2 7" xfId="50259"/>
    <cellStyle name="Note 2 2 8 3 2 8" xfId="50260"/>
    <cellStyle name="Note 2 2 8 3 2 9" xfId="50261"/>
    <cellStyle name="Note 2 2 8 3 3" xfId="50262"/>
    <cellStyle name="Note 2 2 8 3 3 2" xfId="50263"/>
    <cellStyle name="Note 2 2 8 3 3 3" xfId="50264"/>
    <cellStyle name="Note 2 2 8 3 3 4" xfId="50265"/>
    <cellStyle name="Note 2 2 8 3 3 5" xfId="50266"/>
    <cellStyle name="Note 2 2 8 3 3 6" xfId="50267"/>
    <cellStyle name="Note 2 2 8 3 3 7" xfId="50268"/>
    <cellStyle name="Note 2 2 8 3 3 8" xfId="50269"/>
    <cellStyle name="Note 2 2 8 3 4" xfId="50270"/>
    <cellStyle name="Note 2 2 8 3 4 2" xfId="50271"/>
    <cellStyle name="Note 2 2 8 3 4 3" xfId="50272"/>
    <cellStyle name="Note 2 2 8 3 4 4" xfId="50273"/>
    <cellStyle name="Note 2 2 8 3 4 5" xfId="50274"/>
    <cellStyle name="Note 2 2 8 3 4 6" xfId="50275"/>
    <cellStyle name="Note 2 2 8 3 4 7" xfId="50276"/>
    <cellStyle name="Note 2 2 8 3 4 8" xfId="50277"/>
    <cellStyle name="Note 2 2 8 3 4 9" xfId="50278"/>
    <cellStyle name="Note 2 2 8 3 5" xfId="50279"/>
    <cellStyle name="Note 2 2 8 3 6" xfId="50280"/>
    <cellStyle name="Note 2 2 8 3 7" xfId="50281"/>
    <cellStyle name="Note 2 2 8 3 8" xfId="50282"/>
    <cellStyle name="Note 2 2 8 3 9" xfId="50283"/>
    <cellStyle name="Note 2 2 8 4" xfId="50284"/>
    <cellStyle name="Note 2 2 8 4 10" xfId="50285"/>
    <cellStyle name="Note 2 2 8 4 11" xfId="50286"/>
    <cellStyle name="Note 2 2 8 4 12" xfId="50287"/>
    <cellStyle name="Note 2 2 8 4 13" xfId="50288"/>
    <cellStyle name="Note 2 2 8 4 2" xfId="50289"/>
    <cellStyle name="Note 2 2 8 4 2 10" xfId="50290"/>
    <cellStyle name="Note 2 2 8 4 2 2" xfId="50291"/>
    <cellStyle name="Note 2 2 8 4 2 2 2" xfId="50292"/>
    <cellStyle name="Note 2 2 8 4 2 2 3" xfId="50293"/>
    <cellStyle name="Note 2 2 8 4 2 2 4" xfId="50294"/>
    <cellStyle name="Note 2 2 8 4 2 2 5" xfId="50295"/>
    <cellStyle name="Note 2 2 8 4 2 2 6" xfId="50296"/>
    <cellStyle name="Note 2 2 8 4 2 2 7" xfId="50297"/>
    <cellStyle name="Note 2 2 8 4 2 2 8" xfId="50298"/>
    <cellStyle name="Note 2 2 8 4 2 2 9" xfId="50299"/>
    <cellStyle name="Note 2 2 8 4 2 3" xfId="50300"/>
    <cellStyle name="Note 2 2 8 4 2 4" xfId="50301"/>
    <cellStyle name="Note 2 2 8 4 2 5" xfId="50302"/>
    <cellStyle name="Note 2 2 8 4 2 6" xfId="50303"/>
    <cellStyle name="Note 2 2 8 4 2 7" xfId="50304"/>
    <cellStyle name="Note 2 2 8 4 2 8" xfId="50305"/>
    <cellStyle name="Note 2 2 8 4 2 9" xfId="50306"/>
    <cellStyle name="Note 2 2 8 4 3" xfId="50307"/>
    <cellStyle name="Note 2 2 8 4 3 2" xfId="50308"/>
    <cellStyle name="Note 2 2 8 4 3 3" xfId="50309"/>
    <cellStyle name="Note 2 2 8 4 3 4" xfId="50310"/>
    <cellStyle name="Note 2 2 8 4 3 5" xfId="50311"/>
    <cellStyle name="Note 2 2 8 4 3 6" xfId="50312"/>
    <cellStyle name="Note 2 2 8 4 3 7" xfId="50313"/>
    <cellStyle name="Note 2 2 8 4 3 8" xfId="50314"/>
    <cellStyle name="Note 2 2 8 4 4" xfId="50315"/>
    <cellStyle name="Note 2 2 8 4 4 2" xfId="50316"/>
    <cellStyle name="Note 2 2 8 4 4 3" xfId="50317"/>
    <cellStyle name="Note 2 2 8 4 4 4" xfId="50318"/>
    <cellStyle name="Note 2 2 8 4 4 5" xfId="50319"/>
    <cellStyle name="Note 2 2 8 4 4 6" xfId="50320"/>
    <cellStyle name="Note 2 2 8 4 4 7" xfId="50321"/>
    <cellStyle name="Note 2 2 8 4 4 8" xfId="50322"/>
    <cellStyle name="Note 2 2 8 4 4 9" xfId="50323"/>
    <cellStyle name="Note 2 2 8 4 5" xfId="50324"/>
    <cellStyle name="Note 2 2 8 4 6" xfId="50325"/>
    <cellStyle name="Note 2 2 8 4 7" xfId="50326"/>
    <cellStyle name="Note 2 2 8 4 8" xfId="50327"/>
    <cellStyle name="Note 2 2 8 4 9" xfId="50328"/>
    <cellStyle name="Note 2 2 8 5" xfId="50329"/>
    <cellStyle name="Note 2 2 8 5 10" xfId="50330"/>
    <cellStyle name="Note 2 2 8 5 11" xfId="50331"/>
    <cellStyle name="Note 2 2 8 5 12" xfId="50332"/>
    <cellStyle name="Note 2 2 8 5 13" xfId="50333"/>
    <cellStyle name="Note 2 2 8 5 2" xfId="50334"/>
    <cellStyle name="Note 2 2 8 5 2 10" xfId="50335"/>
    <cellStyle name="Note 2 2 8 5 2 2" xfId="50336"/>
    <cellStyle name="Note 2 2 8 5 2 2 2" xfId="50337"/>
    <cellStyle name="Note 2 2 8 5 2 2 3" xfId="50338"/>
    <cellStyle name="Note 2 2 8 5 2 2 4" xfId="50339"/>
    <cellStyle name="Note 2 2 8 5 2 2 5" xfId="50340"/>
    <cellStyle name="Note 2 2 8 5 2 2 6" xfId="50341"/>
    <cellStyle name="Note 2 2 8 5 2 2 7" xfId="50342"/>
    <cellStyle name="Note 2 2 8 5 2 2 8" xfId="50343"/>
    <cellStyle name="Note 2 2 8 5 2 2 9" xfId="50344"/>
    <cellStyle name="Note 2 2 8 5 2 3" xfId="50345"/>
    <cellStyle name="Note 2 2 8 5 2 4" xfId="50346"/>
    <cellStyle name="Note 2 2 8 5 2 5" xfId="50347"/>
    <cellStyle name="Note 2 2 8 5 2 6" xfId="50348"/>
    <cellStyle name="Note 2 2 8 5 2 7" xfId="50349"/>
    <cellStyle name="Note 2 2 8 5 2 8" xfId="50350"/>
    <cellStyle name="Note 2 2 8 5 2 9" xfId="50351"/>
    <cellStyle name="Note 2 2 8 5 3" xfId="50352"/>
    <cellStyle name="Note 2 2 8 5 3 2" xfId="50353"/>
    <cellStyle name="Note 2 2 8 5 3 3" xfId="50354"/>
    <cellStyle name="Note 2 2 8 5 3 4" xfId="50355"/>
    <cellStyle name="Note 2 2 8 5 3 5" xfId="50356"/>
    <cellStyle name="Note 2 2 8 5 3 6" xfId="50357"/>
    <cellStyle name="Note 2 2 8 5 3 7" xfId="50358"/>
    <cellStyle name="Note 2 2 8 5 3 8" xfId="50359"/>
    <cellStyle name="Note 2 2 8 5 4" xfId="50360"/>
    <cellStyle name="Note 2 2 8 5 4 2" xfId="50361"/>
    <cellStyle name="Note 2 2 8 5 4 3" xfId="50362"/>
    <cellStyle name="Note 2 2 8 5 4 4" xfId="50363"/>
    <cellStyle name="Note 2 2 8 5 4 5" xfId="50364"/>
    <cellStyle name="Note 2 2 8 5 4 6" xfId="50365"/>
    <cellStyle name="Note 2 2 8 5 4 7" xfId="50366"/>
    <cellStyle name="Note 2 2 8 5 4 8" xfId="50367"/>
    <cellStyle name="Note 2 2 8 5 4 9" xfId="50368"/>
    <cellStyle name="Note 2 2 8 5 5" xfId="50369"/>
    <cellStyle name="Note 2 2 8 5 6" xfId="50370"/>
    <cellStyle name="Note 2 2 8 5 7" xfId="50371"/>
    <cellStyle name="Note 2 2 8 5 8" xfId="50372"/>
    <cellStyle name="Note 2 2 8 5 9" xfId="50373"/>
    <cellStyle name="Note 2 2 8 6" xfId="50374"/>
    <cellStyle name="Note 2 2 8 6 10" xfId="50375"/>
    <cellStyle name="Note 2 2 8 6 2" xfId="50376"/>
    <cellStyle name="Note 2 2 8 6 2 2" xfId="50377"/>
    <cellStyle name="Note 2 2 8 6 2 3" xfId="50378"/>
    <cellStyle name="Note 2 2 8 6 2 4" xfId="50379"/>
    <cellStyle name="Note 2 2 8 6 2 5" xfId="50380"/>
    <cellStyle name="Note 2 2 8 6 2 6" xfId="50381"/>
    <cellStyle name="Note 2 2 8 6 2 7" xfId="50382"/>
    <cellStyle name="Note 2 2 8 6 2 8" xfId="50383"/>
    <cellStyle name="Note 2 2 8 6 2 9" xfId="50384"/>
    <cellStyle name="Note 2 2 8 6 3" xfId="50385"/>
    <cellStyle name="Note 2 2 8 6 4" xfId="50386"/>
    <cellStyle name="Note 2 2 8 6 5" xfId="50387"/>
    <cellStyle name="Note 2 2 8 6 6" xfId="50388"/>
    <cellStyle name="Note 2 2 8 6 7" xfId="50389"/>
    <cellStyle name="Note 2 2 8 6 8" xfId="50390"/>
    <cellStyle name="Note 2 2 8 6 9" xfId="50391"/>
    <cellStyle name="Note 2 2 8 7" xfId="50392"/>
    <cellStyle name="Note 2 2 8 7 2" xfId="50393"/>
    <cellStyle name="Note 2 2 8 7 3" xfId="50394"/>
    <cellStyle name="Note 2 2 8 7 4" xfId="50395"/>
    <cellStyle name="Note 2 2 8 7 5" xfId="50396"/>
    <cellStyle name="Note 2 2 8 7 6" xfId="50397"/>
    <cellStyle name="Note 2 2 8 7 7" xfId="50398"/>
    <cellStyle name="Note 2 2 8 7 8" xfId="50399"/>
    <cellStyle name="Note 2 2 8 8" xfId="50400"/>
    <cellStyle name="Note 2 2 8 8 2" xfId="50401"/>
    <cellStyle name="Note 2 2 8 8 3" xfId="50402"/>
    <cellStyle name="Note 2 2 8 8 4" xfId="50403"/>
    <cellStyle name="Note 2 2 8 8 5" xfId="50404"/>
    <cellStyle name="Note 2 2 8 8 6" xfId="50405"/>
    <cellStyle name="Note 2 2 8 8 7" xfId="50406"/>
    <cellStyle name="Note 2 2 8 8 8" xfId="50407"/>
    <cellStyle name="Note 2 2 8 8 9" xfId="50408"/>
    <cellStyle name="Note 2 2 8 9" xfId="50409"/>
    <cellStyle name="Note 2 2 9" xfId="9968"/>
    <cellStyle name="Note 2 2 9 10" xfId="50410"/>
    <cellStyle name="Note 2 2 9 11" xfId="50411"/>
    <cellStyle name="Note 2 2 9 12" xfId="50412"/>
    <cellStyle name="Note 2 2 9 13" xfId="50413"/>
    <cellStyle name="Note 2 2 9 14" xfId="50414"/>
    <cellStyle name="Note 2 2 9 15" xfId="50415"/>
    <cellStyle name="Note 2 2 9 16" xfId="50416"/>
    <cellStyle name="Note 2 2 9 17" xfId="50417"/>
    <cellStyle name="Note 2 2 9 18" xfId="50418"/>
    <cellStyle name="Note 2 2 9 19" xfId="50419"/>
    <cellStyle name="Note 2 2 9 2" xfId="50420"/>
    <cellStyle name="Note 2 2 9 2 10" xfId="50421"/>
    <cellStyle name="Note 2 2 9 2 2" xfId="50422"/>
    <cellStyle name="Note 2 2 9 2 2 2" xfId="50423"/>
    <cellStyle name="Note 2 2 9 2 2 3" xfId="50424"/>
    <cellStyle name="Note 2 2 9 2 2 4" xfId="50425"/>
    <cellStyle name="Note 2 2 9 2 2 5" xfId="50426"/>
    <cellStyle name="Note 2 2 9 2 2 6" xfId="50427"/>
    <cellStyle name="Note 2 2 9 2 2 7" xfId="50428"/>
    <cellStyle name="Note 2 2 9 2 2 8" xfId="50429"/>
    <cellStyle name="Note 2 2 9 2 2 9" xfId="50430"/>
    <cellStyle name="Note 2 2 9 2 3" xfId="50431"/>
    <cellStyle name="Note 2 2 9 2 4" xfId="50432"/>
    <cellStyle name="Note 2 2 9 2 5" xfId="50433"/>
    <cellStyle name="Note 2 2 9 2 6" xfId="50434"/>
    <cellStyle name="Note 2 2 9 2 7" xfId="50435"/>
    <cellStyle name="Note 2 2 9 2 8" xfId="50436"/>
    <cellStyle name="Note 2 2 9 2 9" xfId="50437"/>
    <cellStyle name="Note 2 2 9 3" xfId="50438"/>
    <cellStyle name="Note 2 2 9 3 2" xfId="50439"/>
    <cellStyle name="Note 2 2 9 3 3" xfId="50440"/>
    <cellStyle name="Note 2 2 9 3 4" xfId="50441"/>
    <cellStyle name="Note 2 2 9 3 5" xfId="50442"/>
    <cellStyle name="Note 2 2 9 3 6" xfId="50443"/>
    <cellStyle name="Note 2 2 9 3 7" xfId="50444"/>
    <cellStyle name="Note 2 2 9 3 8" xfId="50445"/>
    <cellStyle name="Note 2 2 9 4" xfId="50446"/>
    <cellStyle name="Note 2 2 9 4 2" xfId="50447"/>
    <cellStyle name="Note 2 2 9 4 3" xfId="50448"/>
    <cellStyle name="Note 2 2 9 4 4" xfId="50449"/>
    <cellStyle name="Note 2 2 9 4 5" xfId="50450"/>
    <cellStyle name="Note 2 2 9 4 6" xfId="50451"/>
    <cellStyle name="Note 2 2 9 4 7" xfId="50452"/>
    <cellStyle name="Note 2 2 9 4 8" xfId="50453"/>
    <cellStyle name="Note 2 2 9 4 9" xfId="50454"/>
    <cellStyle name="Note 2 2 9 5" xfId="50455"/>
    <cellStyle name="Note 2 2 9 6" xfId="50456"/>
    <cellStyle name="Note 2 2 9 7" xfId="50457"/>
    <cellStyle name="Note 2 2 9 8" xfId="50458"/>
    <cellStyle name="Note 2 2 9 9" xfId="50459"/>
    <cellStyle name="Note 2 20" xfId="50460"/>
    <cellStyle name="Note 2 20 2" xfId="50461"/>
    <cellStyle name="Note 2 21" xfId="50462"/>
    <cellStyle name="Note 2 22" xfId="50463"/>
    <cellStyle name="Note 2 23" xfId="50464"/>
    <cellStyle name="Note 2 24" xfId="50465"/>
    <cellStyle name="Note 2 25" xfId="50466"/>
    <cellStyle name="Note 2 26" xfId="50467"/>
    <cellStyle name="Note 2 27" xfId="50468"/>
    <cellStyle name="Note 2 28" xfId="50469"/>
    <cellStyle name="Note 2 29" xfId="50470"/>
    <cellStyle name="Note 2 3" xfId="81"/>
    <cellStyle name="Note 2 3 10" xfId="50471"/>
    <cellStyle name="Note 2 3 10 2" xfId="50472"/>
    <cellStyle name="Note 2 3 10 3" xfId="50473"/>
    <cellStyle name="Note 2 3 10 4" xfId="50474"/>
    <cellStyle name="Note 2 3 10 5" xfId="50475"/>
    <cellStyle name="Note 2 3 10 6" xfId="50476"/>
    <cellStyle name="Note 2 3 10 7" xfId="50477"/>
    <cellStyle name="Note 2 3 10 8" xfId="50478"/>
    <cellStyle name="Note 2 3 10 9" xfId="50479"/>
    <cellStyle name="Note 2 3 11" xfId="50480"/>
    <cellStyle name="Note 2 3 12" xfId="50481"/>
    <cellStyle name="Note 2 3 13" xfId="50482"/>
    <cellStyle name="Note 2 3 14" xfId="50483"/>
    <cellStyle name="Note 2 3 15" xfId="50484"/>
    <cellStyle name="Note 2 3 16" xfId="50485"/>
    <cellStyle name="Note 2 3 17" xfId="50486"/>
    <cellStyle name="Note 2 3 18" xfId="50487"/>
    <cellStyle name="Note 2 3 19" xfId="50488"/>
    <cellStyle name="Note 2 3 2" xfId="4559"/>
    <cellStyle name="Note 2 3 2 10" xfId="50489"/>
    <cellStyle name="Note 2 3 2 10 2" xfId="50490"/>
    <cellStyle name="Note 2 3 2 10 3" xfId="50491"/>
    <cellStyle name="Note 2 3 2 10 4" xfId="50492"/>
    <cellStyle name="Note 2 3 2 10 5" xfId="50493"/>
    <cellStyle name="Note 2 3 2 10 6" xfId="50494"/>
    <cellStyle name="Note 2 3 2 10 7" xfId="50495"/>
    <cellStyle name="Note 2 3 2 10 8" xfId="50496"/>
    <cellStyle name="Note 2 3 2 10 9" xfId="50497"/>
    <cellStyle name="Note 2 3 2 11" xfId="50498"/>
    <cellStyle name="Note 2 3 2 12" xfId="50499"/>
    <cellStyle name="Note 2 3 2 13" xfId="50500"/>
    <cellStyle name="Note 2 3 2 14" xfId="50501"/>
    <cellStyle name="Note 2 3 2 15" xfId="50502"/>
    <cellStyle name="Note 2 3 2 16" xfId="50503"/>
    <cellStyle name="Note 2 3 2 17" xfId="50504"/>
    <cellStyle name="Note 2 3 2 18" xfId="50505"/>
    <cellStyle name="Note 2 3 2 19" xfId="50506"/>
    <cellStyle name="Note 2 3 2 2" xfId="50507"/>
    <cellStyle name="Note 2 3 2 2 10" xfId="50508"/>
    <cellStyle name="Note 2 3 2 2 11" xfId="50509"/>
    <cellStyle name="Note 2 3 2 2 12" xfId="50510"/>
    <cellStyle name="Note 2 3 2 2 13" xfId="50511"/>
    <cellStyle name="Note 2 3 2 2 14" xfId="50512"/>
    <cellStyle name="Note 2 3 2 2 15" xfId="50513"/>
    <cellStyle name="Note 2 3 2 2 16" xfId="50514"/>
    <cellStyle name="Note 2 3 2 2 17" xfId="50515"/>
    <cellStyle name="Note 2 3 2 2 18" xfId="50516"/>
    <cellStyle name="Note 2 3 2 2 19" xfId="50517"/>
    <cellStyle name="Note 2 3 2 2 2" xfId="50518"/>
    <cellStyle name="Note 2 3 2 2 2 10" xfId="50519"/>
    <cellStyle name="Note 2 3 2 2 2 10 2" xfId="50520"/>
    <cellStyle name="Note 2 3 2 2 2 10 3" xfId="50521"/>
    <cellStyle name="Note 2 3 2 2 2 10 4" xfId="50522"/>
    <cellStyle name="Note 2 3 2 2 2 10 5" xfId="50523"/>
    <cellStyle name="Note 2 3 2 2 2 10 6" xfId="50524"/>
    <cellStyle name="Note 2 3 2 2 2 10 7" xfId="50525"/>
    <cellStyle name="Note 2 3 2 2 2 10 8" xfId="50526"/>
    <cellStyle name="Note 2 3 2 2 2 11" xfId="50527"/>
    <cellStyle name="Note 2 3 2 2 2 12" xfId="50528"/>
    <cellStyle name="Note 2 3 2 2 2 13" xfId="50529"/>
    <cellStyle name="Note 2 3 2 2 2 14" xfId="50530"/>
    <cellStyle name="Note 2 3 2 2 2 15" xfId="50531"/>
    <cellStyle name="Note 2 3 2 2 2 16" xfId="50532"/>
    <cellStyle name="Note 2 3 2 2 2 17" xfId="50533"/>
    <cellStyle name="Note 2 3 2 2 2 18" xfId="50534"/>
    <cellStyle name="Note 2 3 2 2 2 19" xfId="50535"/>
    <cellStyle name="Note 2 3 2 2 2 2" xfId="50536"/>
    <cellStyle name="Note 2 3 2 2 2 2 10" xfId="50537"/>
    <cellStyle name="Note 2 3 2 2 2 2 11" xfId="50538"/>
    <cellStyle name="Note 2 3 2 2 2 2 12" xfId="50539"/>
    <cellStyle name="Note 2 3 2 2 2 2 13" xfId="50540"/>
    <cellStyle name="Note 2 3 2 2 2 2 14" xfId="50541"/>
    <cellStyle name="Note 2 3 2 2 2 2 15" xfId="50542"/>
    <cellStyle name="Note 2 3 2 2 2 2 16" xfId="50543"/>
    <cellStyle name="Note 2 3 2 2 2 2 17" xfId="50544"/>
    <cellStyle name="Note 2 3 2 2 2 2 18" xfId="50545"/>
    <cellStyle name="Note 2 3 2 2 2 2 19" xfId="50546"/>
    <cellStyle name="Note 2 3 2 2 2 2 2" xfId="50547"/>
    <cellStyle name="Note 2 3 2 2 2 2 2 10" xfId="50548"/>
    <cellStyle name="Note 2 3 2 2 2 2 2 2" xfId="50549"/>
    <cellStyle name="Note 2 3 2 2 2 2 2 2 2" xfId="50550"/>
    <cellStyle name="Note 2 3 2 2 2 2 2 2 3" xfId="50551"/>
    <cellStyle name="Note 2 3 2 2 2 2 2 2 4" xfId="50552"/>
    <cellStyle name="Note 2 3 2 2 2 2 2 2 5" xfId="50553"/>
    <cellStyle name="Note 2 3 2 2 2 2 2 2 6" xfId="50554"/>
    <cellStyle name="Note 2 3 2 2 2 2 2 2 7" xfId="50555"/>
    <cellStyle name="Note 2 3 2 2 2 2 2 2 8" xfId="50556"/>
    <cellStyle name="Note 2 3 2 2 2 2 2 2 9" xfId="50557"/>
    <cellStyle name="Note 2 3 2 2 2 2 2 3" xfId="50558"/>
    <cellStyle name="Note 2 3 2 2 2 2 2 3 2" xfId="50559"/>
    <cellStyle name="Note 2 3 2 2 2 2 2 4" xfId="50560"/>
    <cellStyle name="Note 2 3 2 2 2 2 2 4 2" xfId="50561"/>
    <cellStyle name="Note 2 3 2 2 2 2 2 5" xfId="50562"/>
    <cellStyle name="Note 2 3 2 2 2 2 2 6" xfId="50563"/>
    <cellStyle name="Note 2 3 2 2 2 2 2 7" xfId="50564"/>
    <cellStyle name="Note 2 3 2 2 2 2 2 8" xfId="50565"/>
    <cellStyle name="Note 2 3 2 2 2 2 2 9" xfId="50566"/>
    <cellStyle name="Note 2 3 2 2 2 2 20" xfId="50567"/>
    <cellStyle name="Note 2 3 2 2 2 2 21" xfId="50568"/>
    <cellStyle name="Note 2 3 2 2 2 2 22" xfId="50569"/>
    <cellStyle name="Note 2 3 2 2 2 2 23" xfId="50570"/>
    <cellStyle name="Note 2 3 2 2 2 2 24" xfId="50571"/>
    <cellStyle name="Note 2 3 2 2 2 2 25" xfId="50572"/>
    <cellStyle name="Note 2 3 2 2 2 2 3" xfId="50573"/>
    <cellStyle name="Note 2 3 2 2 2 2 3 2" xfId="50574"/>
    <cellStyle name="Note 2 3 2 2 2 2 3 3" xfId="50575"/>
    <cellStyle name="Note 2 3 2 2 2 2 3 4" xfId="50576"/>
    <cellStyle name="Note 2 3 2 2 2 2 3 5" xfId="50577"/>
    <cellStyle name="Note 2 3 2 2 2 2 3 6" xfId="50578"/>
    <cellStyle name="Note 2 3 2 2 2 2 3 7" xfId="50579"/>
    <cellStyle name="Note 2 3 2 2 2 2 3 8" xfId="50580"/>
    <cellStyle name="Note 2 3 2 2 2 2 3 9" xfId="50581"/>
    <cellStyle name="Note 2 3 2 2 2 2 4" xfId="50582"/>
    <cellStyle name="Note 2 3 2 2 2 2 4 2" xfId="50583"/>
    <cellStyle name="Note 2 3 2 2 2 2 4 3" xfId="50584"/>
    <cellStyle name="Note 2 3 2 2 2 2 4 4" xfId="50585"/>
    <cellStyle name="Note 2 3 2 2 2 2 4 5" xfId="50586"/>
    <cellStyle name="Note 2 3 2 2 2 2 4 6" xfId="50587"/>
    <cellStyle name="Note 2 3 2 2 2 2 4 7" xfId="50588"/>
    <cellStyle name="Note 2 3 2 2 2 2 4 8" xfId="50589"/>
    <cellStyle name="Note 2 3 2 2 2 2 4 9" xfId="50590"/>
    <cellStyle name="Note 2 3 2 2 2 2 5" xfId="50591"/>
    <cellStyle name="Note 2 3 2 2 2 2 5 2" xfId="50592"/>
    <cellStyle name="Note 2 3 2 2 2 2 5 3" xfId="50593"/>
    <cellStyle name="Note 2 3 2 2 2 2 5 4" xfId="50594"/>
    <cellStyle name="Note 2 3 2 2 2 2 5 5" xfId="50595"/>
    <cellStyle name="Note 2 3 2 2 2 2 5 6" xfId="50596"/>
    <cellStyle name="Note 2 3 2 2 2 2 5 7" xfId="50597"/>
    <cellStyle name="Note 2 3 2 2 2 2 5 8" xfId="50598"/>
    <cellStyle name="Note 2 3 2 2 2 2 5 9" xfId="50599"/>
    <cellStyle name="Note 2 3 2 2 2 2 6" xfId="50600"/>
    <cellStyle name="Note 2 3 2 2 2 2 6 2" xfId="50601"/>
    <cellStyle name="Note 2 3 2 2 2 2 6 3" xfId="50602"/>
    <cellStyle name="Note 2 3 2 2 2 2 6 4" xfId="50603"/>
    <cellStyle name="Note 2 3 2 2 2 2 6 5" xfId="50604"/>
    <cellStyle name="Note 2 3 2 2 2 2 6 6" xfId="50605"/>
    <cellStyle name="Note 2 3 2 2 2 2 6 7" xfId="50606"/>
    <cellStyle name="Note 2 3 2 2 2 2 6 8" xfId="50607"/>
    <cellStyle name="Note 2 3 2 2 2 2 6 9" xfId="50608"/>
    <cellStyle name="Note 2 3 2 2 2 2 7" xfId="50609"/>
    <cellStyle name="Note 2 3 2 2 2 2 7 2" xfId="50610"/>
    <cellStyle name="Note 2 3 2 2 2 2 7 3" xfId="50611"/>
    <cellStyle name="Note 2 3 2 2 2 2 7 4" xfId="50612"/>
    <cellStyle name="Note 2 3 2 2 2 2 7 5" xfId="50613"/>
    <cellStyle name="Note 2 3 2 2 2 2 7 6" xfId="50614"/>
    <cellStyle name="Note 2 3 2 2 2 2 7 7" xfId="50615"/>
    <cellStyle name="Note 2 3 2 2 2 2 7 8" xfId="50616"/>
    <cellStyle name="Note 2 3 2 2 2 2 8" xfId="50617"/>
    <cellStyle name="Note 2 3 2 2 2 2 9" xfId="50618"/>
    <cellStyle name="Note 2 3 2 2 2 20" xfId="50619"/>
    <cellStyle name="Note 2 3 2 2 2 21" xfId="50620"/>
    <cellStyle name="Note 2 3 2 2 2 22" xfId="50621"/>
    <cellStyle name="Note 2 3 2 2 2 23" xfId="50622"/>
    <cellStyle name="Note 2 3 2 2 2 24" xfId="50623"/>
    <cellStyle name="Note 2 3 2 2 2 25" xfId="50624"/>
    <cellStyle name="Note 2 3 2 2 2 26" xfId="50625"/>
    <cellStyle name="Note 2 3 2 2 2 27" xfId="50626"/>
    <cellStyle name="Note 2 3 2 2 2 3" xfId="50627"/>
    <cellStyle name="Note 2 3 2 2 2 3 10" xfId="50628"/>
    <cellStyle name="Note 2 3 2 2 2 3 11" xfId="50629"/>
    <cellStyle name="Note 2 3 2 2 2 3 12" xfId="50630"/>
    <cellStyle name="Note 2 3 2 2 2 3 13" xfId="50631"/>
    <cellStyle name="Note 2 3 2 2 2 3 14" xfId="50632"/>
    <cellStyle name="Note 2 3 2 2 2 3 15" xfId="50633"/>
    <cellStyle name="Note 2 3 2 2 2 3 16" xfId="50634"/>
    <cellStyle name="Note 2 3 2 2 2 3 17" xfId="50635"/>
    <cellStyle name="Note 2 3 2 2 2 3 18" xfId="50636"/>
    <cellStyle name="Note 2 3 2 2 2 3 19" xfId="50637"/>
    <cellStyle name="Note 2 3 2 2 2 3 2" xfId="50638"/>
    <cellStyle name="Note 2 3 2 2 2 3 2 10" xfId="50639"/>
    <cellStyle name="Note 2 3 2 2 2 3 2 2" xfId="50640"/>
    <cellStyle name="Note 2 3 2 2 2 3 2 2 2" xfId="50641"/>
    <cellStyle name="Note 2 3 2 2 2 3 2 2 3" xfId="50642"/>
    <cellStyle name="Note 2 3 2 2 2 3 2 2 4" xfId="50643"/>
    <cellStyle name="Note 2 3 2 2 2 3 2 2 5" xfId="50644"/>
    <cellStyle name="Note 2 3 2 2 2 3 2 2 6" xfId="50645"/>
    <cellStyle name="Note 2 3 2 2 2 3 2 2 7" xfId="50646"/>
    <cellStyle name="Note 2 3 2 2 2 3 2 2 8" xfId="50647"/>
    <cellStyle name="Note 2 3 2 2 2 3 2 2 9" xfId="50648"/>
    <cellStyle name="Note 2 3 2 2 2 3 2 3" xfId="50649"/>
    <cellStyle name="Note 2 3 2 2 2 3 2 4" xfId="50650"/>
    <cellStyle name="Note 2 3 2 2 2 3 2 5" xfId="50651"/>
    <cellStyle name="Note 2 3 2 2 2 3 2 6" xfId="50652"/>
    <cellStyle name="Note 2 3 2 2 2 3 2 7" xfId="50653"/>
    <cellStyle name="Note 2 3 2 2 2 3 2 8" xfId="50654"/>
    <cellStyle name="Note 2 3 2 2 2 3 2 9" xfId="50655"/>
    <cellStyle name="Note 2 3 2 2 2 3 20" xfId="50656"/>
    <cellStyle name="Note 2 3 2 2 2 3 21" xfId="50657"/>
    <cellStyle name="Note 2 3 2 2 2 3 22" xfId="50658"/>
    <cellStyle name="Note 2 3 2 2 2 3 23" xfId="50659"/>
    <cellStyle name="Note 2 3 2 2 2 3 24" xfId="50660"/>
    <cellStyle name="Note 2 3 2 2 2 3 3" xfId="50661"/>
    <cellStyle name="Note 2 3 2 2 2 3 3 2" xfId="50662"/>
    <cellStyle name="Note 2 3 2 2 2 3 3 3" xfId="50663"/>
    <cellStyle name="Note 2 3 2 2 2 3 3 4" xfId="50664"/>
    <cellStyle name="Note 2 3 2 2 2 3 3 5" xfId="50665"/>
    <cellStyle name="Note 2 3 2 2 2 3 3 6" xfId="50666"/>
    <cellStyle name="Note 2 3 2 2 2 3 3 7" xfId="50667"/>
    <cellStyle name="Note 2 3 2 2 2 3 3 8" xfId="50668"/>
    <cellStyle name="Note 2 3 2 2 2 3 4" xfId="50669"/>
    <cellStyle name="Note 2 3 2 2 2 3 4 2" xfId="50670"/>
    <cellStyle name="Note 2 3 2 2 2 3 4 3" xfId="50671"/>
    <cellStyle name="Note 2 3 2 2 2 3 4 4" xfId="50672"/>
    <cellStyle name="Note 2 3 2 2 2 3 4 5" xfId="50673"/>
    <cellStyle name="Note 2 3 2 2 2 3 4 6" xfId="50674"/>
    <cellStyle name="Note 2 3 2 2 2 3 4 7" xfId="50675"/>
    <cellStyle name="Note 2 3 2 2 2 3 4 8" xfId="50676"/>
    <cellStyle name="Note 2 3 2 2 2 3 4 9" xfId="50677"/>
    <cellStyle name="Note 2 3 2 2 2 3 5" xfId="50678"/>
    <cellStyle name="Note 2 3 2 2 2 3 5 2" xfId="50679"/>
    <cellStyle name="Note 2 3 2 2 2 3 5 3" xfId="50680"/>
    <cellStyle name="Note 2 3 2 2 2 3 5 4" xfId="50681"/>
    <cellStyle name="Note 2 3 2 2 2 3 5 5" xfId="50682"/>
    <cellStyle name="Note 2 3 2 2 2 3 5 6" xfId="50683"/>
    <cellStyle name="Note 2 3 2 2 2 3 5 7" xfId="50684"/>
    <cellStyle name="Note 2 3 2 2 2 3 5 8" xfId="50685"/>
    <cellStyle name="Note 2 3 2 2 2 3 6" xfId="50686"/>
    <cellStyle name="Note 2 3 2 2 2 3 6 2" xfId="50687"/>
    <cellStyle name="Note 2 3 2 2 2 3 6 3" xfId="50688"/>
    <cellStyle name="Note 2 3 2 2 2 3 6 4" xfId="50689"/>
    <cellStyle name="Note 2 3 2 2 2 3 6 5" xfId="50690"/>
    <cellStyle name="Note 2 3 2 2 2 3 6 6" xfId="50691"/>
    <cellStyle name="Note 2 3 2 2 2 3 6 7" xfId="50692"/>
    <cellStyle name="Note 2 3 2 2 2 3 6 8" xfId="50693"/>
    <cellStyle name="Note 2 3 2 2 2 3 7" xfId="50694"/>
    <cellStyle name="Note 2 3 2 2 2 3 7 2" xfId="50695"/>
    <cellStyle name="Note 2 3 2 2 2 3 7 3" xfId="50696"/>
    <cellStyle name="Note 2 3 2 2 2 3 7 4" xfId="50697"/>
    <cellStyle name="Note 2 3 2 2 2 3 7 5" xfId="50698"/>
    <cellStyle name="Note 2 3 2 2 2 3 7 6" xfId="50699"/>
    <cellStyle name="Note 2 3 2 2 2 3 7 7" xfId="50700"/>
    <cellStyle name="Note 2 3 2 2 2 3 7 8" xfId="50701"/>
    <cellStyle name="Note 2 3 2 2 2 3 8" xfId="50702"/>
    <cellStyle name="Note 2 3 2 2 2 3 9" xfId="50703"/>
    <cellStyle name="Note 2 3 2 2 2 4" xfId="50704"/>
    <cellStyle name="Note 2 3 2 2 2 4 10" xfId="50705"/>
    <cellStyle name="Note 2 3 2 2 2 4 11" xfId="50706"/>
    <cellStyle name="Note 2 3 2 2 2 4 12" xfId="50707"/>
    <cellStyle name="Note 2 3 2 2 2 4 13" xfId="50708"/>
    <cellStyle name="Note 2 3 2 2 2 4 14" xfId="50709"/>
    <cellStyle name="Note 2 3 2 2 2 4 15" xfId="50710"/>
    <cellStyle name="Note 2 3 2 2 2 4 16" xfId="50711"/>
    <cellStyle name="Note 2 3 2 2 2 4 17" xfId="50712"/>
    <cellStyle name="Note 2 3 2 2 2 4 18" xfId="50713"/>
    <cellStyle name="Note 2 3 2 2 2 4 2" xfId="50714"/>
    <cellStyle name="Note 2 3 2 2 2 4 2 10" xfId="50715"/>
    <cellStyle name="Note 2 3 2 2 2 4 2 2" xfId="50716"/>
    <cellStyle name="Note 2 3 2 2 2 4 2 2 2" xfId="50717"/>
    <cellStyle name="Note 2 3 2 2 2 4 2 2 3" xfId="50718"/>
    <cellStyle name="Note 2 3 2 2 2 4 2 2 4" xfId="50719"/>
    <cellStyle name="Note 2 3 2 2 2 4 2 2 5" xfId="50720"/>
    <cellStyle name="Note 2 3 2 2 2 4 2 2 6" xfId="50721"/>
    <cellStyle name="Note 2 3 2 2 2 4 2 2 7" xfId="50722"/>
    <cellStyle name="Note 2 3 2 2 2 4 2 2 8" xfId="50723"/>
    <cellStyle name="Note 2 3 2 2 2 4 2 2 9" xfId="50724"/>
    <cellStyle name="Note 2 3 2 2 2 4 2 3" xfId="50725"/>
    <cellStyle name="Note 2 3 2 2 2 4 2 4" xfId="50726"/>
    <cellStyle name="Note 2 3 2 2 2 4 2 5" xfId="50727"/>
    <cellStyle name="Note 2 3 2 2 2 4 2 6" xfId="50728"/>
    <cellStyle name="Note 2 3 2 2 2 4 2 7" xfId="50729"/>
    <cellStyle name="Note 2 3 2 2 2 4 2 8" xfId="50730"/>
    <cellStyle name="Note 2 3 2 2 2 4 2 9" xfId="50731"/>
    <cellStyle name="Note 2 3 2 2 2 4 3" xfId="50732"/>
    <cellStyle name="Note 2 3 2 2 2 4 3 2" xfId="50733"/>
    <cellStyle name="Note 2 3 2 2 2 4 3 3" xfId="50734"/>
    <cellStyle name="Note 2 3 2 2 2 4 3 4" xfId="50735"/>
    <cellStyle name="Note 2 3 2 2 2 4 3 5" xfId="50736"/>
    <cellStyle name="Note 2 3 2 2 2 4 3 6" xfId="50737"/>
    <cellStyle name="Note 2 3 2 2 2 4 3 7" xfId="50738"/>
    <cellStyle name="Note 2 3 2 2 2 4 3 8" xfId="50739"/>
    <cellStyle name="Note 2 3 2 2 2 4 4" xfId="50740"/>
    <cellStyle name="Note 2 3 2 2 2 4 4 2" xfId="50741"/>
    <cellStyle name="Note 2 3 2 2 2 4 4 3" xfId="50742"/>
    <cellStyle name="Note 2 3 2 2 2 4 4 4" xfId="50743"/>
    <cellStyle name="Note 2 3 2 2 2 4 4 5" xfId="50744"/>
    <cellStyle name="Note 2 3 2 2 2 4 4 6" xfId="50745"/>
    <cellStyle name="Note 2 3 2 2 2 4 4 7" xfId="50746"/>
    <cellStyle name="Note 2 3 2 2 2 4 4 8" xfId="50747"/>
    <cellStyle name="Note 2 3 2 2 2 4 4 9" xfId="50748"/>
    <cellStyle name="Note 2 3 2 2 2 4 5" xfId="50749"/>
    <cellStyle name="Note 2 3 2 2 2 4 6" xfId="50750"/>
    <cellStyle name="Note 2 3 2 2 2 4 7" xfId="50751"/>
    <cellStyle name="Note 2 3 2 2 2 4 8" xfId="50752"/>
    <cellStyle name="Note 2 3 2 2 2 4 9" xfId="50753"/>
    <cellStyle name="Note 2 3 2 2 2 5" xfId="50754"/>
    <cellStyle name="Note 2 3 2 2 2 5 10" xfId="50755"/>
    <cellStyle name="Note 2 3 2 2 2 5 11" xfId="50756"/>
    <cellStyle name="Note 2 3 2 2 2 5 12" xfId="50757"/>
    <cellStyle name="Note 2 3 2 2 2 5 13" xfId="50758"/>
    <cellStyle name="Note 2 3 2 2 2 5 14" xfId="50759"/>
    <cellStyle name="Note 2 3 2 2 2 5 15" xfId="50760"/>
    <cellStyle name="Note 2 3 2 2 2 5 16" xfId="50761"/>
    <cellStyle name="Note 2 3 2 2 2 5 17" xfId="50762"/>
    <cellStyle name="Note 2 3 2 2 2 5 18" xfId="50763"/>
    <cellStyle name="Note 2 3 2 2 2 5 2" xfId="50764"/>
    <cellStyle name="Note 2 3 2 2 2 5 2 10" xfId="50765"/>
    <cellStyle name="Note 2 3 2 2 2 5 2 2" xfId="50766"/>
    <cellStyle name="Note 2 3 2 2 2 5 2 2 2" xfId="50767"/>
    <cellStyle name="Note 2 3 2 2 2 5 2 2 3" xfId="50768"/>
    <cellStyle name="Note 2 3 2 2 2 5 2 2 4" xfId="50769"/>
    <cellStyle name="Note 2 3 2 2 2 5 2 2 5" xfId="50770"/>
    <cellStyle name="Note 2 3 2 2 2 5 2 2 6" xfId="50771"/>
    <cellStyle name="Note 2 3 2 2 2 5 2 2 7" xfId="50772"/>
    <cellStyle name="Note 2 3 2 2 2 5 2 2 8" xfId="50773"/>
    <cellStyle name="Note 2 3 2 2 2 5 2 2 9" xfId="50774"/>
    <cellStyle name="Note 2 3 2 2 2 5 2 3" xfId="50775"/>
    <cellStyle name="Note 2 3 2 2 2 5 2 4" xfId="50776"/>
    <cellStyle name="Note 2 3 2 2 2 5 2 5" xfId="50777"/>
    <cellStyle name="Note 2 3 2 2 2 5 2 6" xfId="50778"/>
    <cellStyle name="Note 2 3 2 2 2 5 2 7" xfId="50779"/>
    <cellStyle name="Note 2 3 2 2 2 5 2 8" xfId="50780"/>
    <cellStyle name="Note 2 3 2 2 2 5 2 9" xfId="50781"/>
    <cellStyle name="Note 2 3 2 2 2 5 3" xfId="50782"/>
    <cellStyle name="Note 2 3 2 2 2 5 3 2" xfId="50783"/>
    <cellStyle name="Note 2 3 2 2 2 5 3 3" xfId="50784"/>
    <cellStyle name="Note 2 3 2 2 2 5 3 4" xfId="50785"/>
    <cellStyle name="Note 2 3 2 2 2 5 3 5" xfId="50786"/>
    <cellStyle name="Note 2 3 2 2 2 5 3 6" xfId="50787"/>
    <cellStyle name="Note 2 3 2 2 2 5 3 7" xfId="50788"/>
    <cellStyle name="Note 2 3 2 2 2 5 3 8" xfId="50789"/>
    <cellStyle name="Note 2 3 2 2 2 5 4" xfId="50790"/>
    <cellStyle name="Note 2 3 2 2 2 5 4 2" xfId="50791"/>
    <cellStyle name="Note 2 3 2 2 2 5 4 3" xfId="50792"/>
    <cellStyle name="Note 2 3 2 2 2 5 4 4" xfId="50793"/>
    <cellStyle name="Note 2 3 2 2 2 5 4 5" xfId="50794"/>
    <cellStyle name="Note 2 3 2 2 2 5 4 6" xfId="50795"/>
    <cellStyle name="Note 2 3 2 2 2 5 4 7" xfId="50796"/>
    <cellStyle name="Note 2 3 2 2 2 5 4 8" xfId="50797"/>
    <cellStyle name="Note 2 3 2 2 2 5 4 9" xfId="50798"/>
    <cellStyle name="Note 2 3 2 2 2 5 5" xfId="50799"/>
    <cellStyle name="Note 2 3 2 2 2 5 6" xfId="50800"/>
    <cellStyle name="Note 2 3 2 2 2 5 7" xfId="50801"/>
    <cellStyle name="Note 2 3 2 2 2 5 8" xfId="50802"/>
    <cellStyle name="Note 2 3 2 2 2 5 9" xfId="50803"/>
    <cellStyle name="Note 2 3 2 2 2 6" xfId="50804"/>
    <cellStyle name="Note 2 3 2 2 2 6 10" xfId="50805"/>
    <cellStyle name="Note 2 3 2 2 2 6 11" xfId="50806"/>
    <cellStyle name="Note 2 3 2 2 2 6 12" xfId="50807"/>
    <cellStyle name="Note 2 3 2 2 2 6 13" xfId="50808"/>
    <cellStyle name="Note 2 3 2 2 2 6 14" xfId="50809"/>
    <cellStyle name="Note 2 3 2 2 2 6 15" xfId="50810"/>
    <cellStyle name="Note 2 3 2 2 2 6 16" xfId="50811"/>
    <cellStyle name="Note 2 3 2 2 2 6 17" xfId="50812"/>
    <cellStyle name="Note 2 3 2 2 2 6 18" xfId="50813"/>
    <cellStyle name="Note 2 3 2 2 2 6 2" xfId="50814"/>
    <cellStyle name="Note 2 3 2 2 2 6 2 2" xfId="50815"/>
    <cellStyle name="Note 2 3 2 2 2 6 2 3" xfId="50816"/>
    <cellStyle name="Note 2 3 2 2 2 6 2 4" xfId="50817"/>
    <cellStyle name="Note 2 3 2 2 2 6 2 5" xfId="50818"/>
    <cellStyle name="Note 2 3 2 2 2 6 2 6" xfId="50819"/>
    <cellStyle name="Note 2 3 2 2 2 6 2 7" xfId="50820"/>
    <cellStyle name="Note 2 3 2 2 2 6 2 8" xfId="50821"/>
    <cellStyle name="Note 2 3 2 2 2 6 2 9" xfId="50822"/>
    <cellStyle name="Note 2 3 2 2 2 6 3" xfId="50823"/>
    <cellStyle name="Note 2 3 2 2 2 6 4" xfId="50824"/>
    <cellStyle name="Note 2 3 2 2 2 6 5" xfId="50825"/>
    <cellStyle name="Note 2 3 2 2 2 6 6" xfId="50826"/>
    <cellStyle name="Note 2 3 2 2 2 6 7" xfId="50827"/>
    <cellStyle name="Note 2 3 2 2 2 6 8" xfId="50828"/>
    <cellStyle name="Note 2 3 2 2 2 6 9" xfId="50829"/>
    <cellStyle name="Note 2 3 2 2 2 7" xfId="50830"/>
    <cellStyle name="Note 2 3 2 2 2 7 2" xfId="50831"/>
    <cellStyle name="Note 2 3 2 2 2 7 3" xfId="50832"/>
    <cellStyle name="Note 2 3 2 2 2 7 4" xfId="50833"/>
    <cellStyle name="Note 2 3 2 2 2 7 5" xfId="50834"/>
    <cellStyle name="Note 2 3 2 2 2 7 6" xfId="50835"/>
    <cellStyle name="Note 2 3 2 2 2 7 7" xfId="50836"/>
    <cellStyle name="Note 2 3 2 2 2 7 8" xfId="50837"/>
    <cellStyle name="Note 2 3 2 2 2 7 9" xfId="50838"/>
    <cellStyle name="Note 2 3 2 2 2 8" xfId="50839"/>
    <cellStyle name="Note 2 3 2 2 2 8 2" xfId="50840"/>
    <cellStyle name="Note 2 3 2 2 2 8 3" xfId="50841"/>
    <cellStyle name="Note 2 3 2 2 2 8 4" xfId="50842"/>
    <cellStyle name="Note 2 3 2 2 2 8 5" xfId="50843"/>
    <cellStyle name="Note 2 3 2 2 2 8 6" xfId="50844"/>
    <cellStyle name="Note 2 3 2 2 2 8 7" xfId="50845"/>
    <cellStyle name="Note 2 3 2 2 2 8 8" xfId="50846"/>
    <cellStyle name="Note 2 3 2 2 2 8 9" xfId="50847"/>
    <cellStyle name="Note 2 3 2 2 2 9" xfId="50848"/>
    <cellStyle name="Note 2 3 2 2 2 9 2" xfId="50849"/>
    <cellStyle name="Note 2 3 2 2 2 9 3" xfId="50850"/>
    <cellStyle name="Note 2 3 2 2 2 9 4" xfId="50851"/>
    <cellStyle name="Note 2 3 2 2 2 9 5" xfId="50852"/>
    <cellStyle name="Note 2 3 2 2 2 9 6" xfId="50853"/>
    <cellStyle name="Note 2 3 2 2 2 9 7" xfId="50854"/>
    <cellStyle name="Note 2 3 2 2 2 9 8" xfId="50855"/>
    <cellStyle name="Note 2 3 2 2 20" xfId="50856"/>
    <cellStyle name="Note 2 3 2 2 21" xfId="50857"/>
    <cellStyle name="Note 2 3 2 2 22" xfId="50858"/>
    <cellStyle name="Note 2 3 2 2 23" xfId="50859"/>
    <cellStyle name="Note 2 3 2 2 24" xfId="50860"/>
    <cellStyle name="Note 2 3 2 2 25" xfId="50861"/>
    <cellStyle name="Note 2 3 2 2 26" xfId="50862"/>
    <cellStyle name="Note 2 3 2 2 27" xfId="50863"/>
    <cellStyle name="Note 2 3 2 2 3" xfId="50864"/>
    <cellStyle name="Note 2 3 2 2 3 10" xfId="50865"/>
    <cellStyle name="Note 2 3 2 2 3 11" xfId="50866"/>
    <cellStyle name="Note 2 3 2 2 3 12" xfId="50867"/>
    <cellStyle name="Note 2 3 2 2 3 13" xfId="50868"/>
    <cellStyle name="Note 2 3 2 2 3 14" xfId="50869"/>
    <cellStyle name="Note 2 3 2 2 3 15" xfId="50870"/>
    <cellStyle name="Note 2 3 2 2 3 16" xfId="50871"/>
    <cellStyle name="Note 2 3 2 2 3 17" xfId="50872"/>
    <cellStyle name="Note 2 3 2 2 3 18" xfId="50873"/>
    <cellStyle name="Note 2 3 2 2 3 19" xfId="50874"/>
    <cellStyle name="Note 2 3 2 2 3 2" xfId="50875"/>
    <cellStyle name="Note 2 3 2 2 3 2 10" xfId="50876"/>
    <cellStyle name="Note 2 3 2 2 3 2 11" xfId="50877"/>
    <cellStyle name="Note 2 3 2 2 3 2 12" xfId="50878"/>
    <cellStyle name="Note 2 3 2 2 3 2 13" xfId="50879"/>
    <cellStyle name="Note 2 3 2 2 3 2 2" xfId="50880"/>
    <cellStyle name="Note 2 3 2 2 3 2 2 10" xfId="50881"/>
    <cellStyle name="Note 2 3 2 2 3 2 2 2" xfId="50882"/>
    <cellStyle name="Note 2 3 2 2 3 2 2 2 2" xfId="50883"/>
    <cellStyle name="Note 2 3 2 2 3 2 2 2 3" xfId="50884"/>
    <cellStyle name="Note 2 3 2 2 3 2 2 2 4" xfId="50885"/>
    <cellStyle name="Note 2 3 2 2 3 2 2 2 5" xfId="50886"/>
    <cellStyle name="Note 2 3 2 2 3 2 2 2 6" xfId="50887"/>
    <cellStyle name="Note 2 3 2 2 3 2 2 2 7" xfId="50888"/>
    <cellStyle name="Note 2 3 2 2 3 2 2 2 8" xfId="50889"/>
    <cellStyle name="Note 2 3 2 2 3 2 2 2 9" xfId="50890"/>
    <cellStyle name="Note 2 3 2 2 3 2 2 3" xfId="50891"/>
    <cellStyle name="Note 2 3 2 2 3 2 2 4" xfId="50892"/>
    <cellStyle name="Note 2 3 2 2 3 2 2 5" xfId="50893"/>
    <cellStyle name="Note 2 3 2 2 3 2 2 6" xfId="50894"/>
    <cellStyle name="Note 2 3 2 2 3 2 2 7" xfId="50895"/>
    <cellStyle name="Note 2 3 2 2 3 2 2 8" xfId="50896"/>
    <cellStyle name="Note 2 3 2 2 3 2 2 9" xfId="50897"/>
    <cellStyle name="Note 2 3 2 2 3 2 3" xfId="50898"/>
    <cellStyle name="Note 2 3 2 2 3 2 3 2" xfId="50899"/>
    <cellStyle name="Note 2 3 2 2 3 2 3 3" xfId="50900"/>
    <cellStyle name="Note 2 3 2 2 3 2 3 4" xfId="50901"/>
    <cellStyle name="Note 2 3 2 2 3 2 3 5" xfId="50902"/>
    <cellStyle name="Note 2 3 2 2 3 2 3 6" xfId="50903"/>
    <cellStyle name="Note 2 3 2 2 3 2 3 7" xfId="50904"/>
    <cellStyle name="Note 2 3 2 2 3 2 3 8" xfId="50905"/>
    <cellStyle name="Note 2 3 2 2 3 2 4" xfId="50906"/>
    <cellStyle name="Note 2 3 2 2 3 2 4 2" xfId="50907"/>
    <cellStyle name="Note 2 3 2 2 3 2 4 3" xfId="50908"/>
    <cellStyle name="Note 2 3 2 2 3 2 4 4" xfId="50909"/>
    <cellStyle name="Note 2 3 2 2 3 2 4 5" xfId="50910"/>
    <cellStyle name="Note 2 3 2 2 3 2 4 6" xfId="50911"/>
    <cellStyle name="Note 2 3 2 2 3 2 4 7" xfId="50912"/>
    <cellStyle name="Note 2 3 2 2 3 2 4 8" xfId="50913"/>
    <cellStyle name="Note 2 3 2 2 3 2 4 9" xfId="50914"/>
    <cellStyle name="Note 2 3 2 2 3 2 5" xfId="50915"/>
    <cellStyle name="Note 2 3 2 2 3 2 6" xfId="50916"/>
    <cellStyle name="Note 2 3 2 2 3 2 7" xfId="50917"/>
    <cellStyle name="Note 2 3 2 2 3 2 8" xfId="50918"/>
    <cellStyle name="Note 2 3 2 2 3 2 9" xfId="50919"/>
    <cellStyle name="Note 2 3 2 2 3 20" xfId="50920"/>
    <cellStyle name="Note 2 3 2 2 3 21" xfId="50921"/>
    <cellStyle name="Note 2 3 2 2 3 22" xfId="50922"/>
    <cellStyle name="Note 2 3 2 2 3 23" xfId="50923"/>
    <cellStyle name="Note 2 3 2 2 3 24" xfId="50924"/>
    <cellStyle name="Note 2 3 2 2 3 25" xfId="50925"/>
    <cellStyle name="Note 2 3 2 2 3 3" xfId="50926"/>
    <cellStyle name="Note 2 3 2 2 3 3 10" xfId="50927"/>
    <cellStyle name="Note 2 3 2 2 3 3 11" xfId="50928"/>
    <cellStyle name="Note 2 3 2 2 3 3 12" xfId="50929"/>
    <cellStyle name="Note 2 3 2 2 3 3 13" xfId="50930"/>
    <cellStyle name="Note 2 3 2 2 3 3 2" xfId="50931"/>
    <cellStyle name="Note 2 3 2 2 3 3 2 10" xfId="50932"/>
    <cellStyle name="Note 2 3 2 2 3 3 2 2" xfId="50933"/>
    <cellStyle name="Note 2 3 2 2 3 3 2 2 2" xfId="50934"/>
    <cellStyle name="Note 2 3 2 2 3 3 2 2 3" xfId="50935"/>
    <cellStyle name="Note 2 3 2 2 3 3 2 2 4" xfId="50936"/>
    <cellStyle name="Note 2 3 2 2 3 3 2 2 5" xfId="50937"/>
    <cellStyle name="Note 2 3 2 2 3 3 2 2 6" xfId="50938"/>
    <cellStyle name="Note 2 3 2 2 3 3 2 2 7" xfId="50939"/>
    <cellStyle name="Note 2 3 2 2 3 3 2 2 8" xfId="50940"/>
    <cellStyle name="Note 2 3 2 2 3 3 2 2 9" xfId="50941"/>
    <cellStyle name="Note 2 3 2 2 3 3 2 3" xfId="50942"/>
    <cellStyle name="Note 2 3 2 2 3 3 2 4" xfId="50943"/>
    <cellStyle name="Note 2 3 2 2 3 3 2 5" xfId="50944"/>
    <cellStyle name="Note 2 3 2 2 3 3 2 6" xfId="50945"/>
    <cellStyle name="Note 2 3 2 2 3 3 2 7" xfId="50946"/>
    <cellStyle name="Note 2 3 2 2 3 3 2 8" xfId="50947"/>
    <cellStyle name="Note 2 3 2 2 3 3 2 9" xfId="50948"/>
    <cellStyle name="Note 2 3 2 2 3 3 3" xfId="50949"/>
    <cellStyle name="Note 2 3 2 2 3 3 3 2" xfId="50950"/>
    <cellStyle name="Note 2 3 2 2 3 3 3 3" xfId="50951"/>
    <cellStyle name="Note 2 3 2 2 3 3 3 4" xfId="50952"/>
    <cellStyle name="Note 2 3 2 2 3 3 3 5" xfId="50953"/>
    <cellStyle name="Note 2 3 2 2 3 3 3 6" xfId="50954"/>
    <cellStyle name="Note 2 3 2 2 3 3 3 7" xfId="50955"/>
    <cellStyle name="Note 2 3 2 2 3 3 3 8" xfId="50956"/>
    <cellStyle name="Note 2 3 2 2 3 3 4" xfId="50957"/>
    <cellStyle name="Note 2 3 2 2 3 3 4 2" xfId="50958"/>
    <cellStyle name="Note 2 3 2 2 3 3 4 3" xfId="50959"/>
    <cellStyle name="Note 2 3 2 2 3 3 4 4" xfId="50960"/>
    <cellStyle name="Note 2 3 2 2 3 3 4 5" xfId="50961"/>
    <cellStyle name="Note 2 3 2 2 3 3 4 6" xfId="50962"/>
    <cellStyle name="Note 2 3 2 2 3 3 4 7" xfId="50963"/>
    <cellStyle name="Note 2 3 2 2 3 3 4 8" xfId="50964"/>
    <cellStyle name="Note 2 3 2 2 3 3 4 9" xfId="50965"/>
    <cellStyle name="Note 2 3 2 2 3 3 5" xfId="50966"/>
    <cellStyle name="Note 2 3 2 2 3 3 6" xfId="50967"/>
    <cellStyle name="Note 2 3 2 2 3 3 7" xfId="50968"/>
    <cellStyle name="Note 2 3 2 2 3 3 8" xfId="50969"/>
    <cellStyle name="Note 2 3 2 2 3 3 9" xfId="50970"/>
    <cellStyle name="Note 2 3 2 2 3 4" xfId="50971"/>
    <cellStyle name="Note 2 3 2 2 3 4 10" xfId="50972"/>
    <cellStyle name="Note 2 3 2 2 3 4 11" xfId="50973"/>
    <cellStyle name="Note 2 3 2 2 3 4 12" xfId="50974"/>
    <cellStyle name="Note 2 3 2 2 3 4 13" xfId="50975"/>
    <cellStyle name="Note 2 3 2 2 3 4 2" xfId="50976"/>
    <cellStyle name="Note 2 3 2 2 3 4 2 10" xfId="50977"/>
    <cellStyle name="Note 2 3 2 2 3 4 2 2" xfId="50978"/>
    <cellStyle name="Note 2 3 2 2 3 4 2 2 2" xfId="50979"/>
    <cellStyle name="Note 2 3 2 2 3 4 2 2 3" xfId="50980"/>
    <cellStyle name="Note 2 3 2 2 3 4 2 2 4" xfId="50981"/>
    <cellStyle name="Note 2 3 2 2 3 4 2 2 5" xfId="50982"/>
    <cellStyle name="Note 2 3 2 2 3 4 2 2 6" xfId="50983"/>
    <cellStyle name="Note 2 3 2 2 3 4 2 2 7" xfId="50984"/>
    <cellStyle name="Note 2 3 2 2 3 4 2 2 8" xfId="50985"/>
    <cellStyle name="Note 2 3 2 2 3 4 2 2 9" xfId="50986"/>
    <cellStyle name="Note 2 3 2 2 3 4 2 3" xfId="50987"/>
    <cellStyle name="Note 2 3 2 2 3 4 2 4" xfId="50988"/>
    <cellStyle name="Note 2 3 2 2 3 4 2 5" xfId="50989"/>
    <cellStyle name="Note 2 3 2 2 3 4 2 6" xfId="50990"/>
    <cellStyle name="Note 2 3 2 2 3 4 2 7" xfId="50991"/>
    <cellStyle name="Note 2 3 2 2 3 4 2 8" xfId="50992"/>
    <cellStyle name="Note 2 3 2 2 3 4 2 9" xfId="50993"/>
    <cellStyle name="Note 2 3 2 2 3 4 3" xfId="50994"/>
    <cellStyle name="Note 2 3 2 2 3 4 3 2" xfId="50995"/>
    <cellStyle name="Note 2 3 2 2 3 4 3 3" xfId="50996"/>
    <cellStyle name="Note 2 3 2 2 3 4 3 4" xfId="50997"/>
    <cellStyle name="Note 2 3 2 2 3 4 3 5" xfId="50998"/>
    <cellStyle name="Note 2 3 2 2 3 4 3 6" xfId="50999"/>
    <cellStyle name="Note 2 3 2 2 3 4 3 7" xfId="51000"/>
    <cellStyle name="Note 2 3 2 2 3 4 3 8" xfId="51001"/>
    <cellStyle name="Note 2 3 2 2 3 4 4" xfId="51002"/>
    <cellStyle name="Note 2 3 2 2 3 4 4 2" xfId="51003"/>
    <cellStyle name="Note 2 3 2 2 3 4 4 3" xfId="51004"/>
    <cellStyle name="Note 2 3 2 2 3 4 4 4" xfId="51005"/>
    <cellStyle name="Note 2 3 2 2 3 4 4 5" xfId="51006"/>
    <cellStyle name="Note 2 3 2 2 3 4 4 6" xfId="51007"/>
    <cellStyle name="Note 2 3 2 2 3 4 4 7" xfId="51008"/>
    <cellStyle name="Note 2 3 2 2 3 4 4 8" xfId="51009"/>
    <cellStyle name="Note 2 3 2 2 3 4 4 9" xfId="51010"/>
    <cellStyle name="Note 2 3 2 2 3 4 5" xfId="51011"/>
    <cellStyle name="Note 2 3 2 2 3 4 6" xfId="51012"/>
    <cellStyle name="Note 2 3 2 2 3 4 7" xfId="51013"/>
    <cellStyle name="Note 2 3 2 2 3 4 8" xfId="51014"/>
    <cellStyle name="Note 2 3 2 2 3 4 9" xfId="51015"/>
    <cellStyle name="Note 2 3 2 2 3 5" xfId="51016"/>
    <cellStyle name="Note 2 3 2 2 3 5 10" xfId="51017"/>
    <cellStyle name="Note 2 3 2 2 3 5 11" xfId="51018"/>
    <cellStyle name="Note 2 3 2 2 3 5 12" xfId="51019"/>
    <cellStyle name="Note 2 3 2 2 3 5 13" xfId="51020"/>
    <cellStyle name="Note 2 3 2 2 3 5 2" xfId="51021"/>
    <cellStyle name="Note 2 3 2 2 3 5 2 10" xfId="51022"/>
    <cellStyle name="Note 2 3 2 2 3 5 2 2" xfId="51023"/>
    <cellStyle name="Note 2 3 2 2 3 5 2 2 2" xfId="51024"/>
    <cellStyle name="Note 2 3 2 2 3 5 2 2 3" xfId="51025"/>
    <cellStyle name="Note 2 3 2 2 3 5 2 2 4" xfId="51026"/>
    <cellStyle name="Note 2 3 2 2 3 5 2 2 5" xfId="51027"/>
    <cellStyle name="Note 2 3 2 2 3 5 2 2 6" xfId="51028"/>
    <cellStyle name="Note 2 3 2 2 3 5 2 2 7" xfId="51029"/>
    <cellStyle name="Note 2 3 2 2 3 5 2 2 8" xfId="51030"/>
    <cellStyle name="Note 2 3 2 2 3 5 2 2 9" xfId="51031"/>
    <cellStyle name="Note 2 3 2 2 3 5 2 3" xfId="51032"/>
    <cellStyle name="Note 2 3 2 2 3 5 2 4" xfId="51033"/>
    <cellStyle name="Note 2 3 2 2 3 5 2 5" xfId="51034"/>
    <cellStyle name="Note 2 3 2 2 3 5 2 6" xfId="51035"/>
    <cellStyle name="Note 2 3 2 2 3 5 2 7" xfId="51036"/>
    <cellStyle name="Note 2 3 2 2 3 5 2 8" xfId="51037"/>
    <cellStyle name="Note 2 3 2 2 3 5 2 9" xfId="51038"/>
    <cellStyle name="Note 2 3 2 2 3 5 3" xfId="51039"/>
    <cellStyle name="Note 2 3 2 2 3 5 3 2" xfId="51040"/>
    <cellStyle name="Note 2 3 2 2 3 5 3 3" xfId="51041"/>
    <cellStyle name="Note 2 3 2 2 3 5 3 4" xfId="51042"/>
    <cellStyle name="Note 2 3 2 2 3 5 3 5" xfId="51043"/>
    <cellStyle name="Note 2 3 2 2 3 5 3 6" xfId="51044"/>
    <cellStyle name="Note 2 3 2 2 3 5 3 7" xfId="51045"/>
    <cellStyle name="Note 2 3 2 2 3 5 3 8" xfId="51046"/>
    <cellStyle name="Note 2 3 2 2 3 5 4" xfId="51047"/>
    <cellStyle name="Note 2 3 2 2 3 5 4 2" xfId="51048"/>
    <cellStyle name="Note 2 3 2 2 3 5 4 3" xfId="51049"/>
    <cellStyle name="Note 2 3 2 2 3 5 4 4" xfId="51050"/>
    <cellStyle name="Note 2 3 2 2 3 5 4 5" xfId="51051"/>
    <cellStyle name="Note 2 3 2 2 3 5 4 6" xfId="51052"/>
    <cellStyle name="Note 2 3 2 2 3 5 4 7" xfId="51053"/>
    <cellStyle name="Note 2 3 2 2 3 5 4 8" xfId="51054"/>
    <cellStyle name="Note 2 3 2 2 3 5 4 9" xfId="51055"/>
    <cellStyle name="Note 2 3 2 2 3 5 5" xfId="51056"/>
    <cellStyle name="Note 2 3 2 2 3 5 6" xfId="51057"/>
    <cellStyle name="Note 2 3 2 2 3 5 7" xfId="51058"/>
    <cellStyle name="Note 2 3 2 2 3 5 8" xfId="51059"/>
    <cellStyle name="Note 2 3 2 2 3 5 9" xfId="51060"/>
    <cellStyle name="Note 2 3 2 2 3 6" xfId="51061"/>
    <cellStyle name="Note 2 3 2 2 3 6 10" xfId="51062"/>
    <cellStyle name="Note 2 3 2 2 3 6 2" xfId="51063"/>
    <cellStyle name="Note 2 3 2 2 3 6 2 2" xfId="51064"/>
    <cellStyle name="Note 2 3 2 2 3 6 2 3" xfId="51065"/>
    <cellStyle name="Note 2 3 2 2 3 6 2 4" xfId="51066"/>
    <cellStyle name="Note 2 3 2 2 3 6 2 5" xfId="51067"/>
    <cellStyle name="Note 2 3 2 2 3 6 2 6" xfId="51068"/>
    <cellStyle name="Note 2 3 2 2 3 6 2 7" xfId="51069"/>
    <cellStyle name="Note 2 3 2 2 3 6 2 8" xfId="51070"/>
    <cellStyle name="Note 2 3 2 2 3 6 2 9" xfId="51071"/>
    <cellStyle name="Note 2 3 2 2 3 6 3" xfId="51072"/>
    <cellStyle name="Note 2 3 2 2 3 6 4" xfId="51073"/>
    <cellStyle name="Note 2 3 2 2 3 6 5" xfId="51074"/>
    <cellStyle name="Note 2 3 2 2 3 6 6" xfId="51075"/>
    <cellStyle name="Note 2 3 2 2 3 6 7" xfId="51076"/>
    <cellStyle name="Note 2 3 2 2 3 6 8" xfId="51077"/>
    <cellStyle name="Note 2 3 2 2 3 6 9" xfId="51078"/>
    <cellStyle name="Note 2 3 2 2 3 7" xfId="51079"/>
    <cellStyle name="Note 2 3 2 2 3 7 2" xfId="51080"/>
    <cellStyle name="Note 2 3 2 2 3 7 3" xfId="51081"/>
    <cellStyle name="Note 2 3 2 2 3 7 4" xfId="51082"/>
    <cellStyle name="Note 2 3 2 2 3 7 5" xfId="51083"/>
    <cellStyle name="Note 2 3 2 2 3 7 6" xfId="51084"/>
    <cellStyle name="Note 2 3 2 2 3 7 7" xfId="51085"/>
    <cellStyle name="Note 2 3 2 2 3 7 8" xfId="51086"/>
    <cellStyle name="Note 2 3 2 2 3 8" xfId="51087"/>
    <cellStyle name="Note 2 3 2 2 3 8 2" xfId="51088"/>
    <cellStyle name="Note 2 3 2 2 3 8 3" xfId="51089"/>
    <cellStyle name="Note 2 3 2 2 3 8 4" xfId="51090"/>
    <cellStyle name="Note 2 3 2 2 3 8 5" xfId="51091"/>
    <cellStyle name="Note 2 3 2 2 3 8 6" xfId="51092"/>
    <cellStyle name="Note 2 3 2 2 3 8 7" xfId="51093"/>
    <cellStyle name="Note 2 3 2 2 3 8 8" xfId="51094"/>
    <cellStyle name="Note 2 3 2 2 3 8 9" xfId="51095"/>
    <cellStyle name="Note 2 3 2 2 3 9" xfId="51096"/>
    <cellStyle name="Note 2 3 2 2 4" xfId="51097"/>
    <cellStyle name="Note 2 3 2 2 4 10" xfId="51098"/>
    <cellStyle name="Note 2 3 2 2 4 11" xfId="51099"/>
    <cellStyle name="Note 2 3 2 2 4 12" xfId="51100"/>
    <cellStyle name="Note 2 3 2 2 4 13" xfId="51101"/>
    <cellStyle name="Note 2 3 2 2 4 14" xfId="51102"/>
    <cellStyle name="Note 2 3 2 2 4 15" xfId="51103"/>
    <cellStyle name="Note 2 3 2 2 4 16" xfId="51104"/>
    <cellStyle name="Note 2 3 2 2 4 17" xfId="51105"/>
    <cellStyle name="Note 2 3 2 2 4 18" xfId="51106"/>
    <cellStyle name="Note 2 3 2 2 4 2" xfId="51107"/>
    <cellStyle name="Note 2 3 2 2 4 2 10" xfId="51108"/>
    <cellStyle name="Note 2 3 2 2 4 2 2" xfId="51109"/>
    <cellStyle name="Note 2 3 2 2 4 2 2 2" xfId="51110"/>
    <cellStyle name="Note 2 3 2 2 4 2 2 3" xfId="51111"/>
    <cellStyle name="Note 2 3 2 2 4 2 2 4" xfId="51112"/>
    <cellStyle name="Note 2 3 2 2 4 2 2 5" xfId="51113"/>
    <cellStyle name="Note 2 3 2 2 4 2 2 6" xfId="51114"/>
    <cellStyle name="Note 2 3 2 2 4 2 2 7" xfId="51115"/>
    <cellStyle name="Note 2 3 2 2 4 2 2 8" xfId="51116"/>
    <cellStyle name="Note 2 3 2 2 4 2 2 9" xfId="51117"/>
    <cellStyle name="Note 2 3 2 2 4 2 3" xfId="51118"/>
    <cellStyle name="Note 2 3 2 2 4 2 4" xfId="51119"/>
    <cellStyle name="Note 2 3 2 2 4 2 5" xfId="51120"/>
    <cellStyle name="Note 2 3 2 2 4 2 6" xfId="51121"/>
    <cellStyle name="Note 2 3 2 2 4 2 7" xfId="51122"/>
    <cellStyle name="Note 2 3 2 2 4 2 8" xfId="51123"/>
    <cellStyle name="Note 2 3 2 2 4 2 9" xfId="51124"/>
    <cellStyle name="Note 2 3 2 2 4 3" xfId="51125"/>
    <cellStyle name="Note 2 3 2 2 4 3 2" xfId="51126"/>
    <cellStyle name="Note 2 3 2 2 4 3 3" xfId="51127"/>
    <cellStyle name="Note 2 3 2 2 4 3 4" xfId="51128"/>
    <cellStyle name="Note 2 3 2 2 4 3 5" xfId="51129"/>
    <cellStyle name="Note 2 3 2 2 4 3 6" xfId="51130"/>
    <cellStyle name="Note 2 3 2 2 4 3 7" xfId="51131"/>
    <cellStyle name="Note 2 3 2 2 4 3 8" xfId="51132"/>
    <cellStyle name="Note 2 3 2 2 4 4" xfId="51133"/>
    <cellStyle name="Note 2 3 2 2 4 4 2" xfId="51134"/>
    <cellStyle name="Note 2 3 2 2 4 4 3" xfId="51135"/>
    <cellStyle name="Note 2 3 2 2 4 4 4" xfId="51136"/>
    <cellStyle name="Note 2 3 2 2 4 4 5" xfId="51137"/>
    <cellStyle name="Note 2 3 2 2 4 4 6" xfId="51138"/>
    <cellStyle name="Note 2 3 2 2 4 4 7" xfId="51139"/>
    <cellStyle name="Note 2 3 2 2 4 4 8" xfId="51140"/>
    <cellStyle name="Note 2 3 2 2 4 4 9" xfId="51141"/>
    <cellStyle name="Note 2 3 2 2 4 5" xfId="51142"/>
    <cellStyle name="Note 2 3 2 2 4 6" xfId="51143"/>
    <cellStyle name="Note 2 3 2 2 4 7" xfId="51144"/>
    <cellStyle name="Note 2 3 2 2 4 8" xfId="51145"/>
    <cellStyle name="Note 2 3 2 2 4 9" xfId="51146"/>
    <cellStyle name="Note 2 3 2 2 5" xfId="51147"/>
    <cellStyle name="Note 2 3 2 2 5 10" xfId="51148"/>
    <cellStyle name="Note 2 3 2 2 5 11" xfId="51149"/>
    <cellStyle name="Note 2 3 2 2 5 12" xfId="51150"/>
    <cellStyle name="Note 2 3 2 2 5 13" xfId="51151"/>
    <cellStyle name="Note 2 3 2 2 5 14" xfId="51152"/>
    <cellStyle name="Note 2 3 2 2 5 15" xfId="51153"/>
    <cellStyle name="Note 2 3 2 2 5 16" xfId="51154"/>
    <cellStyle name="Note 2 3 2 2 5 17" xfId="51155"/>
    <cellStyle name="Note 2 3 2 2 5 18" xfId="51156"/>
    <cellStyle name="Note 2 3 2 2 5 2" xfId="51157"/>
    <cellStyle name="Note 2 3 2 2 5 3" xfId="51158"/>
    <cellStyle name="Note 2 3 2 2 5 4" xfId="51159"/>
    <cellStyle name="Note 2 3 2 2 5 5" xfId="51160"/>
    <cellStyle name="Note 2 3 2 2 5 6" xfId="51161"/>
    <cellStyle name="Note 2 3 2 2 5 7" xfId="51162"/>
    <cellStyle name="Note 2 3 2 2 5 8" xfId="51163"/>
    <cellStyle name="Note 2 3 2 2 5 9" xfId="51164"/>
    <cellStyle name="Note 2 3 2 2 6" xfId="51165"/>
    <cellStyle name="Note 2 3 2 2 6 10" xfId="51166"/>
    <cellStyle name="Note 2 3 2 2 6 11" xfId="51167"/>
    <cellStyle name="Note 2 3 2 2 6 12" xfId="51168"/>
    <cellStyle name="Note 2 3 2 2 6 13" xfId="51169"/>
    <cellStyle name="Note 2 3 2 2 6 14" xfId="51170"/>
    <cellStyle name="Note 2 3 2 2 6 15" xfId="51171"/>
    <cellStyle name="Note 2 3 2 2 6 16" xfId="51172"/>
    <cellStyle name="Note 2 3 2 2 6 17" xfId="51173"/>
    <cellStyle name="Note 2 3 2 2 6 18" xfId="51174"/>
    <cellStyle name="Note 2 3 2 2 6 2" xfId="51175"/>
    <cellStyle name="Note 2 3 2 2 6 3" xfId="51176"/>
    <cellStyle name="Note 2 3 2 2 6 4" xfId="51177"/>
    <cellStyle name="Note 2 3 2 2 6 5" xfId="51178"/>
    <cellStyle name="Note 2 3 2 2 6 6" xfId="51179"/>
    <cellStyle name="Note 2 3 2 2 6 7" xfId="51180"/>
    <cellStyle name="Note 2 3 2 2 6 8" xfId="51181"/>
    <cellStyle name="Note 2 3 2 2 6 9" xfId="51182"/>
    <cellStyle name="Note 2 3 2 2 7" xfId="51183"/>
    <cellStyle name="Note 2 3 2 2 7 10" xfId="51184"/>
    <cellStyle name="Note 2 3 2 2 7 11" xfId="51185"/>
    <cellStyle name="Note 2 3 2 2 7 12" xfId="51186"/>
    <cellStyle name="Note 2 3 2 2 7 13" xfId="51187"/>
    <cellStyle name="Note 2 3 2 2 7 14" xfId="51188"/>
    <cellStyle name="Note 2 3 2 2 7 15" xfId="51189"/>
    <cellStyle name="Note 2 3 2 2 7 16" xfId="51190"/>
    <cellStyle name="Note 2 3 2 2 7 17" xfId="51191"/>
    <cellStyle name="Note 2 3 2 2 7 18" xfId="51192"/>
    <cellStyle name="Note 2 3 2 2 7 2" xfId="51193"/>
    <cellStyle name="Note 2 3 2 2 7 3" xfId="51194"/>
    <cellStyle name="Note 2 3 2 2 7 4" xfId="51195"/>
    <cellStyle name="Note 2 3 2 2 7 5" xfId="51196"/>
    <cellStyle name="Note 2 3 2 2 7 6" xfId="51197"/>
    <cellStyle name="Note 2 3 2 2 7 7" xfId="51198"/>
    <cellStyle name="Note 2 3 2 2 7 8" xfId="51199"/>
    <cellStyle name="Note 2 3 2 2 7 9" xfId="51200"/>
    <cellStyle name="Note 2 3 2 2 8" xfId="51201"/>
    <cellStyle name="Note 2 3 2 2 8 2" xfId="51202"/>
    <cellStyle name="Note 2 3 2 2 8 3" xfId="51203"/>
    <cellStyle name="Note 2 3 2 2 8 4" xfId="51204"/>
    <cellStyle name="Note 2 3 2 2 8 5" xfId="51205"/>
    <cellStyle name="Note 2 3 2 2 8 6" xfId="51206"/>
    <cellStyle name="Note 2 3 2 2 8 7" xfId="51207"/>
    <cellStyle name="Note 2 3 2 2 8 8" xfId="51208"/>
    <cellStyle name="Note 2 3 2 2 8 9" xfId="51209"/>
    <cellStyle name="Note 2 3 2 2 9" xfId="51210"/>
    <cellStyle name="Note 2 3 2 2 9 2" xfId="51211"/>
    <cellStyle name="Note 2 3 2 2 9 3" xfId="51212"/>
    <cellStyle name="Note 2 3 2 2 9 4" xfId="51213"/>
    <cellStyle name="Note 2 3 2 2 9 5" xfId="51214"/>
    <cellStyle name="Note 2 3 2 2 9 6" xfId="51215"/>
    <cellStyle name="Note 2 3 2 2 9 7" xfId="51216"/>
    <cellStyle name="Note 2 3 2 2 9 8" xfId="51217"/>
    <cellStyle name="Note 2 3 2 2 9 9" xfId="51218"/>
    <cellStyle name="Note 2 3 2 20" xfId="51219"/>
    <cellStyle name="Note 2 3 2 21" xfId="51220"/>
    <cellStyle name="Note 2 3 2 22" xfId="51221"/>
    <cellStyle name="Note 2 3 2 23" xfId="51222"/>
    <cellStyle name="Note 2 3 2 24" xfId="51223"/>
    <cellStyle name="Note 2 3 2 25" xfId="51224"/>
    <cellStyle name="Note 2 3 2 26" xfId="51225"/>
    <cellStyle name="Note 2 3 2 27" xfId="51226"/>
    <cellStyle name="Note 2 3 2 28" xfId="51227"/>
    <cellStyle name="Note 2 3 2 29" xfId="51228"/>
    <cellStyle name="Note 2 3 2 3" xfId="51229"/>
    <cellStyle name="Note 2 3 2 3 10" xfId="51230"/>
    <cellStyle name="Note 2 3 2 3 10 2" xfId="51231"/>
    <cellStyle name="Note 2 3 2 3 10 3" xfId="51232"/>
    <cellStyle name="Note 2 3 2 3 10 4" xfId="51233"/>
    <cellStyle name="Note 2 3 2 3 10 5" xfId="51234"/>
    <cellStyle name="Note 2 3 2 3 10 6" xfId="51235"/>
    <cellStyle name="Note 2 3 2 3 10 7" xfId="51236"/>
    <cellStyle name="Note 2 3 2 3 10 8" xfId="51237"/>
    <cellStyle name="Note 2 3 2 3 11" xfId="51238"/>
    <cellStyle name="Note 2 3 2 3 12" xfId="51239"/>
    <cellStyle name="Note 2 3 2 3 13" xfId="51240"/>
    <cellStyle name="Note 2 3 2 3 14" xfId="51241"/>
    <cellStyle name="Note 2 3 2 3 15" xfId="51242"/>
    <cellStyle name="Note 2 3 2 3 16" xfId="51243"/>
    <cellStyle name="Note 2 3 2 3 17" xfId="51244"/>
    <cellStyle name="Note 2 3 2 3 18" xfId="51245"/>
    <cellStyle name="Note 2 3 2 3 19" xfId="51246"/>
    <cellStyle name="Note 2 3 2 3 2" xfId="51247"/>
    <cellStyle name="Note 2 3 2 3 2 10" xfId="51248"/>
    <cellStyle name="Note 2 3 2 3 2 11" xfId="51249"/>
    <cellStyle name="Note 2 3 2 3 2 12" xfId="51250"/>
    <cellStyle name="Note 2 3 2 3 2 13" xfId="51251"/>
    <cellStyle name="Note 2 3 2 3 2 14" xfId="51252"/>
    <cellStyle name="Note 2 3 2 3 2 15" xfId="51253"/>
    <cellStyle name="Note 2 3 2 3 2 16" xfId="51254"/>
    <cellStyle name="Note 2 3 2 3 2 17" xfId="51255"/>
    <cellStyle name="Note 2 3 2 3 2 18" xfId="51256"/>
    <cellStyle name="Note 2 3 2 3 2 19" xfId="51257"/>
    <cellStyle name="Note 2 3 2 3 2 2" xfId="51258"/>
    <cellStyle name="Note 2 3 2 3 2 2 10" xfId="51259"/>
    <cellStyle name="Note 2 3 2 3 2 2 2" xfId="51260"/>
    <cellStyle name="Note 2 3 2 3 2 2 2 2" xfId="51261"/>
    <cellStyle name="Note 2 3 2 3 2 2 2 3" xfId="51262"/>
    <cellStyle name="Note 2 3 2 3 2 2 2 4" xfId="51263"/>
    <cellStyle name="Note 2 3 2 3 2 2 2 5" xfId="51264"/>
    <cellStyle name="Note 2 3 2 3 2 2 2 6" xfId="51265"/>
    <cellStyle name="Note 2 3 2 3 2 2 2 7" xfId="51266"/>
    <cellStyle name="Note 2 3 2 3 2 2 2 8" xfId="51267"/>
    <cellStyle name="Note 2 3 2 3 2 2 2 9" xfId="51268"/>
    <cellStyle name="Note 2 3 2 3 2 2 3" xfId="51269"/>
    <cellStyle name="Note 2 3 2 3 2 2 3 2" xfId="51270"/>
    <cellStyle name="Note 2 3 2 3 2 2 4" xfId="51271"/>
    <cellStyle name="Note 2 3 2 3 2 2 4 2" xfId="51272"/>
    <cellStyle name="Note 2 3 2 3 2 2 5" xfId="51273"/>
    <cellStyle name="Note 2 3 2 3 2 2 6" xfId="51274"/>
    <cellStyle name="Note 2 3 2 3 2 2 7" xfId="51275"/>
    <cellStyle name="Note 2 3 2 3 2 2 8" xfId="51276"/>
    <cellStyle name="Note 2 3 2 3 2 2 9" xfId="51277"/>
    <cellStyle name="Note 2 3 2 3 2 20" xfId="51278"/>
    <cellStyle name="Note 2 3 2 3 2 21" xfId="51279"/>
    <cellStyle name="Note 2 3 2 3 2 22" xfId="51280"/>
    <cellStyle name="Note 2 3 2 3 2 23" xfId="51281"/>
    <cellStyle name="Note 2 3 2 3 2 24" xfId="51282"/>
    <cellStyle name="Note 2 3 2 3 2 25" xfId="51283"/>
    <cellStyle name="Note 2 3 2 3 2 3" xfId="51284"/>
    <cellStyle name="Note 2 3 2 3 2 3 2" xfId="51285"/>
    <cellStyle name="Note 2 3 2 3 2 3 3" xfId="51286"/>
    <cellStyle name="Note 2 3 2 3 2 3 4" xfId="51287"/>
    <cellStyle name="Note 2 3 2 3 2 3 5" xfId="51288"/>
    <cellStyle name="Note 2 3 2 3 2 3 6" xfId="51289"/>
    <cellStyle name="Note 2 3 2 3 2 3 7" xfId="51290"/>
    <cellStyle name="Note 2 3 2 3 2 3 8" xfId="51291"/>
    <cellStyle name="Note 2 3 2 3 2 3 9" xfId="51292"/>
    <cellStyle name="Note 2 3 2 3 2 4" xfId="51293"/>
    <cellStyle name="Note 2 3 2 3 2 4 2" xfId="51294"/>
    <cellStyle name="Note 2 3 2 3 2 4 3" xfId="51295"/>
    <cellStyle name="Note 2 3 2 3 2 4 4" xfId="51296"/>
    <cellStyle name="Note 2 3 2 3 2 4 5" xfId="51297"/>
    <cellStyle name="Note 2 3 2 3 2 4 6" xfId="51298"/>
    <cellStyle name="Note 2 3 2 3 2 4 7" xfId="51299"/>
    <cellStyle name="Note 2 3 2 3 2 4 8" xfId="51300"/>
    <cellStyle name="Note 2 3 2 3 2 4 9" xfId="51301"/>
    <cellStyle name="Note 2 3 2 3 2 5" xfId="51302"/>
    <cellStyle name="Note 2 3 2 3 2 5 2" xfId="51303"/>
    <cellStyle name="Note 2 3 2 3 2 5 3" xfId="51304"/>
    <cellStyle name="Note 2 3 2 3 2 5 4" xfId="51305"/>
    <cellStyle name="Note 2 3 2 3 2 5 5" xfId="51306"/>
    <cellStyle name="Note 2 3 2 3 2 5 6" xfId="51307"/>
    <cellStyle name="Note 2 3 2 3 2 5 7" xfId="51308"/>
    <cellStyle name="Note 2 3 2 3 2 5 8" xfId="51309"/>
    <cellStyle name="Note 2 3 2 3 2 5 9" xfId="51310"/>
    <cellStyle name="Note 2 3 2 3 2 6" xfId="51311"/>
    <cellStyle name="Note 2 3 2 3 2 6 2" xfId="51312"/>
    <cellStyle name="Note 2 3 2 3 2 6 3" xfId="51313"/>
    <cellStyle name="Note 2 3 2 3 2 6 4" xfId="51314"/>
    <cellStyle name="Note 2 3 2 3 2 6 5" xfId="51315"/>
    <cellStyle name="Note 2 3 2 3 2 6 6" xfId="51316"/>
    <cellStyle name="Note 2 3 2 3 2 6 7" xfId="51317"/>
    <cellStyle name="Note 2 3 2 3 2 6 8" xfId="51318"/>
    <cellStyle name="Note 2 3 2 3 2 6 9" xfId="51319"/>
    <cellStyle name="Note 2 3 2 3 2 7" xfId="51320"/>
    <cellStyle name="Note 2 3 2 3 2 7 2" xfId="51321"/>
    <cellStyle name="Note 2 3 2 3 2 7 3" xfId="51322"/>
    <cellStyle name="Note 2 3 2 3 2 7 4" xfId="51323"/>
    <cellStyle name="Note 2 3 2 3 2 7 5" xfId="51324"/>
    <cellStyle name="Note 2 3 2 3 2 7 6" xfId="51325"/>
    <cellStyle name="Note 2 3 2 3 2 7 7" xfId="51326"/>
    <cellStyle name="Note 2 3 2 3 2 7 8" xfId="51327"/>
    <cellStyle name="Note 2 3 2 3 2 8" xfId="51328"/>
    <cellStyle name="Note 2 3 2 3 2 9" xfId="51329"/>
    <cellStyle name="Note 2 3 2 3 20" xfId="51330"/>
    <cellStyle name="Note 2 3 2 3 21" xfId="51331"/>
    <cellStyle name="Note 2 3 2 3 22" xfId="51332"/>
    <cellStyle name="Note 2 3 2 3 23" xfId="51333"/>
    <cellStyle name="Note 2 3 2 3 24" xfId="51334"/>
    <cellStyle name="Note 2 3 2 3 25" xfId="51335"/>
    <cellStyle name="Note 2 3 2 3 26" xfId="51336"/>
    <cellStyle name="Note 2 3 2 3 27" xfId="51337"/>
    <cellStyle name="Note 2 3 2 3 3" xfId="51338"/>
    <cellStyle name="Note 2 3 2 3 3 10" xfId="51339"/>
    <cellStyle name="Note 2 3 2 3 3 11" xfId="51340"/>
    <cellStyle name="Note 2 3 2 3 3 12" xfId="51341"/>
    <cellStyle name="Note 2 3 2 3 3 13" xfId="51342"/>
    <cellStyle name="Note 2 3 2 3 3 14" xfId="51343"/>
    <cellStyle name="Note 2 3 2 3 3 15" xfId="51344"/>
    <cellStyle name="Note 2 3 2 3 3 16" xfId="51345"/>
    <cellStyle name="Note 2 3 2 3 3 17" xfId="51346"/>
    <cellStyle name="Note 2 3 2 3 3 18" xfId="51347"/>
    <cellStyle name="Note 2 3 2 3 3 19" xfId="51348"/>
    <cellStyle name="Note 2 3 2 3 3 2" xfId="51349"/>
    <cellStyle name="Note 2 3 2 3 3 2 10" xfId="51350"/>
    <cellStyle name="Note 2 3 2 3 3 2 2" xfId="51351"/>
    <cellStyle name="Note 2 3 2 3 3 2 2 2" xfId="51352"/>
    <cellStyle name="Note 2 3 2 3 3 2 2 3" xfId="51353"/>
    <cellStyle name="Note 2 3 2 3 3 2 2 4" xfId="51354"/>
    <cellStyle name="Note 2 3 2 3 3 2 2 5" xfId="51355"/>
    <cellStyle name="Note 2 3 2 3 3 2 2 6" xfId="51356"/>
    <cellStyle name="Note 2 3 2 3 3 2 2 7" xfId="51357"/>
    <cellStyle name="Note 2 3 2 3 3 2 2 8" xfId="51358"/>
    <cellStyle name="Note 2 3 2 3 3 2 2 9" xfId="51359"/>
    <cellStyle name="Note 2 3 2 3 3 2 3" xfId="51360"/>
    <cellStyle name="Note 2 3 2 3 3 2 4" xfId="51361"/>
    <cellStyle name="Note 2 3 2 3 3 2 5" xfId="51362"/>
    <cellStyle name="Note 2 3 2 3 3 2 6" xfId="51363"/>
    <cellStyle name="Note 2 3 2 3 3 2 7" xfId="51364"/>
    <cellStyle name="Note 2 3 2 3 3 2 8" xfId="51365"/>
    <cellStyle name="Note 2 3 2 3 3 2 9" xfId="51366"/>
    <cellStyle name="Note 2 3 2 3 3 20" xfId="51367"/>
    <cellStyle name="Note 2 3 2 3 3 21" xfId="51368"/>
    <cellStyle name="Note 2 3 2 3 3 22" xfId="51369"/>
    <cellStyle name="Note 2 3 2 3 3 23" xfId="51370"/>
    <cellStyle name="Note 2 3 2 3 3 24" xfId="51371"/>
    <cellStyle name="Note 2 3 2 3 3 3" xfId="51372"/>
    <cellStyle name="Note 2 3 2 3 3 3 2" xfId="51373"/>
    <cellStyle name="Note 2 3 2 3 3 3 3" xfId="51374"/>
    <cellStyle name="Note 2 3 2 3 3 3 4" xfId="51375"/>
    <cellStyle name="Note 2 3 2 3 3 3 5" xfId="51376"/>
    <cellStyle name="Note 2 3 2 3 3 3 6" xfId="51377"/>
    <cellStyle name="Note 2 3 2 3 3 3 7" xfId="51378"/>
    <cellStyle name="Note 2 3 2 3 3 3 8" xfId="51379"/>
    <cellStyle name="Note 2 3 2 3 3 4" xfId="51380"/>
    <cellStyle name="Note 2 3 2 3 3 4 2" xfId="51381"/>
    <cellStyle name="Note 2 3 2 3 3 4 3" xfId="51382"/>
    <cellStyle name="Note 2 3 2 3 3 4 4" xfId="51383"/>
    <cellStyle name="Note 2 3 2 3 3 4 5" xfId="51384"/>
    <cellStyle name="Note 2 3 2 3 3 4 6" xfId="51385"/>
    <cellStyle name="Note 2 3 2 3 3 4 7" xfId="51386"/>
    <cellStyle name="Note 2 3 2 3 3 4 8" xfId="51387"/>
    <cellStyle name="Note 2 3 2 3 3 4 9" xfId="51388"/>
    <cellStyle name="Note 2 3 2 3 3 5" xfId="51389"/>
    <cellStyle name="Note 2 3 2 3 3 5 2" xfId="51390"/>
    <cellStyle name="Note 2 3 2 3 3 5 3" xfId="51391"/>
    <cellStyle name="Note 2 3 2 3 3 5 4" xfId="51392"/>
    <cellStyle name="Note 2 3 2 3 3 5 5" xfId="51393"/>
    <cellStyle name="Note 2 3 2 3 3 5 6" xfId="51394"/>
    <cellStyle name="Note 2 3 2 3 3 5 7" xfId="51395"/>
    <cellStyle name="Note 2 3 2 3 3 5 8" xfId="51396"/>
    <cellStyle name="Note 2 3 2 3 3 6" xfId="51397"/>
    <cellStyle name="Note 2 3 2 3 3 6 2" xfId="51398"/>
    <cellStyle name="Note 2 3 2 3 3 6 3" xfId="51399"/>
    <cellStyle name="Note 2 3 2 3 3 6 4" xfId="51400"/>
    <cellStyle name="Note 2 3 2 3 3 6 5" xfId="51401"/>
    <cellStyle name="Note 2 3 2 3 3 6 6" xfId="51402"/>
    <cellStyle name="Note 2 3 2 3 3 6 7" xfId="51403"/>
    <cellStyle name="Note 2 3 2 3 3 6 8" xfId="51404"/>
    <cellStyle name="Note 2 3 2 3 3 7" xfId="51405"/>
    <cellStyle name="Note 2 3 2 3 3 7 2" xfId="51406"/>
    <cellStyle name="Note 2 3 2 3 3 7 3" xfId="51407"/>
    <cellStyle name="Note 2 3 2 3 3 7 4" xfId="51408"/>
    <cellStyle name="Note 2 3 2 3 3 7 5" xfId="51409"/>
    <cellStyle name="Note 2 3 2 3 3 7 6" xfId="51410"/>
    <cellStyle name="Note 2 3 2 3 3 7 7" xfId="51411"/>
    <cellStyle name="Note 2 3 2 3 3 7 8" xfId="51412"/>
    <cellStyle name="Note 2 3 2 3 3 8" xfId="51413"/>
    <cellStyle name="Note 2 3 2 3 3 9" xfId="51414"/>
    <cellStyle name="Note 2 3 2 3 4" xfId="51415"/>
    <cellStyle name="Note 2 3 2 3 4 10" xfId="51416"/>
    <cellStyle name="Note 2 3 2 3 4 11" xfId="51417"/>
    <cellStyle name="Note 2 3 2 3 4 12" xfId="51418"/>
    <cellStyle name="Note 2 3 2 3 4 13" xfId="51419"/>
    <cellStyle name="Note 2 3 2 3 4 14" xfId="51420"/>
    <cellStyle name="Note 2 3 2 3 4 15" xfId="51421"/>
    <cellStyle name="Note 2 3 2 3 4 16" xfId="51422"/>
    <cellStyle name="Note 2 3 2 3 4 17" xfId="51423"/>
    <cellStyle name="Note 2 3 2 3 4 18" xfId="51424"/>
    <cellStyle name="Note 2 3 2 3 4 2" xfId="51425"/>
    <cellStyle name="Note 2 3 2 3 4 2 10" xfId="51426"/>
    <cellStyle name="Note 2 3 2 3 4 2 2" xfId="51427"/>
    <cellStyle name="Note 2 3 2 3 4 2 2 2" xfId="51428"/>
    <cellStyle name="Note 2 3 2 3 4 2 2 3" xfId="51429"/>
    <cellStyle name="Note 2 3 2 3 4 2 2 4" xfId="51430"/>
    <cellStyle name="Note 2 3 2 3 4 2 2 5" xfId="51431"/>
    <cellStyle name="Note 2 3 2 3 4 2 2 6" xfId="51432"/>
    <cellStyle name="Note 2 3 2 3 4 2 2 7" xfId="51433"/>
    <cellStyle name="Note 2 3 2 3 4 2 2 8" xfId="51434"/>
    <cellStyle name="Note 2 3 2 3 4 2 2 9" xfId="51435"/>
    <cellStyle name="Note 2 3 2 3 4 2 3" xfId="51436"/>
    <cellStyle name="Note 2 3 2 3 4 2 4" xfId="51437"/>
    <cellStyle name="Note 2 3 2 3 4 2 5" xfId="51438"/>
    <cellStyle name="Note 2 3 2 3 4 2 6" xfId="51439"/>
    <cellStyle name="Note 2 3 2 3 4 2 7" xfId="51440"/>
    <cellStyle name="Note 2 3 2 3 4 2 8" xfId="51441"/>
    <cellStyle name="Note 2 3 2 3 4 2 9" xfId="51442"/>
    <cellStyle name="Note 2 3 2 3 4 3" xfId="51443"/>
    <cellStyle name="Note 2 3 2 3 4 3 2" xfId="51444"/>
    <cellStyle name="Note 2 3 2 3 4 3 3" xfId="51445"/>
    <cellStyle name="Note 2 3 2 3 4 3 4" xfId="51446"/>
    <cellStyle name="Note 2 3 2 3 4 3 5" xfId="51447"/>
    <cellStyle name="Note 2 3 2 3 4 3 6" xfId="51448"/>
    <cellStyle name="Note 2 3 2 3 4 3 7" xfId="51449"/>
    <cellStyle name="Note 2 3 2 3 4 3 8" xfId="51450"/>
    <cellStyle name="Note 2 3 2 3 4 4" xfId="51451"/>
    <cellStyle name="Note 2 3 2 3 4 4 2" xfId="51452"/>
    <cellStyle name="Note 2 3 2 3 4 4 3" xfId="51453"/>
    <cellStyle name="Note 2 3 2 3 4 4 4" xfId="51454"/>
    <cellStyle name="Note 2 3 2 3 4 4 5" xfId="51455"/>
    <cellStyle name="Note 2 3 2 3 4 4 6" xfId="51456"/>
    <cellStyle name="Note 2 3 2 3 4 4 7" xfId="51457"/>
    <cellStyle name="Note 2 3 2 3 4 4 8" xfId="51458"/>
    <cellStyle name="Note 2 3 2 3 4 4 9" xfId="51459"/>
    <cellStyle name="Note 2 3 2 3 4 5" xfId="51460"/>
    <cellStyle name="Note 2 3 2 3 4 6" xfId="51461"/>
    <cellStyle name="Note 2 3 2 3 4 7" xfId="51462"/>
    <cellStyle name="Note 2 3 2 3 4 8" xfId="51463"/>
    <cellStyle name="Note 2 3 2 3 4 9" xfId="51464"/>
    <cellStyle name="Note 2 3 2 3 5" xfId="51465"/>
    <cellStyle name="Note 2 3 2 3 5 10" xfId="51466"/>
    <cellStyle name="Note 2 3 2 3 5 11" xfId="51467"/>
    <cellStyle name="Note 2 3 2 3 5 12" xfId="51468"/>
    <cellStyle name="Note 2 3 2 3 5 13" xfId="51469"/>
    <cellStyle name="Note 2 3 2 3 5 14" xfId="51470"/>
    <cellStyle name="Note 2 3 2 3 5 15" xfId="51471"/>
    <cellStyle name="Note 2 3 2 3 5 16" xfId="51472"/>
    <cellStyle name="Note 2 3 2 3 5 17" xfId="51473"/>
    <cellStyle name="Note 2 3 2 3 5 18" xfId="51474"/>
    <cellStyle name="Note 2 3 2 3 5 2" xfId="51475"/>
    <cellStyle name="Note 2 3 2 3 5 2 10" xfId="51476"/>
    <cellStyle name="Note 2 3 2 3 5 2 2" xfId="51477"/>
    <cellStyle name="Note 2 3 2 3 5 2 2 2" xfId="51478"/>
    <cellStyle name="Note 2 3 2 3 5 2 2 3" xfId="51479"/>
    <cellStyle name="Note 2 3 2 3 5 2 2 4" xfId="51480"/>
    <cellStyle name="Note 2 3 2 3 5 2 2 5" xfId="51481"/>
    <cellStyle name="Note 2 3 2 3 5 2 2 6" xfId="51482"/>
    <cellStyle name="Note 2 3 2 3 5 2 2 7" xfId="51483"/>
    <cellStyle name="Note 2 3 2 3 5 2 2 8" xfId="51484"/>
    <cellStyle name="Note 2 3 2 3 5 2 2 9" xfId="51485"/>
    <cellStyle name="Note 2 3 2 3 5 2 3" xfId="51486"/>
    <cellStyle name="Note 2 3 2 3 5 2 4" xfId="51487"/>
    <cellStyle name="Note 2 3 2 3 5 2 5" xfId="51488"/>
    <cellStyle name="Note 2 3 2 3 5 2 6" xfId="51489"/>
    <cellStyle name="Note 2 3 2 3 5 2 7" xfId="51490"/>
    <cellStyle name="Note 2 3 2 3 5 2 8" xfId="51491"/>
    <cellStyle name="Note 2 3 2 3 5 2 9" xfId="51492"/>
    <cellStyle name="Note 2 3 2 3 5 3" xfId="51493"/>
    <cellStyle name="Note 2 3 2 3 5 3 2" xfId="51494"/>
    <cellStyle name="Note 2 3 2 3 5 3 3" xfId="51495"/>
    <cellStyle name="Note 2 3 2 3 5 3 4" xfId="51496"/>
    <cellStyle name="Note 2 3 2 3 5 3 5" xfId="51497"/>
    <cellStyle name="Note 2 3 2 3 5 3 6" xfId="51498"/>
    <cellStyle name="Note 2 3 2 3 5 3 7" xfId="51499"/>
    <cellStyle name="Note 2 3 2 3 5 3 8" xfId="51500"/>
    <cellStyle name="Note 2 3 2 3 5 4" xfId="51501"/>
    <cellStyle name="Note 2 3 2 3 5 4 2" xfId="51502"/>
    <cellStyle name="Note 2 3 2 3 5 4 3" xfId="51503"/>
    <cellStyle name="Note 2 3 2 3 5 4 4" xfId="51504"/>
    <cellStyle name="Note 2 3 2 3 5 4 5" xfId="51505"/>
    <cellStyle name="Note 2 3 2 3 5 4 6" xfId="51506"/>
    <cellStyle name="Note 2 3 2 3 5 4 7" xfId="51507"/>
    <cellStyle name="Note 2 3 2 3 5 4 8" xfId="51508"/>
    <cellStyle name="Note 2 3 2 3 5 4 9" xfId="51509"/>
    <cellStyle name="Note 2 3 2 3 5 5" xfId="51510"/>
    <cellStyle name="Note 2 3 2 3 5 6" xfId="51511"/>
    <cellStyle name="Note 2 3 2 3 5 7" xfId="51512"/>
    <cellStyle name="Note 2 3 2 3 5 8" xfId="51513"/>
    <cellStyle name="Note 2 3 2 3 5 9" xfId="51514"/>
    <cellStyle name="Note 2 3 2 3 6" xfId="51515"/>
    <cellStyle name="Note 2 3 2 3 6 10" xfId="51516"/>
    <cellStyle name="Note 2 3 2 3 6 11" xfId="51517"/>
    <cellStyle name="Note 2 3 2 3 6 12" xfId="51518"/>
    <cellStyle name="Note 2 3 2 3 6 13" xfId="51519"/>
    <cellStyle name="Note 2 3 2 3 6 14" xfId="51520"/>
    <cellStyle name="Note 2 3 2 3 6 15" xfId="51521"/>
    <cellStyle name="Note 2 3 2 3 6 16" xfId="51522"/>
    <cellStyle name="Note 2 3 2 3 6 17" xfId="51523"/>
    <cellStyle name="Note 2 3 2 3 6 18" xfId="51524"/>
    <cellStyle name="Note 2 3 2 3 6 2" xfId="51525"/>
    <cellStyle name="Note 2 3 2 3 6 2 2" xfId="51526"/>
    <cellStyle name="Note 2 3 2 3 6 2 3" xfId="51527"/>
    <cellStyle name="Note 2 3 2 3 6 2 4" xfId="51528"/>
    <cellStyle name="Note 2 3 2 3 6 2 5" xfId="51529"/>
    <cellStyle name="Note 2 3 2 3 6 2 6" xfId="51530"/>
    <cellStyle name="Note 2 3 2 3 6 2 7" xfId="51531"/>
    <cellStyle name="Note 2 3 2 3 6 2 8" xfId="51532"/>
    <cellStyle name="Note 2 3 2 3 6 2 9" xfId="51533"/>
    <cellStyle name="Note 2 3 2 3 6 3" xfId="51534"/>
    <cellStyle name="Note 2 3 2 3 6 4" xfId="51535"/>
    <cellStyle name="Note 2 3 2 3 6 5" xfId="51536"/>
    <cellStyle name="Note 2 3 2 3 6 6" xfId="51537"/>
    <cellStyle name="Note 2 3 2 3 6 7" xfId="51538"/>
    <cellStyle name="Note 2 3 2 3 6 8" xfId="51539"/>
    <cellStyle name="Note 2 3 2 3 6 9" xfId="51540"/>
    <cellStyle name="Note 2 3 2 3 7" xfId="51541"/>
    <cellStyle name="Note 2 3 2 3 7 2" xfId="51542"/>
    <cellStyle name="Note 2 3 2 3 7 3" xfId="51543"/>
    <cellStyle name="Note 2 3 2 3 7 4" xfId="51544"/>
    <cellStyle name="Note 2 3 2 3 7 5" xfId="51545"/>
    <cellStyle name="Note 2 3 2 3 7 6" xfId="51546"/>
    <cellStyle name="Note 2 3 2 3 7 7" xfId="51547"/>
    <cellStyle name="Note 2 3 2 3 7 8" xfId="51548"/>
    <cellStyle name="Note 2 3 2 3 7 9" xfId="51549"/>
    <cellStyle name="Note 2 3 2 3 8" xfId="51550"/>
    <cellStyle name="Note 2 3 2 3 8 2" xfId="51551"/>
    <cellStyle name="Note 2 3 2 3 8 3" xfId="51552"/>
    <cellStyle name="Note 2 3 2 3 8 4" xfId="51553"/>
    <cellStyle name="Note 2 3 2 3 8 5" xfId="51554"/>
    <cellStyle name="Note 2 3 2 3 8 6" xfId="51555"/>
    <cellStyle name="Note 2 3 2 3 8 7" xfId="51556"/>
    <cellStyle name="Note 2 3 2 3 8 8" xfId="51557"/>
    <cellStyle name="Note 2 3 2 3 8 9" xfId="51558"/>
    <cellStyle name="Note 2 3 2 3 9" xfId="51559"/>
    <cellStyle name="Note 2 3 2 3 9 2" xfId="51560"/>
    <cellStyle name="Note 2 3 2 3 9 3" xfId="51561"/>
    <cellStyle name="Note 2 3 2 3 9 4" xfId="51562"/>
    <cellStyle name="Note 2 3 2 3 9 5" xfId="51563"/>
    <cellStyle name="Note 2 3 2 3 9 6" xfId="51564"/>
    <cellStyle name="Note 2 3 2 3 9 7" xfId="51565"/>
    <cellStyle name="Note 2 3 2 3 9 8" xfId="51566"/>
    <cellStyle name="Note 2 3 2 4" xfId="51567"/>
    <cellStyle name="Note 2 3 2 4 10" xfId="51568"/>
    <cellStyle name="Note 2 3 2 4 11" xfId="51569"/>
    <cellStyle name="Note 2 3 2 4 12" xfId="51570"/>
    <cellStyle name="Note 2 3 2 4 13" xfId="51571"/>
    <cellStyle name="Note 2 3 2 4 14" xfId="51572"/>
    <cellStyle name="Note 2 3 2 4 15" xfId="51573"/>
    <cellStyle name="Note 2 3 2 4 16" xfId="51574"/>
    <cellStyle name="Note 2 3 2 4 17" xfId="51575"/>
    <cellStyle name="Note 2 3 2 4 18" xfId="51576"/>
    <cellStyle name="Note 2 3 2 4 19" xfId="51577"/>
    <cellStyle name="Note 2 3 2 4 2" xfId="51578"/>
    <cellStyle name="Note 2 3 2 4 2 10" xfId="51579"/>
    <cellStyle name="Note 2 3 2 4 2 11" xfId="51580"/>
    <cellStyle name="Note 2 3 2 4 2 12" xfId="51581"/>
    <cellStyle name="Note 2 3 2 4 2 13" xfId="51582"/>
    <cellStyle name="Note 2 3 2 4 2 2" xfId="51583"/>
    <cellStyle name="Note 2 3 2 4 2 2 10" xfId="51584"/>
    <cellStyle name="Note 2 3 2 4 2 2 2" xfId="51585"/>
    <cellStyle name="Note 2 3 2 4 2 2 2 2" xfId="51586"/>
    <cellStyle name="Note 2 3 2 4 2 2 2 3" xfId="51587"/>
    <cellStyle name="Note 2 3 2 4 2 2 2 4" xfId="51588"/>
    <cellStyle name="Note 2 3 2 4 2 2 2 5" xfId="51589"/>
    <cellStyle name="Note 2 3 2 4 2 2 2 6" xfId="51590"/>
    <cellStyle name="Note 2 3 2 4 2 2 2 7" xfId="51591"/>
    <cellStyle name="Note 2 3 2 4 2 2 2 8" xfId="51592"/>
    <cellStyle name="Note 2 3 2 4 2 2 2 9" xfId="51593"/>
    <cellStyle name="Note 2 3 2 4 2 2 3" xfId="51594"/>
    <cellStyle name="Note 2 3 2 4 2 2 4" xfId="51595"/>
    <cellStyle name="Note 2 3 2 4 2 2 5" xfId="51596"/>
    <cellStyle name="Note 2 3 2 4 2 2 6" xfId="51597"/>
    <cellStyle name="Note 2 3 2 4 2 2 7" xfId="51598"/>
    <cellStyle name="Note 2 3 2 4 2 2 8" xfId="51599"/>
    <cellStyle name="Note 2 3 2 4 2 2 9" xfId="51600"/>
    <cellStyle name="Note 2 3 2 4 2 3" xfId="51601"/>
    <cellStyle name="Note 2 3 2 4 2 3 2" xfId="51602"/>
    <cellStyle name="Note 2 3 2 4 2 3 3" xfId="51603"/>
    <cellStyle name="Note 2 3 2 4 2 3 4" xfId="51604"/>
    <cellStyle name="Note 2 3 2 4 2 3 5" xfId="51605"/>
    <cellStyle name="Note 2 3 2 4 2 3 6" xfId="51606"/>
    <cellStyle name="Note 2 3 2 4 2 3 7" xfId="51607"/>
    <cellStyle name="Note 2 3 2 4 2 3 8" xfId="51608"/>
    <cellStyle name="Note 2 3 2 4 2 4" xfId="51609"/>
    <cellStyle name="Note 2 3 2 4 2 4 2" xfId="51610"/>
    <cellStyle name="Note 2 3 2 4 2 4 3" xfId="51611"/>
    <cellStyle name="Note 2 3 2 4 2 4 4" xfId="51612"/>
    <cellStyle name="Note 2 3 2 4 2 4 5" xfId="51613"/>
    <cellStyle name="Note 2 3 2 4 2 4 6" xfId="51614"/>
    <cellStyle name="Note 2 3 2 4 2 4 7" xfId="51615"/>
    <cellStyle name="Note 2 3 2 4 2 4 8" xfId="51616"/>
    <cellStyle name="Note 2 3 2 4 2 4 9" xfId="51617"/>
    <cellStyle name="Note 2 3 2 4 2 5" xfId="51618"/>
    <cellStyle name="Note 2 3 2 4 2 6" xfId="51619"/>
    <cellStyle name="Note 2 3 2 4 2 7" xfId="51620"/>
    <cellStyle name="Note 2 3 2 4 2 8" xfId="51621"/>
    <cellStyle name="Note 2 3 2 4 2 9" xfId="51622"/>
    <cellStyle name="Note 2 3 2 4 20" xfId="51623"/>
    <cellStyle name="Note 2 3 2 4 21" xfId="51624"/>
    <cellStyle name="Note 2 3 2 4 22" xfId="51625"/>
    <cellStyle name="Note 2 3 2 4 23" xfId="51626"/>
    <cellStyle name="Note 2 3 2 4 24" xfId="51627"/>
    <cellStyle name="Note 2 3 2 4 25" xfId="51628"/>
    <cellStyle name="Note 2 3 2 4 3" xfId="51629"/>
    <cellStyle name="Note 2 3 2 4 3 10" xfId="51630"/>
    <cellStyle name="Note 2 3 2 4 3 11" xfId="51631"/>
    <cellStyle name="Note 2 3 2 4 3 12" xfId="51632"/>
    <cellStyle name="Note 2 3 2 4 3 13" xfId="51633"/>
    <cellStyle name="Note 2 3 2 4 3 2" xfId="51634"/>
    <cellStyle name="Note 2 3 2 4 3 2 10" xfId="51635"/>
    <cellStyle name="Note 2 3 2 4 3 2 2" xfId="51636"/>
    <cellStyle name="Note 2 3 2 4 3 2 2 2" xfId="51637"/>
    <cellStyle name="Note 2 3 2 4 3 2 2 3" xfId="51638"/>
    <cellStyle name="Note 2 3 2 4 3 2 2 4" xfId="51639"/>
    <cellStyle name="Note 2 3 2 4 3 2 2 5" xfId="51640"/>
    <cellStyle name="Note 2 3 2 4 3 2 2 6" xfId="51641"/>
    <cellStyle name="Note 2 3 2 4 3 2 2 7" xfId="51642"/>
    <cellStyle name="Note 2 3 2 4 3 2 2 8" xfId="51643"/>
    <cellStyle name="Note 2 3 2 4 3 2 2 9" xfId="51644"/>
    <cellStyle name="Note 2 3 2 4 3 2 3" xfId="51645"/>
    <cellStyle name="Note 2 3 2 4 3 2 4" xfId="51646"/>
    <cellStyle name="Note 2 3 2 4 3 2 5" xfId="51647"/>
    <cellStyle name="Note 2 3 2 4 3 2 6" xfId="51648"/>
    <cellStyle name="Note 2 3 2 4 3 2 7" xfId="51649"/>
    <cellStyle name="Note 2 3 2 4 3 2 8" xfId="51650"/>
    <cellStyle name="Note 2 3 2 4 3 2 9" xfId="51651"/>
    <cellStyle name="Note 2 3 2 4 3 3" xfId="51652"/>
    <cellStyle name="Note 2 3 2 4 3 3 2" xfId="51653"/>
    <cellStyle name="Note 2 3 2 4 3 3 3" xfId="51654"/>
    <cellStyle name="Note 2 3 2 4 3 3 4" xfId="51655"/>
    <cellStyle name="Note 2 3 2 4 3 3 5" xfId="51656"/>
    <cellStyle name="Note 2 3 2 4 3 3 6" xfId="51657"/>
    <cellStyle name="Note 2 3 2 4 3 3 7" xfId="51658"/>
    <cellStyle name="Note 2 3 2 4 3 3 8" xfId="51659"/>
    <cellStyle name="Note 2 3 2 4 3 4" xfId="51660"/>
    <cellStyle name="Note 2 3 2 4 3 4 2" xfId="51661"/>
    <cellStyle name="Note 2 3 2 4 3 4 3" xfId="51662"/>
    <cellStyle name="Note 2 3 2 4 3 4 4" xfId="51663"/>
    <cellStyle name="Note 2 3 2 4 3 4 5" xfId="51664"/>
    <cellStyle name="Note 2 3 2 4 3 4 6" xfId="51665"/>
    <cellStyle name="Note 2 3 2 4 3 4 7" xfId="51666"/>
    <cellStyle name="Note 2 3 2 4 3 4 8" xfId="51667"/>
    <cellStyle name="Note 2 3 2 4 3 4 9" xfId="51668"/>
    <cellStyle name="Note 2 3 2 4 3 5" xfId="51669"/>
    <cellStyle name="Note 2 3 2 4 3 6" xfId="51670"/>
    <cellStyle name="Note 2 3 2 4 3 7" xfId="51671"/>
    <cellStyle name="Note 2 3 2 4 3 8" xfId="51672"/>
    <cellStyle name="Note 2 3 2 4 3 9" xfId="51673"/>
    <cellStyle name="Note 2 3 2 4 4" xfId="51674"/>
    <cellStyle name="Note 2 3 2 4 4 10" xfId="51675"/>
    <cellStyle name="Note 2 3 2 4 4 11" xfId="51676"/>
    <cellStyle name="Note 2 3 2 4 4 12" xfId="51677"/>
    <cellStyle name="Note 2 3 2 4 4 13" xfId="51678"/>
    <cellStyle name="Note 2 3 2 4 4 2" xfId="51679"/>
    <cellStyle name="Note 2 3 2 4 4 2 10" xfId="51680"/>
    <cellStyle name="Note 2 3 2 4 4 2 2" xfId="51681"/>
    <cellStyle name="Note 2 3 2 4 4 2 2 2" xfId="51682"/>
    <cellStyle name="Note 2 3 2 4 4 2 2 3" xfId="51683"/>
    <cellStyle name="Note 2 3 2 4 4 2 2 4" xfId="51684"/>
    <cellStyle name="Note 2 3 2 4 4 2 2 5" xfId="51685"/>
    <cellStyle name="Note 2 3 2 4 4 2 2 6" xfId="51686"/>
    <cellStyle name="Note 2 3 2 4 4 2 2 7" xfId="51687"/>
    <cellStyle name="Note 2 3 2 4 4 2 2 8" xfId="51688"/>
    <cellStyle name="Note 2 3 2 4 4 2 2 9" xfId="51689"/>
    <cellStyle name="Note 2 3 2 4 4 2 3" xfId="51690"/>
    <cellStyle name="Note 2 3 2 4 4 2 4" xfId="51691"/>
    <cellStyle name="Note 2 3 2 4 4 2 5" xfId="51692"/>
    <cellStyle name="Note 2 3 2 4 4 2 6" xfId="51693"/>
    <cellStyle name="Note 2 3 2 4 4 2 7" xfId="51694"/>
    <cellStyle name="Note 2 3 2 4 4 2 8" xfId="51695"/>
    <cellStyle name="Note 2 3 2 4 4 2 9" xfId="51696"/>
    <cellStyle name="Note 2 3 2 4 4 3" xfId="51697"/>
    <cellStyle name="Note 2 3 2 4 4 3 2" xfId="51698"/>
    <cellStyle name="Note 2 3 2 4 4 3 3" xfId="51699"/>
    <cellStyle name="Note 2 3 2 4 4 3 4" xfId="51700"/>
    <cellStyle name="Note 2 3 2 4 4 3 5" xfId="51701"/>
    <cellStyle name="Note 2 3 2 4 4 3 6" xfId="51702"/>
    <cellStyle name="Note 2 3 2 4 4 3 7" xfId="51703"/>
    <cellStyle name="Note 2 3 2 4 4 3 8" xfId="51704"/>
    <cellStyle name="Note 2 3 2 4 4 4" xfId="51705"/>
    <cellStyle name="Note 2 3 2 4 4 4 2" xfId="51706"/>
    <cellStyle name="Note 2 3 2 4 4 4 3" xfId="51707"/>
    <cellStyle name="Note 2 3 2 4 4 4 4" xfId="51708"/>
    <cellStyle name="Note 2 3 2 4 4 4 5" xfId="51709"/>
    <cellStyle name="Note 2 3 2 4 4 4 6" xfId="51710"/>
    <cellStyle name="Note 2 3 2 4 4 4 7" xfId="51711"/>
    <cellStyle name="Note 2 3 2 4 4 4 8" xfId="51712"/>
    <cellStyle name="Note 2 3 2 4 4 4 9" xfId="51713"/>
    <cellStyle name="Note 2 3 2 4 4 5" xfId="51714"/>
    <cellStyle name="Note 2 3 2 4 4 6" xfId="51715"/>
    <cellStyle name="Note 2 3 2 4 4 7" xfId="51716"/>
    <cellStyle name="Note 2 3 2 4 4 8" xfId="51717"/>
    <cellStyle name="Note 2 3 2 4 4 9" xfId="51718"/>
    <cellStyle name="Note 2 3 2 4 5" xfId="51719"/>
    <cellStyle name="Note 2 3 2 4 5 10" xfId="51720"/>
    <cellStyle name="Note 2 3 2 4 5 11" xfId="51721"/>
    <cellStyle name="Note 2 3 2 4 5 12" xfId="51722"/>
    <cellStyle name="Note 2 3 2 4 5 13" xfId="51723"/>
    <cellStyle name="Note 2 3 2 4 5 2" xfId="51724"/>
    <cellStyle name="Note 2 3 2 4 5 2 10" xfId="51725"/>
    <cellStyle name="Note 2 3 2 4 5 2 2" xfId="51726"/>
    <cellStyle name="Note 2 3 2 4 5 2 2 2" xfId="51727"/>
    <cellStyle name="Note 2 3 2 4 5 2 2 3" xfId="51728"/>
    <cellStyle name="Note 2 3 2 4 5 2 2 4" xfId="51729"/>
    <cellStyle name="Note 2 3 2 4 5 2 2 5" xfId="51730"/>
    <cellStyle name="Note 2 3 2 4 5 2 2 6" xfId="51731"/>
    <cellStyle name="Note 2 3 2 4 5 2 2 7" xfId="51732"/>
    <cellStyle name="Note 2 3 2 4 5 2 2 8" xfId="51733"/>
    <cellStyle name="Note 2 3 2 4 5 2 2 9" xfId="51734"/>
    <cellStyle name="Note 2 3 2 4 5 2 3" xfId="51735"/>
    <cellStyle name="Note 2 3 2 4 5 2 4" xfId="51736"/>
    <cellStyle name="Note 2 3 2 4 5 2 5" xfId="51737"/>
    <cellStyle name="Note 2 3 2 4 5 2 6" xfId="51738"/>
    <cellStyle name="Note 2 3 2 4 5 2 7" xfId="51739"/>
    <cellStyle name="Note 2 3 2 4 5 2 8" xfId="51740"/>
    <cellStyle name="Note 2 3 2 4 5 2 9" xfId="51741"/>
    <cellStyle name="Note 2 3 2 4 5 3" xfId="51742"/>
    <cellStyle name="Note 2 3 2 4 5 3 2" xfId="51743"/>
    <cellStyle name="Note 2 3 2 4 5 3 3" xfId="51744"/>
    <cellStyle name="Note 2 3 2 4 5 3 4" xfId="51745"/>
    <cellStyle name="Note 2 3 2 4 5 3 5" xfId="51746"/>
    <cellStyle name="Note 2 3 2 4 5 3 6" xfId="51747"/>
    <cellStyle name="Note 2 3 2 4 5 3 7" xfId="51748"/>
    <cellStyle name="Note 2 3 2 4 5 3 8" xfId="51749"/>
    <cellStyle name="Note 2 3 2 4 5 4" xfId="51750"/>
    <cellStyle name="Note 2 3 2 4 5 4 2" xfId="51751"/>
    <cellStyle name="Note 2 3 2 4 5 4 3" xfId="51752"/>
    <cellStyle name="Note 2 3 2 4 5 4 4" xfId="51753"/>
    <cellStyle name="Note 2 3 2 4 5 4 5" xfId="51754"/>
    <cellStyle name="Note 2 3 2 4 5 4 6" xfId="51755"/>
    <cellStyle name="Note 2 3 2 4 5 4 7" xfId="51756"/>
    <cellStyle name="Note 2 3 2 4 5 4 8" xfId="51757"/>
    <cellStyle name="Note 2 3 2 4 5 4 9" xfId="51758"/>
    <cellStyle name="Note 2 3 2 4 5 5" xfId="51759"/>
    <cellStyle name="Note 2 3 2 4 5 6" xfId="51760"/>
    <cellStyle name="Note 2 3 2 4 5 7" xfId="51761"/>
    <cellStyle name="Note 2 3 2 4 5 8" xfId="51762"/>
    <cellStyle name="Note 2 3 2 4 5 9" xfId="51763"/>
    <cellStyle name="Note 2 3 2 4 6" xfId="51764"/>
    <cellStyle name="Note 2 3 2 4 6 10" xfId="51765"/>
    <cellStyle name="Note 2 3 2 4 6 2" xfId="51766"/>
    <cellStyle name="Note 2 3 2 4 6 2 2" xfId="51767"/>
    <cellStyle name="Note 2 3 2 4 6 2 3" xfId="51768"/>
    <cellStyle name="Note 2 3 2 4 6 2 4" xfId="51769"/>
    <cellStyle name="Note 2 3 2 4 6 2 5" xfId="51770"/>
    <cellStyle name="Note 2 3 2 4 6 2 6" xfId="51771"/>
    <cellStyle name="Note 2 3 2 4 6 2 7" xfId="51772"/>
    <cellStyle name="Note 2 3 2 4 6 2 8" xfId="51773"/>
    <cellStyle name="Note 2 3 2 4 6 2 9" xfId="51774"/>
    <cellStyle name="Note 2 3 2 4 6 3" xfId="51775"/>
    <cellStyle name="Note 2 3 2 4 6 4" xfId="51776"/>
    <cellStyle name="Note 2 3 2 4 6 5" xfId="51777"/>
    <cellStyle name="Note 2 3 2 4 6 6" xfId="51778"/>
    <cellStyle name="Note 2 3 2 4 6 7" xfId="51779"/>
    <cellStyle name="Note 2 3 2 4 6 8" xfId="51780"/>
    <cellStyle name="Note 2 3 2 4 6 9" xfId="51781"/>
    <cellStyle name="Note 2 3 2 4 7" xfId="51782"/>
    <cellStyle name="Note 2 3 2 4 7 2" xfId="51783"/>
    <cellStyle name="Note 2 3 2 4 7 3" xfId="51784"/>
    <cellStyle name="Note 2 3 2 4 7 4" xfId="51785"/>
    <cellStyle name="Note 2 3 2 4 7 5" xfId="51786"/>
    <cellStyle name="Note 2 3 2 4 7 6" xfId="51787"/>
    <cellStyle name="Note 2 3 2 4 7 7" xfId="51788"/>
    <cellStyle name="Note 2 3 2 4 7 8" xfId="51789"/>
    <cellStyle name="Note 2 3 2 4 8" xfId="51790"/>
    <cellStyle name="Note 2 3 2 4 8 2" xfId="51791"/>
    <cellStyle name="Note 2 3 2 4 8 3" xfId="51792"/>
    <cellStyle name="Note 2 3 2 4 8 4" xfId="51793"/>
    <cellStyle name="Note 2 3 2 4 8 5" xfId="51794"/>
    <cellStyle name="Note 2 3 2 4 8 6" xfId="51795"/>
    <cellStyle name="Note 2 3 2 4 8 7" xfId="51796"/>
    <cellStyle name="Note 2 3 2 4 8 8" xfId="51797"/>
    <cellStyle name="Note 2 3 2 4 8 9" xfId="51798"/>
    <cellStyle name="Note 2 3 2 4 9" xfId="51799"/>
    <cellStyle name="Note 2 3 2 5" xfId="51800"/>
    <cellStyle name="Note 2 3 2 5 10" xfId="51801"/>
    <cellStyle name="Note 2 3 2 5 11" xfId="51802"/>
    <cellStyle name="Note 2 3 2 5 12" xfId="51803"/>
    <cellStyle name="Note 2 3 2 5 13" xfId="51804"/>
    <cellStyle name="Note 2 3 2 5 14" xfId="51805"/>
    <cellStyle name="Note 2 3 2 5 15" xfId="51806"/>
    <cellStyle name="Note 2 3 2 5 16" xfId="51807"/>
    <cellStyle name="Note 2 3 2 5 17" xfId="51808"/>
    <cellStyle name="Note 2 3 2 5 18" xfId="51809"/>
    <cellStyle name="Note 2 3 2 5 2" xfId="51810"/>
    <cellStyle name="Note 2 3 2 5 2 10" xfId="51811"/>
    <cellStyle name="Note 2 3 2 5 2 2" xfId="51812"/>
    <cellStyle name="Note 2 3 2 5 2 2 2" xfId="51813"/>
    <cellStyle name="Note 2 3 2 5 2 2 3" xfId="51814"/>
    <cellStyle name="Note 2 3 2 5 2 2 4" xfId="51815"/>
    <cellStyle name="Note 2 3 2 5 2 2 5" xfId="51816"/>
    <cellStyle name="Note 2 3 2 5 2 2 6" xfId="51817"/>
    <cellStyle name="Note 2 3 2 5 2 2 7" xfId="51818"/>
    <cellStyle name="Note 2 3 2 5 2 2 8" xfId="51819"/>
    <cellStyle name="Note 2 3 2 5 2 2 9" xfId="51820"/>
    <cellStyle name="Note 2 3 2 5 2 3" xfId="51821"/>
    <cellStyle name="Note 2 3 2 5 2 4" xfId="51822"/>
    <cellStyle name="Note 2 3 2 5 2 5" xfId="51823"/>
    <cellStyle name="Note 2 3 2 5 2 6" xfId="51824"/>
    <cellStyle name="Note 2 3 2 5 2 7" xfId="51825"/>
    <cellStyle name="Note 2 3 2 5 2 8" xfId="51826"/>
    <cellStyle name="Note 2 3 2 5 2 9" xfId="51827"/>
    <cellStyle name="Note 2 3 2 5 3" xfId="51828"/>
    <cellStyle name="Note 2 3 2 5 3 2" xfId="51829"/>
    <cellStyle name="Note 2 3 2 5 3 3" xfId="51830"/>
    <cellStyle name="Note 2 3 2 5 3 4" xfId="51831"/>
    <cellStyle name="Note 2 3 2 5 3 5" xfId="51832"/>
    <cellStyle name="Note 2 3 2 5 3 6" xfId="51833"/>
    <cellStyle name="Note 2 3 2 5 3 7" xfId="51834"/>
    <cellStyle name="Note 2 3 2 5 3 8" xfId="51835"/>
    <cellStyle name="Note 2 3 2 5 4" xfId="51836"/>
    <cellStyle name="Note 2 3 2 5 4 2" xfId="51837"/>
    <cellStyle name="Note 2 3 2 5 4 3" xfId="51838"/>
    <cellStyle name="Note 2 3 2 5 4 4" xfId="51839"/>
    <cellStyle name="Note 2 3 2 5 4 5" xfId="51840"/>
    <cellStyle name="Note 2 3 2 5 4 6" xfId="51841"/>
    <cellStyle name="Note 2 3 2 5 4 7" xfId="51842"/>
    <cellStyle name="Note 2 3 2 5 4 8" xfId="51843"/>
    <cellStyle name="Note 2 3 2 5 4 9" xfId="51844"/>
    <cellStyle name="Note 2 3 2 5 5" xfId="51845"/>
    <cellStyle name="Note 2 3 2 5 6" xfId="51846"/>
    <cellStyle name="Note 2 3 2 5 7" xfId="51847"/>
    <cellStyle name="Note 2 3 2 5 8" xfId="51848"/>
    <cellStyle name="Note 2 3 2 5 9" xfId="51849"/>
    <cellStyle name="Note 2 3 2 6" xfId="51850"/>
    <cellStyle name="Note 2 3 2 6 10" xfId="51851"/>
    <cellStyle name="Note 2 3 2 6 11" xfId="51852"/>
    <cellStyle name="Note 2 3 2 6 12" xfId="51853"/>
    <cellStyle name="Note 2 3 2 6 13" xfId="51854"/>
    <cellStyle name="Note 2 3 2 6 14" xfId="51855"/>
    <cellStyle name="Note 2 3 2 6 15" xfId="51856"/>
    <cellStyle name="Note 2 3 2 6 16" xfId="51857"/>
    <cellStyle name="Note 2 3 2 6 17" xfId="51858"/>
    <cellStyle name="Note 2 3 2 6 18" xfId="51859"/>
    <cellStyle name="Note 2 3 2 6 2" xfId="51860"/>
    <cellStyle name="Note 2 3 2 6 2 10" xfId="51861"/>
    <cellStyle name="Note 2 3 2 6 2 2" xfId="51862"/>
    <cellStyle name="Note 2 3 2 6 2 2 2" xfId="51863"/>
    <cellStyle name="Note 2 3 2 6 2 2 3" xfId="51864"/>
    <cellStyle name="Note 2 3 2 6 2 2 4" xfId="51865"/>
    <cellStyle name="Note 2 3 2 6 2 2 5" xfId="51866"/>
    <cellStyle name="Note 2 3 2 6 2 2 6" xfId="51867"/>
    <cellStyle name="Note 2 3 2 6 2 2 7" xfId="51868"/>
    <cellStyle name="Note 2 3 2 6 2 2 8" xfId="51869"/>
    <cellStyle name="Note 2 3 2 6 2 2 9" xfId="51870"/>
    <cellStyle name="Note 2 3 2 6 2 3" xfId="51871"/>
    <cellStyle name="Note 2 3 2 6 2 4" xfId="51872"/>
    <cellStyle name="Note 2 3 2 6 2 5" xfId="51873"/>
    <cellStyle name="Note 2 3 2 6 2 6" xfId="51874"/>
    <cellStyle name="Note 2 3 2 6 2 7" xfId="51875"/>
    <cellStyle name="Note 2 3 2 6 2 8" xfId="51876"/>
    <cellStyle name="Note 2 3 2 6 2 9" xfId="51877"/>
    <cellStyle name="Note 2 3 2 6 3" xfId="51878"/>
    <cellStyle name="Note 2 3 2 6 3 2" xfId="51879"/>
    <cellStyle name="Note 2 3 2 6 3 3" xfId="51880"/>
    <cellStyle name="Note 2 3 2 6 3 4" xfId="51881"/>
    <cellStyle name="Note 2 3 2 6 3 5" xfId="51882"/>
    <cellStyle name="Note 2 3 2 6 3 6" xfId="51883"/>
    <cellStyle name="Note 2 3 2 6 3 7" xfId="51884"/>
    <cellStyle name="Note 2 3 2 6 3 8" xfId="51885"/>
    <cellStyle name="Note 2 3 2 6 4" xfId="51886"/>
    <cellStyle name="Note 2 3 2 6 4 2" xfId="51887"/>
    <cellStyle name="Note 2 3 2 6 4 3" xfId="51888"/>
    <cellStyle name="Note 2 3 2 6 4 4" xfId="51889"/>
    <cellStyle name="Note 2 3 2 6 4 5" xfId="51890"/>
    <cellStyle name="Note 2 3 2 6 4 6" xfId="51891"/>
    <cellStyle name="Note 2 3 2 6 4 7" xfId="51892"/>
    <cellStyle name="Note 2 3 2 6 4 8" xfId="51893"/>
    <cellStyle name="Note 2 3 2 6 4 9" xfId="51894"/>
    <cellStyle name="Note 2 3 2 6 5" xfId="51895"/>
    <cellStyle name="Note 2 3 2 6 6" xfId="51896"/>
    <cellStyle name="Note 2 3 2 6 7" xfId="51897"/>
    <cellStyle name="Note 2 3 2 6 8" xfId="51898"/>
    <cellStyle name="Note 2 3 2 6 9" xfId="51899"/>
    <cellStyle name="Note 2 3 2 7" xfId="51900"/>
    <cellStyle name="Note 2 3 2 7 10" xfId="51901"/>
    <cellStyle name="Note 2 3 2 7 11" xfId="51902"/>
    <cellStyle name="Note 2 3 2 7 12" xfId="51903"/>
    <cellStyle name="Note 2 3 2 7 13" xfId="51904"/>
    <cellStyle name="Note 2 3 2 7 14" xfId="51905"/>
    <cellStyle name="Note 2 3 2 7 15" xfId="51906"/>
    <cellStyle name="Note 2 3 2 7 16" xfId="51907"/>
    <cellStyle name="Note 2 3 2 7 17" xfId="51908"/>
    <cellStyle name="Note 2 3 2 7 18" xfId="51909"/>
    <cellStyle name="Note 2 3 2 7 2" xfId="51910"/>
    <cellStyle name="Note 2 3 2 7 2 10" xfId="51911"/>
    <cellStyle name="Note 2 3 2 7 2 2" xfId="51912"/>
    <cellStyle name="Note 2 3 2 7 2 2 2" xfId="51913"/>
    <cellStyle name="Note 2 3 2 7 2 2 3" xfId="51914"/>
    <cellStyle name="Note 2 3 2 7 2 2 4" xfId="51915"/>
    <cellStyle name="Note 2 3 2 7 2 2 5" xfId="51916"/>
    <cellStyle name="Note 2 3 2 7 2 2 6" xfId="51917"/>
    <cellStyle name="Note 2 3 2 7 2 2 7" xfId="51918"/>
    <cellStyle name="Note 2 3 2 7 2 2 8" xfId="51919"/>
    <cellStyle name="Note 2 3 2 7 2 2 9" xfId="51920"/>
    <cellStyle name="Note 2 3 2 7 2 3" xfId="51921"/>
    <cellStyle name="Note 2 3 2 7 2 4" xfId="51922"/>
    <cellStyle name="Note 2 3 2 7 2 5" xfId="51923"/>
    <cellStyle name="Note 2 3 2 7 2 6" xfId="51924"/>
    <cellStyle name="Note 2 3 2 7 2 7" xfId="51925"/>
    <cellStyle name="Note 2 3 2 7 2 8" xfId="51926"/>
    <cellStyle name="Note 2 3 2 7 2 9" xfId="51927"/>
    <cellStyle name="Note 2 3 2 7 3" xfId="51928"/>
    <cellStyle name="Note 2 3 2 7 3 2" xfId="51929"/>
    <cellStyle name="Note 2 3 2 7 3 3" xfId="51930"/>
    <cellStyle name="Note 2 3 2 7 3 4" xfId="51931"/>
    <cellStyle name="Note 2 3 2 7 3 5" xfId="51932"/>
    <cellStyle name="Note 2 3 2 7 3 6" xfId="51933"/>
    <cellStyle name="Note 2 3 2 7 3 7" xfId="51934"/>
    <cellStyle name="Note 2 3 2 7 3 8" xfId="51935"/>
    <cellStyle name="Note 2 3 2 7 4" xfId="51936"/>
    <cellStyle name="Note 2 3 2 7 4 2" xfId="51937"/>
    <cellStyle name="Note 2 3 2 7 4 3" xfId="51938"/>
    <cellStyle name="Note 2 3 2 7 4 4" xfId="51939"/>
    <cellStyle name="Note 2 3 2 7 4 5" xfId="51940"/>
    <cellStyle name="Note 2 3 2 7 4 6" xfId="51941"/>
    <cellStyle name="Note 2 3 2 7 4 7" xfId="51942"/>
    <cellStyle name="Note 2 3 2 7 4 8" xfId="51943"/>
    <cellStyle name="Note 2 3 2 7 4 9" xfId="51944"/>
    <cellStyle name="Note 2 3 2 7 5" xfId="51945"/>
    <cellStyle name="Note 2 3 2 7 6" xfId="51946"/>
    <cellStyle name="Note 2 3 2 7 7" xfId="51947"/>
    <cellStyle name="Note 2 3 2 7 8" xfId="51948"/>
    <cellStyle name="Note 2 3 2 7 9" xfId="51949"/>
    <cellStyle name="Note 2 3 2 8" xfId="51950"/>
    <cellStyle name="Note 2 3 2 8 10" xfId="51951"/>
    <cellStyle name="Note 2 3 2 8 11" xfId="51952"/>
    <cellStyle name="Note 2 3 2 8 12" xfId="51953"/>
    <cellStyle name="Note 2 3 2 8 13" xfId="51954"/>
    <cellStyle name="Note 2 3 2 8 14" xfId="51955"/>
    <cellStyle name="Note 2 3 2 8 15" xfId="51956"/>
    <cellStyle name="Note 2 3 2 8 16" xfId="51957"/>
    <cellStyle name="Note 2 3 2 8 17" xfId="51958"/>
    <cellStyle name="Note 2 3 2 8 18" xfId="51959"/>
    <cellStyle name="Note 2 3 2 8 2" xfId="51960"/>
    <cellStyle name="Note 2 3 2 8 3" xfId="51961"/>
    <cellStyle name="Note 2 3 2 8 4" xfId="51962"/>
    <cellStyle name="Note 2 3 2 8 5" xfId="51963"/>
    <cellStyle name="Note 2 3 2 8 6" xfId="51964"/>
    <cellStyle name="Note 2 3 2 8 7" xfId="51965"/>
    <cellStyle name="Note 2 3 2 8 8" xfId="51966"/>
    <cellStyle name="Note 2 3 2 8 9" xfId="51967"/>
    <cellStyle name="Note 2 3 2 9" xfId="51968"/>
    <cellStyle name="Note 2 3 2 9 2" xfId="51969"/>
    <cellStyle name="Note 2 3 2 9 3" xfId="51970"/>
    <cellStyle name="Note 2 3 2 9 4" xfId="51971"/>
    <cellStyle name="Note 2 3 2 9 5" xfId="51972"/>
    <cellStyle name="Note 2 3 2 9 6" xfId="51973"/>
    <cellStyle name="Note 2 3 2 9 7" xfId="51974"/>
    <cellStyle name="Note 2 3 2 9 8" xfId="51975"/>
    <cellStyle name="Note 2 3 2 9 9" xfId="51976"/>
    <cellStyle name="Note 2 3 20" xfId="51977"/>
    <cellStyle name="Note 2 3 21" xfId="51978"/>
    <cellStyle name="Note 2 3 22" xfId="51979"/>
    <cellStyle name="Note 2 3 23" xfId="51980"/>
    <cellStyle name="Note 2 3 24" xfId="51981"/>
    <cellStyle name="Note 2 3 25" xfId="51982"/>
    <cellStyle name="Note 2 3 26" xfId="51983"/>
    <cellStyle name="Note 2 3 27" xfId="51984"/>
    <cellStyle name="Note 2 3 28" xfId="51985"/>
    <cellStyle name="Note 2 3 3" xfId="9763"/>
    <cellStyle name="Note 2 3 3 10" xfId="51986"/>
    <cellStyle name="Note 2 3 3 11" xfId="51987"/>
    <cellStyle name="Note 2 3 3 12" xfId="51988"/>
    <cellStyle name="Note 2 3 3 13" xfId="51989"/>
    <cellStyle name="Note 2 3 3 14" xfId="51990"/>
    <cellStyle name="Note 2 3 3 15" xfId="51991"/>
    <cellStyle name="Note 2 3 3 16" xfId="51992"/>
    <cellStyle name="Note 2 3 3 17" xfId="51993"/>
    <cellStyle name="Note 2 3 3 18" xfId="51994"/>
    <cellStyle name="Note 2 3 3 19" xfId="51995"/>
    <cellStyle name="Note 2 3 3 2" xfId="10095"/>
    <cellStyle name="Note 2 3 3 2 10" xfId="51996"/>
    <cellStyle name="Note 2 3 3 2 10 2" xfId="51997"/>
    <cellStyle name="Note 2 3 3 2 10 3" xfId="51998"/>
    <cellStyle name="Note 2 3 3 2 10 4" xfId="51999"/>
    <cellStyle name="Note 2 3 3 2 10 5" xfId="52000"/>
    <cellStyle name="Note 2 3 3 2 10 6" xfId="52001"/>
    <cellStyle name="Note 2 3 3 2 10 7" xfId="52002"/>
    <cellStyle name="Note 2 3 3 2 10 8" xfId="52003"/>
    <cellStyle name="Note 2 3 3 2 11" xfId="52004"/>
    <cellStyle name="Note 2 3 3 2 12" xfId="52005"/>
    <cellStyle name="Note 2 3 3 2 13" xfId="52006"/>
    <cellStyle name="Note 2 3 3 2 14" xfId="52007"/>
    <cellStyle name="Note 2 3 3 2 15" xfId="52008"/>
    <cellStyle name="Note 2 3 3 2 16" xfId="52009"/>
    <cellStyle name="Note 2 3 3 2 17" xfId="52010"/>
    <cellStyle name="Note 2 3 3 2 18" xfId="52011"/>
    <cellStyle name="Note 2 3 3 2 19" xfId="52012"/>
    <cellStyle name="Note 2 3 3 2 2" xfId="52013"/>
    <cellStyle name="Note 2 3 3 2 2 10" xfId="52014"/>
    <cellStyle name="Note 2 3 3 2 2 11" xfId="52015"/>
    <cellStyle name="Note 2 3 3 2 2 12" xfId="52016"/>
    <cellStyle name="Note 2 3 3 2 2 13" xfId="52017"/>
    <cellStyle name="Note 2 3 3 2 2 14" xfId="52018"/>
    <cellStyle name="Note 2 3 3 2 2 15" xfId="52019"/>
    <cellStyle name="Note 2 3 3 2 2 16" xfId="52020"/>
    <cellStyle name="Note 2 3 3 2 2 17" xfId="52021"/>
    <cellStyle name="Note 2 3 3 2 2 18" xfId="52022"/>
    <cellStyle name="Note 2 3 3 2 2 19" xfId="52023"/>
    <cellStyle name="Note 2 3 3 2 2 2" xfId="52024"/>
    <cellStyle name="Note 2 3 3 2 2 2 10" xfId="52025"/>
    <cellStyle name="Note 2 3 3 2 2 2 11" xfId="52026"/>
    <cellStyle name="Note 2 3 3 2 2 2 12" xfId="52027"/>
    <cellStyle name="Note 2 3 3 2 2 2 13" xfId="52028"/>
    <cellStyle name="Note 2 3 3 2 2 2 2" xfId="52029"/>
    <cellStyle name="Note 2 3 3 2 2 2 2 10" xfId="52030"/>
    <cellStyle name="Note 2 3 3 2 2 2 2 2" xfId="52031"/>
    <cellStyle name="Note 2 3 3 2 2 2 2 2 2" xfId="52032"/>
    <cellStyle name="Note 2 3 3 2 2 2 2 2 3" xfId="52033"/>
    <cellStyle name="Note 2 3 3 2 2 2 2 2 4" xfId="52034"/>
    <cellStyle name="Note 2 3 3 2 2 2 2 2 5" xfId="52035"/>
    <cellStyle name="Note 2 3 3 2 2 2 2 2 6" xfId="52036"/>
    <cellStyle name="Note 2 3 3 2 2 2 2 2 7" xfId="52037"/>
    <cellStyle name="Note 2 3 3 2 2 2 2 2 8" xfId="52038"/>
    <cellStyle name="Note 2 3 3 2 2 2 2 2 9" xfId="52039"/>
    <cellStyle name="Note 2 3 3 2 2 2 2 3" xfId="52040"/>
    <cellStyle name="Note 2 3 3 2 2 2 2 4" xfId="52041"/>
    <cellStyle name="Note 2 3 3 2 2 2 2 5" xfId="52042"/>
    <cellStyle name="Note 2 3 3 2 2 2 2 6" xfId="52043"/>
    <cellStyle name="Note 2 3 3 2 2 2 2 7" xfId="52044"/>
    <cellStyle name="Note 2 3 3 2 2 2 2 8" xfId="52045"/>
    <cellStyle name="Note 2 3 3 2 2 2 2 9" xfId="52046"/>
    <cellStyle name="Note 2 3 3 2 2 2 3" xfId="52047"/>
    <cellStyle name="Note 2 3 3 2 2 2 3 2" xfId="52048"/>
    <cellStyle name="Note 2 3 3 2 2 2 3 3" xfId="52049"/>
    <cellStyle name="Note 2 3 3 2 2 2 3 4" xfId="52050"/>
    <cellStyle name="Note 2 3 3 2 2 2 3 5" xfId="52051"/>
    <cellStyle name="Note 2 3 3 2 2 2 3 6" xfId="52052"/>
    <cellStyle name="Note 2 3 3 2 2 2 3 7" xfId="52053"/>
    <cellStyle name="Note 2 3 3 2 2 2 3 8" xfId="52054"/>
    <cellStyle name="Note 2 3 3 2 2 2 4" xfId="52055"/>
    <cellStyle name="Note 2 3 3 2 2 2 4 2" xfId="52056"/>
    <cellStyle name="Note 2 3 3 2 2 2 4 3" xfId="52057"/>
    <cellStyle name="Note 2 3 3 2 2 2 4 4" xfId="52058"/>
    <cellStyle name="Note 2 3 3 2 2 2 4 5" xfId="52059"/>
    <cellStyle name="Note 2 3 3 2 2 2 4 6" xfId="52060"/>
    <cellStyle name="Note 2 3 3 2 2 2 4 7" xfId="52061"/>
    <cellStyle name="Note 2 3 3 2 2 2 4 8" xfId="52062"/>
    <cellStyle name="Note 2 3 3 2 2 2 4 9" xfId="52063"/>
    <cellStyle name="Note 2 3 3 2 2 2 5" xfId="52064"/>
    <cellStyle name="Note 2 3 3 2 2 2 6" xfId="52065"/>
    <cellStyle name="Note 2 3 3 2 2 2 7" xfId="52066"/>
    <cellStyle name="Note 2 3 3 2 2 2 8" xfId="52067"/>
    <cellStyle name="Note 2 3 3 2 2 2 9" xfId="52068"/>
    <cellStyle name="Note 2 3 3 2 2 20" xfId="52069"/>
    <cellStyle name="Note 2 3 3 2 2 21" xfId="52070"/>
    <cellStyle name="Note 2 3 3 2 2 22" xfId="52071"/>
    <cellStyle name="Note 2 3 3 2 2 23" xfId="52072"/>
    <cellStyle name="Note 2 3 3 2 2 24" xfId="52073"/>
    <cellStyle name="Note 2 3 3 2 2 25" xfId="52074"/>
    <cellStyle name="Note 2 3 3 2 2 3" xfId="52075"/>
    <cellStyle name="Note 2 3 3 2 2 3 10" xfId="52076"/>
    <cellStyle name="Note 2 3 3 2 2 3 11" xfId="52077"/>
    <cellStyle name="Note 2 3 3 2 2 3 12" xfId="52078"/>
    <cellStyle name="Note 2 3 3 2 2 3 13" xfId="52079"/>
    <cellStyle name="Note 2 3 3 2 2 3 2" xfId="52080"/>
    <cellStyle name="Note 2 3 3 2 2 3 2 10" xfId="52081"/>
    <cellStyle name="Note 2 3 3 2 2 3 2 2" xfId="52082"/>
    <cellStyle name="Note 2 3 3 2 2 3 2 2 2" xfId="52083"/>
    <cellStyle name="Note 2 3 3 2 2 3 2 2 3" xfId="52084"/>
    <cellStyle name="Note 2 3 3 2 2 3 2 2 4" xfId="52085"/>
    <cellStyle name="Note 2 3 3 2 2 3 2 2 5" xfId="52086"/>
    <cellStyle name="Note 2 3 3 2 2 3 2 2 6" xfId="52087"/>
    <cellStyle name="Note 2 3 3 2 2 3 2 2 7" xfId="52088"/>
    <cellStyle name="Note 2 3 3 2 2 3 2 2 8" xfId="52089"/>
    <cellStyle name="Note 2 3 3 2 2 3 2 2 9" xfId="52090"/>
    <cellStyle name="Note 2 3 3 2 2 3 2 3" xfId="52091"/>
    <cellStyle name="Note 2 3 3 2 2 3 2 4" xfId="52092"/>
    <cellStyle name="Note 2 3 3 2 2 3 2 5" xfId="52093"/>
    <cellStyle name="Note 2 3 3 2 2 3 2 6" xfId="52094"/>
    <cellStyle name="Note 2 3 3 2 2 3 2 7" xfId="52095"/>
    <cellStyle name="Note 2 3 3 2 2 3 2 8" xfId="52096"/>
    <cellStyle name="Note 2 3 3 2 2 3 2 9" xfId="52097"/>
    <cellStyle name="Note 2 3 3 2 2 3 3" xfId="52098"/>
    <cellStyle name="Note 2 3 3 2 2 3 3 2" xfId="52099"/>
    <cellStyle name="Note 2 3 3 2 2 3 3 3" xfId="52100"/>
    <cellStyle name="Note 2 3 3 2 2 3 3 4" xfId="52101"/>
    <cellStyle name="Note 2 3 3 2 2 3 3 5" xfId="52102"/>
    <cellStyle name="Note 2 3 3 2 2 3 3 6" xfId="52103"/>
    <cellStyle name="Note 2 3 3 2 2 3 3 7" xfId="52104"/>
    <cellStyle name="Note 2 3 3 2 2 3 3 8" xfId="52105"/>
    <cellStyle name="Note 2 3 3 2 2 3 4" xfId="52106"/>
    <cellStyle name="Note 2 3 3 2 2 3 4 2" xfId="52107"/>
    <cellStyle name="Note 2 3 3 2 2 3 4 3" xfId="52108"/>
    <cellStyle name="Note 2 3 3 2 2 3 4 4" xfId="52109"/>
    <cellStyle name="Note 2 3 3 2 2 3 4 5" xfId="52110"/>
    <cellStyle name="Note 2 3 3 2 2 3 4 6" xfId="52111"/>
    <cellStyle name="Note 2 3 3 2 2 3 4 7" xfId="52112"/>
    <cellStyle name="Note 2 3 3 2 2 3 4 8" xfId="52113"/>
    <cellStyle name="Note 2 3 3 2 2 3 4 9" xfId="52114"/>
    <cellStyle name="Note 2 3 3 2 2 3 5" xfId="52115"/>
    <cellStyle name="Note 2 3 3 2 2 3 6" xfId="52116"/>
    <cellStyle name="Note 2 3 3 2 2 3 7" xfId="52117"/>
    <cellStyle name="Note 2 3 3 2 2 3 8" xfId="52118"/>
    <cellStyle name="Note 2 3 3 2 2 3 9" xfId="52119"/>
    <cellStyle name="Note 2 3 3 2 2 4" xfId="52120"/>
    <cellStyle name="Note 2 3 3 2 2 4 10" xfId="52121"/>
    <cellStyle name="Note 2 3 3 2 2 4 11" xfId="52122"/>
    <cellStyle name="Note 2 3 3 2 2 4 12" xfId="52123"/>
    <cellStyle name="Note 2 3 3 2 2 4 13" xfId="52124"/>
    <cellStyle name="Note 2 3 3 2 2 4 2" xfId="52125"/>
    <cellStyle name="Note 2 3 3 2 2 4 2 10" xfId="52126"/>
    <cellStyle name="Note 2 3 3 2 2 4 2 2" xfId="52127"/>
    <cellStyle name="Note 2 3 3 2 2 4 2 2 2" xfId="52128"/>
    <cellStyle name="Note 2 3 3 2 2 4 2 2 3" xfId="52129"/>
    <cellStyle name="Note 2 3 3 2 2 4 2 2 4" xfId="52130"/>
    <cellStyle name="Note 2 3 3 2 2 4 2 2 5" xfId="52131"/>
    <cellStyle name="Note 2 3 3 2 2 4 2 2 6" xfId="52132"/>
    <cellStyle name="Note 2 3 3 2 2 4 2 2 7" xfId="52133"/>
    <cellStyle name="Note 2 3 3 2 2 4 2 2 8" xfId="52134"/>
    <cellStyle name="Note 2 3 3 2 2 4 2 2 9" xfId="52135"/>
    <cellStyle name="Note 2 3 3 2 2 4 2 3" xfId="52136"/>
    <cellStyle name="Note 2 3 3 2 2 4 2 4" xfId="52137"/>
    <cellStyle name="Note 2 3 3 2 2 4 2 5" xfId="52138"/>
    <cellStyle name="Note 2 3 3 2 2 4 2 6" xfId="52139"/>
    <cellStyle name="Note 2 3 3 2 2 4 2 7" xfId="52140"/>
    <cellStyle name="Note 2 3 3 2 2 4 2 8" xfId="52141"/>
    <cellStyle name="Note 2 3 3 2 2 4 2 9" xfId="52142"/>
    <cellStyle name="Note 2 3 3 2 2 4 3" xfId="52143"/>
    <cellStyle name="Note 2 3 3 2 2 4 3 2" xfId="52144"/>
    <cellStyle name="Note 2 3 3 2 2 4 3 3" xfId="52145"/>
    <cellStyle name="Note 2 3 3 2 2 4 3 4" xfId="52146"/>
    <cellStyle name="Note 2 3 3 2 2 4 3 5" xfId="52147"/>
    <cellStyle name="Note 2 3 3 2 2 4 3 6" xfId="52148"/>
    <cellStyle name="Note 2 3 3 2 2 4 3 7" xfId="52149"/>
    <cellStyle name="Note 2 3 3 2 2 4 3 8" xfId="52150"/>
    <cellStyle name="Note 2 3 3 2 2 4 4" xfId="52151"/>
    <cellStyle name="Note 2 3 3 2 2 4 4 2" xfId="52152"/>
    <cellStyle name="Note 2 3 3 2 2 4 4 3" xfId="52153"/>
    <cellStyle name="Note 2 3 3 2 2 4 4 4" xfId="52154"/>
    <cellStyle name="Note 2 3 3 2 2 4 4 5" xfId="52155"/>
    <cellStyle name="Note 2 3 3 2 2 4 4 6" xfId="52156"/>
    <cellStyle name="Note 2 3 3 2 2 4 4 7" xfId="52157"/>
    <cellStyle name="Note 2 3 3 2 2 4 4 8" xfId="52158"/>
    <cellStyle name="Note 2 3 3 2 2 4 4 9" xfId="52159"/>
    <cellStyle name="Note 2 3 3 2 2 4 5" xfId="52160"/>
    <cellStyle name="Note 2 3 3 2 2 4 6" xfId="52161"/>
    <cellStyle name="Note 2 3 3 2 2 4 7" xfId="52162"/>
    <cellStyle name="Note 2 3 3 2 2 4 8" xfId="52163"/>
    <cellStyle name="Note 2 3 3 2 2 4 9" xfId="52164"/>
    <cellStyle name="Note 2 3 3 2 2 5" xfId="52165"/>
    <cellStyle name="Note 2 3 3 2 2 5 10" xfId="52166"/>
    <cellStyle name="Note 2 3 3 2 2 5 11" xfId="52167"/>
    <cellStyle name="Note 2 3 3 2 2 5 12" xfId="52168"/>
    <cellStyle name="Note 2 3 3 2 2 5 13" xfId="52169"/>
    <cellStyle name="Note 2 3 3 2 2 5 2" xfId="52170"/>
    <cellStyle name="Note 2 3 3 2 2 5 2 10" xfId="52171"/>
    <cellStyle name="Note 2 3 3 2 2 5 2 2" xfId="52172"/>
    <cellStyle name="Note 2 3 3 2 2 5 2 2 2" xfId="52173"/>
    <cellStyle name="Note 2 3 3 2 2 5 2 2 3" xfId="52174"/>
    <cellStyle name="Note 2 3 3 2 2 5 2 2 4" xfId="52175"/>
    <cellStyle name="Note 2 3 3 2 2 5 2 2 5" xfId="52176"/>
    <cellStyle name="Note 2 3 3 2 2 5 2 2 6" xfId="52177"/>
    <cellStyle name="Note 2 3 3 2 2 5 2 2 7" xfId="52178"/>
    <cellStyle name="Note 2 3 3 2 2 5 2 2 8" xfId="52179"/>
    <cellStyle name="Note 2 3 3 2 2 5 2 2 9" xfId="52180"/>
    <cellStyle name="Note 2 3 3 2 2 5 2 3" xfId="52181"/>
    <cellStyle name="Note 2 3 3 2 2 5 2 4" xfId="52182"/>
    <cellStyle name="Note 2 3 3 2 2 5 2 5" xfId="52183"/>
    <cellStyle name="Note 2 3 3 2 2 5 2 6" xfId="52184"/>
    <cellStyle name="Note 2 3 3 2 2 5 2 7" xfId="52185"/>
    <cellStyle name="Note 2 3 3 2 2 5 2 8" xfId="52186"/>
    <cellStyle name="Note 2 3 3 2 2 5 2 9" xfId="52187"/>
    <cellStyle name="Note 2 3 3 2 2 5 3" xfId="52188"/>
    <cellStyle name="Note 2 3 3 2 2 5 3 2" xfId="52189"/>
    <cellStyle name="Note 2 3 3 2 2 5 3 3" xfId="52190"/>
    <cellStyle name="Note 2 3 3 2 2 5 3 4" xfId="52191"/>
    <cellStyle name="Note 2 3 3 2 2 5 3 5" xfId="52192"/>
    <cellStyle name="Note 2 3 3 2 2 5 3 6" xfId="52193"/>
    <cellStyle name="Note 2 3 3 2 2 5 3 7" xfId="52194"/>
    <cellStyle name="Note 2 3 3 2 2 5 3 8" xfId="52195"/>
    <cellStyle name="Note 2 3 3 2 2 5 4" xfId="52196"/>
    <cellStyle name="Note 2 3 3 2 2 5 4 2" xfId="52197"/>
    <cellStyle name="Note 2 3 3 2 2 5 4 3" xfId="52198"/>
    <cellStyle name="Note 2 3 3 2 2 5 4 4" xfId="52199"/>
    <cellStyle name="Note 2 3 3 2 2 5 4 5" xfId="52200"/>
    <cellStyle name="Note 2 3 3 2 2 5 4 6" xfId="52201"/>
    <cellStyle name="Note 2 3 3 2 2 5 4 7" xfId="52202"/>
    <cellStyle name="Note 2 3 3 2 2 5 4 8" xfId="52203"/>
    <cellStyle name="Note 2 3 3 2 2 5 4 9" xfId="52204"/>
    <cellStyle name="Note 2 3 3 2 2 5 5" xfId="52205"/>
    <cellStyle name="Note 2 3 3 2 2 5 6" xfId="52206"/>
    <cellStyle name="Note 2 3 3 2 2 5 7" xfId="52207"/>
    <cellStyle name="Note 2 3 3 2 2 5 8" xfId="52208"/>
    <cellStyle name="Note 2 3 3 2 2 5 9" xfId="52209"/>
    <cellStyle name="Note 2 3 3 2 2 6" xfId="52210"/>
    <cellStyle name="Note 2 3 3 2 2 6 10" xfId="52211"/>
    <cellStyle name="Note 2 3 3 2 2 6 2" xfId="52212"/>
    <cellStyle name="Note 2 3 3 2 2 6 2 2" xfId="52213"/>
    <cellStyle name="Note 2 3 3 2 2 6 2 3" xfId="52214"/>
    <cellStyle name="Note 2 3 3 2 2 6 2 4" xfId="52215"/>
    <cellStyle name="Note 2 3 3 2 2 6 2 5" xfId="52216"/>
    <cellStyle name="Note 2 3 3 2 2 6 2 6" xfId="52217"/>
    <cellStyle name="Note 2 3 3 2 2 6 2 7" xfId="52218"/>
    <cellStyle name="Note 2 3 3 2 2 6 2 8" xfId="52219"/>
    <cellStyle name="Note 2 3 3 2 2 6 2 9" xfId="52220"/>
    <cellStyle name="Note 2 3 3 2 2 6 3" xfId="52221"/>
    <cellStyle name="Note 2 3 3 2 2 6 4" xfId="52222"/>
    <cellStyle name="Note 2 3 3 2 2 6 5" xfId="52223"/>
    <cellStyle name="Note 2 3 3 2 2 6 6" xfId="52224"/>
    <cellStyle name="Note 2 3 3 2 2 6 7" xfId="52225"/>
    <cellStyle name="Note 2 3 3 2 2 6 8" xfId="52226"/>
    <cellStyle name="Note 2 3 3 2 2 6 9" xfId="52227"/>
    <cellStyle name="Note 2 3 3 2 2 7" xfId="52228"/>
    <cellStyle name="Note 2 3 3 2 2 7 2" xfId="52229"/>
    <cellStyle name="Note 2 3 3 2 2 7 3" xfId="52230"/>
    <cellStyle name="Note 2 3 3 2 2 7 4" xfId="52231"/>
    <cellStyle name="Note 2 3 3 2 2 7 5" xfId="52232"/>
    <cellStyle name="Note 2 3 3 2 2 7 6" xfId="52233"/>
    <cellStyle name="Note 2 3 3 2 2 7 7" xfId="52234"/>
    <cellStyle name="Note 2 3 3 2 2 7 8" xfId="52235"/>
    <cellStyle name="Note 2 3 3 2 2 8" xfId="52236"/>
    <cellStyle name="Note 2 3 3 2 2 8 2" xfId="52237"/>
    <cellStyle name="Note 2 3 3 2 2 8 3" xfId="52238"/>
    <cellStyle name="Note 2 3 3 2 2 8 4" xfId="52239"/>
    <cellStyle name="Note 2 3 3 2 2 8 5" xfId="52240"/>
    <cellStyle name="Note 2 3 3 2 2 8 6" xfId="52241"/>
    <cellStyle name="Note 2 3 3 2 2 8 7" xfId="52242"/>
    <cellStyle name="Note 2 3 3 2 2 8 8" xfId="52243"/>
    <cellStyle name="Note 2 3 3 2 2 8 9" xfId="52244"/>
    <cellStyle name="Note 2 3 3 2 2 9" xfId="52245"/>
    <cellStyle name="Note 2 3 3 2 20" xfId="52246"/>
    <cellStyle name="Note 2 3 3 2 21" xfId="52247"/>
    <cellStyle name="Note 2 3 3 2 22" xfId="52248"/>
    <cellStyle name="Note 2 3 3 2 23" xfId="52249"/>
    <cellStyle name="Note 2 3 3 2 24" xfId="52250"/>
    <cellStyle name="Note 2 3 3 2 25" xfId="52251"/>
    <cellStyle name="Note 2 3 3 2 26" xfId="52252"/>
    <cellStyle name="Note 2 3 3 2 27" xfId="52253"/>
    <cellStyle name="Note 2 3 3 2 3" xfId="52254"/>
    <cellStyle name="Note 2 3 3 2 3 10" xfId="52255"/>
    <cellStyle name="Note 2 3 3 2 3 11" xfId="52256"/>
    <cellStyle name="Note 2 3 3 2 3 12" xfId="52257"/>
    <cellStyle name="Note 2 3 3 2 3 13" xfId="52258"/>
    <cellStyle name="Note 2 3 3 2 3 14" xfId="52259"/>
    <cellStyle name="Note 2 3 3 2 3 15" xfId="52260"/>
    <cellStyle name="Note 2 3 3 2 3 16" xfId="52261"/>
    <cellStyle name="Note 2 3 3 2 3 17" xfId="52262"/>
    <cellStyle name="Note 2 3 3 2 3 18" xfId="52263"/>
    <cellStyle name="Note 2 3 3 2 3 19" xfId="52264"/>
    <cellStyle name="Note 2 3 3 2 3 2" xfId="52265"/>
    <cellStyle name="Note 2 3 3 2 3 2 10" xfId="52266"/>
    <cellStyle name="Note 2 3 3 2 3 2 11" xfId="52267"/>
    <cellStyle name="Note 2 3 3 2 3 2 12" xfId="52268"/>
    <cellStyle name="Note 2 3 3 2 3 2 13" xfId="52269"/>
    <cellStyle name="Note 2 3 3 2 3 2 2" xfId="52270"/>
    <cellStyle name="Note 2 3 3 2 3 2 2 10" xfId="52271"/>
    <cellStyle name="Note 2 3 3 2 3 2 2 2" xfId="52272"/>
    <cellStyle name="Note 2 3 3 2 3 2 2 2 2" xfId="52273"/>
    <cellStyle name="Note 2 3 3 2 3 2 2 2 3" xfId="52274"/>
    <cellStyle name="Note 2 3 3 2 3 2 2 2 4" xfId="52275"/>
    <cellStyle name="Note 2 3 3 2 3 2 2 2 5" xfId="52276"/>
    <cellStyle name="Note 2 3 3 2 3 2 2 2 6" xfId="52277"/>
    <cellStyle name="Note 2 3 3 2 3 2 2 2 7" xfId="52278"/>
    <cellStyle name="Note 2 3 3 2 3 2 2 2 8" xfId="52279"/>
    <cellStyle name="Note 2 3 3 2 3 2 2 2 9" xfId="52280"/>
    <cellStyle name="Note 2 3 3 2 3 2 2 3" xfId="52281"/>
    <cellStyle name="Note 2 3 3 2 3 2 2 4" xfId="52282"/>
    <cellStyle name="Note 2 3 3 2 3 2 2 5" xfId="52283"/>
    <cellStyle name="Note 2 3 3 2 3 2 2 6" xfId="52284"/>
    <cellStyle name="Note 2 3 3 2 3 2 2 7" xfId="52285"/>
    <cellStyle name="Note 2 3 3 2 3 2 2 8" xfId="52286"/>
    <cellStyle name="Note 2 3 3 2 3 2 2 9" xfId="52287"/>
    <cellStyle name="Note 2 3 3 2 3 2 3" xfId="52288"/>
    <cellStyle name="Note 2 3 3 2 3 2 3 2" xfId="52289"/>
    <cellStyle name="Note 2 3 3 2 3 2 3 3" xfId="52290"/>
    <cellStyle name="Note 2 3 3 2 3 2 3 4" xfId="52291"/>
    <cellStyle name="Note 2 3 3 2 3 2 3 5" xfId="52292"/>
    <cellStyle name="Note 2 3 3 2 3 2 3 6" xfId="52293"/>
    <cellStyle name="Note 2 3 3 2 3 2 3 7" xfId="52294"/>
    <cellStyle name="Note 2 3 3 2 3 2 3 8" xfId="52295"/>
    <cellStyle name="Note 2 3 3 2 3 2 4" xfId="52296"/>
    <cellStyle name="Note 2 3 3 2 3 2 4 2" xfId="52297"/>
    <cellStyle name="Note 2 3 3 2 3 2 4 3" xfId="52298"/>
    <cellStyle name="Note 2 3 3 2 3 2 4 4" xfId="52299"/>
    <cellStyle name="Note 2 3 3 2 3 2 4 5" xfId="52300"/>
    <cellStyle name="Note 2 3 3 2 3 2 4 6" xfId="52301"/>
    <cellStyle name="Note 2 3 3 2 3 2 4 7" xfId="52302"/>
    <cellStyle name="Note 2 3 3 2 3 2 4 8" xfId="52303"/>
    <cellStyle name="Note 2 3 3 2 3 2 4 9" xfId="52304"/>
    <cellStyle name="Note 2 3 3 2 3 2 5" xfId="52305"/>
    <cellStyle name="Note 2 3 3 2 3 2 6" xfId="52306"/>
    <cellStyle name="Note 2 3 3 2 3 2 7" xfId="52307"/>
    <cellStyle name="Note 2 3 3 2 3 2 8" xfId="52308"/>
    <cellStyle name="Note 2 3 3 2 3 2 9" xfId="52309"/>
    <cellStyle name="Note 2 3 3 2 3 20" xfId="52310"/>
    <cellStyle name="Note 2 3 3 2 3 21" xfId="52311"/>
    <cellStyle name="Note 2 3 3 2 3 22" xfId="52312"/>
    <cellStyle name="Note 2 3 3 2 3 23" xfId="52313"/>
    <cellStyle name="Note 2 3 3 2 3 24" xfId="52314"/>
    <cellStyle name="Note 2 3 3 2 3 3" xfId="52315"/>
    <cellStyle name="Note 2 3 3 2 3 3 10" xfId="52316"/>
    <cellStyle name="Note 2 3 3 2 3 3 11" xfId="52317"/>
    <cellStyle name="Note 2 3 3 2 3 3 12" xfId="52318"/>
    <cellStyle name="Note 2 3 3 2 3 3 13" xfId="52319"/>
    <cellStyle name="Note 2 3 3 2 3 3 2" xfId="52320"/>
    <cellStyle name="Note 2 3 3 2 3 3 2 10" xfId="52321"/>
    <cellStyle name="Note 2 3 3 2 3 3 2 2" xfId="52322"/>
    <cellStyle name="Note 2 3 3 2 3 3 2 2 2" xfId="52323"/>
    <cellStyle name="Note 2 3 3 2 3 3 2 2 3" xfId="52324"/>
    <cellStyle name="Note 2 3 3 2 3 3 2 2 4" xfId="52325"/>
    <cellStyle name="Note 2 3 3 2 3 3 2 2 5" xfId="52326"/>
    <cellStyle name="Note 2 3 3 2 3 3 2 2 6" xfId="52327"/>
    <cellStyle name="Note 2 3 3 2 3 3 2 2 7" xfId="52328"/>
    <cellStyle name="Note 2 3 3 2 3 3 2 2 8" xfId="52329"/>
    <cellStyle name="Note 2 3 3 2 3 3 2 2 9" xfId="52330"/>
    <cellStyle name="Note 2 3 3 2 3 3 2 3" xfId="52331"/>
    <cellStyle name="Note 2 3 3 2 3 3 2 4" xfId="52332"/>
    <cellStyle name="Note 2 3 3 2 3 3 2 5" xfId="52333"/>
    <cellStyle name="Note 2 3 3 2 3 3 2 6" xfId="52334"/>
    <cellStyle name="Note 2 3 3 2 3 3 2 7" xfId="52335"/>
    <cellStyle name="Note 2 3 3 2 3 3 2 8" xfId="52336"/>
    <cellStyle name="Note 2 3 3 2 3 3 2 9" xfId="52337"/>
    <cellStyle name="Note 2 3 3 2 3 3 3" xfId="52338"/>
    <cellStyle name="Note 2 3 3 2 3 3 3 2" xfId="52339"/>
    <cellStyle name="Note 2 3 3 2 3 3 3 3" xfId="52340"/>
    <cellStyle name="Note 2 3 3 2 3 3 3 4" xfId="52341"/>
    <cellStyle name="Note 2 3 3 2 3 3 3 5" xfId="52342"/>
    <cellStyle name="Note 2 3 3 2 3 3 3 6" xfId="52343"/>
    <cellStyle name="Note 2 3 3 2 3 3 3 7" xfId="52344"/>
    <cellStyle name="Note 2 3 3 2 3 3 3 8" xfId="52345"/>
    <cellStyle name="Note 2 3 3 2 3 3 4" xfId="52346"/>
    <cellStyle name="Note 2 3 3 2 3 3 4 2" xfId="52347"/>
    <cellStyle name="Note 2 3 3 2 3 3 4 3" xfId="52348"/>
    <cellStyle name="Note 2 3 3 2 3 3 4 4" xfId="52349"/>
    <cellStyle name="Note 2 3 3 2 3 3 4 5" xfId="52350"/>
    <cellStyle name="Note 2 3 3 2 3 3 4 6" xfId="52351"/>
    <cellStyle name="Note 2 3 3 2 3 3 4 7" xfId="52352"/>
    <cellStyle name="Note 2 3 3 2 3 3 4 8" xfId="52353"/>
    <cellStyle name="Note 2 3 3 2 3 3 4 9" xfId="52354"/>
    <cellStyle name="Note 2 3 3 2 3 3 5" xfId="52355"/>
    <cellStyle name="Note 2 3 3 2 3 3 6" xfId="52356"/>
    <cellStyle name="Note 2 3 3 2 3 3 7" xfId="52357"/>
    <cellStyle name="Note 2 3 3 2 3 3 8" xfId="52358"/>
    <cellStyle name="Note 2 3 3 2 3 3 9" xfId="52359"/>
    <cellStyle name="Note 2 3 3 2 3 4" xfId="52360"/>
    <cellStyle name="Note 2 3 3 2 3 4 10" xfId="52361"/>
    <cellStyle name="Note 2 3 3 2 3 4 11" xfId="52362"/>
    <cellStyle name="Note 2 3 3 2 3 4 12" xfId="52363"/>
    <cellStyle name="Note 2 3 3 2 3 4 13" xfId="52364"/>
    <cellStyle name="Note 2 3 3 2 3 4 2" xfId="52365"/>
    <cellStyle name="Note 2 3 3 2 3 4 2 10" xfId="52366"/>
    <cellStyle name="Note 2 3 3 2 3 4 2 2" xfId="52367"/>
    <cellStyle name="Note 2 3 3 2 3 4 2 2 2" xfId="52368"/>
    <cellStyle name="Note 2 3 3 2 3 4 2 2 3" xfId="52369"/>
    <cellStyle name="Note 2 3 3 2 3 4 2 2 4" xfId="52370"/>
    <cellStyle name="Note 2 3 3 2 3 4 2 2 5" xfId="52371"/>
    <cellStyle name="Note 2 3 3 2 3 4 2 2 6" xfId="52372"/>
    <cellStyle name="Note 2 3 3 2 3 4 2 2 7" xfId="52373"/>
    <cellStyle name="Note 2 3 3 2 3 4 2 2 8" xfId="52374"/>
    <cellStyle name="Note 2 3 3 2 3 4 2 2 9" xfId="52375"/>
    <cellStyle name="Note 2 3 3 2 3 4 2 3" xfId="52376"/>
    <cellStyle name="Note 2 3 3 2 3 4 2 4" xfId="52377"/>
    <cellStyle name="Note 2 3 3 2 3 4 2 5" xfId="52378"/>
    <cellStyle name="Note 2 3 3 2 3 4 2 6" xfId="52379"/>
    <cellStyle name="Note 2 3 3 2 3 4 2 7" xfId="52380"/>
    <cellStyle name="Note 2 3 3 2 3 4 2 8" xfId="52381"/>
    <cellStyle name="Note 2 3 3 2 3 4 2 9" xfId="52382"/>
    <cellStyle name="Note 2 3 3 2 3 4 3" xfId="52383"/>
    <cellStyle name="Note 2 3 3 2 3 4 3 2" xfId="52384"/>
    <cellStyle name="Note 2 3 3 2 3 4 3 3" xfId="52385"/>
    <cellStyle name="Note 2 3 3 2 3 4 3 4" xfId="52386"/>
    <cellStyle name="Note 2 3 3 2 3 4 3 5" xfId="52387"/>
    <cellStyle name="Note 2 3 3 2 3 4 3 6" xfId="52388"/>
    <cellStyle name="Note 2 3 3 2 3 4 3 7" xfId="52389"/>
    <cellStyle name="Note 2 3 3 2 3 4 3 8" xfId="52390"/>
    <cellStyle name="Note 2 3 3 2 3 4 4" xfId="52391"/>
    <cellStyle name="Note 2 3 3 2 3 4 4 2" xfId="52392"/>
    <cellStyle name="Note 2 3 3 2 3 4 4 3" xfId="52393"/>
    <cellStyle name="Note 2 3 3 2 3 4 4 4" xfId="52394"/>
    <cellStyle name="Note 2 3 3 2 3 4 4 5" xfId="52395"/>
    <cellStyle name="Note 2 3 3 2 3 4 4 6" xfId="52396"/>
    <cellStyle name="Note 2 3 3 2 3 4 4 7" xfId="52397"/>
    <cellStyle name="Note 2 3 3 2 3 4 4 8" xfId="52398"/>
    <cellStyle name="Note 2 3 3 2 3 4 4 9" xfId="52399"/>
    <cellStyle name="Note 2 3 3 2 3 4 5" xfId="52400"/>
    <cellStyle name="Note 2 3 3 2 3 4 6" xfId="52401"/>
    <cellStyle name="Note 2 3 3 2 3 4 7" xfId="52402"/>
    <cellStyle name="Note 2 3 3 2 3 4 8" xfId="52403"/>
    <cellStyle name="Note 2 3 3 2 3 4 9" xfId="52404"/>
    <cellStyle name="Note 2 3 3 2 3 5" xfId="52405"/>
    <cellStyle name="Note 2 3 3 2 3 5 10" xfId="52406"/>
    <cellStyle name="Note 2 3 3 2 3 5 11" xfId="52407"/>
    <cellStyle name="Note 2 3 3 2 3 5 12" xfId="52408"/>
    <cellStyle name="Note 2 3 3 2 3 5 13" xfId="52409"/>
    <cellStyle name="Note 2 3 3 2 3 5 2" xfId="52410"/>
    <cellStyle name="Note 2 3 3 2 3 5 2 10" xfId="52411"/>
    <cellStyle name="Note 2 3 3 2 3 5 2 2" xfId="52412"/>
    <cellStyle name="Note 2 3 3 2 3 5 2 2 2" xfId="52413"/>
    <cellStyle name="Note 2 3 3 2 3 5 2 2 3" xfId="52414"/>
    <cellStyle name="Note 2 3 3 2 3 5 2 2 4" xfId="52415"/>
    <cellStyle name="Note 2 3 3 2 3 5 2 2 5" xfId="52416"/>
    <cellStyle name="Note 2 3 3 2 3 5 2 2 6" xfId="52417"/>
    <cellStyle name="Note 2 3 3 2 3 5 2 2 7" xfId="52418"/>
    <cellStyle name="Note 2 3 3 2 3 5 2 2 8" xfId="52419"/>
    <cellStyle name="Note 2 3 3 2 3 5 2 2 9" xfId="52420"/>
    <cellStyle name="Note 2 3 3 2 3 5 2 3" xfId="52421"/>
    <cellStyle name="Note 2 3 3 2 3 5 2 4" xfId="52422"/>
    <cellStyle name="Note 2 3 3 2 3 5 2 5" xfId="52423"/>
    <cellStyle name="Note 2 3 3 2 3 5 2 6" xfId="52424"/>
    <cellStyle name="Note 2 3 3 2 3 5 2 7" xfId="52425"/>
    <cellStyle name="Note 2 3 3 2 3 5 2 8" xfId="52426"/>
    <cellStyle name="Note 2 3 3 2 3 5 2 9" xfId="52427"/>
    <cellStyle name="Note 2 3 3 2 3 5 3" xfId="52428"/>
    <cellStyle name="Note 2 3 3 2 3 5 3 2" xfId="52429"/>
    <cellStyle name="Note 2 3 3 2 3 5 3 3" xfId="52430"/>
    <cellStyle name="Note 2 3 3 2 3 5 3 4" xfId="52431"/>
    <cellStyle name="Note 2 3 3 2 3 5 3 5" xfId="52432"/>
    <cellStyle name="Note 2 3 3 2 3 5 3 6" xfId="52433"/>
    <cellStyle name="Note 2 3 3 2 3 5 3 7" xfId="52434"/>
    <cellStyle name="Note 2 3 3 2 3 5 3 8" xfId="52435"/>
    <cellStyle name="Note 2 3 3 2 3 5 4" xfId="52436"/>
    <cellStyle name="Note 2 3 3 2 3 5 4 2" xfId="52437"/>
    <cellStyle name="Note 2 3 3 2 3 5 4 3" xfId="52438"/>
    <cellStyle name="Note 2 3 3 2 3 5 4 4" xfId="52439"/>
    <cellStyle name="Note 2 3 3 2 3 5 4 5" xfId="52440"/>
    <cellStyle name="Note 2 3 3 2 3 5 4 6" xfId="52441"/>
    <cellStyle name="Note 2 3 3 2 3 5 4 7" xfId="52442"/>
    <cellStyle name="Note 2 3 3 2 3 5 4 8" xfId="52443"/>
    <cellStyle name="Note 2 3 3 2 3 5 4 9" xfId="52444"/>
    <cellStyle name="Note 2 3 3 2 3 5 5" xfId="52445"/>
    <cellStyle name="Note 2 3 3 2 3 5 6" xfId="52446"/>
    <cellStyle name="Note 2 3 3 2 3 5 7" xfId="52447"/>
    <cellStyle name="Note 2 3 3 2 3 5 8" xfId="52448"/>
    <cellStyle name="Note 2 3 3 2 3 5 9" xfId="52449"/>
    <cellStyle name="Note 2 3 3 2 3 6" xfId="52450"/>
    <cellStyle name="Note 2 3 3 2 3 6 10" xfId="52451"/>
    <cellStyle name="Note 2 3 3 2 3 6 2" xfId="52452"/>
    <cellStyle name="Note 2 3 3 2 3 6 2 2" xfId="52453"/>
    <cellStyle name="Note 2 3 3 2 3 6 2 3" xfId="52454"/>
    <cellStyle name="Note 2 3 3 2 3 6 2 4" xfId="52455"/>
    <cellStyle name="Note 2 3 3 2 3 6 2 5" xfId="52456"/>
    <cellStyle name="Note 2 3 3 2 3 6 2 6" xfId="52457"/>
    <cellStyle name="Note 2 3 3 2 3 6 2 7" xfId="52458"/>
    <cellStyle name="Note 2 3 3 2 3 6 2 8" xfId="52459"/>
    <cellStyle name="Note 2 3 3 2 3 6 2 9" xfId="52460"/>
    <cellStyle name="Note 2 3 3 2 3 6 3" xfId="52461"/>
    <cellStyle name="Note 2 3 3 2 3 6 4" xfId="52462"/>
    <cellStyle name="Note 2 3 3 2 3 6 5" xfId="52463"/>
    <cellStyle name="Note 2 3 3 2 3 6 6" xfId="52464"/>
    <cellStyle name="Note 2 3 3 2 3 6 7" xfId="52465"/>
    <cellStyle name="Note 2 3 3 2 3 6 8" xfId="52466"/>
    <cellStyle name="Note 2 3 3 2 3 6 9" xfId="52467"/>
    <cellStyle name="Note 2 3 3 2 3 7" xfId="52468"/>
    <cellStyle name="Note 2 3 3 2 3 7 2" xfId="52469"/>
    <cellStyle name="Note 2 3 3 2 3 7 3" xfId="52470"/>
    <cellStyle name="Note 2 3 3 2 3 7 4" xfId="52471"/>
    <cellStyle name="Note 2 3 3 2 3 7 5" xfId="52472"/>
    <cellStyle name="Note 2 3 3 2 3 7 6" xfId="52473"/>
    <cellStyle name="Note 2 3 3 2 3 7 7" xfId="52474"/>
    <cellStyle name="Note 2 3 3 2 3 7 8" xfId="52475"/>
    <cellStyle name="Note 2 3 3 2 3 8" xfId="52476"/>
    <cellStyle name="Note 2 3 3 2 3 8 2" xfId="52477"/>
    <cellStyle name="Note 2 3 3 2 3 8 3" xfId="52478"/>
    <cellStyle name="Note 2 3 3 2 3 8 4" xfId="52479"/>
    <cellStyle name="Note 2 3 3 2 3 8 5" xfId="52480"/>
    <cellStyle name="Note 2 3 3 2 3 8 6" xfId="52481"/>
    <cellStyle name="Note 2 3 3 2 3 8 7" xfId="52482"/>
    <cellStyle name="Note 2 3 3 2 3 8 8" xfId="52483"/>
    <cellStyle name="Note 2 3 3 2 3 8 9" xfId="52484"/>
    <cellStyle name="Note 2 3 3 2 3 9" xfId="52485"/>
    <cellStyle name="Note 2 3 3 2 4" xfId="52486"/>
    <cellStyle name="Note 2 3 3 2 4 10" xfId="52487"/>
    <cellStyle name="Note 2 3 3 2 4 11" xfId="52488"/>
    <cellStyle name="Note 2 3 3 2 4 12" xfId="52489"/>
    <cellStyle name="Note 2 3 3 2 4 13" xfId="52490"/>
    <cellStyle name="Note 2 3 3 2 4 14" xfId="52491"/>
    <cellStyle name="Note 2 3 3 2 4 15" xfId="52492"/>
    <cellStyle name="Note 2 3 3 2 4 16" xfId="52493"/>
    <cellStyle name="Note 2 3 3 2 4 17" xfId="52494"/>
    <cellStyle name="Note 2 3 3 2 4 18" xfId="52495"/>
    <cellStyle name="Note 2 3 3 2 4 2" xfId="52496"/>
    <cellStyle name="Note 2 3 3 2 4 2 10" xfId="52497"/>
    <cellStyle name="Note 2 3 3 2 4 2 2" xfId="52498"/>
    <cellStyle name="Note 2 3 3 2 4 2 2 2" xfId="52499"/>
    <cellStyle name="Note 2 3 3 2 4 2 2 3" xfId="52500"/>
    <cellStyle name="Note 2 3 3 2 4 2 2 4" xfId="52501"/>
    <cellStyle name="Note 2 3 3 2 4 2 2 5" xfId="52502"/>
    <cellStyle name="Note 2 3 3 2 4 2 2 6" xfId="52503"/>
    <cellStyle name="Note 2 3 3 2 4 2 2 7" xfId="52504"/>
    <cellStyle name="Note 2 3 3 2 4 2 2 8" xfId="52505"/>
    <cellStyle name="Note 2 3 3 2 4 2 2 9" xfId="52506"/>
    <cellStyle name="Note 2 3 3 2 4 2 3" xfId="52507"/>
    <cellStyle name="Note 2 3 3 2 4 2 4" xfId="52508"/>
    <cellStyle name="Note 2 3 3 2 4 2 5" xfId="52509"/>
    <cellStyle name="Note 2 3 3 2 4 2 6" xfId="52510"/>
    <cellStyle name="Note 2 3 3 2 4 2 7" xfId="52511"/>
    <cellStyle name="Note 2 3 3 2 4 2 8" xfId="52512"/>
    <cellStyle name="Note 2 3 3 2 4 2 9" xfId="52513"/>
    <cellStyle name="Note 2 3 3 2 4 3" xfId="52514"/>
    <cellStyle name="Note 2 3 3 2 4 3 2" xfId="52515"/>
    <cellStyle name="Note 2 3 3 2 4 3 3" xfId="52516"/>
    <cellStyle name="Note 2 3 3 2 4 3 4" xfId="52517"/>
    <cellStyle name="Note 2 3 3 2 4 3 5" xfId="52518"/>
    <cellStyle name="Note 2 3 3 2 4 3 6" xfId="52519"/>
    <cellStyle name="Note 2 3 3 2 4 3 7" xfId="52520"/>
    <cellStyle name="Note 2 3 3 2 4 3 8" xfId="52521"/>
    <cellStyle name="Note 2 3 3 2 4 4" xfId="52522"/>
    <cellStyle name="Note 2 3 3 2 4 4 2" xfId="52523"/>
    <cellStyle name="Note 2 3 3 2 4 4 3" xfId="52524"/>
    <cellStyle name="Note 2 3 3 2 4 4 4" xfId="52525"/>
    <cellStyle name="Note 2 3 3 2 4 4 5" xfId="52526"/>
    <cellStyle name="Note 2 3 3 2 4 4 6" xfId="52527"/>
    <cellStyle name="Note 2 3 3 2 4 4 7" xfId="52528"/>
    <cellStyle name="Note 2 3 3 2 4 4 8" xfId="52529"/>
    <cellStyle name="Note 2 3 3 2 4 4 9" xfId="52530"/>
    <cellStyle name="Note 2 3 3 2 4 5" xfId="52531"/>
    <cellStyle name="Note 2 3 3 2 4 6" xfId="52532"/>
    <cellStyle name="Note 2 3 3 2 4 7" xfId="52533"/>
    <cellStyle name="Note 2 3 3 2 4 8" xfId="52534"/>
    <cellStyle name="Note 2 3 3 2 4 9" xfId="52535"/>
    <cellStyle name="Note 2 3 3 2 5" xfId="52536"/>
    <cellStyle name="Note 2 3 3 2 5 10" xfId="52537"/>
    <cellStyle name="Note 2 3 3 2 5 11" xfId="52538"/>
    <cellStyle name="Note 2 3 3 2 5 12" xfId="52539"/>
    <cellStyle name="Note 2 3 3 2 5 13" xfId="52540"/>
    <cellStyle name="Note 2 3 3 2 5 14" xfId="52541"/>
    <cellStyle name="Note 2 3 3 2 5 15" xfId="52542"/>
    <cellStyle name="Note 2 3 3 2 5 16" xfId="52543"/>
    <cellStyle name="Note 2 3 3 2 5 17" xfId="52544"/>
    <cellStyle name="Note 2 3 3 2 5 18" xfId="52545"/>
    <cellStyle name="Note 2 3 3 2 5 2" xfId="52546"/>
    <cellStyle name="Note 2 3 3 2 5 3" xfId="52547"/>
    <cellStyle name="Note 2 3 3 2 5 4" xfId="52548"/>
    <cellStyle name="Note 2 3 3 2 5 5" xfId="52549"/>
    <cellStyle name="Note 2 3 3 2 5 6" xfId="52550"/>
    <cellStyle name="Note 2 3 3 2 5 7" xfId="52551"/>
    <cellStyle name="Note 2 3 3 2 5 8" xfId="52552"/>
    <cellStyle name="Note 2 3 3 2 5 9" xfId="52553"/>
    <cellStyle name="Note 2 3 3 2 6" xfId="52554"/>
    <cellStyle name="Note 2 3 3 2 6 10" xfId="52555"/>
    <cellStyle name="Note 2 3 3 2 6 11" xfId="52556"/>
    <cellStyle name="Note 2 3 3 2 6 12" xfId="52557"/>
    <cellStyle name="Note 2 3 3 2 6 13" xfId="52558"/>
    <cellStyle name="Note 2 3 3 2 6 14" xfId="52559"/>
    <cellStyle name="Note 2 3 3 2 6 15" xfId="52560"/>
    <cellStyle name="Note 2 3 3 2 6 16" xfId="52561"/>
    <cellStyle name="Note 2 3 3 2 6 17" xfId="52562"/>
    <cellStyle name="Note 2 3 3 2 6 18" xfId="52563"/>
    <cellStyle name="Note 2 3 3 2 6 2" xfId="52564"/>
    <cellStyle name="Note 2 3 3 2 6 3" xfId="52565"/>
    <cellStyle name="Note 2 3 3 2 6 4" xfId="52566"/>
    <cellStyle name="Note 2 3 3 2 6 5" xfId="52567"/>
    <cellStyle name="Note 2 3 3 2 6 6" xfId="52568"/>
    <cellStyle name="Note 2 3 3 2 6 7" xfId="52569"/>
    <cellStyle name="Note 2 3 3 2 6 8" xfId="52570"/>
    <cellStyle name="Note 2 3 3 2 6 9" xfId="52571"/>
    <cellStyle name="Note 2 3 3 2 7" xfId="52572"/>
    <cellStyle name="Note 2 3 3 2 7 2" xfId="52573"/>
    <cellStyle name="Note 2 3 3 2 7 3" xfId="52574"/>
    <cellStyle name="Note 2 3 3 2 7 4" xfId="52575"/>
    <cellStyle name="Note 2 3 3 2 7 5" xfId="52576"/>
    <cellStyle name="Note 2 3 3 2 7 6" xfId="52577"/>
    <cellStyle name="Note 2 3 3 2 7 7" xfId="52578"/>
    <cellStyle name="Note 2 3 3 2 7 8" xfId="52579"/>
    <cellStyle name="Note 2 3 3 2 7 9" xfId="52580"/>
    <cellStyle name="Note 2 3 3 2 8" xfId="52581"/>
    <cellStyle name="Note 2 3 3 2 8 2" xfId="52582"/>
    <cellStyle name="Note 2 3 3 2 8 3" xfId="52583"/>
    <cellStyle name="Note 2 3 3 2 8 4" xfId="52584"/>
    <cellStyle name="Note 2 3 3 2 8 5" xfId="52585"/>
    <cellStyle name="Note 2 3 3 2 8 6" xfId="52586"/>
    <cellStyle name="Note 2 3 3 2 8 7" xfId="52587"/>
    <cellStyle name="Note 2 3 3 2 8 8" xfId="52588"/>
    <cellStyle name="Note 2 3 3 2 8 9" xfId="52589"/>
    <cellStyle name="Note 2 3 3 2 9" xfId="52590"/>
    <cellStyle name="Note 2 3 3 2 9 2" xfId="52591"/>
    <cellStyle name="Note 2 3 3 2 9 3" xfId="52592"/>
    <cellStyle name="Note 2 3 3 2 9 4" xfId="52593"/>
    <cellStyle name="Note 2 3 3 2 9 5" xfId="52594"/>
    <cellStyle name="Note 2 3 3 2 9 6" xfId="52595"/>
    <cellStyle name="Note 2 3 3 2 9 7" xfId="52596"/>
    <cellStyle name="Note 2 3 3 2 9 8" xfId="52597"/>
    <cellStyle name="Note 2 3 3 20" xfId="52598"/>
    <cellStyle name="Note 2 3 3 21" xfId="52599"/>
    <cellStyle name="Note 2 3 3 22" xfId="52600"/>
    <cellStyle name="Note 2 3 3 23" xfId="52601"/>
    <cellStyle name="Note 2 3 3 24" xfId="52602"/>
    <cellStyle name="Note 2 3 3 25" xfId="52603"/>
    <cellStyle name="Note 2 3 3 26" xfId="52604"/>
    <cellStyle name="Note 2 3 3 27" xfId="52605"/>
    <cellStyle name="Note 2 3 3 28" xfId="52606"/>
    <cellStyle name="Note 2 3 3 3" xfId="52607"/>
    <cellStyle name="Note 2 3 3 3 10" xfId="52608"/>
    <cellStyle name="Note 2 3 3 3 11" xfId="52609"/>
    <cellStyle name="Note 2 3 3 3 12" xfId="52610"/>
    <cellStyle name="Note 2 3 3 3 13" xfId="52611"/>
    <cellStyle name="Note 2 3 3 3 14" xfId="52612"/>
    <cellStyle name="Note 2 3 3 3 15" xfId="52613"/>
    <cellStyle name="Note 2 3 3 3 16" xfId="52614"/>
    <cellStyle name="Note 2 3 3 3 17" xfId="52615"/>
    <cellStyle name="Note 2 3 3 3 18" xfId="52616"/>
    <cellStyle name="Note 2 3 3 3 19" xfId="52617"/>
    <cellStyle name="Note 2 3 3 3 2" xfId="52618"/>
    <cellStyle name="Note 2 3 3 3 2 10" xfId="52619"/>
    <cellStyle name="Note 2 3 3 3 2 11" xfId="52620"/>
    <cellStyle name="Note 2 3 3 3 2 12" xfId="52621"/>
    <cellStyle name="Note 2 3 3 3 2 13" xfId="52622"/>
    <cellStyle name="Note 2 3 3 3 2 2" xfId="52623"/>
    <cellStyle name="Note 2 3 3 3 2 2 10" xfId="52624"/>
    <cellStyle name="Note 2 3 3 3 2 2 2" xfId="52625"/>
    <cellStyle name="Note 2 3 3 3 2 2 2 2" xfId="52626"/>
    <cellStyle name="Note 2 3 3 3 2 2 2 3" xfId="52627"/>
    <cellStyle name="Note 2 3 3 3 2 2 2 4" xfId="52628"/>
    <cellStyle name="Note 2 3 3 3 2 2 2 5" xfId="52629"/>
    <cellStyle name="Note 2 3 3 3 2 2 2 6" xfId="52630"/>
    <cellStyle name="Note 2 3 3 3 2 2 2 7" xfId="52631"/>
    <cellStyle name="Note 2 3 3 3 2 2 2 8" xfId="52632"/>
    <cellStyle name="Note 2 3 3 3 2 2 2 9" xfId="52633"/>
    <cellStyle name="Note 2 3 3 3 2 2 3" xfId="52634"/>
    <cellStyle name="Note 2 3 3 3 2 2 4" xfId="52635"/>
    <cellStyle name="Note 2 3 3 3 2 2 5" xfId="52636"/>
    <cellStyle name="Note 2 3 3 3 2 2 6" xfId="52637"/>
    <cellStyle name="Note 2 3 3 3 2 2 7" xfId="52638"/>
    <cellStyle name="Note 2 3 3 3 2 2 8" xfId="52639"/>
    <cellStyle name="Note 2 3 3 3 2 2 9" xfId="52640"/>
    <cellStyle name="Note 2 3 3 3 2 3" xfId="52641"/>
    <cellStyle name="Note 2 3 3 3 2 3 2" xfId="52642"/>
    <cellStyle name="Note 2 3 3 3 2 3 3" xfId="52643"/>
    <cellStyle name="Note 2 3 3 3 2 3 4" xfId="52644"/>
    <cellStyle name="Note 2 3 3 3 2 3 5" xfId="52645"/>
    <cellStyle name="Note 2 3 3 3 2 3 6" xfId="52646"/>
    <cellStyle name="Note 2 3 3 3 2 3 7" xfId="52647"/>
    <cellStyle name="Note 2 3 3 3 2 3 8" xfId="52648"/>
    <cellStyle name="Note 2 3 3 3 2 4" xfId="52649"/>
    <cellStyle name="Note 2 3 3 3 2 4 2" xfId="52650"/>
    <cellStyle name="Note 2 3 3 3 2 4 3" xfId="52651"/>
    <cellStyle name="Note 2 3 3 3 2 4 4" xfId="52652"/>
    <cellStyle name="Note 2 3 3 3 2 4 5" xfId="52653"/>
    <cellStyle name="Note 2 3 3 3 2 4 6" xfId="52654"/>
    <cellStyle name="Note 2 3 3 3 2 4 7" xfId="52655"/>
    <cellStyle name="Note 2 3 3 3 2 4 8" xfId="52656"/>
    <cellStyle name="Note 2 3 3 3 2 4 9" xfId="52657"/>
    <cellStyle name="Note 2 3 3 3 2 5" xfId="52658"/>
    <cellStyle name="Note 2 3 3 3 2 6" xfId="52659"/>
    <cellStyle name="Note 2 3 3 3 2 7" xfId="52660"/>
    <cellStyle name="Note 2 3 3 3 2 8" xfId="52661"/>
    <cellStyle name="Note 2 3 3 3 2 9" xfId="52662"/>
    <cellStyle name="Note 2 3 3 3 20" xfId="52663"/>
    <cellStyle name="Note 2 3 3 3 21" xfId="52664"/>
    <cellStyle name="Note 2 3 3 3 22" xfId="52665"/>
    <cellStyle name="Note 2 3 3 3 23" xfId="52666"/>
    <cellStyle name="Note 2 3 3 3 24" xfId="52667"/>
    <cellStyle name="Note 2 3 3 3 25" xfId="52668"/>
    <cellStyle name="Note 2 3 3 3 3" xfId="52669"/>
    <cellStyle name="Note 2 3 3 3 3 10" xfId="52670"/>
    <cellStyle name="Note 2 3 3 3 3 11" xfId="52671"/>
    <cellStyle name="Note 2 3 3 3 3 12" xfId="52672"/>
    <cellStyle name="Note 2 3 3 3 3 13" xfId="52673"/>
    <cellStyle name="Note 2 3 3 3 3 2" xfId="52674"/>
    <cellStyle name="Note 2 3 3 3 3 2 10" xfId="52675"/>
    <cellStyle name="Note 2 3 3 3 3 2 2" xfId="52676"/>
    <cellStyle name="Note 2 3 3 3 3 2 2 2" xfId="52677"/>
    <cellStyle name="Note 2 3 3 3 3 2 2 3" xfId="52678"/>
    <cellStyle name="Note 2 3 3 3 3 2 2 4" xfId="52679"/>
    <cellStyle name="Note 2 3 3 3 3 2 2 5" xfId="52680"/>
    <cellStyle name="Note 2 3 3 3 3 2 2 6" xfId="52681"/>
    <cellStyle name="Note 2 3 3 3 3 2 2 7" xfId="52682"/>
    <cellStyle name="Note 2 3 3 3 3 2 2 8" xfId="52683"/>
    <cellStyle name="Note 2 3 3 3 3 2 2 9" xfId="52684"/>
    <cellStyle name="Note 2 3 3 3 3 2 3" xfId="52685"/>
    <cellStyle name="Note 2 3 3 3 3 2 4" xfId="52686"/>
    <cellStyle name="Note 2 3 3 3 3 2 5" xfId="52687"/>
    <cellStyle name="Note 2 3 3 3 3 2 6" xfId="52688"/>
    <cellStyle name="Note 2 3 3 3 3 2 7" xfId="52689"/>
    <cellStyle name="Note 2 3 3 3 3 2 8" xfId="52690"/>
    <cellStyle name="Note 2 3 3 3 3 2 9" xfId="52691"/>
    <cellStyle name="Note 2 3 3 3 3 3" xfId="52692"/>
    <cellStyle name="Note 2 3 3 3 3 3 2" xfId="52693"/>
    <cellStyle name="Note 2 3 3 3 3 3 3" xfId="52694"/>
    <cellStyle name="Note 2 3 3 3 3 3 4" xfId="52695"/>
    <cellStyle name="Note 2 3 3 3 3 3 5" xfId="52696"/>
    <cellStyle name="Note 2 3 3 3 3 3 6" xfId="52697"/>
    <cellStyle name="Note 2 3 3 3 3 3 7" xfId="52698"/>
    <cellStyle name="Note 2 3 3 3 3 3 8" xfId="52699"/>
    <cellStyle name="Note 2 3 3 3 3 4" xfId="52700"/>
    <cellStyle name="Note 2 3 3 3 3 4 2" xfId="52701"/>
    <cellStyle name="Note 2 3 3 3 3 4 3" xfId="52702"/>
    <cellStyle name="Note 2 3 3 3 3 4 4" xfId="52703"/>
    <cellStyle name="Note 2 3 3 3 3 4 5" xfId="52704"/>
    <cellStyle name="Note 2 3 3 3 3 4 6" xfId="52705"/>
    <cellStyle name="Note 2 3 3 3 3 4 7" xfId="52706"/>
    <cellStyle name="Note 2 3 3 3 3 4 8" xfId="52707"/>
    <cellStyle name="Note 2 3 3 3 3 4 9" xfId="52708"/>
    <cellStyle name="Note 2 3 3 3 3 5" xfId="52709"/>
    <cellStyle name="Note 2 3 3 3 3 6" xfId="52710"/>
    <cellStyle name="Note 2 3 3 3 3 7" xfId="52711"/>
    <cellStyle name="Note 2 3 3 3 3 8" xfId="52712"/>
    <cellStyle name="Note 2 3 3 3 3 9" xfId="52713"/>
    <cellStyle name="Note 2 3 3 3 4" xfId="52714"/>
    <cellStyle name="Note 2 3 3 3 4 10" xfId="52715"/>
    <cellStyle name="Note 2 3 3 3 4 11" xfId="52716"/>
    <cellStyle name="Note 2 3 3 3 4 12" xfId="52717"/>
    <cellStyle name="Note 2 3 3 3 4 13" xfId="52718"/>
    <cellStyle name="Note 2 3 3 3 4 2" xfId="52719"/>
    <cellStyle name="Note 2 3 3 3 4 2 10" xfId="52720"/>
    <cellStyle name="Note 2 3 3 3 4 2 2" xfId="52721"/>
    <cellStyle name="Note 2 3 3 3 4 2 2 2" xfId="52722"/>
    <cellStyle name="Note 2 3 3 3 4 2 2 3" xfId="52723"/>
    <cellStyle name="Note 2 3 3 3 4 2 2 4" xfId="52724"/>
    <cellStyle name="Note 2 3 3 3 4 2 2 5" xfId="52725"/>
    <cellStyle name="Note 2 3 3 3 4 2 2 6" xfId="52726"/>
    <cellStyle name="Note 2 3 3 3 4 2 2 7" xfId="52727"/>
    <cellStyle name="Note 2 3 3 3 4 2 2 8" xfId="52728"/>
    <cellStyle name="Note 2 3 3 3 4 2 2 9" xfId="52729"/>
    <cellStyle name="Note 2 3 3 3 4 2 3" xfId="52730"/>
    <cellStyle name="Note 2 3 3 3 4 2 4" xfId="52731"/>
    <cellStyle name="Note 2 3 3 3 4 2 5" xfId="52732"/>
    <cellStyle name="Note 2 3 3 3 4 2 6" xfId="52733"/>
    <cellStyle name="Note 2 3 3 3 4 2 7" xfId="52734"/>
    <cellStyle name="Note 2 3 3 3 4 2 8" xfId="52735"/>
    <cellStyle name="Note 2 3 3 3 4 2 9" xfId="52736"/>
    <cellStyle name="Note 2 3 3 3 4 3" xfId="52737"/>
    <cellStyle name="Note 2 3 3 3 4 3 2" xfId="52738"/>
    <cellStyle name="Note 2 3 3 3 4 3 3" xfId="52739"/>
    <cellStyle name="Note 2 3 3 3 4 3 4" xfId="52740"/>
    <cellStyle name="Note 2 3 3 3 4 3 5" xfId="52741"/>
    <cellStyle name="Note 2 3 3 3 4 3 6" xfId="52742"/>
    <cellStyle name="Note 2 3 3 3 4 3 7" xfId="52743"/>
    <cellStyle name="Note 2 3 3 3 4 3 8" xfId="52744"/>
    <cellStyle name="Note 2 3 3 3 4 4" xfId="52745"/>
    <cellStyle name="Note 2 3 3 3 4 4 2" xfId="52746"/>
    <cellStyle name="Note 2 3 3 3 4 4 3" xfId="52747"/>
    <cellStyle name="Note 2 3 3 3 4 4 4" xfId="52748"/>
    <cellStyle name="Note 2 3 3 3 4 4 5" xfId="52749"/>
    <cellStyle name="Note 2 3 3 3 4 4 6" xfId="52750"/>
    <cellStyle name="Note 2 3 3 3 4 4 7" xfId="52751"/>
    <cellStyle name="Note 2 3 3 3 4 4 8" xfId="52752"/>
    <cellStyle name="Note 2 3 3 3 4 4 9" xfId="52753"/>
    <cellStyle name="Note 2 3 3 3 4 5" xfId="52754"/>
    <cellStyle name="Note 2 3 3 3 4 6" xfId="52755"/>
    <cellStyle name="Note 2 3 3 3 4 7" xfId="52756"/>
    <cellStyle name="Note 2 3 3 3 4 8" xfId="52757"/>
    <cellStyle name="Note 2 3 3 3 4 9" xfId="52758"/>
    <cellStyle name="Note 2 3 3 3 5" xfId="52759"/>
    <cellStyle name="Note 2 3 3 3 5 10" xfId="52760"/>
    <cellStyle name="Note 2 3 3 3 5 11" xfId="52761"/>
    <cellStyle name="Note 2 3 3 3 5 12" xfId="52762"/>
    <cellStyle name="Note 2 3 3 3 5 13" xfId="52763"/>
    <cellStyle name="Note 2 3 3 3 5 2" xfId="52764"/>
    <cellStyle name="Note 2 3 3 3 5 2 10" xfId="52765"/>
    <cellStyle name="Note 2 3 3 3 5 2 2" xfId="52766"/>
    <cellStyle name="Note 2 3 3 3 5 2 2 2" xfId="52767"/>
    <cellStyle name="Note 2 3 3 3 5 2 2 3" xfId="52768"/>
    <cellStyle name="Note 2 3 3 3 5 2 2 4" xfId="52769"/>
    <cellStyle name="Note 2 3 3 3 5 2 2 5" xfId="52770"/>
    <cellStyle name="Note 2 3 3 3 5 2 2 6" xfId="52771"/>
    <cellStyle name="Note 2 3 3 3 5 2 2 7" xfId="52772"/>
    <cellStyle name="Note 2 3 3 3 5 2 2 8" xfId="52773"/>
    <cellStyle name="Note 2 3 3 3 5 2 2 9" xfId="52774"/>
    <cellStyle name="Note 2 3 3 3 5 2 3" xfId="52775"/>
    <cellStyle name="Note 2 3 3 3 5 2 4" xfId="52776"/>
    <cellStyle name="Note 2 3 3 3 5 2 5" xfId="52777"/>
    <cellStyle name="Note 2 3 3 3 5 2 6" xfId="52778"/>
    <cellStyle name="Note 2 3 3 3 5 2 7" xfId="52779"/>
    <cellStyle name="Note 2 3 3 3 5 2 8" xfId="52780"/>
    <cellStyle name="Note 2 3 3 3 5 2 9" xfId="52781"/>
    <cellStyle name="Note 2 3 3 3 5 3" xfId="52782"/>
    <cellStyle name="Note 2 3 3 3 5 3 2" xfId="52783"/>
    <cellStyle name="Note 2 3 3 3 5 3 3" xfId="52784"/>
    <cellStyle name="Note 2 3 3 3 5 3 4" xfId="52785"/>
    <cellStyle name="Note 2 3 3 3 5 3 5" xfId="52786"/>
    <cellStyle name="Note 2 3 3 3 5 3 6" xfId="52787"/>
    <cellStyle name="Note 2 3 3 3 5 3 7" xfId="52788"/>
    <cellStyle name="Note 2 3 3 3 5 3 8" xfId="52789"/>
    <cellStyle name="Note 2 3 3 3 5 4" xfId="52790"/>
    <cellStyle name="Note 2 3 3 3 5 4 2" xfId="52791"/>
    <cellStyle name="Note 2 3 3 3 5 4 3" xfId="52792"/>
    <cellStyle name="Note 2 3 3 3 5 4 4" xfId="52793"/>
    <cellStyle name="Note 2 3 3 3 5 4 5" xfId="52794"/>
    <cellStyle name="Note 2 3 3 3 5 4 6" xfId="52795"/>
    <cellStyle name="Note 2 3 3 3 5 4 7" xfId="52796"/>
    <cellStyle name="Note 2 3 3 3 5 4 8" xfId="52797"/>
    <cellStyle name="Note 2 3 3 3 5 4 9" xfId="52798"/>
    <cellStyle name="Note 2 3 3 3 5 5" xfId="52799"/>
    <cellStyle name="Note 2 3 3 3 5 6" xfId="52800"/>
    <cellStyle name="Note 2 3 3 3 5 7" xfId="52801"/>
    <cellStyle name="Note 2 3 3 3 5 8" xfId="52802"/>
    <cellStyle name="Note 2 3 3 3 5 9" xfId="52803"/>
    <cellStyle name="Note 2 3 3 3 6" xfId="52804"/>
    <cellStyle name="Note 2 3 3 3 6 10" xfId="52805"/>
    <cellStyle name="Note 2 3 3 3 6 2" xfId="52806"/>
    <cellStyle name="Note 2 3 3 3 6 2 2" xfId="52807"/>
    <cellStyle name="Note 2 3 3 3 6 2 3" xfId="52808"/>
    <cellStyle name="Note 2 3 3 3 6 2 4" xfId="52809"/>
    <cellStyle name="Note 2 3 3 3 6 2 5" xfId="52810"/>
    <cellStyle name="Note 2 3 3 3 6 2 6" xfId="52811"/>
    <cellStyle name="Note 2 3 3 3 6 2 7" xfId="52812"/>
    <cellStyle name="Note 2 3 3 3 6 2 8" xfId="52813"/>
    <cellStyle name="Note 2 3 3 3 6 2 9" xfId="52814"/>
    <cellStyle name="Note 2 3 3 3 6 3" xfId="52815"/>
    <cellStyle name="Note 2 3 3 3 6 4" xfId="52816"/>
    <cellStyle name="Note 2 3 3 3 6 5" xfId="52817"/>
    <cellStyle name="Note 2 3 3 3 6 6" xfId="52818"/>
    <cellStyle name="Note 2 3 3 3 6 7" xfId="52819"/>
    <cellStyle name="Note 2 3 3 3 6 8" xfId="52820"/>
    <cellStyle name="Note 2 3 3 3 6 9" xfId="52821"/>
    <cellStyle name="Note 2 3 3 3 7" xfId="52822"/>
    <cellStyle name="Note 2 3 3 3 7 2" xfId="52823"/>
    <cellStyle name="Note 2 3 3 3 7 3" xfId="52824"/>
    <cellStyle name="Note 2 3 3 3 7 4" xfId="52825"/>
    <cellStyle name="Note 2 3 3 3 7 5" xfId="52826"/>
    <cellStyle name="Note 2 3 3 3 7 6" xfId="52827"/>
    <cellStyle name="Note 2 3 3 3 7 7" xfId="52828"/>
    <cellStyle name="Note 2 3 3 3 7 8" xfId="52829"/>
    <cellStyle name="Note 2 3 3 3 8" xfId="52830"/>
    <cellStyle name="Note 2 3 3 3 8 2" xfId="52831"/>
    <cellStyle name="Note 2 3 3 3 8 3" xfId="52832"/>
    <cellStyle name="Note 2 3 3 3 8 4" xfId="52833"/>
    <cellStyle name="Note 2 3 3 3 8 5" xfId="52834"/>
    <cellStyle name="Note 2 3 3 3 8 6" xfId="52835"/>
    <cellStyle name="Note 2 3 3 3 8 7" xfId="52836"/>
    <cellStyle name="Note 2 3 3 3 8 8" xfId="52837"/>
    <cellStyle name="Note 2 3 3 3 8 9" xfId="52838"/>
    <cellStyle name="Note 2 3 3 3 9" xfId="52839"/>
    <cellStyle name="Note 2 3 3 4" xfId="52840"/>
    <cellStyle name="Note 2 3 3 4 10" xfId="52841"/>
    <cellStyle name="Note 2 3 3 4 11" xfId="52842"/>
    <cellStyle name="Note 2 3 3 4 12" xfId="52843"/>
    <cellStyle name="Note 2 3 3 4 13" xfId="52844"/>
    <cellStyle name="Note 2 3 3 4 14" xfId="52845"/>
    <cellStyle name="Note 2 3 3 4 15" xfId="52846"/>
    <cellStyle name="Note 2 3 3 4 16" xfId="52847"/>
    <cellStyle name="Note 2 3 3 4 17" xfId="52848"/>
    <cellStyle name="Note 2 3 3 4 18" xfId="52849"/>
    <cellStyle name="Note 2 3 3 4 2" xfId="52850"/>
    <cellStyle name="Note 2 3 3 4 2 10" xfId="52851"/>
    <cellStyle name="Note 2 3 3 4 2 11" xfId="52852"/>
    <cellStyle name="Note 2 3 3 4 2 12" xfId="52853"/>
    <cellStyle name="Note 2 3 3 4 2 13" xfId="52854"/>
    <cellStyle name="Note 2 3 3 4 2 2" xfId="52855"/>
    <cellStyle name="Note 2 3 3 4 2 2 10" xfId="52856"/>
    <cellStyle name="Note 2 3 3 4 2 2 2" xfId="52857"/>
    <cellStyle name="Note 2 3 3 4 2 2 2 2" xfId="52858"/>
    <cellStyle name="Note 2 3 3 4 2 2 2 3" xfId="52859"/>
    <cellStyle name="Note 2 3 3 4 2 2 2 4" xfId="52860"/>
    <cellStyle name="Note 2 3 3 4 2 2 2 5" xfId="52861"/>
    <cellStyle name="Note 2 3 3 4 2 2 2 6" xfId="52862"/>
    <cellStyle name="Note 2 3 3 4 2 2 2 7" xfId="52863"/>
    <cellStyle name="Note 2 3 3 4 2 2 2 8" xfId="52864"/>
    <cellStyle name="Note 2 3 3 4 2 2 2 9" xfId="52865"/>
    <cellStyle name="Note 2 3 3 4 2 2 3" xfId="52866"/>
    <cellStyle name="Note 2 3 3 4 2 2 4" xfId="52867"/>
    <cellStyle name="Note 2 3 3 4 2 2 5" xfId="52868"/>
    <cellStyle name="Note 2 3 3 4 2 2 6" xfId="52869"/>
    <cellStyle name="Note 2 3 3 4 2 2 7" xfId="52870"/>
    <cellStyle name="Note 2 3 3 4 2 2 8" xfId="52871"/>
    <cellStyle name="Note 2 3 3 4 2 2 9" xfId="52872"/>
    <cellStyle name="Note 2 3 3 4 2 3" xfId="52873"/>
    <cellStyle name="Note 2 3 3 4 2 3 2" xfId="52874"/>
    <cellStyle name="Note 2 3 3 4 2 3 3" xfId="52875"/>
    <cellStyle name="Note 2 3 3 4 2 3 4" xfId="52876"/>
    <cellStyle name="Note 2 3 3 4 2 3 5" xfId="52877"/>
    <cellStyle name="Note 2 3 3 4 2 3 6" xfId="52878"/>
    <cellStyle name="Note 2 3 3 4 2 3 7" xfId="52879"/>
    <cellStyle name="Note 2 3 3 4 2 3 8" xfId="52880"/>
    <cellStyle name="Note 2 3 3 4 2 4" xfId="52881"/>
    <cellStyle name="Note 2 3 3 4 2 4 2" xfId="52882"/>
    <cellStyle name="Note 2 3 3 4 2 4 3" xfId="52883"/>
    <cellStyle name="Note 2 3 3 4 2 4 4" xfId="52884"/>
    <cellStyle name="Note 2 3 3 4 2 4 5" xfId="52885"/>
    <cellStyle name="Note 2 3 3 4 2 4 6" xfId="52886"/>
    <cellStyle name="Note 2 3 3 4 2 4 7" xfId="52887"/>
    <cellStyle name="Note 2 3 3 4 2 4 8" xfId="52888"/>
    <cellStyle name="Note 2 3 3 4 2 4 9" xfId="52889"/>
    <cellStyle name="Note 2 3 3 4 2 5" xfId="52890"/>
    <cellStyle name="Note 2 3 3 4 2 6" xfId="52891"/>
    <cellStyle name="Note 2 3 3 4 2 7" xfId="52892"/>
    <cellStyle name="Note 2 3 3 4 2 8" xfId="52893"/>
    <cellStyle name="Note 2 3 3 4 2 9" xfId="52894"/>
    <cellStyle name="Note 2 3 3 4 3" xfId="52895"/>
    <cellStyle name="Note 2 3 3 4 3 10" xfId="52896"/>
    <cellStyle name="Note 2 3 3 4 3 11" xfId="52897"/>
    <cellStyle name="Note 2 3 3 4 3 12" xfId="52898"/>
    <cellStyle name="Note 2 3 3 4 3 13" xfId="52899"/>
    <cellStyle name="Note 2 3 3 4 3 2" xfId="52900"/>
    <cellStyle name="Note 2 3 3 4 3 2 10" xfId="52901"/>
    <cellStyle name="Note 2 3 3 4 3 2 2" xfId="52902"/>
    <cellStyle name="Note 2 3 3 4 3 2 2 2" xfId="52903"/>
    <cellStyle name="Note 2 3 3 4 3 2 2 3" xfId="52904"/>
    <cellStyle name="Note 2 3 3 4 3 2 2 4" xfId="52905"/>
    <cellStyle name="Note 2 3 3 4 3 2 2 5" xfId="52906"/>
    <cellStyle name="Note 2 3 3 4 3 2 2 6" xfId="52907"/>
    <cellStyle name="Note 2 3 3 4 3 2 2 7" xfId="52908"/>
    <cellStyle name="Note 2 3 3 4 3 2 2 8" xfId="52909"/>
    <cellStyle name="Note 2 3 3 4 3 2 2 9" xfId="52910"/>
    <cellStyle name="Note 2 3 3 4 3 2 3" xfId="52911"/>
    <cellStyle name="Note 2 3 3 4 3 2 4" xfId="52912"/>
    <cellStyle name="Note 2 3 3 4 3 2 5" xfId="52913"/>
    <cellStyle name="Note 2 3 3 4 3 2 6" xfId="52914"/>
    <cellStyle name="Note 2 3 3 4 3 2 7" xfId="52915"/>
    <cellStyle name="Note 2 3 3 4 3 2 8" xfId="52916"/>
    <cellStyle name="Note 2 3 3 4 3 2 9" xfId="52917"/>
    <cellStyle name="Note 2 3 3 4 3 3" xfId="52918"/>
    <cellStyle name="Note 2 3 3 4 3 3 2" xfId="52919"/>
    <cellStyle name="Note 2 3 3 4 3 3 3" xfId="52920"/>
    <cellStyle name="Note 2 3 3 4 3 3 4" xfId="52921"/>
    <cellStyle name="Note 2 3 3 4 3 3 5" xfId="52922"/>
    <cellStyle name="Note 2 3 3 4 3 3 6" xfId="52923"/>
    <cellStyle name="Note 2 3 3 4 3 3 7" xfId="52924"/>
    <cellStyle name="Note 2 3 3 4 3 3 8" xfId="52925"/>
    <cellStyle name="Note 2 3 3 4 3 4" xfId="52926"/>
    <cellStyle name="Note 2 3 3 4 3 4 2" xfId="52927"/>
    <cellStyle name="Note 2 3 3 4 3 4 3" xfId="52928"/>
    <cellStyle name="Note 2 3 3 4 3 4 4" xfId="52929"/>
    <cellStyle name="Note 2 3 3 4 3 4 5" xfId="52930"/>
    <cellStyle name="Note 2 3 3 4 3 4 6" xfId="52931"/>
    <cellStyle name="Note 2 3 3 4 3 4 7" xfId="52932"/>
    <cellStyle name="Note 2 3 3 4 3 4 8" xfId="52933"/>
    <cellStyle name="Note 2 3 3 4 3 4 9" xfId="52934"/>
    <cellStyle name="Note 2 3 3 4 3 5" xfId="52935"/>
    <cellStyle name="Note 2 3 3 4 3 6" xfId="52936"/>
    <cellStyle name="Note 2 3 3 4 3 7" xfId="52937"/>
    <cellStyle name="Note 2 3 3 4 3 8" xfId="52938"/>
    <cellStyle name="Note 2 3 3 4 3 9" xfId="52939"/>
    <cellStyle name="Note 2 3 3 4 4" xfId="52940"/>
    <cellStyle name="Note 2 3 3 4 4 10" xfId="52941"/>
    <cellStyle name="Note 2 3 3 4 4 11" xfId="52942"/>
    <cellStyle name="Note 2 3 3 4 4 12" xfId="52943"/>
    <cellStyle name="Note 2 3 3 4 4 13" xfId="52944"/>
    <cellStyle name="Note 2 3 3 4 4 2" xfId="52945"/>
    <cellStyle name="Note 2 3 3 4 4 2 10" xfId="52946"/>
    <cellStyle name="Note 2 3 3 4 4 2 2" xfId="52947"/>
    <cellStyle name="Note 2 3 3 4 4 2 2 2" xfId="52948"/>
    <cellStyle name="Note 2 3 3 4 4 2 2 3" xfId="52949"/>
    <cellStyle name="Note 2 3 3 4 4 2 2 4" xfId="52950"/>
    <cellStyle name="Note 2 3 3 4 4 2 2 5" xfId="52951"/>
    <cellStyle name="Note 2 3 3 4 4 2 2 6" xfId="52952"/>
    <cellStyle name="Note 2 3 3 4 4 2 2 7" xfId="52953"/>
    <cellStyle name="Note 2 3 3 4 4 2 2 8" xfId="52954"/>
    <cellStyle name="Note 2 3 3 4 4 2 2 9" xfId="52955"/>
    <cellStyle name="Note 2 3 3 4 4 2 3" xfId="52956"/>
    <cellStyle name="Note 2 3 3 4 4 2 4" xfId="52957"/>
    <cellStyle name="Note 2 3 3 4 4 2 5" xfId="52958"/>
    <cellStyle name="Note 2 3 3 4 4 2 6" xfId="52959"/>
    <cellStyle name="Note 2 3 3 4 4 2 7" xfId="52960"/>
    <cellStyle name="Note 2 3 3 4 4 2 8" xfId="52961"/>
    <cellStyle name="Note 2 3 3 4 4 2 9" xfId="52962"/>
    <cellStyle name="Note 2 3 3 4 4 3" xfId="52963"/>
    <cellStyle name="Note 2 3 3 4 4 3 2" xfId="52964"/>
    <cellStyle name="Note 2 3 3 4 4 3 3" xfId="52965"/>
    <cellStyle name="Note 2 3 3 4 4 3 4" xfId="52966"/>
    <cellStyle name="Note 2 3 3 4 4 3 5" xfId="52967"/>
    <cellStyle name="Note 2 3 3 4 4 3 6" xfId="52968"/>
    <cellStyle name="Note 2 3 3 4 4 3 7" xfId="52969"/>
    <cellStyle name="Note 2 3 3 4 4 3 8" xfId="52970"/>
    <cellStyle name="Note 2 3 3 4 4 4" xfId="52971"/>
    <cellStyle name="Note 2 3 3 4 4 4 2" xfId="52972"/>
    <cellStyle name="Note 2 3 3 4 4 4 3" xfId="52973"/>
    <cellStyle name="Note 2 3 3 4 4 4 4" xfId="52974"/>
    <cellStyle name="Note 2 3 3 4 4 4 5" xfId="52975"/>
    <cellStyle name="Note 2 3 3 4 4 4 6" xfId="52976"/>
    <cellStyle name="Note 2 3 3 4 4 4 7" xfId="52977"/>
    <cellStyle name="Note 2 3 3 4 4 4 8" xfId="52978"/>
    <cellStyle name="Note 2 3 3 4 4 4 9" xfId="52979"/>
    <cellStyle name="Note 2 3 3 4 4 5" xfId="52980"/>
    <cellStyle name="Note 2 3 3 4 4 6" xfId="52981"/>
    <cellStyle name="Note 2 3 3 4 4 7" xfId="52982"/>
    <cellStyle name="Note 2 3 3 4 4 8" xfId="52983"/>
    <cellStyle name="Note 2 3 3 4 4 9" xfId="52984"/>
    <cellStyle name="Note 2 3 3 4 5" xfId="52985"/>
    <cellStyle name="Note 2 3 3 4 5 10" xfId="52986"/>
    <cellStyle name="Note 2 3 3 4 5 11" xfId="52987"/>
    <cellStyle name="Note 2 3 3 4 5 12" xfId="52988"/>
    <cellStyle name="Note 2 3 3 4 5 13" xfId="52989"/>
    <cellStyle name="Note 2 3 3 4 5 2" xfId="52990"/>
    <cellStyle name="Note 2 3 3 4 5 2 10" xfId="52991"/>
    <cellStyle name="Note 2 3 3 4 5 2 2" xfId="52992"/>
    <cellStyle name="Note 2 3 3 4 5 2 2 2" xfId="52993"/>
    <cellStyle name="Note 2 3 3 4 5 2 2 3" xfId="52994"/>
    <cellStyle name="Note 2 3 3 4 5 2 2 4" xfId="52995"/>
    <cellStyle name="Note 2 3 3 4 5 2 2 5" xfId="52996"/>
    <cellStyle name="Note 2 3 3 4 5 2 2 6" xfId="52997"/>
    <cellStyle name="Note 2 3 3 4 5 2 2 7" xfId="52998"/>
    <cellStyle name="Note 2 3 3 4 5 2 2 8" xfId="52999"/>
    <cellStyle name="Note 2 3 3 4 5 2 2 9" xfId="53000"/>
    <cellStyle name="Note 2 3 3 4 5 2 3" xfId="53001"/>
    <cellStyle name="Note 2 3 3 4 5 2 4" xfId="53002"/>
    <cellStyle name="Note 2 3 3 4 5 2 5" xfId="53003"/>
    <cellStyle name="Note 2 3 3 4 5 2 6" xfId="53004"/>
    <cellStyle name="Note 2 3 3 4 5 2 7" xfId="53005"/>
    <cellStyle name="Note 2 3 3 4 5 2 8" xfId="53006"/>
    <cellStyle name="Note 2 3 3 4 5 2 9" xfId="53007"/>
    <cellStyle name="Note 2 3 3 4 5 3" xfId="53008"/>
    <cellStyle name="Note 2 3 3 4 5 3 2" xfId="53009"/>
    <cellStyle name="Note 2 3 3 4 5 3 3" xfId="53010"/>
    <cellStyle name="Note 2 3 3 4 5 3 4" xfId="53011"/>
    <cellStyle name="Note 2 3 3 4 5 3 5" xfId="53012"/>
    <cellStyle name="Note 2 3 3 4 5 3 6" xfId="53013"/>
    <cellStyle name="Note 2 3 3 4 5 3 7" xfId="53014"/>
    <cellStyle name="Note 2 3 3 4 5 3 8" xfId="53015"/>
    <cellStyle name="Note 2 3 3 4 5 4" xfId="53016"/>
    <cellStyle name="Note 2 3 3 4 5 4 2" xfId="53017"/>
    <cellStyle name="Note 2 3 3 4 5 4 3" xfId="53018"/>
    <cellStyle name="Note 2 3 3 4 5 4 4" xfId="53019"/>
    <cellStyle name="Note 2 3 3 4 5 4 5" xfId="53020"/>
    <cellStyle name="Note 2 3 3 4 5 4 6" xfId="53021"/>
    <cellStyle name="Note 2 3 3 4 5 4 7" xfId="53022"/>
    <cellStyle name="Note 2 3 3 4 5 4 8" xfId="53023"/>
    <cellStyle name="Note 2 3 3 4 5 4 9" xfId="53024"/>
    <cellStyle name="Note 2 3 3 4 5 5" xfId="53025"/>
    <cellStyle name="Note 2 3 3 4 5 6" xfId="53026"/>
    <cellStyle name="Note 2 3 3 4 5 7" xfId="53027"/>
    <cellStyle name="Note 2 3 3 4 5 8" xfId="53028"/>
    <cellStyle name="Note 2 3 3 4 5 9" xfId="53029"/>
    <cellStyle name="Note 2 3 3 4 6" xfId="53030"/>
    <cellStyle name="Note 2 3 3 4 6 10" xfId="53031"/>
    <cellStyle name="Note 2 3 3 4 6 2" xfId="53032"/>
    <cellStyle name="Note 2 3 3 4 6 2 2" xfId="53033"/>
    <cellStyle name="Note 2 3 3 4 6 2 3" xfId="53034"/>
    <cellStyle name="Note 2 3 3 4 6 2 4" xfId="53035"/>
    <cellStyle name="Note 2 3 3 4 6 2 5" xfId="53036"/>
    <cellStyle name="Note 2 3 3 4 6 2 6" xfId="53037"/>
    <cellStyle name="Note 2 3 3 4 6 2 7" xfId="53038"/>
    <cellStyle name="Note 2 3 3 4 6 2 8" xfId="53039"/>
    <cellStyle name="Note 2 3 3 4 6 2 9" xfId="53040"/>
    <cellStyle name="Note 2 3 3 4 6 3" xfId="53041"/>
    <cellStyle name="Note 2 3 3 4 6 4" xfId="53042"/>
    <cellStyle name="Note 2 3 3 4 6 5" xfId="53043"/>
    <cellStyle name="Note 2 3 3 4 6 6" xfId="53044"/>
    <cellStyle name="Note 2 3 3 4 6 7" xfId="53045"/>
    <cellStyle name="Note 2 3 3 4 6 8" xfId="53046"/>
    <cellStyle name="Note 2 3 3 4 6 9" xfId="53047"/>
    <cellStyle name="Note 2 3 3 4 7" xfId="53048"/>
    <cellStyle name="Note 2 3 3 4 7 2" xfId="53049"/>
    <cellStyle name="Note 2 3 3 4 7 3" xfId="53050"/>
    <cellStyle name="Note 2 3 3 4 7 4" xfId="53051"/>
    <cellStyle name="Note 2 3 3 4 7 5" xfId="53052"/>
    <cellStyle name="Note 2 3 3 4 7 6" xfId="53053"/>
    <cellStyle name="Note 2 3 3 4 7 7" xfId="53054"/>
    <cellStyle name="Note 2 3 3 4 7 8" xfId="53055"/>
    <cellStyle name="Note 2 3 3 4 8" xfId="53056"/>
    <cellStyle name="Note 2 3 3 4 8 2" xfId="53057"/>
    <cellStyle name="Note 2 3 3 4 8 3" xfId="53058"/>
    <cellStyle name="Note 2 3 3 4 8 4" xfId="53059"/>
    <cellStyle name="Note 2 3 3 4 8 5" xfId="53060"/>
    <cellStyle name="Note 2 3 3 4 8 6" xfId="53061"/>
    <cellStyle name="Note 2 3 3 4 8 7" xfId="53062"/>
    <cellStyle name="Note 2 3 3 4 8 8" xfId="53063"/>
    <cellStyle name="Note 2 3 3 4 8 9" xfId="53064"/>
    <cellStyle name="Note 2 3 3 4 9" xfId="53065"/>
    <cellStyle name="Note 2 3 3 5" xfId="53066"/>
    <cellStyle name="Note 2 3 3 5 10" xfId="53067"/>
    <cellStyle name="Note 2 3 3 5 11" xfId="53068"/>
    <cellStyle name="Note 2 3 3 5 12" xfId="53069"/>
    <cellStyle name="Note 2 3 3 5 13" xfId="53070"/>
    <cellStyle name="Note 2 3 3 5 14" xfId="53071"/>
    <cellStyle name="Note 2 3 3 5 15" xfId="53072"/>
    <cellStyle name="Note 2 3 3 5 16" xfId="53073"/>
    <cellStyle name="Note 2 3 3 5 17" xfId="53074"/>
    <cellStyle name="Note 2 3 3 5 18" xfId="53075"/>
    <cellStyle name="Note 2 3 3 5 2" xfId="53076"/>
    <cellStyle name="Note 2 3 3 5 2 10" xfId="53077"/>
    <cellStyle name="Note 2 3 3 5 2 2" xfId="53078"/>
    <cellStyle name="Note 2 3 3 5 2 2 2" xfId="53079"/>
    <cellStyle name="Note 2 3 3 5 2 2 3" xfId="53080"/>
    <cellStyle name="Note 2 3 3 5 2 2 4" xfId="53081"/>
    <cellStyle name="Note 2 3 3 5 2 2 5" xfId="53082"/>
    <cellStyle name="Note 2 3 3 5 2 2 6" xfId="53083"/>
    <cellStyle name="Note 2 3 3 5 2 2 7" xfId="53084"/>
    <cellStyle name="Note 2 3 3 5 2 2 8" xfId="53085"/>
    <cellStyle name="Note 2 3 3 5 2 2 9" xfId="53086"/>
    <cellStyle name="Note 2 3 3 5 2 3" xfId="53087"/>
    <cellStyle name="Note 2 3 3 5 2 4" xfId="53088"/>
    <cellStyle name="Note 2 3 3 5 2 5" xfId="53089"/>
    <cellStyle name="Note 2 3 3 5 2 6" xfId="53090"/>
    <cellStyle name="Note 2 3 3 5 2 7" xfId="53091"/>
    <cellStyle name="Note 2 3 3 5 2 8" xfId="53092"/>
    <cellStyle name="Note 2 3 3 5 2 9" xfId="53093"/>
    <cellStyle name="Note 2 3 3 5 3" xfId="53094"/>
    <cellStyle name="Note 2 3 3 5 3 2" xfId="53095"/>
    <cellStyle name="Note 2 3 3 5 3 3" xfId="53096"/>
    <cellStyle name="Note 2 3 3 5 3 4" xfId="53097"/>
    <cellStyle name="Note 2 3 3 5 3 5" xfId="53098"/>
    <cellStyle name="Note 2 3 3 5 3 6" xfId="53099"/>
    <cellStyle name="Note 2 3 3 5 3 7" xfId="53100"/>
    <cellStyle name="Note 2 3 3 5 3 8" xfId="53101"/>
    <cellStyle name="Note 2 3 3 5 4" xfId="53102"/>
    <cellStyle name="Note 2 3 3 5 4 2" xfId="53103"/>
    <cellStyle name="Note 2 3 3 5 4 3" xfId="53104"/>
    <cellStyle name="Note 2 3 3 5 4 4" xfId="53105"/>
    <cellStyle name="Note 2 3 3 5 4 5" xfId="53106"/>
    <cellStyle name="Note 2 3 3 5 4 6" xfId="53107"/>
    <cellStyle name="Note 2 3 3 5 4 7" xfId="53108"/>
    <cellStyle name="Note 2 3 3 5 4 8" xfId="53109"/>
    <cellStyle name="Note 2 3 3 5 4 9" xfId="53110"/>
    <cellStyle name="Note 2 3 3 5 5" xfId="53111"/>
    <cellStyle name="Note 2 3 3 5 6" xfId="53112"/>
    <cellStyle name="Note 2 3 3 5 7" xfId="53113"/>
    <cellStyle name="Note 2 3 3 5 8" xfId="53114"/>
    <cellStyle name="Note 2 3 3 5 9" xfId="53115"/>
    <cellStyle name="Note 2 3 3 6" xfId="53116"/>
    <cellStyle name="Note 2 3 3 6 10" xfId="53117"/>
    <cellStyle name="Note 2 3 3 6 11" xfId="53118"/>
    <cellStyle name="Note 2 3 3 6 12" xfId="53119"/>
    <cellStyle name="Note 2 3 3 6 13" xfId="53120"/>
    <cellStyle name="Note 2 3 3 6 14" xfId="53121"/>
    <cellStyle name="Note 2 3 3 6 15" xfId="53122"/>
    <cellStyle name="Note 2 3 3 6 16" xfId="53123"/>
    <cellStyle name="Note 2 3 3 6 17" xfId="53124"/>
    <cellStyle name="Note 2 3 3 6 18" xfId="53125"/>
    <cellStyle name="Note 2 3 3 6 2" xfId="53126"/>
    <cellStyle name="Note 2 3 3 6 2 10" xfId="53127"/>
    <cellStyle name="Note 2 3 3 6 2 2" xfId="53128"/>
    <cellStyle name="Note 2 3 3 6 2 2 2" xfId="53129"/>
    <cellStyle name="Note 2 3 3 6 2 2 3" xfId="53130"/>
    <cellStyle name="Note 2 3 3 6 2 2 4" xfId="53131"/>
    <cellStyle name="Note 2 3 3 6 2 2 5" xfId="53132"/>
    <cellStyle name="Note 2 3 3 6 2 2 6" xfId="53133"/>
    <cellStyle name="Note 2 3 3 6 2 2 7" xfId="53134"/>
    <cellStyle name="Note 2 3 3 6 2 2 8" xfId="53135"/>
    <cellStyle name="Note 2 3 3 6 2 2 9" xfId="53136"/>
    <cellStyle name="Note 2 3 3 6 2 3" xfId="53137"/>
    <cellStyle name="Note 2 3 3 6 2 4" xfId="53138"/>
    <cellStyle name="Note 2 3 3 6 2 5" xfId="53139"/>
    <cellStyle name="Note 2 3 3 6 2 6" xfId="53140"/>
    <cellStyle name="Note 2 3 3 6 2 7" xfId="53141"/>
    <cellStyle name="Note 2 3 3 6 2 8" xfId="53142"/>
    <cellStyle name="Note 2 3 3 6 2 9" xfId="53143"/>
    <cellStyle name="Note 2 3 3 6 3" xfId="53144"/>
    <cellStyle name="Note 2 3 3 6 3 2" xfId="53145"/>
    <cellStyle name="Note 2 3 3 6 3 3" xfId="53146"/>
    <cellStyle name="Note 2 3 3 6 3 4" xfId="53147"/>
    <cellStyle name="Note 2 3 3 6 3 5" xfId="53148"/>
    <cellStyle name="Note 2 3 3 6 3 6" xfId="53149"/>
    <cellStyle name="Note 2 3 3 6 3 7" xfId="53150"/>
    <cellStyle name="Note 2 3 3 6 3 8" xfId="53151"/>
    <cellStyle name="Note 2 3 3 6 4" xfId="53152"/>
    <cellStyle name="Note 2 3 3 6 4 2" xfId="53153"/>
    <cellStyle name="Note 2 3 3 6 4 3" xfId="53154"/>
    <cellStyle name="Note 2 3 3 6 4 4" xfId="53155"/>
    <cellStyle name="Note 2 3 3 6 4 5" xfId="53156"/>
    <cellStyle name="Note 2 3 3 6 4 6" xfId="53157"/>
    <cellStyle name="Note 2 3 3 6 4 7" xfId="53158"/>
    <cellStyle name="Note 2 3 3 6 4 8" xfId="53159"/>
    <cellStyle name="Note 2 3 3 6 4 9" xfId="53160"/>
    <cellStyle name="Note 2 3 3 6 5" xfId="53161"/>
    <cellStyle name="Note 2 3 3 6 6" xfId="53162"/>
    <cellStyle name="Note 2 3 3 6 7" xfId="53163"/>
    <cellStyle name="Note 2 3 3 6 8" xfId="53164"/>
    <cellStyle name="Note 2 3 3 6 9" xfId="53165"/>
    <cellStyle name="Note 2 3 3 7" xfId="53166"/>
    <cellStyle name="Note 2 3 3 7 10" xfId="53167"/>
    <cellStyle name="Note 2 3 3 7 11" xfId="53168"/>
    <cellStyle name="Note 2 3 3 7 12" xfId="53169"/>
    <cellStyle name="Note 2 3 3 7 13" xfId="53170"/>
    <cellStyle name="Note 2 3 3 7 14" xfId="53171"/>
    <cellStyle name="Note 2 3 3 7 15" xfId="53172"/>
    <cellStyle name="Note 2 3 3 7 16" xfId="53173"/>
    <cellStyle name="Note 2 3 3 7 17" xfId="53174"/>
    <cellStyle name="Note 2 3 3 7 18" xfId="53175"/>
    <cellStyle name="Note 2 3 3 7 2" xfId="53176"/>
    <cellStyle name="Note 2 3 3 7 2 10" xfId="53177"/>
    <cellStyle name="Note 2 3 3 7 2 2" xfId="53178"/>
    <cellStyle name="Note 2 3 3 7 2 2 2" xfId="53179"/>
    <cellStyle name="Note 2 3 3 7 2 2 3" xfId="53180"/>
    <cellStyle name="Note 2 3 3 7 2 2 4" xfId="53181"/>
    <cellStyle name="Note 2 3 3 7 2 2 5" xfId="53182"/>
    <cellStyle name="Note 2 3 3 7 2 2 6" xfId="53183"/>
    <cellStyle name="Note 2 3 3 7 2 2 7" xfId="53184"/>
    <cellStyle name="Note 2 3 3 7 2 2 8" xfId="53185"/>
    <cellStyle name="Note 2 3 3 7 2 2 9" xfId="53186"/>
    <cellStyle name="Note 2 3 3 7 2 3" xfId="53187"/>
    <cellStyle name="Note 2 3 3 7 2 4" xfId="53188"/>
    <cellStyle name="Note 2 3 3 7 2 5" xfId="53189"/>
    <cellStyle name="Note 2 3 3 7 2 6" xfId="53190"/>
    <cellStyle name="Note 2 3 3 7 2 7" xfId="53191"/>
    <cellStyle name="Note 2 3 3 7 2 8" xfId="53192"/>
    <cellStyle name="Note 2 3 3 7 2 9" xfId="53193"/>
    <cellStyle name="Note 2 3 3 7 3" xfId="53194"/>
    <cellStyle name="Note 2 3 3 7 3 2" xfId="53195"/>
    <cellStyle name="Note 2 3 3 7 3 3" xfId="53196"/>
    <cellStyle name="Note 2 3 3 7 3 4" xfId="53197"/>
    <cellStyle name="Note 2 3 3 7 3 5" xfId="53198"/>
    <cellStyle name="Note 2 3 3 7 3 6" xfId="53199"/>
    <cellStyle name="Note 2 3 3 7 3 7" xfId="53200"/>
    <cellStyle name="Note 2 3 3 7 3 8" xfId="53201"/>
    <cellStyle name="Note 2 3 3 7 4" xfId="53202"/>
    <cellStyle name="Note 2 3 3 7 4 2" xfId="53203"/>
    <cellStyle name="Note 2 3 3 7 4 3" xfId="53204"/>
    <cellStyle name="Note 2 3 3 7 4 4" xfId="53205"/>
    <cellStyle name="Note 2 3 3 7 4 5" xfId="53206"/>
    <cellStyle name="Note 2 3 3 7 4 6" xfId="53207"/>
    <cellStyle name="Note 2 3 3 7 4 7" xfId="53208"/>
    <cellStyle name="Note 2 3 3 7 4 8" xfId="53209"/>
    <cellStyle name="Note 2 3 3 7 4 9" xfId="53210"/>
    <cellStyle name="Note 2 3 3 7 5" xfId="53211"/>
    <cellStyle name="Note 2 3 3 7 6" xfId="53212"/>
    <cellStyle name="Note 2 3 3 7 7" xfId="53213"/>
    <cellStyle name="Note 2 3 3 7 8" xfId="53214"/>
    <cellStyle name="Note 2 3 3 7 9" xfId="53215"/>
    <cellStyle name="Note 2 3 3 8" xfId="53216"/>
    <cellStyle name="Note 2 3 3 8 2" xfId="53217"/>
    <cellStyle name="Note 2 3 3 8 3" xfId="53218"/>
    <cellStyle name="Note 2 3 3 8 4" xfId="53219"/>
    <cellStyle name="Note 2 3 3 8 5" xfId="53220"/>
    <cellStyle name="Note 2 3 3 8 6" xfId="53221"/>
    <cellStyle name="Note 2 3 3 8 7" xfId="53222"/>
    <cellStyle name="Note 2 3 3 8 8" xfId="53223"/>
    <cellStyle name="Note 2 3 3 8 9" xfId="53224"/>
    <cellStyle name="Note 2 3 3 9" xfId="53225"/>
    <cellStyle name="Note 2 3 3 9 2" xfId="53226"/>
    <cellStyle name="Note 2 3 3 9 3" xfId="53227"/>
    <cellStyle name="Note 2 3 3 9 4" xfId="53228"/>
    <cellStyle name="Note 2 3 3 9 5" xfId="53229"/>
    <cellStyle name="Note 2 3 3 9 6" xfId="53230"/>
    <cellStyle name="Note 2 3 3 9 7" xfId="53231"/>
    <cellStyle name="Note 2 3 3 9 8" xfId="53232"/>
    <cellStyle name="Note 2 3 3 9 9" xfId="53233"/>
    <cellStyle name="Note 2 3 4" xfId="9783"/>
    <cellStyle name="Note 2 3 4 10" xfId="53234"/>
    <cellStyle name="Note 2 3 4 11" xfId="53235"/>
    <cellStyle name="Note 2 3 4 12" xfId="53236"/>
    <cellStyle name="Note 2 3 4 13" xfId="53237"/>
    <cellStyle name="Note 2 3 4 14" xfId="53238"/>
    <cellStyle name="Note 2 3 4 15" xfId="53239"/>
    <cellStyle name="Note 2 3 4 16" xfId="53240"/>
    <cellStyle name="Note 2 3 4 17" xfId="53241"/>
    <cellStyle name="Note 2 3 4 18" xfId="53242"/>
    <cellStyle name="Note 2 3 4 19" xfId="53243"/>
    <cellStyle name="Note 2 3 4 2" xfId="10115"/>
    <cellStyle name="Note 2 3 4 2 10" xfId="53244"/>
    <cellStyle name="Note 2 3 4 2 11" xfId="53245"/>
    <cellStyle name="Note 2 3 4 2 12" xfId="53246"/>
    <cellStyle name="Note 2 3 4 2 13" xfId="53247"/>
    <cellStyle name="Note 2 3 4 2 14" xfId="53248"/>
    <cellStyle name="Note 2 3 4 2 15" xfId="53249"/>
    <cellStyle name="Note 2 3 4 2 16" xfId="53250"/>
    <cellStyle name="Note 2 3 4 2 17" xfId="53251"/>
    <cellStyle name="Note 2 3 4 2 18" xfId="53252"/>
    <cellStyle name="Note 2 3 4 2 19" xfId="53253"/>
    <cellStyle name="Note 2 3 4 2 2" xfId="53254"/>
    <cellStyle name="Note 2 3 4 2 2 10" xfId="53255"/>
    <cellStyle name="Note 2 3 4 2 2 11" xfId="53256"/>
    <cellStyle name="Note 2 3 4 2 2 12" xfId="53257"/>
    <cellStyle name="Note 2 3 4 2 2 13" xfId="53258"/>
    <cellStyle name="Note 2 3 4 2 2 14" xfId="53259"/>
    <cellStyle name="Note 2 3 4 2 2 15" xfId="53260"/>
    <cellStyle name="Note 2 3 4 2 2 2" xfId="53261"/>
    <cellStyle name="Note 2 3 4 2 2 2 10" xfId="53262"/>
    <cellStyle name="Note 2 3 4 2 2 2 2" xfId="53263"/>
    <cellStyle name="Note 2 3 4 2 2 2 2 2" xfId="53264"/>
    <cellStyle name="Note 2 3 4 2 2 2 2 3" xfId="53265"/>
    <cellStyle name="Note 2 3 4 2 2 2 2 4" xfId="53266"/>
    <cellStyle name="Note 2 3 4 2 2 2 2 5" xfId="53267"/>
    <cellStyle name="Note 2 3 4 2 2 2 2 6" xfId="53268"/>
    <cellStyle name="Note 2 3 4 2 2 2 2 7" xfId="53269"/>
    <cellStyle name="Note 2 3 4 2 2 2 2 8" xfId="53270"/>
    <cellStyle name="Note 2 3 4 2 2 2 2 9" xfId="53271"/>
    <cellStyle name="Note 2 3 4 2 2 2 3" xfId="53272"/>
    <cellStyle name="Note 2 3 4 2 2 2 4" xfId="53273"/>
    <cellStyle name="Note 2 3 4 2 2 2 5" xfId="53274"/>
    <cellStyle name="Note 2 3 4 2 2 2 6" xfId="53275"/>
    <cellStyle name="Note 2 3 4 2 2 2 7" xfId="53276"/>
    <cellStyle name="Note 2 3 4 2 2 2 8" xfId="53277"/>
    <cellStyle name="Note 2 3 4 2 2 2 9" xfId="53278"/>
    <cellStyle name="Note 2 3 4 2 2 3" xfId="53279"/>
    <cellStyle name="Note 2 3 4 2 2 3 2" xfId="53280"/>
    <cellStyle name="Note 2 3 4 2 2 3 3" xfId="53281"/>
    <cellStyle name="Note 2 3 4 2 2 3 4" xfId="53282"/>
    <cellStyle name="Note 2 3 4 2 2 3 5" xfId="53283"/>
    <cellStyle name="Note 2 3 4 2 2 3 6" xfId="53284"/>
    <cellStyle name="Note 2 3 4 2 2 3 7" xfId="53285"/>
    <cellStyle name="Note 2 3 4 2 2 3 8" xfId="53286"/>
    <cellStyle name="Note 2 3 4 2 2 4" xfId="53287"/>
    <cellStyle name="Note 2 3 4 2 2 4 2" xfId="53288"/>
    <cellStyle name="Note 2 3 4 2 2 4 3" xfId="53289"/>
    <cellStyle name="Note 2 3 4 2 2 4 4" xfId="53290"/>
    <cellStyle name="Note 2 3 4 2 2 4 5" xfId="53291"/>
    <cellStyle name="Note 2 3 4 2 2 4 6" xfId="53292"/>
    <cellStyle name="Note 2 3 4 2 2 4 7" xfId="53293"/>
    <cellStyle name="Note 2 3 4 2 2 4 8" xfId="53294"/>
    <cellStyle name="Note 2 3 4 2 2 4 9" xfId="53295"/>
    <cellStyle name="Note 2 3 4 2 2 5" xfId="53296"/>
    <cellStyle name="Note 2 3 4 2 2 5 2" xfId="53297"/>
    <cellStyle name="Note 2 3 4 2 2 5 3" xfId="53298"/>
    <cellStyle name="Note 2 3 4 2 2 5 4" xfId="53299"/>
    <cellStyle name="Note 2 3 4 2 2 5 5" xfId="53300"/>
    <cellStyle name="Note 2 3 4 2 2 5 6" xfId="53301"/>
    <cellStyle name="Note 2 3 4 2 2 5 7" xfId="53302"/>
    <cellStyle name="Note 2 3 4 2 2 5 8" xfId="53303"/>
    <cellStyle name="Note 2 3 4 2 2 6" xfId="53304"/>
    <cellStyle name="Note 2 3 4 2 2 6 2" xfId="53305"/>
    <cellStyle name="Note 2 3 4 2 2 6 3" xfId="53306"/>
    <cellStyle name="Note 2 3 4 2 2 6 4" xfId="53307"/>
    <cellStyle name="Note 2 3 4 2 2 6 5" xfId="53308"/>
    <cellStyle name="Note 2 3 4 2 2 6 6" xfId="53309"/>
    <cellStyle name="Note 2 3 4 2 2 6 7" xfId="53310"/>
    <cellStyle name="Note 2 3 4 2 2 6 8" xfId="53311"/>
    <cellStyle name="Note 2 3 4 2 2 7" xfId="53312"/>
    <cellStyle name="Note 2 3 4 2 2 7 2" xfId="53313"/>
    <cellStyle name="Note 2 3 4 2 2 7 3" xfId="53314"/>
    <cellStyle name="Note 2 3 4 2 2 7 4" xfId="53315"/>
    <cellStyle name="Note 2 3 4 2 2 7 5" xfId="53316"/>
    <cellStyle name="Note 2 3 4 2 2 7 6" xfId="53317"/>
    <cellStyle name="Note 2 3 4 2 2 7 7" xfId="53318"/>
    <cellStyle name="Note 2 3 4 2 2 7 8" xfId="53319"/>
    <cellStyle name="Note 2 3 4 2 2 8" xfId="53320"/>
    <cellStyle name="Note 2 3 4 2 2 9" xfId="53321"/>
    <cellStyle name="Note 2 3 4 2 20" xfId="53322"/>
    <cellStyle name="Note 2 3 4 2 21" xfId="53323"/>
    <cellStyle name="Note 2 3 4 2 22" xfId="53324"/>
    <cellStyle name="Note 2 3 4 2 23" xfId="53325"/>
    <cellStyle name="Note 2 3 4 2 24" xfId="53326"/>
    <cellStyle name="Note 2 3 4 2 25" xfId="53327"/>
    <cellStyle name="Note 2 3 4 2 26" xfId="53328"/>
    <cellStyle name="Note 2 3 4 2 27" xfId="53329"/>
    <cellStyle name="Note 2 3 4 2 3" xfId="53330"/>
    <cellStyle name="Note 2 3 4 2 3 10" xfId="53331"/>
    <cellStyle name="Note 2 3 4 2 3 11" xfId="53332"/>
    <cellStyle name="Note 2 3 4 2 3 12" xfId="53333"/>
    <cellStyle name="Note 2 3 4 2 3 13" xfId="53334"/>
    <cellStyle name="Note 2 3 4 2 3 14" xfId="53335"/>
    <cellStyle name="Note 2 3 4 2 3 15" xfId="53336"/>
    <cellStyle name="Note 2 3 4 2 3 2" xfId="53337"/>
    <cellStyle name="Note 2 3 4 2 3 2 10" xfId="53338"/>
    <cellStyle name="Note 2 3 4 2 3 2 2" xfId="53339"/>
    <cellStyle name="Note 2 3 4 2 3 2 2 2" xfId="53340"/>
    <cellStyle name="Note 2 3 4 2 3 2 2 3" xfId="53341"/>
    <cellStyle name="Note 2 3 4 2 3 2 2 4" xfId="53342"/>
    <cellStyle name="Note 2 3 4 2 3 2 2 5" xfId="53343"/>
    <cellStyle name="Note 2 3 4 2 3 2 2 6" xfId="53344"/>
    <cellStyle name="Note 2 3 4 2 3 2 2 7" xfId="53345"/>
    <cellStyle name="Note 2 3 4 2 3 2 2 8" xfId="53346"/>
    <cellStyle name="Note 2 3 4 2 3 2 2 9" xfId="53347"/>
    <cellStyle name="Note 2 3 4 2 3 2 3" xfId="53348"/>
    <cellStyle name="Note 2 3 4 2 3 2 4" xfId="53349"/>
    <cellStyle name="Note 2 3 4 2 3 2 5" xfId="53350"/>
    <cellStyle name="Note 2 3 4 2 3 2 6" xfId="53351"/>
    <cellStyle name="Note 2 3 4 2 3 2 7" xfId="53352"/>
    <cellStyle name="Note 2 3 4 2 3 2 8" xfId="53353"/>
    <cellStyle name="Note 2 3 4 2 3 2 9" xfId="53354"/>
    <cellStyle name="Note 2 3 4 2 3 3" xfId="53355"/>
    <cellStyle name="Note 2 3 4 2 3 3 2" xfId="53356"/>
    <cellStyle name="Note 2 3 4 2 3 3 3" xfId="53357"/>
    <cellStyle name="Note 2 3 4 2 3 3 4" xfId="53358"/>
    <cellStyle name="Note 2 3 4 2 3 3 5" xfId="53359"/>
    <cellStyle name="Note 2 3 4 2 3 3 6" xfId="53360"/>
    <cellStyle name="Note 2 3 4 2 3 3 7" xfId="53361"/>
    <cellStyle name="Note 2 3 4 2 3 3 8" xfId="53362"/>
    <cellStyle name="Note 2 3 4 2 3 4" xfId="53363"/>
    <cellStyle name="Note 2 3 4 2 3 4 2" xfId="53364"/>
    <cellStyle name="Note 2 3 4 2 3 4 3" xfId="53365"/>
    <cellStyle name="Note 2 3 4 2 3 4 4" xfId="53366"/>
    <cellStyle name="Note 2 3 4 2 3 4 5" xfId="53367"/>
    <cellStyle name="Note 2 3 4 2 3 4 6" xfId="53368"/>
    <cellStyle name="Note 2 3 4 2 3 4 7" xfId="53369"/>
    <cellStyle name="Note 2 3 4 2 3 4 8" xfId="53370"/>
    <cellStyle name="Note 2 3 4 2 3 4 9" xfId="53371"/>
    <cellStyle name="Note 2 3 4 2 3 5" xfId="53372"/>
    <cellStyle name="Note 2 3 4 2 3 5 2" xfId="53373"/>
    <cellStyle name="Note 2 3 4 2 3 5 3" xfId="53374"/>
    <cellStyle name="Note 2 3 4 2 3 5 4" xfId="53375"/>
    <cellStyle name="Note 2 3 4 2 3 5 5" xfId="53376"/>
    <cellStyle name="Note 2 3 4 2 3 5 6" xfId="53377"/>
    <cellStyle name="Note 2 3 4 2 3 5 7" xfId="53378"/>
    <cellStyle name="Note 2 3 4 2 3 5 8" xfId="53379"/>
    <cellStyle name="Note 2 3 4 2 3 6" xfId="53380"/>
    <cellStyle name="Note 2 3 4 2 3 6 2" xfId="53381"/>
    <cellStyle name="Note 2 3 4 2 3 6 3" xfId="53382"/>
    <cellStyle name="Note 2 3 4 2 3 6 4" xfId="53383"/>
    <cellStyle name="Note 2 3 4 2 3 6 5" xfId="53384"/>
    <cellStyle name="Note 2 3 4 2 3 6 6" xfId="53385"/>
    <cellStyle name="Note 2 3 4 2 3 6 7" xfId="53386"/>
    <cellStyle name="Note 2 3 4 2 3 6 8" xfId="53387"/>
    <cellStyle name="Note 2 3 4 2 3 7" xfId="53388"/>
    <cellStyle name="Note 2 3 4 2 3 7 2" xfId="53389"/>
    <cellStyle name="Note 2 3 4 2 3 7 3" xfId="53390"/>
    <cellStyle name="Note 2 3 4 2 3 7 4" xfId="53391"/>
    <cellStyle name="Note 2 3 4 2 3 7 5" xfId="53392"/>
    <cellStyle name="Note 2 3 4 2 3 7 6" xfId="53393"/>
    <cellStyle name="Note 2 3 4 2 3 7 7" xfId="53394"/>
    <cellStyle name="Note 2 3 4 2 3 7 8" xfId="53395"/>
    <cellStyle name="Note 2 3 4 2 3 8" xfId="53396"/>
    <cellStyle name="Note 2 3 4 2 3 9" xfId="53397"/>
    <cellStyle name="Note 2 3 4 2 4" xfId="53398"/>
    <cellStyle name="Note 2 3 4 2 4 10" xfId="53399"/>
    <cellStyle name="Note 2 3 4 2 4 11" xfId="53400"/>
    <cellStyle name="Note 2 3 4 2 4 12" xfId="53401"/>
    <cellStyle name="Note 2 3 4 2 4 13" xfId="53402"/>
    <cellStyle name="Note 2 3 4 2 4 2" xfId="53403"/>
    <cellStyle name="Note 2 3 4 2 4 2 10" xfId="53404"/>
    <cellStyle name="Note 2 3 4 2 4 2 2" xfId="53405"/>
    <cellStyle name="Note 2 3 4 2 4 2 2 2" xfId="53406"/>
    <cellStyle name="Note 2 3 4 2 4 2 2 3" xfId="53407"/>
    <cellStyle name="Note 2 3 4 2 4 2 2 4" xfId="53408"/>
    <cellStyle name="Note 2 3 4 2 4 2 2 5" xfId="53409"/>
    <cellStyle name="Note 2 3 4 2 4 2 2 6" xfId="53410"/>
    <cellStyle name="Note 2 3 4 2 4 2 2 7" xfId="53411"/>
    <cellStyle name="Note 2 3 4 2 4 2 2 8" xfId="53412"/>
    <cellStyle name="Note 2 3 4 2 4 2 2 9" xfId="53413"/>
    <cellStyle name="Note 2 3 4 2 4 2 3" xfId="53414"/>
    <cellStyle name="Note 2 3 4 2 4 2 4" xfId="53415"/>
    <cellStyle name="Note 2 3 4 2 4 2 5" xfId="53416"/>
    <cellStyle name="Note 2 3 4 2 4 2 6" xfId="53417"/>
    <cellStyle name="Note 2 3 4 2 4 2 7" xfId="53418"/>
    <cellStyle name="Note 2 3 4 2 4 2 8" xfId="53419"/>
    <cellStyle name="Note 2 3 4 2 4 2 9" xfId="53420"/>
    <cellStyle name="Note 2 3 4 2 4 3" xfId="53421"/>
    <cellStyle name="Note 2 3 4 2 4 3 2" xfId="53422"/>
    <cellStyle name="Note 2 3 4 2 4 3 3" xfId="53423"/>
    <cellStyle name="Note 2 3 4 2 4 3 4" xfId="53424"/>
    <cellStyle name="Note 2 3 4 2 4 3 5" xfId="53425"/>
    <cellStyle name="Note 2 3 4 2 4 3 6" xfId="53426"/>
    <cellStyle name="Note 2 3 4 2 4 3 7" xfId="53427"/>
    <cellStyle name="Note 2 3 4 2 4 3 8" xfId="53428"/>
    <cellStyle name="Note 2 3 4 2 4 4" xfId="53429"/>
    <cellStyle name="Note 2 3 4 2 4 4 2" xfId="53430"/>
    <cellStyle name="Note 2 3 4 2 4 4 3" xfId="53431"/>
    <cellStyle name="Note 2 3 4 2 4 4 4" xfId="53432"/>
    <cellStyle name="Note 2 3 4 2 4 4 5" xfId="53433"/>
    <cellStyle name="Note 2 3 4 2 4 4 6" xfId="53434"/>
    <cellStyle name="Note 2 3 4 2 4 4 7" xfId="53435"/>
    <cellStyle name="Note 2 3 4 2 4 4 8" xfId="53436"/>
    <cellStyle name="Note 2 3 4 2 4 4 9" xfId="53437"/>
    <cellStyle name="Note 2 3 4 2 4 5" xfId="53438"/>
    <cellStyle name="Note 2 3 4 2 4 6" xfId="53439"/>
    <cellStyle name="Note 2 3 4 2 4 7" xfId="53440"/>
    <cellStyle name="Note 2 3 4 2 4 8" xfId="53441"/>
    <cellStyle name="Note 2 3 4 2 4 9" xfId="53442"/>
    <cellStyle name="Note 2 3 4 2 5" xfId="53443"/>
    <cellStyle name="Note 2 3 4 2 5 10" xfId="53444"/>
    <cellStyle name="Note 2 3 4 2 5 11" xfId="53445"/>
    <cellStyle name="Note 2 3 4 2 5 12" xfId="53446"/>
    <cellStyle name="Note 2 3 4 2 5 13" xfId="53447"/>
    <cellStyle name="Note 2 3 4 2 5 2" xfId="53448"/>
    <cellStyle name="Note 2 3 4 2 5 2 10" xfId="53449"/>
    <cellStyle name="Note 2 3 4 2 5 2 2" xfId="53450"/>
    <cellStyle name="Note 2 3 4 2 5 2 2 2" xfId="53451"/>
    <cellStyle name="Note 2 3 4 2 5 2 2 3" xfId="53452"/>
    <cellStyle name="Note 2 3 4 2 5 2 2 4" xfId="53453"/>
    <cellStyle name="Note 2 3 4 2 5 2 2 5" xfId="53454"/>
    <cellStyle name="Note 2 3 4 2 5 2 2 6" xfId="53455"/>
    <cellStyle name="Note 2 3 4 2 5 2 2 7" xfId="53456"/>
    <cellStyle name="Note 2 3 4 2 5 2 2 8" xfId="53457"/>
    <cellStyle name="Note 2 3 4 2 5 2 2 9" xfId="53458"/>
    <cellStyle name="Note 2 3 4 2 5 2 3" xfId="53459"/>
    <cellStyle name="Note 2 3 4 2 5 2 4" xfId="53460"/>
    <cellStyle name="Note 2 3 4 2 5 2 5" xfId="53461"/>
    <cellStyle name="Note 2 3 4 2 5 2 6" xfId="53462"/>
    <cellStyle name="Note 2 3 4 2 5 2 7" xfId="53463"/>
    <cellStyle name="Note 2 3 4 2 5 2 8" xfId="53464"/>
    <cellStyle name="Note 2 3 4 2 5 2 9" xfId="53465"/>
    <cellStyle name="Note 2 3 4 2 5 3" xfId="53466"/>
    <cellStyle name="Note 2 3 4 2 5 3 2" xfId="53467"/>
    <cellStyle name="Note 2 3 4 2 5 3 3" xfId="53468"/>
    <cellStyle name="Note 2 3 4 2 5 3 4" xfId="53469"/>
    <cellStyle name="Note 2 3 4 2 5 3 5" xfId="53470"/>
    <cellStyle name="Note 2 3 4 2 5 3 6" xfId="53471"/>
    <cellStyle name="Note 2 3 4 2 5 3 7" xfId="53472"/>
    <cellStyle name="Note 2 3 4 2 5 3 8" xfId="53473"/>
    <cellStyle name="Note 2 3 4 2 5 4" xfId="53474"/>
    <cellStyle name="Note 2 3 4 2 5 4 2" xfId="53475"/>
    <cellStyle name="Note 2 3 4 2 5 4 3" xfId="53476"/>
    <cellStyle name="Note 2 3 4 2 5 4 4" xfId="53477"/>
    <cellStyle name="Note 2 3 4 2 5 4 5" xfId="53478"/>
    <cellStyle name="Note 2 3 4 2 5 4 6" xfId="53479"/>
    <cellStyle name="Note 2 3 4 2 5 4 7" xfId="53480"/>
    <cellStyle name="Note 2 3 4 2 5 4 8" xfId="53481"/>
    <cellStyle name="Note 2 3 4 2 5 4 9" xfId="53482"/>
    <cellStyle name="Note 2 3 4 2 5 5" xfId="53483"/>
    <cellStyle name="Note 2 3 4 2 5 6" xfId="53484"/>
    <cellStyle name="Note 2 3 4 2 5 7" xfId="53485"/>
    <cellStyle name="Note 2 3 4 2 5 8" xfId="53486"/>
    <cellStyle name="Note 2 3 4 2 5 9" xfId="53487"/>
    <cellStyle name="Note 2 3 4 2 6" xfId="53488"/>
    <cellStyle name="Note 2 3 4 2 6 10" xfId="53489"/>
    <cellStyle name="Note 2 3 4 2 6 2" xfId="53490"/>
    <cellStyle name="Note 2 3 4 2 6 2 2" xfId="53491"/>
    <cellStyle name="Note 2 3 4 2 6 2 3" xfId="53492"/>
    <cellStyle name="Note 2 3 4 2 6 2 4" xfId="53493"/>
    <cellStyle name="Note 2 3 4 2 6 2 5" xfId="53494"/>
    <cellStyle name="Note 2 3 4 2 6 2 6" xfId="53495"/>
    <cellStyle name="Note 2 3 4 2 6 2 7" xfId="53496"/>
    <cellStyle name="Note 2 3 4 2 6 2 8" xfId="53497"/>
    <cellStyle name="Note 2 3 4 2 6 2 9" xfId="53498"/>
    <cellStyle name="Note 2 3 4 2 6 3" xfId="53499"/>
    <cellStyle name="Note 2 3 4 2 6 4" xfId="53500"/>
    <cellStyle name="Note 2 3 4 2 6 5" xfId="53501"/>
    <cellStyle name="Note 2 3 4 2 6 6" xfId="53502"/>
    <cellStyle name="Note 2 3 4 2 6 7" xfId="53503"/>
    <cellStyle name="Note 2 3 4 2 6 8" xfId="53504"/>
    <cellStyle name="Note 2 3 4 2 6 9" xfId="53505"/>
    <cellStyle name="Note 2 3 4 2 7" xfId="53506"/>
    <cellStyle name="Note 2 3 4 2 7 2" xfId="53507"/>
    <cellStyle name="Note 2 3 4 2 7 3" xfId="53508"/>
    <cellStyle name="Note 2 3 4 2 7 4" xfId="53509"/>
    <cellStyle name="Note 2 3 4 2 7 5" xfId="53510"/>
    <cellStyle name="Note 2 3 4 2 7 6" xfId="53511"/>
    <cellStyle name="Note 2 3 4 2 7 7" xfId="53512"/>
    <cellStyle name="Note 2 3 4 2 7 8" xfId="53513"/>
    <cellStyle name="Note 2 3 4 2 8" xfId="53514"/>
    <cellStyle name="Note 2 3 4 2 8 2" xfId="53515"/>
    <cellStyle name="Note 2 3 4 2 8 3" xfId="53516"/>
    <cellStyle name="Note 2 3 4 2 8 4" xfId="53517"/>
    <cellStyle name="Note 2 3 4 2 8 5" xfId="53518"/>
    <cellStyle name="Note 2 3 4 2 8 6" xfId="53519"/>
    <cellStyle name="Note 2 3 4 2 8 7" xfId="53520"/>
    <cellStyle name="Note 2 3 4 2 8 8" xfId="53521"/>
    <cellStyle name="Note 2 3 4 2 8 9" xfId="53522"/>
    <cellStyle name="Note 2 3 4 2 9" xfId="53523"/>
    <cellStyle name="Note 2 3 4 2 9 2" xfId="53524"/>
    <cellStyle name="Note 2 3 4 2 9 3" xfId="53525"/>
    <cellStyle name="Note 2 3 4 2 9 4" xfId="53526"/>
    <cellStyle name="Note 2 3 4 2 9 5" xfId="53527"/>
    <cellStyle name="Note 2 3 4 2 9 6" xfId="53528"/>
    <cellStyle name="Note 2 3 4 2 9 7" xfId="53529"/>
    <cellStyle name="Note 2 3 4 2 9 8" xfId="53530"/>
    <cellStyle name="Note 2 3 4 20" xfId="53531"/>
    <cellStyle name="Note 2 3 4 21" xfId="53532"/>
    <cellStyle name="Note 2 3 4 22" xfId="53533"/>
    <cellStyle name="Note 2 3 4 23" xfId="53534"/>
    <cellStyle name="Note 2 3 4 24" xfId="53535"/>
    <cellStyle name="Note 2 3 4 25" xfId="53536"/>
    <cellStyle name="Note 2 3 4 26" xfId="53537"/>
    <cellStyle name="Note 2 3 4 3" xfId="53538"/>
    <cellStyle name="Note 2 3 4 3 10" xfId="53539"/>
    <cellStyle name="Note 2 3 4 3 11" xfId="53540"/>
    <cellStyle name="Note 2 3 4 3 12" xfId="53541"/>
    <cellStyle name="Note 2 3 4 3 13" xfId="53542"/>
    <cellStyle name="Note 2 3 4 3 14" xfId="53543"/>
    <cellStyle name="Note 2 3 4 3 15" xfId="53544"/>
    <cellStyle name="Note 2 3 4 3 16" xfId="53545"/>
    <cellStyle name="Note 2 3 4 3 17" xfId="53546"/>
    <cellStyle name="Note 2 3 4 3 18" xfId="53547"/>
    <cellStyle name="Note 2 3 4 3 19" xfId="53548"/>
    <cellStyle name="Note 2 3 4 3 2" xfId="53549"/>
    <cellStyle name="Note 2 3 4 3 2 10" xfId="53550"/>
    <cellStyle name="Note 2 3 4 3 2 11" xfId="53551"/>
    <cellStyle name="Note 2 3 4 3 2 12" xfId="53552"/>
    <cellStyle name="Note 2 3 4 3 2 13" xfId="53553"/>
    <cellStyle name="Note 2 3 4 3 2 2" xfId="53554"/>
    <cellStyle name="Note 2 3 4 3 2 2 10" xfId="53555"/>
    <cellStyle name="Note 2 3 4 3 2 2 2" xfId="53556"/>
    <cellStyle name="Note 2 3 4 3 2 2 2 2" xfId="53557"/>
    <cellStyle name="Note 2 3 4 3 2 2 2 3" xfId="53558"/>
    <cellStyle name="Note 2 3 4 3 2 2 2 4" xfId="53559"/>
    <cellStyle name="Note 2 3 4 3 2 2 2 5" xfId="53560"/>
    <cellStyle name="Note 2 3 4 3 2 2 2 6" xfId="53561"/>
    <cellStyle name="Note 2 3 4 3 2 2 2 7" xfId="53562"/>
    <cellStyle name="Note 2 3 4 3 2 2 2 8" xfId="53563"/>
    <cellStyle name="Note 2 3 4 3 2 2 2 9" xfId="53564"/>
    <cellStyle name="Note 2 3 4 3 2 2 3" xfId="53565"/>
    <cellStyle name="Note 2 3 4 3 2 2 4" xfId="53566"/>
    <cellStyle name="Note 2 3 4 3 2 2 5" xfId="53567"/>
    <cellStyle name="Note 2 3 4 3 2 2 6" xfId="53568"/>
    <cellStyle name="Note 2 3 4 3 2 2 7" xfId="53569"/>
    <cellStyle name="Note 2 3 4 3 2 2 8" xfId="53570"/>
    <cellStyle name="Note 2 3 4 3 2 2 9" xfId="53571"/>
    <cellStyle name="Note 2 3 4 3 2 3" xfId="53572"/>
    <cellStyle name="Note 2 3 4 3 2 3 2" xfId="53573"/>
    <cellStyle name="Note 2 3 4 3 2 3 3" xfId="53574"/>
    <cellStyle name="Note 2 3 4 3 2 3 4" xfId="53575"/>
    <cellStyle name="Note 2 3 4 3 2 3 5" xfId="53576"/>
    <cellStyle name="Note 2 3 4 3 2 3 6" xfId="53577"/>
    <cellStyle name="Note 2 3 4 3 2 3 7" xfId="53578"/>
    <cellStyle name="Note 2 3 4 3 2 3 8" xfId="53579"/>
    <cellStyle name="Note 2 3 4 3 2 4" xfId="53580"/>
    <cellStyle name="Note 2 3 4 3 2 4 2" xfId="53581"/>
    <cellStyle name="Note 2 3 4 3 2 4 3" xfId="53582"/>
    <cellStyle name="Note 2 3 4 3 2 4 4" xfId="53583"/>
    <cellStyle name="Note 2 3 4 3 2 4 5" xfId="53584"/>
    <cellStyle name="Note 2 3 4 3 2 4 6" xfId="53585"/>
    <cellStyle name="Note 2 3 4 3 2 4 7" xfId="53586"/>
    <cellStyle name="Note 2 3 4 3 2 4 8" xfId="53587"/>
    <cellStyle name="Note 2 3 4 3 2 4 9" xfId="53588"/>
    <cellStyle name="Note 2 3 4 3 2 5" xfId="53589"/>
    <cellStyle name="Note 2 3 4 3 2 6" xfId="53590"/>
    <cellStyle name="Note 2 3 4 3 2 7" xfId="53591"/>
    <cellStyle name="Note 2 3 4 3 2 8" xfId="53592"/>
    <cellStyle name="Note 2 3 4 3 2 9" xfId="53593"/>
    <cellStyle name="Note 2 3 4 3 20" xfId="53594"/>
    <cellStyle name="Note 2 3 4 3 21" xfId="53595"/>
    <cellStyle name="Note 2 3 4 3 22" xfId="53596"/>
    <cellStyle name="Note 2 3 4 3 23" xfId="53597"/>
    <cellStyle name="Note 2 3 4 3 24" xfId="53598"/>
    <cellStyle name="Note 2 3 4 3 3" xfId="53599"/>
    <cellStyle name="Note 2 3 4 3 3 10" xfId="53600"/>
    <cellStyle name="Note 2 3 4 3 3 11" xfId="53601"/>
    <cellStyle name="Note 2 3 4 3 3 12" xfId="53602"/>
    <cellStyle name="Note 2 3 4 3 3 13" xfId="53603"/>
    <cellStyle name="Note 2 3 4 3 3 2" xfId="53604"/>
    <cellStyle name="Note 2 3 4 3 3 2 10" xfId="53605"/>
    <cellStyle name="Note 2 3 4 3 3 2 2" xfId="53606"/>
    <cellStyle name="Note 2 3 4 3 3 2 2 2" xfId="53607"/>
    <cellStyle name="Note 2 3 4 3 3 2 2 3" xfId="53608"/>
    <cellStyle name="Note 2 3 4 3 3 2 2 4" xfId="53609"/>
    <cellStyle name="Note 2 3 4 3 3 2 2 5" xfId="53610"/>
    <cellStyle name="Note 2 3 4 3 3 2 2 6" xfId="53611"/>
    <cellStyle name="Note 2 3 4 3 3 2 2 7" xfId="53612"/>
    <cellStyle name="Note 2 3 4 3 3 2 2 8" xfId="53613"/>
    <cellStyle name="Note 2 3 4 3 3 2 2 9" xfId="53614"/>
    <cellStyle name="Note 2 3 4 3 3 2 3" xfId="53615"/>
    <cellStyle name="Note 2 3 4 3 3 2 4" xfId="53616"/>
    <cellStyle name="Note 2 3 4 3 3 2 5" xfId="53617"/>
    <cellStyle name="Note 2 3 4 3 3 2 6" xfId="53618"/>
    <cellStyle name="Note 2 3 4 3 3 2 7" xfId="53619"/>
    <cellStyle name="Note 2 3 4 3 3 2 8" xfId="53620"/>
    <cellStyle name="Note 2 3 4 3 3 2 9" xfId="53621"/>
    <cellStyle name="Note 2 3 4 3 3 3" xfId="53622"/>
    <cellStyle name="Note 2 3 4 3 3 3 2" xfId="53623"/>
    <cellStyle name="Note 2 3 4 3 3 3 3" xfId="53624"/>
    <cellStyle name="Note 2 3 4 3 3 3 4" xfId="53625"/>
    <cellStyle name="Note 2 3 4 3 3 3 5" xfId="53626"/>
    <cellStyle name="Note 2 3 4 3 3 3 6" xfId="53627"/>
    <cellStyle name="Note 2 3 4 3 3 3 7" xfId="53628"/>
    <cellStyle name="Note 2 3 4 3 3 3 8" xfId="53629"/>
    <cellStyle name="Note 2 3 4 3 3 4" xfId="53630"/>
    <cellStyle name="Note 2 3 4 3 3 4 2" xfId="53631"/>
    <cellStyle name="Note 2 3 4 3 3 4 3" xfId="53632"/>
    <cellStyle name="Note 2 3 4 3 3 4 4" xfId="53633"/>
    <cellStyle name="Note 2 3 4 3 3 4 5" xfId="53634"/>
    <cellStyle name="Note 2 3 4 3 3 4 6" xfId="53635"/>
    <cellStyle name="Note 2 3 4 3 3 4 7" xfId="53636"/>
    <cellStyle name="Note 2 3 4 3 3 4 8" xfId="53637"/>
    <cellStyle name="Note 2 3 4 3 3 4 9" xfId="53638"/>
    <cellStyle name="Note 2 3 4 3 3 5" xfId="53639"/>
    <cellStyle name="Note 2 3 4 3 3 6" xfId="53640"/>
    <cellStyle name="Note 2 3 4 3 3 7" xfId="53641"/>
    <cellStyle name="Note 2 3 4 3 3 8" xfId="53642"/>
    <cellStyle name="Note 2 3 4 3 3 9" xfId="53643"/>
    <cellStyle name="Note 2 3 4 3 4" xfId="53644"/>
    <cellStyle name="Note 2 3 4 3 4 10" xfId="53645"/>
    <cellStyle name="Note 2 3 4 3 4 11" xfId="53646"/>
    <cellStyle name="Note 2 3 4 3 4 12" xfId="53647"/>
    <cellStyle name="Note 2 3 4 3 4 13" xfId="53648"/>
    <cellStyle name="Note 2 3 4 3 4 2" xfId="53649"/>
    <cellStyle name="Note 2 3 4 3 4 2 10" xfId="53650"/>
    <cellStyle name="Note 2 3 4 3 4 2 2" xfId="53651"/>
    <cellStyle name="Note 2 3 4 3 4 2 2 2" xfId="53652"/>
    <cellStyle name="Note 2 3 4 3 4 2 2 3" xfId="53653"/>
    <cellStyle name="Note 2 3 4 3 4 2 2 4" xfId="53654"/>
    <cellStyle name="Note 2 3 4 3 4 2 2 5" xfId="53655"/>
    <cellStyle name="Note 2 3 4 3 4 2 2 6" xfId="53656"/>
    <cellStyle name="Note 2 3 4 3 4 2 2 7" xfId="53657"/>
    <cellStyle name="Note 2 3 4 3 4 2 2 8" xfId="53658"/>
    <cellStyle name="Note 2 3 4 3 4 2 2 9" xfId="53659"/>
    <cellStyle name="Note 2 3 4 3 4 2 3" xfId="53660"/>
    <cellStyle name="Note 2 3 4 3 4 2 4" xfId="53661"/>
    <cellStyle name="Note 2 3 4 3 4 2 5" xfId="53662"/>
    <cellStyle name="Note 2 3 4 3 4 2 6" xfId="53663"/>
    <cellStyle name="Note 2 3 4 3 4 2 7" xfId="53664"/>
    <cellStyle name="Note 2 3 4 3 4 2 8" xfId="53665"/>
    <cellStyle name="Note 2 3 4 3 4 2 9" xfId="53666"/>
    <cellStyle name="Note 2 3 4 3 4 3" xfId="53667"/>
    <cellStyle name="Note 2 3 4 3 4 3 2" xfId="53668"/>
    <cellStyle name="Note 2 3 4 3 4 3 3" xfId="53669"/>
    <cellStyle name="Note 2 3 4 3 4 3 4" xfId="53670"/>
    <cellStyle name="Note 2 3 4 3 4 3 5" xfId="53671"/>
    <cellStyle name="Note 2 3 4 3 4 3 6" xfId="53672"/>
    <cellStyle name="Note 2 3 4 3 4 3 7" xfId="53673"/>
    <cellStyle name="Note 2 3 4 3 4 3 8" xfId="53674"/>
    <cellStyle name="Note 2 3 4 3 4 4" xfId="53675"/>
    <cellStyle name="Note 2 3 4 3 4 4 2" xfId="53676"/>
    <cellStyle name="Note 2 3 4 3 4 4 3" xfId="53677"/>
    <cellStyle name="Note 2 3 4 3 4 4 4" xfId="53678"/>
    <cellStyle name="Note 2 3 4 3 4 4 5" xfId="53679"/>
    <cellStyle name="Note 2 3 4 3 4 4 6" xfId="53680"/>
    <cellStyle name="Note 2 3 4 3 4 4 7" xfId="53681"/>
    <cellStyle name="Note 2 3 4 3 4 4 8" xfId="53682"/>
    <cellStyle name="Note 2 3 4 3 4 4 9" xfId="53683"/>
    <cellStyle name="Note 2 3 4 3 4 5" xfId="53684"/>
    <cellStyle name="Note 2 3 4 3 4 6" xfId="53685"/>
    <cellStyle name="Note 2 3 4 3 4 7" xfId="53686"/>
    <cellStyle name="Note 2 3 4 3 4 8" xfId="53687"/>
    <cellStyle name="Note 2 3 4 3 4 9" xfId="53688"/>
    <cellStyle name="Note 2 3 4 3 5" xfId="53689"/>
    <cellStyle name="Note 2 3 4 3 5 10" xfId="53690"/>
    <cellStyle name="Note 2 3 4 3 5 11" xfId="53691"/>
    <cellStyle name="Note 2 3 4 3 5 12" xfId="53692"/>
    <cellStyle name="Note 2 3 4 3 5 13" xfId="53693"/>
    <cellStyle name="Note 2 3 4 3 5 2" xfId="53694"/>
    <cellStyle name="Note 2 3 4 3 5 2 10" xfId="53695"/>
    <cellStyle name="Note 2 3 4 3 5 2 2" xfId="53696"/>
    <cellStyle name="Note 2 3 4 3 5 2 2 2" xfId="53697"/>
    <cellStyle name="Note 2 3 4 3 5 2 2 3" xfId="53698"/>
    <cellStyle name="Note 2 3 4 3 5 2 2 4" xfId="53699"/>
    <cellStyle name="Note 2 3 4 3 5 2 2 5" xfId="53700"/>
    <cellStyle name="Note 2 3 4 3 5 2 2 6" xfId="53701"/>
    <cellStyle name="Note 2 3 4 3 5 2 2 7" xfId="53702"/>
    <cellStyle name="Note 2 3 4 3 5 2 2 8" xfId="53703"/>
    <cellStyle name="Note 2 3 4 3 5 2 2 9" xfId="53704"/>
    <cellStyle name="Note 2 3 4 3 5 2 3" xfId="53705"/>
    <cellStyle name="Note 2 3 4 3 5 2 4" xfId="53706"/>
    <cellStyle name="Note 2 3 4 3 5 2 5" xfId="53707"/>
    <cellStyle name="Note 2 3 4 3 5 2 6" xfId="53708"/>
    <cellStyle name="Note 2 3 4 3 5 2 7" xfId="53709"/>
    <cellStyle name="Note 2 3 4 3 5 2 8" xfId="53710"/>
    <cellStyle name="Note 2 3 4 3 5 2 9" xfId="53711"/>
    <cellStyle name="Note 2 3 4 3 5 3" xfId="53712"/>
    <cellStyle name="Note 2 3 4 3 5 3 2" xfId="53713"/>
    <cellStyle name="Note 2 3 4 3 5 3 3" xfId="53714"/>
    <cellStyle name="Note 2 3 4 3 5 3 4" xfId="53715"/>
    <cellStyle name="Note 2 3 4 3 5 3 5" xfId="53716"/>
    <cellStyle name="Note 2 3 4 3 5 3 6" xfId="53717"/>
    <cellStyle name="Note 2 3 4 3 5 3 7" xfId="53718"/>
    <cellStyle name="Note 2 3 4 3 5 3 8" xfId="53719"/>
    <cellStyle name="Note 2 3 4 3 5 4" xfId="53720"/>
    <cellStyle name="Note 2 3 4 3 5 4 2" xfId="53721"/>
    <cellStyle name="Note 2 3 4 3 5 4 3" xfId="53722"/>
    <cellStyle name="Note 2 3 4 3 5 4 4" xfId="53723"/>
    <cellStyle name="Note 2 3 4 3 5 4 5" xfId="53724"/>
    <cellStyle name="Note 2 3 4 3 5 4 6" xfId="53725"/>
    <cellStyle name="Note 2 3 4 3 5 4 7" xfId="53726"/>
    <cellStyle name="Note 2 3 4 3 5 4 8" xfId="53727"/>
    <cellStyle name="Note 2 3 4 3 5 4 9" xfId="53728"/>
    <cellStyle name="Note 2 3 4 3 5 5" xfId="53729"/>
    <cellStyle name="Note 2 3 4 3 5 6" xfId="53730"/>
    <cellStyle name="Note 2 3 4 3 5 7" xfId="53731"/>
    <cellStyle name="Note 2 3 4 3 5 8" xfId="53732"/>
    <cellStyle name="Note 2 3 4 3 5 9" xfId="53733"/>
    <cellStyle name="Note 2 3 4 3 6" xfId="53734"/>
    <cellStyle name="Note 2 3 4 3 6 10" xfId="53735"/>
    <cellStyle name="Note 2 3 4 3 6 2" xfId="53736"/>
    <cellStyle name="Note 2 3 4 3 6 2 2" xfId="53737"/>
    <cellStyle name="Note 2 3 4 3 6 2 3" xfId="53738"/>
    <cellStyle name="Note 2 3 4 3 6 2 4" xfId="53739"/>
    <cellStyle name="Note 2 3 4 3 6 2 5" xfId="53740"/>
    <cellStyle name="Note 2 3 4 3 6 2 6" xfId="53741"/>
    <cellStyle name="Note 2 3 4 3 6 2 7" xfId="53742"/>
    <cellStyle name="Note 2 3 4 3 6 2 8" xfId="53743"/>
    <cellStyle name="Note 2 3 4 3 6 2 9" xfId="53744"/>
    <cellStyle name="Note 2 3 4 3 6 3" xfId="53745"/>
    <cellStyle name="Note 2 3 4 3 6 4" xfId="53746"/>
    <cellStyle name="Note 2 3 4 3 6 5" xfId="53747"/>
    <cellStyle name="Note 2 3 4 3 6 6" xfId="53748"/>
    <cellStyle name="Note 2 3 4 3 6 7" xfId="53749"/>
    <cellStyle name="Note 2 3 4 3 6 8" xfId="53750"/>
    <cellStyle name="Note 2 3 4 3 6 9" xfId="53751"/>
    <cellStyle name="Note 2 3 4 3 7" xfId="53752"/>
    <cellStyle name="Note 2 3 4 3 7 2" xfId="53753"/>
    <cellStyle name="Note 2 3 4 3 7 3" xfId="53754"/>
    <cellStyle name="Note 2 3 4 3 7 4" xfId="53755"/>
    <cellStyle name="Note 2 3 4 3 7 5" xfId="53756"/>
    <cellStyle name="Note 2 3 4 3 7 6" xfId="53757"/>
    <cellStyle name="Note 2 3 4 3 7 7" xfId="53758"/>
    <cellStyle name="Note 2 3 4 3 7 8" xfId="53759"/>
    <cellStyle name="Note 2 3 4 3 8" xfId="53760"/>
    <cellStyle name="Note 2 3 4 3 8 2" xfId="53761"/>
    <cellStyle name="Note 2 3 4 3 8 3" xfId="53762"/>
    <cellStyle name="Note 2 3 4 3 8 4" xfId="53763"/>
    <cellStyle name="Note 2 3 4 3 8 5" xfId="53764"/>
    <cellStyle name="Note 2 3 4 3 8 6" xfId="53765"/>
    <cellStyle name="Note 2 3 4 3 8 7" xfId="53766"/>
    <cellStyle name="Note 2 3 4 3 8 8" xfId="53767"/>
    <cellStyle name="Note 2 3 4 3 8 9" xfId="53768"/>
    <cellStyle name="Note 2 3 4 3 9" xfId="53769"/>
    <cellStyle name="Note 2 3 4 4" xfId="53770"/>
    <cellStyle name="Note 2 3 4 4 10" xfId="53771"/>
    <cellStyle name="Note 2 3 4 4 11" xfId="53772"/>
    <cellStyle name="Note 2 3 4 4 12" xfId="53773"/>
    <cellStyle name="Note 2 3 4 4 13" xfId="53774"/>
    <cellStyle name="Note 2 3 4 4 14" xfId="53775"/>
    <cellStyle name="Note 2 3 4 4 15" xfId="53776"/>
    <cellStyle name="Note 2 3 4 4 16" xfId="53777"/>
    <cellStyle name="Note 2 3 4 4 17" xfId="53778"/>
    <cellStyle name="Note 2 3 4 4 18" xfId="53779"/>
    <cellStyle name="Note 2 3 4 4 2" xfId="53780"/>
    <cellStyle name="Note 2 3 4 4 2 10" xfId="53781"/>
    <cellStyle name="Note 2 3 4 4 2 2" xfId="53782"/>
    <cellStyle name="Note 2 3 4 4 2 2 2" xfId="53783"/>
    <cellStyle name="Note 2 3 4 4 2 2 3" xfId="53784"/>
    <cellStyle name="Note 2 3 4 4 2 2 4" xfId="53785"/>
    <cellStyle name="Note 2 3 4 4 2 2 5" xfId="53786"/>
    <cellStyle name="Note 2 3 4 4 2 2 6" xfId="53787"/>
    <cellStyle name="Note 2 3 4 4 2 2 7" xfId="53788"/>
    <cellStyle name="Note 2 3 4 4 2 2 8" xfId="53789"/>
    <cellStyle name="Note 2 3 4 4 2 2 9" xfId="53790"/>
    <cellStyle name="Note 2 3 4 4 2 3" xfId="53791"/>
    <cellStyle name="Note 2 3 4 4 2 4" xfId="53792"/>
    <cellStyle name="Note 2 3 4 4 2 5" xfId="53793"/>
    <cellStyle name="Note 2 3 4 4 2 6" xfId="53794"/>
    <cellStyle name="Note 2 3 4 4 2 7" xfId="53795"/>
    <cellStyle name="Note 2 3 4 4 2 8" xfId="53796"/>
    <cellStyle name="Note 2 3 4 4 2 9" xfId="53797"/>
    <cellStyle name="Note 2 3 4 4 3" xfId="53798"/>
    <cellStyle name="Note 2 3 4 4 3 2" xfId="53799"/>
    <cellStyle name="Note 2 3 4 4 3 3" xfId="53800"/>
    <cellStyle name="Note 2 3 4 4 3 4" xfId="53801"/>
    <cellStyle name="Note 2 3 4 4 3 5" xfId="53802"/>
    <cellStyle name="Note 2 3 4 4 3 6" xfId="53803"/>
    <cellStyle name="Note 2 3 4 4 3 7" xfId="53804"/>
    <cellStyle name="Note 2 3 4 4 3 8" xfId="53805"/>
    <cellStyle name="Note 2 3 4 4 4" xfId="53806"/>
    <cellStyle name="Note 2 3 4 4 4 2" xfId="53807"/>
    <cellStyle name="Note 2 3 4 4 4 3" xfId="53808"/>
    <cellStyle name="Note 2 3 4 4 4 4" xfId="53809"/>
    <cellStyle name="Note 2 3 4 4 4 5" xfId="53810"/>
    <cellStyle name="Note 2 3 4 4 4 6" xfId="53811"/>
    <cellStyle name="Note 2 3 4 4 4 7" xfId="53812"/>
    <cellStyle name="Note 2 3 4 4 4 8" xfId="53813"/>
    <cellStyle name="Note 2 3 4 4 4 9" xfId="53814"/>
    <cellStyle name="Note 2 3 4 4 5" xfId="53815"/>
    <cellStyle name="Note 2 3 4 4 6" xfId="53816"/>
    <cellStyle name="Note 2 3 4 4 7" xfId="53817"/>
    <cellStyle name="Note 2 3 4 4 8" xfId="53818"/>
    <cellStyle name="Note 2 3 4 4 9" xfId="53819"/>
    <cellStyle name="Note 2 3 4 5" xfId="53820"/>
    <cellStyle name="Note 2 3 4 5 10" xfId="53821"/>
    <cellStyle name="Note 2 3 4 5 11" xfId="53822"/>
    <cellStyle name="Note 2 3 4 5 12" xfId="53823"/>
    <cellStyle name="Note 2 3 4 5 13" xfId="53824"/>
    <cellStyle name="Note 2 3 4 5 14" xfId="53825"/>
    <cellStyle name="Note 2 3 4 5 15" xfId="53826"/>
    <cellStyle name="Note 2 3 4 5 16" xfId="53827"/>
    <cellStyle name="Note 2 3 4 5 17" xfId="53828"/>
    <cellStyle name="Note 2 3 4 5 18" xfId="53829"/>
    <cellStyle name="Note 2 3 4 5 2" xfId="53830"/>
    <cellStyle name="Note 2 3 4 5 2 10" xfId="53831"/>
    <cellStyle name="Note 2 3 4 5 2 2" xfId="53832"/>
    <cellStyle name="Note 2 3 4 5 2 2 2" xfId="53833"/>
    <cellStyle name="Note 2 3 4 5 2 2 3" xfId="53834"/>
    <cellStyle name="Note 2 3 4 5 2 2 4" xfId="53835"/>
    <cellStyle name="Note 2 3 4 5 2 2 5" xfId="53836"/>
    <cellStyle name="Note 2 3 4 5 2 2 6" xfId="53837"/>
    <cellStyle name="Note 2 3 4 5 2 2 7" xfId="53838"/>
    <cellStyle name="Note 2 3 4 5 2 2 8" xfId="53839"/>
    <cellStyle name="Note 2 3 4 5 2 2 9" xfId="53840"/>
    <cellStyle name="Note 2 3 4 5 2 3" xfId="53841"/>
    <cellStyle name="Note 2 3 4 5 2 4" xfId="53842"/>
    <cellStyle name="Note 2 3 4 5 2 5" xfId="53843"/>
    <cellStyle name="Note 2 3 4 5 2 6" xfId="53844"/>
    <cellStyle name="Note 2 3 4 5 2 7" xfId="53845"/>
    <cellStyle name="Note 2 3 4 5 2 8" xfId="53846"/>
    <cellStyle name="Note 2 3 4 5 2 9" xfId="53847"/>
    <cellStyle name="Note 2 3 4 5 3" xfId="53848"/>
    <cellStyle name="Note 2 3 4 5 3 2" xfId="53849"/>
    <cellStyle name="Note 2 3 4 5 3 3" xfId="53850"/>
    <cellStyle name="Note 2 3 4 5 3 4" xfId="53851"/>
    <cellStyle name="Note 2 3 4 5 3 5" xfId="53852"/>
    <cellStyle name="Note 2 3 4 5 3 6" xfId="53853"/>
    <cellStyle name="Note 2 3 4 5 3 7" xfId="53854"/>
    <cellStyle name="Note 2 3 4 5 3 8" xfId="53855"/>
    <cellStyle name="Note 2 3 4 5 4" xfId="53856"/>
    <cellStyle name="Note 2 3 4 5 4 2" xfId="53857"/>
    <cellStyle name="Note 2 3 4 5 4 3" xfId="53858"/>
    <cellStyle name="Note 2 3 4 5 4 4" xfId="53859"/>
    <cellStyle name="Note 2 3 4 5 4 5" xfId="53860"/>
    <cellStyle name="Note 2 3 4 5 4 6" xfId="53861"/>
    <cellStyle name="Note 2 3 4 5 4 7" xfId="53862"/>
    <cellStyle name="Note 2 3 4 5 4 8" xfId="53863"/>
    <cellStyle name="Note 2 3 4 5 4 9" xfId="53864"/>
    <cellStyle name="Note 2 3 4 5 5" xfId="53865"/>
    <cellStyle name="Note 2 3 4 5 6" xfId="53866"/>
    <cellStyle name="Note 2 3 4 5 7" xfId="53867"/>
    <cellStyle name="Note 2 3 4 5 8" xfId="53868"/>
    <cellStyle name="Note 2 3 4 5 9" xfId="53869"/>
    <cellStyle name="Note 2 3 4 6" xfId="53870"/>
    <cellStyle name="Note 2 3 4 6 10" xfId="53871"/>
    <cellStyle name="Note 2 3 4 6 11" xfId="53872"/>
    <cellStyle name="Note 2 3 4 6 12" xfId="53873"/>
    <cellStyle name="Note 2 3 4 6 13" xfId="53874"/>
    <cellStyle name="Note 2 3 4 6 14" xfId="53875"/>
    <cellStyle name="Note 2 3 4 6 15" xfId="53876"/>
    <cellStyle name="Note 2 3 4 6 16" xfId="53877"/>
    <cellStyle name="Note 2 3 4 6 17" xfId="53878"/>
    <cellStyle name="Note 2 3 4 6 18" xfId="53879"/>
    <cellStyle name="Note 2 3 4 6 2" xfId="53880"/>
    <cellStyle name="Note 2 3 4 6 3" xfId="53881"/>
    <cellStyle name="Note 2 3 4 6 4" xfId="53882"/>
    <cellStyle name="Note 2 3 4 6 5" xfId="53883"/>
    <cellStyle name="Note 2 3 4 6 6" xfId="53884"/>
    <cellStyle name="Note 2 3 4 6 7" xfId="53885"/>
    <cellStyle name="Note 2 3 4 6 8" xfId="53886"/>
    <cellStyle name="Note 2 3 4 6 9" xfId="53887"/>
    <cellStyle name="Note 2 3 4 7" xfId="53888"/>
    <cellStyle name="Note 2 3 4 7 2" xfId="53889"/>
    <cellStyle name="Note 2 3 4 7 3" xfId="53890"/>
    <cellStyle name="Note 2 3 4 7 4" xfId="53891"/>
    <cellStyle name="Note 2 3 4 7 5" xfId="53892"/>
    <cellStyle name="Note 2 3 4 7 6" xfId="53893"/>
    <cellStyle name="Note 2 3 4 7 7" xfId="53894"/>
    <cellStyle name="Note 2 3 4 7 8" xfId="53895"/>
    <cellStyle name="Note 2 3 4 7 9" xfId="53896"/>
    <cellStyle name="Note 2 3 4 8" xfId="53897"/>
    <cellStyle name="Note 2 3 4 8 2" xfId="53898"/>
    <cellStyle name="Note 2 3 4 8 3" xfId="53899"/>
    <cellStyle name="Note 2 3 4 8 4" xfId="53900"/>
    <cellStyle name="Note 2 3 4 8 5" xfId="53901"/>
    <cellStyle name="Note 2 3 4 8 6" xfId="53902"/>
    <cellStyle name="Note 2 3 4 8 7" xfId="53903"/>
    <cellStyle name="Note 2 3 4 8 8" xfId="53904"/>
    <cellStyle name="Note 2 3 4 9" xfId="53905"/>
    <cellStyle name="Note 2 3 5" xfId="9879"/>
    <cellStyle name="Note 2 3 5 10" xfId="53906"/>
    <cellStyle name="Note 2 3 5 11" xfId="53907"/>
    <cellStyle name="Note 2 3 5 12" xfId="53908"/>
    <cellStyle name="Note 2 3 5 13" xfId="53909"/>
    <cellStyle name="Note 2 3 5 14" xfId="53910"/>
    <cellStyle name="Note 2 3 5 15" xfId="53911"/>
    <cellStyle name="Note 2 3 5 16" xfId="53912"/>
    <cellStyle name="Note 2 3 5 17" xfId="53913"/>
    <cellStyle name="Note 2 3 5 18" xfId="53914"/>
    <cellStyle name="Note 2 3 5 19" xfId="53915"/>
    <cellStyle name="Note 2 3 5 2" xfId="10161"/>
    <cellStyle name="Note 2 3 5 2 10" xfId="53916"/>
    <cellStyle name="Note 2 3 5 2 11" xfId="53917"/>
    <cellStyle name="Note 2 3 5 2 12" xfId="53918"/>
    <cellStyle name="Note 2 3 5 2 13" xfId="53919"/>
    <cellStyle name="Note 2 3 5 2 2" xfId="53920"/>
    <cellStyle name="Note 2 3 5 2 2 10" xfId="53921"/>
    <cellStyle name="Note 2 3 5 2 2 2" xfId="53922"/>
    <cellStyle name="Note 2 3 5 2 2 2 2" xfId="53923"/>
    <cellStyle name="Note 2 3 5 2 2 2 3" xfId="53924"/>
    <cellStyle name="Note 2 3 5 2 2 2 4" xfId="53925"/>
    <cellStyle name="Note 2 3 5 2 2 2 5" xfId="53926"/>
    <cellStyle name="Note 2 3 5 2 2 2 6" xfId="53927"/>
    <cellStyle name="Note 2 3 5 2 2 2 7" xfId="53928"/>
    <cellStyle name="Note 2 3 5 2 2 2 8" xfId="53929"/>
    <cellStyle name="Note 2 3 5 2 2 2 9" xfId="53930"/>
    <cellStyle name="Note 2 3 5 2 2 3" xfId="53931"/>
    <cellStyle name="Note 2 3 5 2 2 4" xfId="53932"/>
    <cellStyle name="Note 2 3 5 2 2 5" xfId="53933"/>
    <cellStyle name="Note 2 3 5 2 2 6" xfId="53934"/>
    <cellStyle name="Note 2 3 5 2 2 7" xfId="53935"/>
    <cellStyle name="Note 2 3 5 2 2 8" xfId="53936"/>
    <cellStyle name="Note 2 3 5 2 2 9" xfId="53937"/>
    <cellStyle name="Note 2 3 5 2 3" xfId="53938"/>
    <cellStyle name="Note 2 3 5 2 3 2" xfId="53939"/>
    <cellStyle name="Note 2 3 5 2 3 3" xfId="53940"/>
    <cellStyle name="Note 2 3 5 2 3 4" xfId="53941"/>
    <cellStyle name="Note 2 3 5 2 3 5" xfId="53942"/>
    <cellStyle name="Note 2 3 5 2 3 6" xfId="53943"/>
    <cellStyle name="Note 2 3 5 2 3 7" xfId="53944"/>
    <cellStyle name="Note 2 3 5 2 3 8" xfId="53945"/>
    <cellStyle name="Note 2 3 5 2 4" xfId="53946"/>
    <cellStyle name="Note 2 3 5 2 4 2" xfId="53947"/>
    <cellStyle name="Note 2 3 5 2 4 3" xfId="53948"/>
    <cellStyle name="Note 2 3 5 2 4 4" xfId="53949"/>
    <cellStyle name="Note 2 3 5 2 4 5" xfId="53950"/>
    <cellStyle name="Note 2 3 5 2 4 6" xfId="53951"/>
    <cellStyle name="Note 2 3 5 2 4 7" xfId="53952"/>
    <cellStyle name="Note 2 3 5 2 4 8" xfId="53953"/>
    <cellStyle name="Note 2 3 5 2 4 9" xfId="53954"/>
    <cellStyle name="Note 2 3 5 2 5" xfId="53955"/>
    <cellStyle name="Note 2 3 5 2 6" xfId="53956"/>
    <cellStyle name="Note 2 3 5 2 7" xfId="53957"/>
    <cellStyle name="Note 2 3 5 2 8" xfId="53958"/>
    <cellStyle name="Note 2 3 5 2 9" xfId="53959"/>
    <cellStyle name="Note 2 3 5 3" xfId="53960"/>
    <cellStyle name="Note 2 3 5 3 10" xfId="53961"/>
    <cellStyle name="Note 2 3 5 3 11" xfId="53962"/>
    <cellStyle name="Note 2 3 5 3 12" xfId="53963"/>
    <cellStyle name="Note 2 3 5 3 13" xfId="53964"/>
    <cellStyle name="Note 2 3 5 3 2" xfId="53965"/>
    <cellStyle name="Note 2 3 5 3 2 10" xfId="53966"/>
    <cellStyle name="Note 2 3 5 3 2 2" xfId="53967"/>
    <cellStyle name="Note 2 3 5 3 2 2 2" xfId="53968"/>
    <cellStyle name="Note 2 3 5 3 2 2 3" xfId="53969"/>
    <cellStyle name="Note 2 3 5 3 2 2 4" xfId="53970"/>
    <cellStyle name="Note 2 3 5 3 2 2 5" xfId="53971"/>
    <cellStyle name="Note 2 3 5 3 2 2 6" xfId="53972"/>
    <cellStyle name="Note 2 3 5 3 2 2 7" xfId="53973"/>
    <cellStyle name="Note 2 3 5 3 2 2 8" xfId="53974"/>
    <cellStyle name="Note 2 3 5 3 2 2 9" xfId="53975"/>
    <cellStyle name="Note 2 3 5 3 2 3" xfId="53976"/>
    <cellStyle name="Note 2 3 5 3 2 4" xfId="53977"/>
    <cellStyle name="Note 2 3 5 3 2 5" xfId="53978"/>
    <cellStyle name="Note 2 3 5 3 2 6" xfId="53979"/>
    <cellStyle name="Note 2 3 5 3 2 7" xfId="53980"/>
    <cellStyle name="Note 2 3 5 3 2 8" xfId="53981"/>
    <cellStyle name="Note 2 3 5 3 2 9" xfId="53982"/>
    <cellStyle name="Note 2 3 5 3 3" xfId="53983"/>
    <cellStyle name="Note 2 3 5 3 3 2" xfId="53984"/>
    <cellStyle name="Note 2 3 5 3 3 3" xfId="53985"/>
    <cellStyle name="Note 2 3 5 3 3 4" xfId="53986"/>
    <cellStyle name="Note 2 3 5 3 3 5" xfId="53987"/>
    <cellStyle name="Note 2 3 5 3 3 6" xfId="53988"/>
    <cellStyle name="Note 2 3 5 3 3 7" xfId="53989"/>
    <cellStyle name="Note 2 3 5 3 3 8" xfId="53990"/>
    <cellStyle name="Note 2 3 5 3 4" xfId="53991"/>
    <cellStyle name="Note 2 3 5 3 4 2" xfId="53992"/>
    <cellStyle name="Note 2 3 5 3 4 3" xfId="53993"/>
    <cellStyle name="Note 2 3 5 3 4 4" xfId="53994"/>
    <cellStyle name="Note 2 3 5 3 4 5" xfId="53995"/>
    <cellStyle name="Note 2 3 5 3 4 6" xfId="53996"/>
    <cellStyle name="Note 2 3 5 3 4 7" xfId="53997"/>
    <cellStyle name="Note 2 3 5 3 4 8" xfId="53998"/>
    <cellStyle name="Note 2 3 5 3 4 9" xfId="53999"/>
    <cellStyle name="Note 2 3 5 3 5" xfId="54000"/>
    <cellStyle name="Note 2 3 5 3 6" xfId="54001"/>
    <cellStyle name="Note 2 3 5 3 7" xfId="54002"/>
    <cellStyle name="Note 2 3 5 3 8" xfId="54003"/>
    <cellStyle name="Note 2 3 5 3 9" xfId="54004"/>
    <cellStyle name="Note 2 3 5 4" xfId="54005"/>
    <cellStyle name="Note 2 3 5 4 10" xfId="54006"/>
    <cellStyle name="Note 2 3 5 4 11" xfId="54007"/>
    <cellStyle name="Note 2 3 5 4 12" xfId="54008"/>
    <cellStyle name="Note 2 3 5 4 13" xfId="54009"/>
    <cellStyle name="Note 2 3 5 4 2" xfId="54010"/>
    <cellStyle name="Note 2 3 5 4 2 10" xfId="54011"/>
    <cellStyle name="Note 2 3 5 4 2 2" xfId="54012"/>
    <cellStyle name="Note 2 3 5 4 2 2 2" xfId="54013"/>
    <cellStyle name="Note 2 3 5 4 2 2 3" xfId="54014"/>
    <cellStyle name="Note 2 3 5 4 2 2 4" xfId="54015"/>
    <cellStyle name="Note 2 3 5 4 2 2 5" xfId="54016"/>
    <cellStyle name="Note 2 3 5 4 2 2 6" xfId="54017"/>
    <cellStyle name="Note 2 3 5 4 2 2 7" xfId="54018"/>
    <cellStyle name="Note 2 3 5 4 2 2 8" xfId="54019"/>
    <cellStyle name="Note 2 3 5 4 2 2 9" xfId="54020"/>
    <cellStyle name="Note 2 3 5 4 2 3" xfId="54021"/>
    <cellStyle name="Note 2 3 5 4 2 4" xfId="54022"/>
    <cellStyle name="Note 2 3 5 4 2 5" xfId="54023"/>
    <cellStyle name="Note 2 3 5 4 2 6" xfId="54024"/>
    <cellStyle name="Note 2 3 5 4 2 7" xfId="54025"/>
    <cellStyle name="Note 2 3 5 4 2 8" xfId="54026"/>
    <cellStyle name="Note 2 3 5 4 2 9" xfId="54027"/>
    <cellStyle name="Note 2 3 5 4 3" xfId="54028"/>
    <cellStyle name="Note 2 3 5 4 3 2" xfId="54029"/>
    <cellStyle name="Note 2 3 5 4 3 3" xfId="54030"/>
    <cellStyle name="Note 2 3 5 4 3 4" xfId="54031"/>
    <cellStyle name="Note 2 3 5 4 3 5" xfId="54032"/>
    <cellStyle name="Note 2 3 5 4 3 6" xfId="54033"/>
    <cellStyle name="Note 2 3 5 4 3 7" xfId="54034"/>
    <cellStyle name="Note 2 3 5 4 3 8" xfId="54035"/>
    <cellStyle name="Note 2 3 5 4 4" xfId="54036"/>
    <cellStyle name="Note 2 3 5 4 4 2" xfId="54037"/>
    <cellStyle name="Note 2 3 5 4 4 3" xfId="54038"/>
    <cellStyle name="Note 2 3 5 4 4 4" xfId="54039"/>
    <cellStyle name="Note 2 3 5 4 4 5" xfId="54040"/>
    <cellStyle name="Note 2 3 5 4 4 6" xfId="54041"/>
    <cellStyle name="Note 2 3 5 4 4 7" xfId="54042"/>
    <cellStyle name="Note 2 3 5 4 4 8" xfId="54043"/>
    <cellStyle name="Note 2 3 5 4 4 9" xfId="54044"/>
    <cellStyle name="Note 2 3 5 4 5" xfId="54045"/>
    <cellStyle name="Note 2 3 5 4 6" xfId="54046"/>
    <cellStyle name="Note 2 3 5 4 7" xfId="54047"/>
    <cellStyle name="Note 2 3 5 4 8" xfId="54048"/>
    <cellStyle name="Note 2 3 5 4 9" xfId="54049"/>
    <cellStyle name="Note 2 3 5 5" xfId="54050"/>
    <cellStyle name="Note 2 3 5 5 10" xfId="54051"/>
    <cellStyle name="Note 2 3 5 5 11" xfId="54052"/>
    <cellStyle name="Note 2 3 5 5 12" xfId="54053"/>
    <cellStyle name="Note 2 3 5 5 13" xfId="54054"/>
    <cellStyle name="Note 2 3 5 5 2" xfId="54055"/>
    <cellStyle name="Note 2 3 5 5 2 10" xfId="54056"/>
    <cellStyle name="Note 2 3 5 5 2 2" xfId="54057"/>
    <cellStyle name="Note 2 3 5 5 2 2 2" xfId="54058"/>
    <cellStyle name="Note 2 3 5 5 2 2 3" xfId="54059"/>
    <cellStyle name="Note 2 3 5 5 2 2 4" xfId="54060"/>
    <cellStyle name="Note 2 3 5 5 2 2 5" xfId="54061"/>
    <cellStyle name="Note 2 3 5 5 2 2 6" xfId="54062"/>
    <cellStyle name="Note 2 3 5 5 2 2 7" xfId="54063"/>
    <cellStyle name="Note 2 3 5 5 2 2 8" xfId="54064"/>
    <cellStyle name="Note 2 3 5 5 2 2 9" xfId="54065"/>
    <cellStyle name="Note 2 3 5 5 2 3" xfId="54066"/>
    <cellStyle name="Note 2 3 5 5 2 4" xfId="54067"/>
    <cellStyle name="Note 2 3 5 5 2 5" xfId="54068"/>
    <cellStyle name="Note 2 3 5 5 2 6" xfId="54069"/>
    <cellStyle name="Note 2 3 5 5 2 7" xfId="54070"/>
    <cellStyle name="Note 2 3 5 5 2 8" xfId="54071"/>
    <cellStyle name="Note 2 3 5 5 2 9" xfId="54072"/>
    <cellStyle name="Note 2 3 5 5 3" xfId="54073"/>
    <cellStyle name="Note 2 3 5 5 3 2" xfId="54074"/>
    <cellStyle name="Note 2 3 5 5 3 3" xfId="54075"/>
    <cellStyle name="Note 2 3 5 5 3 4" xfId="54076"/>
    <cellStyle name="Note 2 3 5 5 3 5" xfId="54077"/>
    <cellStyle name="Note 2 3 5 5 3 6" xfId="54078"/>
    <cellStyle name="Note 2 3 5 5 3 7" xfId="54079"/>
    <cellStyle name="Note 2 3 5 5 3 8" xfId="54080"/>
    <cellStyle name="Note 2 3 5 5 4" xfId="54081"/>
    <cellStyle name="Note 2 3 5 5 4 2" xfId="54082"/>
    <cellStyle name="Note 2 3 5 5 4 3" xfId="54083"/>
    <cellStyle name="Note 2 3 5 5 4 4" xfId="54084"/>
    <cellStyle name="Note 2 3 5 5 4 5" xfId="54085"/>
    <cellStyle name="Note 2 3 5 5 4 6" xfId="54086"/>
    <cellStyle name="Note 2 3 5 5 4 7" xfId="54087"/>
    <cellStyle name="Note 2 3 5 5 4 8" xfId="54088"/>
    <cellStyle name="Note 2 3 5 5 4 9" xfId="54089"/>
    <cellStyle name="Note 2 3 5 5 5" xfId="54090"/>
    <cellStyle name="Note 2 3 5 5 6" xfId="54091"/>
    <cellStyle name="Note 2 3 5 5 7" xfId="54092"/>
    <cellStyle name="Note 2 3 5 5 8" xfId="54093"/>
    <cellStyle name="Note 2 3 5 5 9" xfId="54094"/>
    <cellStyle name="Note 2 3 5 6" xfId="54095"/>
    <cellStyle name="Note 2 3 5 6 10" xfId="54096"/>
    <cellStyle name="Note 2 3 5 6 2" xfId="54097"/>
    <cellStyle name="Note 2 3 5 6 2 2" xfId="54098"/>
    <cellStyle name="Note 2 3 5 6 2 3" xfId="54099"/>
    <cellStyle name="Note 2 3 5 6 2 4" xfId="54100"/>
    <cellStyle name="Note 2 3 5 6 2 5" xfId="54101"/>
    <cellStyle name="Note 2 3 5 6 2 6" xfId="54102"/>
    <cellStyle name="Note 2 3 5 6 2 7" xfId="54103"/>
    <cellStyle name="Note 2 3 5 6 2 8" xfId="54104"/>
    <cellStyle name="Note 2 3 5 6 2 9" xfId="54105"/>
    <cellStyle name="Note 2 3 5 6 3" xfId="54106"/>
    <cellStyle name="Note 2 3 5 6 4" xfId="54107"/>
    <cellStyle name="Note 2 3 5 6 5" xfId="54108"/>
    <cellStyle name="Note 2 3 5 6 6" xfId="54109"/>
    <cellStyle name="Note 2 3 5 6 7" xfId="54110"/>
    <cellStyle name="Note 2 3 5 6 8" xfId="54111"/>
    <cellStyle name="Note 2 3 5 6 9" xfId="54112"/>
    <cellStyle name="Note 2 3 5 7" xfId="54113"/>
    <cellStyle name="Note 2 3 5 7 2" xfId="54114"/>
    <cellStyle name="Note 2 3 5 7 3" xfId="54115"/>
    <cellStyle name="Note 2 3 5 7 4" xfId="54116"/>
    <cellStyle name="Note 2 3 5 7 5" xfId="54117"/>
    <cellStyle name="Note 2 3 5 7 6" xfId="54118"/>
    <cellStyle name="Note 2 3 5 7 7" xfId="54119"/>
    <cellStyle name="Note 2 3 5 7 8" xfId="54120"/>
    <cellStyle name="Note 2 3 5 8" xfId="54121"/>
    <cellStyle name="Note 2 3 5 8 2" xfId="54122"/>
    <cellStyle name="Note 2 3 5 8 3" xfId="54123"/>
    <cellStyle name="Note 2 3 5 8 4" xfId="54124"/>
    <cellStyle name="Note 2 3 5 8 5" xfId="54125"/>
    <cellStyle name="Note 2 3 5 8 6" xfId="54126"/>
    <cellStyle name="Note 2 3 5 8 7" xfId="54127"/>
    <cellStyle name="Note 2 3 5 8 8" xfId="54128"/>
    <cellStyle name="Note 2 3 5 8 9" xfId="54129"/>
    <cellStyle name="Note 2 3 5 9" xfId="54130"/>
    <cellStyle name="Note 2 3 6" xfId="9826"/>
    <cellStyle name="Note 2 3 6 10" xfId="54131"/>
    <cellStyle name="Note 2 3 6 11" xfId="54132"/>
    <cellStyle name="Note 2 3 6 12" xfId="54133"/>
    <cellStyle name="Note 2 3 6 13" xfId="54134"/>
    <cellStyle name="Note 2 3 6 14" xfId="54135"/>
    <cellStyle name="Note 2 3 6 15" xfId="54136"/>
    <cellStyle name="Note 2 3 6 16" xfId="54137"/>
    <cellStyle name="Note 2 3 6 17" xfId="54138"/>
    <cellStyle name="Note 2 3 6 18" xfId="54139"/>
    <cellStyle name="Note 2 3 6 2" xfId="10135"/>
    <cellStyle name="Note 2 3 6 2 10" xfId="54140"/>
    <cellStyle name="Note 2 3 6 2 11" xfId="54141"/>
    <cellStyle name="Note 2 3 6 2 12" xfId="54142"/>
    <cellStyle name="Note 2 3 6 2 13" xfId="54143"/>
    <cellStyle name="Note 2 3 6 2 2" xfId="10279"/>
    <cellStyle name="Note 2 3 6 2 2 10" xfId="54144"/>
    <cellStyle name="Note 2 3 6 2 2 2" xfId="54145"/>
    <cellStyle name="Note 2 3 6 2 2 2 2" xfId="54146"/>
    <cellStyle name="Note 2 3 6 2 2 2 3" xfId="54147"/>
    <cellStyle name="Note 2 3 6 2 2 2 4" xfId="54148"/>
    <cellStyle name="Note 2 3 6 2 2 2 5" xfId="54149"/>
    <cellStyle name="Note 2 3 6 2 2 2 6" xfId="54150"/>
    <cellStyle name="Note 2 3 6 2 2 2 7" xfId="54151"/>
    <cellStyle name="Note 2 3 6 2 2 2 8" xfId="54152"/>
    <cellStyle name="Note 2 3 6 2 2 2 9" xfId="54153"/>
    <cellStyle name="Note 2 3 6 2 2 3" xfId="54154"/>
    <cellStyle name="Note 2 3 6 2 2 4" xfId="54155"/>
    <cellStyle name="Note 2 3 6 2 2 5" xfId="54156"/>
    <cellStyle name="Note 2 3 6 2 2 6" xfId="54157"/>
    <cellStyle name="Note 2 3 6 2 2 7" xfId="54158"/>
    <cellStyle name="Note 2 3 6 2 2 8" xfId="54159"/>
    <cellStyle name="Note 2 3 6 2 2 9" xfId="54160"/>
    <cellStyle name="Note 2 3 6 2 3" xfId="10381"/>
    <cellStyle name="Note 2 3 6 2 3 2" xfId="54161"/>
    <cellStyle name="Note 2 3 6 2 3 3" xfId="54162"/>
    <cellStyle name="Note 2 3 6 2 3 4" xfId="54163"/>
    <cellStyle name="Note 2 3 6 2 3 5" xfId="54164"/>
    <cellStyle name="Note 2 3 6 2 3 6" xfId="54165"/>
    <cellStyle name="Note 2 3 6 2 3 7" xfId="54166"/>
    <cellStyle name="Note 2 3 6 2 3 8" xfId="54167"/>
    <cellStyle name="Note 2 3 6 2 4" xfId="54168"/>
    <cellStyle name="Note 2 3 6 2 4 2" xfId="54169"/>
    <cellStyle name="Note 2 3 6 2 4 3" xfId="54170"/>
    <cellStyle name="Note 2 3 6 2 4 4" xfId="54171"/>
    <cellStyle name="Note 2 3 6 2 4 5" xfId="54172"/>
    <cellStyle name="Note 2 3 6 2 4 6" xfId="54173"/>
    <cellStyle name="Note 2 3 6 2 4 7" xfId="54174"/>
    <cellStyle name="Note 2 3 6 2 4 8" xfId="54175"/>
    <cellStyle name="Note 2 3 6 2 4 9" xfId="54176"/>
    <cellStyle name="Note 2 3 6 2 5" xfId="54177"/>
    <cellStyle name="Note 2 3 6 2 6" xfId="54178"/>
    <cellStyle name="Note 2 3 6 2 7" xfId="54179"/>
    <cellStyle name="Note 2 3 6 2 8" xfId="54180"/>
    <cellStyle name="Note 2 3 6 2 9" xfId="54181"/>
    <cellStyle name="Note 2 3 6 3" xfId="54182"/>
    <cellStyle name="Note 2 3 6 3 10" xfId="54183"/>
    <cellStyle name="Note 2 3 6 3 11" xfId="54184"/>
    <cellStyle name="Note 2 3 6 3 12" xfId="54185"/>
    <cellStyle name="Note 2 3 6 3 13" xfId="54186"/>
    <cellStyle name="Note 2 3 6 3 2" xfId="54187"/>
    <cellStyle name="Note 2 3 6 3 2 10" xfId="54188"/>
    <cellStyle name="Note 2 3 6 3 2 2" xfId="54189"/>
    <cellStyle name="Note 2 3 6 3 2 2 2" xfId="54190"/>
    <cellStyle name="Note 2 3 6 3 2 2 3" xfId="54191"/>
    <cellStyle name="Note 2 3 6 3 2 2 4" xfId="54192"/>
    <cellStyle name="Note 2 3 6 3 2 2 5" xfId="54193"/>
    <cellStyle name="Note 2 3 6 3 2 2 6" xfId="54194"/>
    <cellStyle name="Note 2 3 6 3 2 2 7" xfId="54195"/>
    <cellStyle name="Note 2 3 6 3 2 2 8" xfId="54196"/>
    <cellStyle name="Note 2 3 6 3 2 2 9" xfId="54197"/>
    <cellStyle name="Note 2 3 6 3 2 3" xfId="54198"/>
    <cellStyle name="Note 2 3 6 3 2 4" xfId="54199"/>
    <cellStyle name="Note 2 3 6 3 2 5" xfId="54200"/>
    <cellStyle name="Note 2 3 6 3 2 6" xfId="54201"/>
    <cellStyle name="Note 2 3 6 3 2 7" xfId="54202"/>
    <cellStyle name="Note 2 3 6 3 2 8" xfId="54203"/>
    <cellStyle name="Note 2 3 6 3 2 9" xfId="54204"/>
    <cellStyle name="Note 2 3 6 3 3" xfId="54205"/>
    <cellStyle name="Note 2 3 6 3 3 2" xfId="54206"/>
    <cellStyle name="Note 2 3 6 3 3 3" xfId="54207"/>
    <cellStyle name="Note 2 3 6 3 3 4" xfId="54208"/>
    <cellStyle name="Note 2 3 6 3 3 5" xfId="54209"/>
    <cellStyle name="Note 2 3 6 3 3 6" xfId="54210"/>
    <cellStyle name="Note 2 3 6 3 3 7" xfId="54211"/>
    <cellStyle name="Note 2 3 6 3 3 8" xfId="54212"/>
    <cellStyle name="Note 2 3 6 3 4" xfId="54213"/>
    <cellStyle name="Note 2 3 6 3 4 2" xfId="54214"/>
    <cellStyle name="Note 2 3 6 3 4 3" xfId="54215"/>
    <cellStyle name="Note 2 3 6 3 4 4" xfId="54216"/>
    <cellStyle name="Note 2 3 6 3 4 5" xfId="54217"/>
    <cellStyle name="Note 2 3 6 3 4 6" xfId="54218"/>
    <cellStyle name="Note 2 3 6 3 4 7" xfId="54219"/>
    <cellStyle name="Note 2 3 6 3 4 8" xfId="54220"/>
    <cellStyle name="Note 2 3 6 3 4 9" xfId="54221"/>
    <cellStyle name="Note 2 3 6 3 5" xfId="54222"/>
    <cellStyle name="Note 2 3 6 3 6" xfId="54223"/>
    <cellStyle name="Note 2 3 6 3 7" xfId="54224"/>
    <cellStyle name="Note 2 3 6 3 8" xfId="54225"/>
    <cellStyle name="Note 2 3 6 3 9" xfId="54226"/>
    <cellStyle name="Note 2 3 6 4" xfId="54227"/>
    <cellStyle name="Note 2 3 6 4 10" xfId="54228"/>
    <cellStyle name="Note 2 3 6 4 11" xfId="54229"/>
    <cellStyle name="Note 2 3 6 4 12" xfId="54230"/>
    <cellStyle name="Note 2 3 6 4 13" xfId="54231"/>
    <cellStyle name="Note 2 3 6 4 2" xfId="54232"/>
    <cellStyle name="Note 2 3 6 4 2 10" xfId="54233"/>
    <cellStyle name="Note 2 3 6 4 2 2" xfId="54234"/>
    <cellStyle name="Note 2 3 6 4 2 2 2" xfId="54235"/>
    <cellStyle name="Note 2 3 6 4 2 2 3" xfId="54236"/>
    <cellStyle name="Note 2 3 6 4 2 2 4" xfId="54237"/>
    <cellStyle name="Note 2 3 6 4 2 2 5" xfId="54238"/>
    <cellStyle name="Note 2 3 6 4 2 2 6" xfId="54239"/>
    <cellStyle name="Note 2 3 6 4 2 2 7" xfId="54240"/>
    <cellStyle name="Note 2 3 6 4 2 2 8" xfId="54241"/>
    <cellStyle name="Note 2 3 6 4 2 2 9" xfId="54242"/>
    <cellStyle name="Note 2 3 6 4 2 3" xfId="54243"/>
    <cellStyle name="Note 2 3 6 4 2 4" xfId="54244"/>
    <cellStyle name="Note 2 3 6 4 2 5" xfId="54245"/>
    <cellStyle name="Note 2 3 6 4 2 6" xfId="54246"/>
    <cellStyle name="Note 2 3 6 4 2 7" xfId="54247"/>
    <cellStyle name="Note 2 3 6 4 2 8" xfId="54248"/>
    <cellStyle name="Note 2 3 6 4 2 9" xfId="54249"/>
    <cellStyle name="Note 2 3 6 4 3" xfId="54250"/>
    <cellStyle name="Note 2 3 6 4 3 2" xfId="54251"/>
    <cellStyle name="Note 2 3 6 4 3 3" xfId="54252"/>
    <cellStyle name="Note 2 3 6 4 3 4" xfId="54253"/>
    <cellStyle name="Note 2 3 6 4 3 5" xfId="54254"/>
    <cellStyle name="Note 2 3 6 4 3 6" xfId="54255"/>
    <cellStyle name="Note 2 3 6 4 3 7" xfId="54256"/>
    <cellStyle name="Note 2 3 6 4 3 8" xfId="54257"/>
    <cellStyle name="Note 2 3 6 4 4" xfId="54258"/>
    <cellStyle name="Note 2 3 6 4 4 2" xfId="54259"/>
    <cellStyle name="Note 2 3 6 4 4 3" xfId="54260"/>
    <cellStyle name="Note 2 3 6 4 4 4" xfId="54261"/>
    <cellStyle name="Note 2 3 6 4 4 5" xfId="54262"/>
    <cellStyle name="Note 2 3 6 4 4 6" xfId="54263"/>
    <cellStyle name="Note 2 3 6 4 4 7" xfId="54264"/>
    <cellStyle name="Note 2 3 6 4 4 8" xfId="54265"/>
    <cellStyle name="Note 2 3 6 4 4 9" xfId="54266"/>
    <cellStyle name="Note 2 3 6 4 5" xfId="54267"/>
    <cellStyle name="Note 2 3 6 4 6" xfId="54268"/>
    <cellStyle name="Note 2 3 6 4 7" xfId="54269"/>
    <cellStyle name="Note 2 3 6 4 8" xfId="54270"/>
    <cellStyle name="Note 2 3 6 4 9" xfId="54271"/>
    <cellStyle name="Note 2 3 6 5" xfId="54272"/>
    <cellStyle name="Note 2 3 6 5 10" xfId="54273"/>
    <cellStyle name="Note 2 3 6 5 11" xfId="54274"/>
    <cellStyle name="Note 2 3 6 5 12" xfId="54275"/>
    <cellStyle name="Note 2 3 6 5 13" xfId="54276"/>
    <cellStyle name="Note 2 3 6 5 2" xfId="54277"/>
    <cellStyle name="Note 2 3 6 5 2 10" xfId="54278"/>
    <cellStyle name="Note 2 3 6 5 2 2" xfId="54279"/>
    <cellStyle name="Note 2 3 6 5 2 2 2" xfId="54280"/>
    <cellStyle name="Note 2 3 6 5 2 2 3" xfId="54281"/>
    <cellStyle name="Note 2 3 6 5 2 2 4" xfId="54282"/>
    <cellStyle name="Note 2 3 6 5 2 2 5" xfId="54283"/>
    <cellStyle name="Note 2 3 6 5 2 2 6" xfId="54284"/>
    <cellStyle name="Note 2 3 6 5 2 2 7" xfId="54285"/>
    <cellStyle name="Note 2 3 6 5 2 2 8" xfId="54286"/>
    <cellStyle name="Note 2 3 6 5 2 2 9" xfId="54287"/>
    <cellStyle name="Note 2 3 6 5 2 3" xfId="54288"/>
    <cellStyle name="Note 2 3 6 5 2 4" xfId="54289"/>
    <cellStyle name="Note 2 3 6 5 2 5" xfId="54290"/>
    <cellStyle name="Note 2 3 6 5 2 6" xfId="54291"/>
    <cellStyle name="Note 2 3 6 5 2 7" xfId="54292"/>
    <cellStyle name="Note 2 3 6 5 2 8" xfId="54293"/>
    <cellStyle name="Note 2 3 6 5 2 9" xfId="54294"/>
    <cellStyle name="Note 2 3 6 5 3" xfId="54295"/>
    <cellStyle name="Note 2 3 6 5 3 2" xfId="54296"/>
    <cellStyle name="Note 2 3 6 5 3 3" xfId="54297"/>
    <cellStyle name="Note 2 3 6 5 3 4" xfId="54298"/>
    <cellStyle name="Note 2 3 6 5 3 5" xfId="54299"/>
    <cellStyle name="Note 2 3 6 5 3 6" xfId="54300"/>
    <cellStyle name="Note 2 3 6 5 3 7" xfId="54301"/>
    <cellStyle name="Note 2 3 6 5 3 8" xfId="54302"/>
    <cellStyle name="Note 2 3 6 5 4" xfId="54303"/>
    <cellStyle name="Note 2 3 6 5 4 2" xfId="54304"/>
    <cellStyle name="Note 2 3 6 5 4 3" xfId="54305"/>
    <cellStyle name="Note 2 3 6 5 4 4" xfId="54306"/>
    <cellStyle name="Note 2 3 6 5 4 5" xfId="54307"/>
    <cellStyle name="Note 2 3 6 5 4 6" xfId="54308"/>
    <cellStyle name="Note 2 3 6 5 4 7" xfId="54309"/>
    <cellStyle name="Note 2 3 6 5 4 8" xfId="54310"/>
    <cellStyle name="Note 2 3 6 5 4 9" xfId="54311"/>
    <cellStyle name="Note 2 3 6 5 5" xfId="54312"/>
    <cellStyle name="Note 2 3 6 5 6" xfId="54313"/>
    <cellStyle name="Note 2 3 6 5 7" xfId="54314"/>
    <cellStyle name="Note 2 3 6 5 8" xfId="54315"/>
    <cellStyle name="Note 2 3 6 5 9" xfId="54316"/>
    <cellStyle name="Note 2 3 6 6" xfId="54317"/>
    <cellStyle name="Note 2 3 6 6 10" xfId="54318"/>
    <cellStyle name="Note 2 3 6 6 2" xfId="54319"/>
    <cellStyle name="Note 2 3 6 6 2 2" xfId="54320"/>
    <cellStyle name="Note 2 3 6 6 2 3" xfId="54321"/>
    <cellStyle name="Note 2 3 6 6 2 4" xfId="54322"/>
    <cellStyle name="Note 2 3 6 6 2 5" xfId="54323"/>
    <cellStyle name="Note 2 3 6 6 2 6" xfId="54324"/>
    <cellStyle name="Note 2 3 6 6 2 7" xfId="54325"/>
    <cellStyle name="Note 2 3 6 6 2 8" xfId="54326"/>
    <cellStyle name="Note 2 3 6 6 2 9" xfId="54327"/>
    <cellStyle name="Note 2 3 6 6 3" xfId="54328"/>
    <cellStyle name="Note 2 3 6 6 4" xfId="54329"/>
    <cellStyle name="Note 2 3 6 6 5" xfId="54330"/>
    <cellStyle name="Note 2 3 6 6 6" xfId="54331"/>
    <cellStyle name="Note 2 3 6 6 7" xfId="54332"/>
    <cellStyle name="Note 2 3 6 6 8" xfId="54333"/>
    <cellStyle name="Note 2 3 6 6 9" xfId="54334"/>
    <cellStyle name="Note 2 3 6 7" xfId="54335"/>
    <cellStyle name="Note 2 3 6 7 2" xfId="54336"/>
    <cellStyle name="Note 2 3 6 7 3" xfId="54337"/>
    <cellStyle name="Note 2 3 6 7 4" xfId="54338"/>
    <cellStyle name="Note 2 3 6 7 5" xfId="54339"/>
    <cellStyle name="Note 2 3 6 7 6" xfId="54340"/>
    <cellStyle name="Note 2 3 6 7 7" xfId="54341"/>
    <cellStyle name="Note 2 3 6 7 8" xfId="54342"/>
    <cellStyle name="Note 2 3 6 8" xfId="54343"/>
    <cellStyle name="Note 2 3 6 8 2" xfId="54344"/>
    <cellStyle name="Note 2 3 6 8 3" xfId="54345"/>
    <cellStyle name="Note 2 3 6 8 4" xfId="54346"/>
    <cellStyle name="Note 2 3 6 8 5" xfId="54347"/>
    <cellStyle name="Note 2 3 6 8 6" xfId="54348"/>
    <cellStyle name="Note 2 3 6 8 7" xfId="54349"/>
    <cellStyle name="Note 2 3 6 8 8" xfId="54350"/>
    <cellStyle name="Note 2 3 6 8 9" xfId="54351"/>
    <cellStyle name="Note 2 3 6 9" xfId="54352"/>
    <cellStyle name="Note 2 3 7" xfId="9972"/>
    <cellStyle name="Note 2 3 7 10" xfId="54353"/>
    <cellStyle name="Note 2 3 7 11" xfId="54354"/>
    <cellStyle name="Note 2 3 7 12" xfId="54355"/>
    <cellStyle name="Note 2 3 7 13" xfId="54356"/>
    <cellStyle name="Note 2 3 7 14" xfId="54357"/>
    <cellStyle name="Note 2 3 7 15" xfId="54358"/>
    <cellStyle name="Note 2 3 7 16" xfId="54359"/>
    <cellStyle name="Note 2 3 7 17" xfId="54360"/>
    <cellStyle name="Note 2 3 7 18" xfId="54361"/>
    <cellStyle name="Note 2 3 7 2" xfId="54362"/>
    <cellStyle name="Note 2 3 7 2 10" xfId="54363"/>
    <cellStyle name="Note 2 3 7 2 2" xfId="54364"/>
    <cellStyle name="Note 2 3 7 2 2 2" xfId="54365"/>
    <cellStyle name="Note 2 3 7 2 2 3" xfId="54366"/>
    <cellStyle name="Note 2 3 7 2 2 4" xfId="54367"/>
    <cellStyle name="Note 2 3 7 2 2 5" xfId="54368"/>
    <cellStyle name="Note 2 3 7 2 2 6" xfId="54369"/>
    <cellStyle name="Note 2 3 7 2 2 7" xfId="54370"/>
    <cellStyle name="Note 2 3 7 2 2 8" xfId="54371"/>
    <cellStyle name="Note 2 3 7 2 2 9" xfId="54372"/>
    <cellStyle name="Note 2 3 7 2 3" xfId="54373"/>
    <cellStyle name="Note 2 3 7 2 4" xfId="54374"/>
    <cellStyle name="Note 2 3 7 2 5" xfId="54375"/>
    <cellStyle name="Note 2 3 7 2 6" xfId="54376"/>
    <cellStyle name="Note 2 3 7 2 7" xfId="54377"/>
    <cellStyle name="Note 2 3 7 2 8" xfId="54378"/>
    <cellStyle name="Note 2 3 7 2 9" xfId="54379"/>
    <cellStyle name="Note 2 3 7 3" xfId="54380"/>
    <cellStyle name="Note 2 3 7 3 2" xfId="54381"/>
    <cellStyle name="Note 2 3 7 3 3" xfId="54382"/>
    <cellStyle name="Note 2 3 7 3 4" xfId="54383"/>
    <cellStyle name="Note 2 3 7 3 5" xfId="54384"/>
    <cellStyle name="Note 2 3 7 3 6" xfId="54385"/>
    <cellStyle name="Note 2 3 7 3 7" xfId="54386"/>
    <cellStyle name="Note 2 3 7 3 8" xfId="54387"/>
    <cellStyle name="Note 2 3 7 4" xfId="54388"/>
    <cellStyle name="Note 2 3 7 4 2" xfId="54389"/>
    <cellStyle name="Note 2 3 7 4 3" xfId="54390"/>
    <cellStyle name="Note 2 3 7 4 4" xfId="54391"/>
    <cellStyle name="Note 2 3 7 4 5" xfId="54392"/>
    <cellStyle name="Note 2 3 7 4 6" xfId="54393"/>
    <cellStyle name="Note 2 3 7 4 7" xfId="54394"/>
    <cellStyle name="Note 2 3 7 4 8" xfId="54395"/>
    <cellStyle name="Note 2 3 7 4 9" xfId="54396"/>
    <cellStyle name="Note 2 3 7 5" xfId="54397"/>
    <cellStyle name="Note 2 3 7 6" xfId="54398"/>
    <cellStyle name="Note 2 3 7 7" xfId="54399"/>
    <cellStyle name="Note 2 3 7 8" xfId="54400"/>
    <cellStyle name="Note 2 3 7 9" xfId="54401"/>
    <cellStyle name="Note 2 3 8" xfId="10198"/>
    <cellStyle name="Note 2 3 8 10" xfId="54402"/>
    <cellStyle name="Note 2 3 8 11" xfId="54403"/>
    <cellStyle name="Note 2 3 8 12" xfId="54404"/>
    <cellStyle name="Note 2 3 8 13" xfId="54405"/>
    <cellStyle name="Note 2 3 8 14" xfId="54406"/>
    <cellStyle name="Note 2 3 8 15" xfId="54407"/>
    <cellStyle name="Note 2 3 8 16" xfId="54408"/>
    <cellStyle name="Note 2 3 8 17" xfId="54409"/>
    <cellStyle name="Note 2 3 8 18" xfId="54410"/>
    <cellStyle name="Note 2 3 8 2" xfId="10416"/>
    <cellStyle name="Note 2 3 8 2 10" xfId="54411"/>
    <cellStyle name="Note 2 3 8 2 2" xfId="54412"/>
    <cellStyle name="Note 2 3 8 2 2 2" xfId="54413"/>
    <cellStyle name="Note 2 3 8 2 2 3" xfId="54414"/>
    <cellStyle name="Note 2 3 8 2 2 4" xfId="54415"/>
    <cellStyle name="Note 2 3 8 2 2 5" xfId="54416"/>
    <cellStyle name="Note 2 3 8 2 2 6" xfId="54417"/>
    <cellStyle name="Note 2 3 8 2 2 7" xfId="54418"/>
    <cellStyle name="Note 2 3 8 2 2 8" xfId="54419"/>
    <cellStyle name="Note 2 3 8 2 2 9" xfId="54420"/>
    <cellStyle name="Note 2 3 8 2 3" xfId="54421"/>
    <cellStyle name="Note 2 3 8 2 4" xfId="54422"/>
    <cellStyle name="Note 2 3 8 2 5" xfId="54423"/>
    <cellStyle name="Note 2 3 8 2 6" xfId="54424"/>
    <cellStyle name="Note 2 3 8 2 7" xfId="54425"/>
    <cellStyle name="Note 2 3 8 2 8" xfId="54426"/>
    <cellStyle name="Note 2 3 8 2 9" xfId="54427"/>
    <cellStyle name="Note 2 3 8 3" xfId="54428"/>
    <cellStyle name="Note 2 3 8 3 2" xfId="54429"/>
    <cellStyle name="Note 2 3 8 3 3" xfId="54430"/>
    <cellStyle name="Note 2 3 8 3 4" xfId="54431"/>
    <cellStyle name="Note 2 3 8 3 5" xfId="54432"/>
    <cellStyle name="Note 2 3 8 3 6" xfId="54433"/>
    <cellStyle name="Note 2 3 8 3 7" xfId="54434"/>
    <cellStyle name="Note 2 3 8 3 8" xfId="54435"/>
    <cellStyle name="Note 2 3 8 4" xfId="54436"/>
    <cellStyle name="Note 2 3 8 4 2" xfId="54437"/>
    <cellStyle name="Note 2 3 8 4 3" xfId="54438"/>
    <cellStyle name="Note 2 3 8 4 4" xfId="54439"/>
    <cellStyle name="Note 2 3 8 4 5" xfId="54440"/>
    <cellStyle name="Note 2 3 8 4 6" xfId="54441"/>
    <cellStyle name="Note 2 3 8 4 7" xfId="54442"/>
    <cellStyle name="Note 2 3 8 4 8" xfId="54443"/>
    <cellStyle name="Note 2 3 8 4 9" xfId="54444"/>
    <cellStyle name="Note 2 3 8 5" xfId="54445"/>
    <cellStyle name="Note 2 3 8 6" xfId="54446"/>
    <cellStyle name="Note 2 3 8 7" xfId="54447"/>
    <cellStyle name="Note 2 3 8 8" xfId="54448"/>
    <cellStyle name="Note 2 3 8 9" xfId="54449"/>
    <cellStyle name="Note 2 3 9" xfId="10339"/>
    <cellStyle name="Note 2 3 9 10" xfId="54450"/>
    <cellStyle name="Note 2 3 9 11" xfId="54451"/>
    <cellStyle name="Note 2 3 9 12" xfId="54452"/>
    <cellStyle name="Note 2 3 9 13" xfId="54453"/>
    <cellStyle name="Note 2 3 9 14" xfId="54454"/>
    <cellStyle name="Note 2 3 9 15" xfId="54455"/>
    <cellStyle name="Note 2 3 9 16" xfId="54456"/>
    <cellStyle name="Note 2 3 9 17" xfId="54457"/>
    <cellStyle name="Note 2 3 9 18" xfId="54458"/>
    <cellStyle name="Note 2 3 9 2" xfId="54459"/>
    <cellStyle name="Note 2 3 9 2 10" xfId="54460"/>
    <cellStyle name="Note 2 3 9 2 2" xfId="54461"/>
    <cellStyle name="Note 2 3 9 2 2 2" xfId="54462"/>
    <cellStyle name="Note 2 3 9 2 2 3" xfId="54463"/>
    <cellStyle name="Note 2 3 9 2 2 4" xfId="54464"/>
    <cellStyle name="Note 2 3 9 2 2 5" xfId="54465"/>
    <cellStyle name="Note 2 3 9 2 2 6" xfId="54466"/>
    <cellStyle name="Note 2 3 9 2 2 7" xfId="54467"/>
    <cellStyle name="Note 2 3 9 2 2 8" xfId="54468"/>
    <cellStyle name="Note 2 3 9 2 2 9" xfId="54469"/>
    <cellStyle name="Note 2 3 9 2 3" xfId="54470"/>
    <cellStyle name="Note 2 3 9 2 4" xfId="54471"/>
    <cellStyle name="Note 2 3 9 2 5" xfId="54472"/>
    <cellStyle name="Note 2 3 9 2 6" xfId="54473"/>
    <cellStyle name="Note 2 3 9 2 7" xfId="54474"/>
    <cellStyle name="Note 2 3 9 2 8" xfId="54475"/>
    <cellStyle name="Note 2 3 9 2 9" xfId="54476"/>
    <cellStyle name="Note 2 3 9 3" xfId="54477"/>
    <cellStyle name="Note 2 3 9 3 2" xfId="54478"/>
    <cellStyle name="Note 2 3 9 3 3" xfId="54479"/>
    <cellStyle name="Note 2 3 9 3 4" xfId="54480"/>
    <cellStyle name="Note 2 3 9 3 5" xfId="54481"/>
    <cellStyle name="Note 2 3 9 3 6" xfId="54482"/>
    <cellStyle name="Note 2 3 9 3 7" xfId="54483"/>
    <cellStyle name="Note 2 3 9 3 8" xfId="54484"/>
    <cellStyle name="Note 2 3 9 4" xfId="54485"/>
    <cellStyle name="Note 2 3 9 4 2" xfId="54486"/>
    <cellStyle name="Note 2 3 9 4 3" xfId="54487"/>
    <cellStyle name="Note 2 3 9 4 4" xfId="54488"/>
    <cellStyle name="Note 2 3 9 4 5" xfId="54489"/>
    <cellStyle name="Note 2 3 9 4 6" xfId="54490"/>
    <cellStyle name="Note 2 3 9 4 7" xfId="54491"/>
    <cellStyle name="Note 2 3 9 4 8" xfId="54492"/>
    <cellStyle name="Note 2 3 9 4 9" xfId="54493"/>
    <cellStyle name="Note 2 3 9 5" xfId="54494"/>
    <cellStyle name="Note 2 3 9 6" xfId="54495"/>
    <cellStyle name="Note 2 3 9 7" xfId="54496"/>
    <cellStyle name="Note 2 3 9 8" xfId="54497"/>
    <cellStyle name="Note 2 3 9 9" xfId="54498"/>
    <cellStyle name="Note 2 30" xfId="54499"/>
    <cellStyle name="Note 2 4" xfId="4560"/>
    <cellStyle name="Note 2 4 10" xfId="54500"/>
    <cellStyle name="Note 2 4 10 2" xfId="54501"/>
    <cellStyle name="Note 2 4 10 3" xfId="54502"/>
    <cellStyle name="Note 2 4 10 4" xfId="54503"/>
    <cellStyle name="Note 2 4 10 5" xfId="54504"/>
    <cellStyle name="Note 2 4 10 6" xfId="54505"/>
    <cellStyle name="Note 2 4 10 7" xfId="54506"/>
    <cellStyle name="Note 2 4 10 8" xfId="54507"/>
    <cellStyle name="Note 2 4 10 9" xfId="54508"/>
    <cellStyle name="Note 2 4 11" xfId="54509"/>
    <cellStyle name="Note 2 4 12" xfId="54510"/>
    <cellStyle name="Note 2 4 13" xfId="54511"/>
    <cellStyle name="Note 2 4 14" xfId="54512"/>
    <cellStyle name="Note 2 4 15" xfId="54513"/>
    <cellStyle name="Note 2 4 16" xfId="54514"/>
    <cellStyle name="Note 2 4 17" xfId="54515"/>
    <cellStyle name="Note 2 4 18" xfId="54516"/>
    <cellStyle name="Note 2 4 19" xfId="54517"/>
    <cellStyle name="Note 2 4 2" xfId="54518"/>
    <cellStyle name="Note 2 4 2 10" xfId="54519"/>
    <cellStyle name="Note 2 4 2 11" xfId="54520"/>
    <cellStyle name="Note 2 4 2 12" xfId="54521"/>
    <cellStyle name="Note 2 4 2 13" xfId="54522"/>
    <cellStyle name="Note 2 4 2 14" xfId="54523"/>
    <cellStyle name="Note 2 4 2 15" xfId="54524"/>
    <cellStyle name="Note 2 4 2 16" xfId="54525"/>
    <cellStyle name="Note 2 4 2 17" xfId="54526"/>
    <cellStyle name="Note 2 4 2 18" xfId="54527"/>
    <cellStyle name="Note 2 4 2 19" xfId="54528"/>
    <cellStyle name="Note 2 4 2 2" xfId="54529"/>
    <cellStyle name="Note 2 4 2 2 10" xfId="54530"/>
    <cellStyle name="Note 2 4 2 2 10 2" xfId="54531"/>
    <cellStyle name="Note 2 4 2 2 10 3" xfId="54532"/>
    <cellStyle name="Note 2 4 2 2 10 4" xfId="54533"/>
    <cellStyle name="Note 2 4 2 2 10 5" xfId="54534"/>
    <cellStyle name="Note 2 4 2 2 10 6" xfId="54535"/>
    <cellStyle name="Note 2 4 2 2 10 7" xfId="54536"/>
    <cellStyle name="Note 2 4 2 2 10 8" xfId="54537"/>
    <cellStyle name="Note 2 4 2 2 11" xfId="54538"/>
    <cellStyle name="Note 2 4 2 2 12" xfId="54539"/>
    <cellStyle name="Note 2 4 2 2 13" xfId="54540"/>
    <cellStyle name="Note 2 4 2 2 14" xfId="54541"/>
    <cellStyle name="Note 2 4 2 2 15" xfId="54542"/>
    <cellStyle name="Note 2 4 2 2 16" xfId="54543"/>
    <cellStyle name="Note 2 4 2 2 17" xfId="54544"/>
    <cellStyle name="Note 2 4 2 2 18" xfId="54545"/>
    <cellStyle name="Note 2 4 2 2 19" xfId="54546"/>
    <cellStyle name="Note 2 4 2 2 2" xfId="54547"/>
    <cellStyle name="Note 2 4 2 2 2 10" xfId="54548"/>
    <cellStyle name="Note 2 4 2 2 2 11" xfId="54549"/>
    <cellStyle name="Note 2 4 2 2 2 12" xfId="54550"/>
    <cellStyle name="Note 2 4 2 2 2 13" xfId="54551"/>
    <cellStyle name="Note 2 4 2 2 2 14" xfId="54552"/>
    <cellStyle name="Note 2 4 2 2 2 15" xfId="54553"/>
    <cellStyle name="Note 2 4 2 2 2 16" xfId="54554"/>
    <cellStyle name="Note 2 4 2 2 2 17" xfId="54555"/>
    <cellStyle name="Note 2 4 2 2 2 18" xfId="54556"/>
    <cellStyle name="Note 2 4 2 2 2 19" xfId="54557"/>
    <cellStyle name="Note 2 4 2 2 2 2" xfId="54558"/>
    <cellStyle name="Note 2 4 2 2 2 2 2" xfId="54559"/>
    <cellStyle name="Note 2 4 2 2 2 2 2 2" xfId="54560"/>
    <cellStyle name="Note 2 4 2 2 2 2 3" xfId="54561"/>
    <cellStyle name="Note 2 4 2 2 2 2 3 2" xfId="54562"/>
    <cellStyle name="Note 2 4 2 2 2 2 4" xfId="54563"/>
    <cellStyle name="Note 2 4 2 2 2 2 4 2" xfId="54564"/>
    <cellStyle name="Note 2 4 2 2 2 2 5" xfId="54565"/>
    <cellStyle name="Note 2 4 2 2 2 2 6" xfId="54566"/>
    <cellStyle name="Note 2 4 2 2 2 2 7" xfId="54567"/>
    <cellStyle name="Note 2 4 2 2 2 2 8" xfId="54568"/>
    <cellStyle name="Note 2 4 2 2 2 2 9" xfId="54569"/>
    <cellStyle name="Note 2 4 2 2 2 20" xfId="54570"/>
    <cellStyle name="Note 2 4 2 2 2 21" xfId="54571"/>
    <cellStyle name="Note 2 4 2 2 2 22" xfId="54572"/>
    <cellStyle name="Note 2 4 2 2 2 23" xfId="54573"/>
    <cellStyle name="Note 2 4 2 2 2 24" xfId="54574"/>
    <cellStyle name="Note 2 4 2 2 2 25" xfId="54575"/>
    <cellStyle name="Note 2 4 2 2 2 3" xfId="54576"/>
    <cellStyle name="Note 2 4 2 2 2 3 2" xfId="54577"/>
    <cellStyle name="Note 2 4 2 2 2 3 3" xfId="54578"/>
    <cellStyle name="Note 2 4 2 2 2 3 4" xfId="54579"/>
    <cellStyle name="Note 2 4 2 2 2 3 5" xfId="54580"/>
    <cellStyle name="Note 2 4 2 2 2 3 6" xfId="54581"/>
    <cellStyle name="Note 2 4 2 2 2 3 7" xfId="54582"/>
    <cellStyle name="Note 2 4 2 2 2 3 8" xfId="54583"/>
    <cellStyle name="Note 2 4 2 2 2 3 9" xfId="54584"/>
    <cellStyle name="Note 2 4 2 2 2 4" xfId="54585"/>
    <cellStyle name="Note 2 4 2 2 2 4 2" xfId="54586"/>
    <cellStyle name="Note 2 4 2 2 2 4 3" xfId="54587"/>
    <cellStyle name="Note 2 4 2 2 2 4 4" xfId="54588"/>
    <cellStyle name="Note 2 4 2 2 2 4 5" xfId="54589"/>
    <cellStyle name="Note 2 4 2 2 2 4 6" xfId="54590"/>
    <cellStyle name="Note 2 4 2 2 2 4 7" xfId="54591"/>
    <cellStyle name="Note 2 4 2 2 2 4 8" xfId="54592"/>
    <cellStyle name="Note 2 4 2 2 2 4 9" xfId="54593"/>
    <cellStyle name="Note 2 4 2 2 2 5" xfId="54594"/>
    <cellStyle name="Note 2 4 2 2 2 5 2" xfId="54595"/>
    <cellStyle name="Note 2 4 2 2 2 5 3" xfId="54596"/>
    <cellStyle name="Note 2 4 2 2 2 5 4" xfId="54597"/>
    <cellStyle name="Note 2 4 2 2 2 5 5" xfId="54598"/>
    <cellStyle name="Note 2 4 2 2 2 5 6" xfId="54599"/>
    <cellStyle name="Note 2 4 2 2 2 5 7" xfId="54600"/>
    <cellStyle name="Note 2 4 2 2 2 5 8" xfId="54601"/>
    <cellStyle name="Note 2 4 2 2 2 5 9" xfId="54602"/>
    <cellStyle name="Note 2 4 2 2 2 6" xfId="54603"/>
    <cellStyle name="Note 2 4 2 2 2 6 2" xfId="54604"/>
    <cellStyle name="Note 2 4 2 2 2 6 3" xfId="54605"/>
    <cellStyle name="Note 2 4 2 2 2 6 4" xfId="54606"/>
    <cellStyle name="Note 2 4 2 2 2 6 5" xfId="54607"/>
    <cellStyle name="Note 2 4 2 2 2 6 6" xfId="54608"/>
    <cellStyle name="Note 2 4 2 2 2 6 7" xfId="54609"/>
    <cellStyle name="Note 2 4 2 2 2 6 8" xfId="54610"/>
    <cellStyle name="Note 2 4 2 2 2 6 9" xfId="54611"/>
    <cellStyle name="Note 2 4 2 2 2 7" xfId="54612"/>
    <cellStyle name="Note 2 4 2 2 2 7 2" xfId="54613"/>
    <cellStyle name="Note 2 4 2 2 2 7 3" xfId="54614"/>
    <cellStyle name="Note 2 4 2 2 2 7 4" xfId="54615"/>
    <cellStyle name="Note 2 4 2 2 2 7 5" xfId="54616"/>
    <cellStyle name="Note 2 4 2 2 2 7 6" xfId="54617"/>
    <cellStyle name="Note 2 4 2 2 2 7 7" xfId="54618"/>
    <cellStyle name="Note 2 4 2 2 2 7 8" xfId="54619"/>
    <cellStyle name="Note 2 4 2 2 2 8" xfId="54620"/>
    <cellStyle name="Note 2 4 2 2 2 9" xfId="54621"/>
    <cellStyle name="Note 2 4 2 2 20" xfId="54622"/>
    <cellStyle name="Note 2 4 2 2 21" xfId="54623"/>
    <cellStyle name="Note 2 4 2 2 22" xfId="54624"/>
    <cellStyle name="Note 2 4 2 2 23" xfId="54625"/>
    <cellStyle name="Note 2 4 2 2 24" xfId="54626"/>
    <cellStyle name="Note 2 4 2 2 25" xfId="54627"/>
    <cellStyle name="Note 2 4 2 2 26" xfId="54628"/>
    <cellStyle name="Note 2 4 2 2 27" xfId="54629"/>
    <cellStyle name="Note 2 4 2 2 3" xfId="54630"/>
    <cellStyle name="Note 2 4 2 2 3 10" xfId="54631"/>
    <cellStyle name="Note 2 4 2 2 3 11" xfId="54632"/>
    <cellStyle name="Note 2 4 2 2 3 12" xfId="54633"/>
    <cellStyle name="Note 2 4 2 2 3 13" xfId="54634"/>
    <cellStyle name="Note 2 4 2 2 3 14" xfId="54635"/>
    <cellStyle name="Note 2 4 2 2 3 15" xfId="54636"/>
    <cellStyle name="Note 2 4 2 2 3 16" xfId="54637"/>
    <cellStyle name="Note 2 4 2 2 3 17" xfId="54638"/>
    <cellStyle name="Note 2 4 2 2 3 18" xfId="54639"/>
    <cellStyle name="Note 2 4 2 2 3 19" xfId="54640"/>
    <cellStyle name="Note 2 4 2 2 3 2" xfId="54641"/>
    <cellStyle name="Note 2 4 2 2 3 2 2" xfId="54642"/>
    <cellStyle name="Note 2 4 2 2 3 2 3" xfId="54643"/>
    <cellStyle name="Note 2 4 2 2 3 2 4" xfId="54644"/>
    <cellStyle name="Note 2 4 2 2 3 2 5" xfId="54645"/>
    <cellStyle name="Note 2 4 2 2 3 2 6" xfId="54646"/>
    <cellStyle name="Note 2 4 2 2 3 2 7" xfId="54647"/>
    <cellStyle name="Note 2 4 2 2 3 2 8" xfId="54648"/>
    <cellStyle name="Note 2 4 2 2 3 20" xfId="54649"/>
    <cellStyle name="Note 2 4 2 2 3 21" xfId="54650"/>
    <cellStyle name="Note 2 4 2 2 3 22" xfId="54651"/>
    <cellStyle name="Note 2 4 2 2 3 23" xfId="54652"/>
    <cellStyle name="Note 2 4 2 2 3 24" xfId="54653"/>
    <cellStyle name="Note 2 4 2 2 3 3" xfId="54654"/>
    <cellStyle name="Note 2 4 2 2 3 3 2" xfId="54655"/>
    <cellStyle name="Note 2 4 2 2 3 3 3" xfId="54656"/>
    <cellStyle name="Note 2 4 2 2 3 3 4" xfId="54657"/>
    <cellStyle name="Note 2 4 2 2 3 3 5" xfId="54658"/>
    <cellStyle name="Note 2 4 2 2 3 3 6" xfId="54659"/>
    <cellStyle name="Note 2 4 2 2 3 3 7" xfId="54660"/>
    <cellStyle name="Note 2 4 2 2 3 3 8" xfId="54661"/>
    <cellStyle name="Note 2 4 2 2 3 4" xfId="54662"/>
    <cellStyle name="Note 2 4 2 2 3 4 2" xfId="54663"/>
    <cellStyle name="Note 2 4 2 2 3 4 3" xfId="54664"/>
    <cellStyle name="Note 2 4 2 2 3 4 4" xfId="54665"/>
    <cellStyle name="Note 2 4 2 2 3 4 5" xfId="54666"/>
    <cellStyle name="Note 2 4 2 2 3 4 6" xfId="54667"/>
    <cellStyle name="Note 2 4 2 2 3 4 7" xfId="54668"/>
    <cellStyle name="Note 2 4 2 2 3 4 8" xfId="54669"/>
    <cellStyle name="Note 2 4 2 2 3 5" xfId="54670"/>
    <cellStyle name="Note 2 4 2 2 3 5 2" xfId="54671"/>
    <cellStyle name="Note 2 4 2 2 3 5 3" xfId="54672"/>
    <cellStyle name="Note 2 4 2 2 3 5 4" xfId="54673"/>
    <cellStyle name="Note 2 4 2 2 3 5 5" xfId="54674"/>
    <cellStyle name="Note 2 4 2 2 3 5 6" xfId="54675"/>
    <cellStyle name="Note 2 4 2 2 3 5 7" xfId="54676"/>
    <cellStyle name="Note 2 4 2 2 3 5 8" xfId="54677"/>
    <cellStyle name="Note 2 4 2 2 3 6" xfId="54678"/>
    <cellStyle name="Note 2 4 2 2 3 6 2" xfId="54679"/>
    <cellStyle name="Note 2 4 2 2 3 6 3" xfId="54680"/>
    <cellStyle name="Note 2 4 2 2 3 6 4" xfId="54681"/>
    <cellStyle name="Note 2 4 2 2 3 6 5" xfId="54682"/>
    <cellStyle name="Note 2 4 2 2 3 6 6" xfId="54683"/>
    <cellStyle name="Note 2 4 2 2 3 6 7" xfId="54684"/>
    <cellStyle name="Note 2 4 2 2 3 6 8" xfId="54685"/>
    <cellStyle name="Note 2 4 2 2 3 7" xfId="54686"/>
    <cellStyle name="Note 2 4 2 2 3 7 2" xfId="54687"/>
    <cellStyle name="Note 2 4 2 2 3 7 3" xfId="54688"/>
    <cellStyle name="Note 2 4 2 2 3 7 4" xfId="54689"/>
    <cellStyle name="Note 2 4 2 2 3 7 5" xfId="54690"/>
    <cellStyle name="Note 2 4 2 2 3 7 6" xfId="54691"/>
    <cellStyle name="Note 2 4 2 2 3 7 7" xfId="54692"/>
    <cellStyle name="Note 2 4 2 2 3 7 8" xfId="54693"/>
    <cellStyle name="Note 2 4 2 2 3 8" xfId="54694"/>
    <cellStyle name="Note 2 4 2 2 3 9" xfId="54695"/>
    <cellStyle name="Note 2 4 2 2 4" xfId="54696"/>
    <cellStyle name="Note 2 4 2 2 4 10" xfId="54697"/>
    <cellStyle name="Note 2 4 2 2 4 11" xfId="54698"/>
    <cellStyle name="Note 2 4 2 2 4 12" xfId="54699"/>
    <cellStyle name="Note 2 4 2 2 4 13" xfId="54700"/>
    <cellStyle name="Note 2 4 2 2 4 14" xfId="54701"/>
    <cellStyle name="Note 2 4 2 2 4 15" xfId="54702"/>
    <cellStyle name="Note 2 4 2 2 4 16" xfId="54703"/>
    <cellStyle name="Note 2 4 2 2 4 17" xfId="54704"/>
    <cellStyle name="Note 2 4 2 2 4 18" xfId="54705"/>
    <cellStyle name="Note 2 4 2 2 4 2" xfId="54706"/>
    <cellStyle name="Note 2 4 2 2 4 3" xfId="54707"/>
    <cellStyle name="Note 2 4 2 2 4 4" xfId="54708"/>
    <cellStyle name="Note 2 4 2 2 4 5" xfId="54709"/>
    <cellStyle name="Note 2 4 2 2 4 6" xfId="54710"/>
    <cellStyle name="Note 2 4 2 2 4 7" xfId="54711"/>
    <cellStyle name="Note 2 4 2 2 4 8" xfId="54712"/>
    <cellStyle name="Note 2 4 2 2 4 9" xfId="54713"/>
    <cellStyle name="Note 2 4 2 2 5" xfId="54714"/>
    <cellStyle name="Note 2 4 2 2 5 10" xfId="54715"/>
    <cellStyle name="Note 2 4 2 2 5 11" xfId="54716"/>
    <cellStyle name="Note 2 4 2 2 5 12" xfId="54717"/>
    <cellStyle name="Note 2 4 2 2 5 13" xfId="54718"/>
    <cellStyle name="Note 2 4 2 2 5 14" xfId="54719"/>
    <cellStyle name="Note 2 4 2 2 5 15" xfId="54720"/>
    <cellStyle name="Note 2 4 2 2 5 16" xfId="54721"/>
    <cellStyle name="Note 2 4 2 2 5 17" xfId="54722"/>
    <cellStyle name="Note 2 4 2 2 5 18" xfId="54723"/>
    <cellStyle name="Note 2 4 2 2 5 2" xfId="54724"/>
    <cellStyle name="Note 2 4 2 2 5 3" xfId="54725"/>
    <cellStyle name="Note 2 4 2 2 5 4" xfId="54726"/>
    <cellStyle name="Note 2 4 2 2 5 5" xfId="54727"/>
    <cellStyle name="Note 2 4 2 2 5 6" xfId="54728"/>
    <cellStyle name="Note 2 4 2 2 5 7" xfId="54729"/>
    <cellStyle name="Note 2 4 2 2 5 8" xfId="54730"/>
    <cellStyle name="Note 2 4 2 2 5 9" xfId="54731"/>
    <cellStyle name="Note 2 4 2 2 6" xfId="54732"/>
    <cellStyle name="Note 2 4 2 2 6 10" xfId="54733"/>
    <cellStyle name="Note 2 4 2 2 6 11" xfId="54734"/>
    <cellStyle name="Note 2 4 2 2 6 12" xfId="54735"/>
    <cellStyle name="Note 2 4 2 2 6 13" xfId="54736"/>
    <cellStyle name="Note 2 4 2 2 6 14" xfId="54737"/>
    <cellStyle name="Note 2 4 2 2 6 15" xfId="54738"/>
    <cellStyle name="Note 2 4 2 2 6 16" xfId="54739"/>
    <cellStyle name="Note 2 4 2 2 6 17" xfId="54740"/>
    <cellStyle name="Note 2 4 2 2 6 18" xfId="54741"/>
    <cellStyle name="Note 2 4 2 2 6 2" xfId="54742"/>
    <cellStyle name="Note 2 4 2 2 6 3" xfId="54743"/>
    <cellStyle name="Note 2 4 2 2 6 4" xfId="54744"/>
    <cellStyle name="Note 2 4 2 2 6 5" xfId="54745"/>
    <cellStyle name="Note 2 4 2 2 6 6" xfId="54746"/>
    <cellStyle name="Note 2 4 2 2 6 7" xfId="54747"/>
    <cellStyle name="Note 2 4 2 2 6 8" xfId="54748"/>
    <cellStyle name="Note 2 4 2 2 6 9" xfId="54749"/>
    <cellStyle name="Note 2 4 2 2 7" xfId="54750"/>
    <cellStyle name="Note 2 4 2 2 7 2" xfId="54751"/>
    <cellStyle name="Note 2 4 2 2 7 3" xfId="54752"/>
    <cellStyle name="Note 2 4 2 2 7 4" xfId="54753"/>
    <cellStyle name="Note 2 4 2 2 7 5" xfId="54754"/>
    <cellStyle name="Note 2 4 2 2 7 6" xfId="54755"/>
    <cellStyle name="Note 2 4 2 2 7 7" xfId="54756"/>
    <cellStyle name="Note 2 4 2 2 7 8" xfId="54757"/>
    <cellStyle name="Note 2 4 2 2 7 9" xfId="54758"/>
    <cellStyle name="Note 2 4 2 2 8" xfId="54759"/>
    <cellStyle name="Note 2 4 2 2 8 2" xfId="54760"/>
    <cellStyle name="Note 2 4 2 2 8 3" xfId="54761"/>
    <cellStyle name="Note 2 4 2 2 8 4" xfId="54762"/>
    <cellStyle name="Note 2 4 2 2 8 5" xfId="54763"/>
    <cellStyle name="Note 2 4 2 2 8 6" xfId="54764"/>
    <cellStyle name="Note 2 4 2 2 8 7" xfId="54765"/>
    <cellStyle name="Note 2 4 2 2 8 8" xfId="54766"/>
    <cellStyle name="Note 2 4 2 2 8 9" xfId="54767"/>
    <cellStyle name="Note 2 4 2 2 9" xfId="54768"/>
    <cellStyle name="Note 2 4 2 2 9 2" xfId="54769"/>
    <cellStyle name="Note 2 4 2 2 9 3" xfId="54770"/>
    <cellStyle name="Note 2 4 2 2 9 4" xfId="54771"/>
    <cellStyle name="Note 2 4 2 2 9 5" xfId="54772"/>
    <cellStyle name="Note 2 4 2 2 9 6" xfId="54773"/>
    <cellStyle name="Note 2 4 2 2 9 7" xfId="54774"/>
    <cellStyle name="Note 2 4 2 2 9 8" xfId="54775"/>
    <cellStyle name="Note 2 4 2 20" xfId="54776"/>
    <cellStyle name="Note 2 4 2 21" xfId="54777"/>
    <cellStyle name="Note 2 4 2 22" xfId="54778"/>
    <cellStyle name="Note 2 4 2 23" xfId="54779"/>
    <cellStyle name="Note 2 4 2 24" xfId="54780"/>
    <cellStyle name="Note 2 4 2 25" xfId="54781"/>
    <cellStyle name="Note 2 4 2 26" xfId="54782"/>
    <cellStyle name="Note 2 4 2 27" xfId="54783"/>
    <cellStyle name="Note 2 4 2 3" xfId="54784"/>
    <cellStyle name="Note 2 4 2 3 10" xfId="54785"/>
    <cellStyle name="Note 2 4 2 3 11" xfId="54786"/>
    <cellStyle name="Note 2 4 2 3 12" xfId="54787"/>
    <cellStyle name="Note 2 4 2 3 13" xfId="54788"/>
    <cellStyle name="Note 2 4 2 3 14" xfId="54789"/>
    <cellStyle name="Note 2 4 2 3 15" xfId="54790"/>
    <cellStyle name="Note 2 4 2 3 16" xfId="54791"/>
    <cellStyle name="Note 2 4 2 3 17" xfId="54792"/>
    <cellStyle name="Note 2 4 2 3 18" xfId="54793"/>
    <cellStyle name="Note 2 4 2 3 19" xfId="54794"/>
    <cellStyle name="Note 2 4 2 3 2" xfId="54795"/>
    <cellStyle name="Note 2 4 2 3 2 2" xfId="54796"/>
    <cellStyle name="Note 2 4 2 3 2 2 2" xfId="54797"/>
    <cellStyle name="Note 2 4 2 3 2 3" xfId="54798"/>
    <cellStyle name="Note 2 4 2 3 2 3 2" xfId="54799"/>
    <cellStyle name="Note 2 4 2 3 2 4" xfId="54800"/>
    <cellStyle name="Note 2 4 2 3 2 4 2" xfId="54801"/>
    <cellStyle name="Note 2 4 2 3 2 5" xfId="54802"/>
    <cellStyle name="Note 2 4 2 3 2 6" xfId="54803"/>
    <cellStyle name="Note 2 4 2 3 2 7" xfId="54804"/>
    <cellStyle name="Note 2 4 2 3 2 8" xfId="54805"/>
    <cellStyle name="Note 2 4 2 3 2 9" xfId="54806"/>
    <cellStyle name="Note 2 4 2 3 20" xfId="54807"/>
    <cellStyle name="Note 2 4 2 3 21" xfId="54808"/>
    <cellStyle name="Note 2 4 2 3 22" xfId="54809"/>
    <cellStyle name="Note 2 4 2 3 23" xfId="54810"/>
    <cellStyle name="Note 2 4 2 3 24" xfId="54811"/>
    <cellStyle name="Note 2 4 2 3 25" xfId="54812"/>
    <cellStyle name="Note 2 4 2 3 3" xfId="54813"/>
    <cellStyle name="Note 2 4 2 3 3 2" xfId="54814"/>
    <cellStyle name="Note 2 4 2 3 3 3" xfId="54815"/>
    <cellStyle name="Note 2 4 2 3 3 4" xfId="54816"/>
    <cellStyle name="Note 2 4 2 3 3 5" xfId="54817"/>
    <cellStyle name="Note 2 4 2 3 3 6" xfId="54818"/>
    <cellStyle name="Note 2 4 2 3 3 7" xfId="54819"/>
    <cellStyle name="Note 2 4 2 3 3 8" xfId="54820"/>
    <cellStyle name="Note 2 4 2 3 3 9" xfId="54821"/>
    <cellStyle name="Note 2 4 2 3 4" xfId="54822"/>
    <cellStyle name="Note 2 4 2 3 4 2" xfId="54823"/>
    <cellStyle name="Note 2 4 2 3 4 3" xfId="54824"/>
    <cellStyle name="Note 2 4 2 3 4 4" xfId="54825"/>
    <cellStyle name="Note 2 4 2 3 4 5" xfId="54826"/>
    <cellStyle name="Note 2 4 2 3 4 6" xfId="54827"/>
    <cellStyle name="Note 2 4 2 3 4 7" xfId="54828"/>
    <cellStyle name="Note 2 4 2 3 4 8" xfId="54829"/>
    <cellStyle name="Note 2 4 2 3 4 9" xfId="54830"/>
    <cellStyle name="Note 2 4 2 3 5" xfId="54831"/>
    <cellStyle name="Note 2 4 2 3 5 2" xfId="54832"/>
    <cellStyle name="Note 2 4 2 3 5 3" xfId="54833"/>
    <cellStyle name="Note 2 4 2 3 5 4" xfId="54834"/>
    <cellStyle name="Note 2 4 2 3 5 5" xfId="54835"/>
    <cellStyle name="Note 2 4 2 3 5 6" xfId="54836"/>
    <cellStyle name="Note 2 4 2 3 5 7" xfId="54837"/>
    <cellStyle name="Note 2 4 2 3 5 8" xfId="54838"/>
    <cellStyle name="Note 2 4 2 3 5 9" xfId="54839"/>
    <cellStyle name="Note 2 4 2 3 6" xfId="54840"/>
    <cellStyle name="Note 2 4 2 3 6 2" xfId="54841"/>
    <cellStyle name="Note 2 4 2 3 6 3" xfId="54842"/>
    <cellStyle name="Note 2 4 2 3 6 4" xfId="54843"/>
    <cellStyle name="Note 2 4 2 3 6 5" xfId="54844"/>
    <cellStyle name="Note 2 4 2 3 6 6" xfId="54845"/>
    <cellStyle name="Note 2 4 2 3 6 7" xfId="54846"/>
    <cellStyle name="Note 2 4 2 3 6 8" xfId="54847"/>
    <cellStyle name="Note 2 4 2 3 6 9" xfId="54848"/>
    <cellStyle name="Note 2 4 2 3 7" xfId="54849"/>
    <cellStyle name="Note 2 4 2 3 7 2" xfId="54850"/>
    <cellStyle name="Note 2 4 2 3 7 3" xfId="54851"/>
    <cellStyle name="Note 2 4 2 3 7 4" xfId="54852"/>
    <cellStyle name="Note 2 4 2 3 7 5" xfId="54853"/>
    <cellStyle name="Note 2 4 2 3 7 6" xfId="54854"/>
    <cellStyle name="Note 2 4 2 3 7 7" xfId="54855"/>
    <cellStyle name="Note 2 4 2 3 7 8" xfId="54856"/>
    <cellStyle name="Note 2 4 2 3 8" xfId="54857"/>
    <cellStyle name="Note 2 4 2 3 9" xfId="54858"/>
    <cellStyle name="Note 2 4 2 4" xfId="54859"/>
    <cellStyle name="Note 2 4 2 4 10" xfId="54860"/>
    <cellStyle name="Note 2 4 2 4 11" xfId="54861"/>
    <cellStyle name="Note 2 4 2 4 12" xfId="54862"/>
    <cellStyle name="Note 2 4 2 4 13" xfId="54863"/>
    <cellStyle name="Note 2 4 2 4 14" xfId="54864"/>
    <cellStyle name="Note 2 4 2 4 15" xfId="54865"/>
    <cellStyle name="Note 2 4 2 4 16" xfId="54866"/>
    <cellStyle name="Note 2 4 2 4 17" xfId="54867"/>
    <cellStyle name="Note 2 4 2 4 18" xfId="54868"/>
    <cellStyle name="Note 2 4 2 4 2" xfId="54869"/>
    <cellStyle name="Note 2 4 2 4 3" xfId="54870"/>
    <cellStyle name="Note 2 4 2 4 4" xfId="54871"/>
    <cellStyle name="Note 2 4 2 4 5" xfId="54872"/>
    <cellStyle name="Note 2 4 2 4 6" xfId="54873"/>
    <cellStyle name="Note 2 4 2 4 7" xfId="54874"/>
    <cellStyle name="Note 2 4 2 4 8" xfId="54875"/>
    <cellStyle name="Note 2 4 2 4 9" xfId="54876"/>
    <cellStyle name="Note 2 4 2 5" xfId="54877"/>
    <cellStyle name="Note 2 4 2 5 10" xfId="54878"/>
    <cellStyle name="Note 2 4 2 5 11" xfId="54879"/>
    <cellStyle name="Note 2 4 2 5 12" xfId="54880"/>
    <cellStyle name="Note 2 4 2 5 13" xfId="54881"/>
    <cellStyle name="Note 2 4 2 5 14" xfId="54882"/>
    <cellStyle name="Note 2 4 2 5 15" xfId="54883"/>
    <cellStyle name="Note 2 4 2 5 16" xfId="54884"/>
    <cellStyle name="Note 2 4 2 5 17" xfId="54885"/>
    <cellStyle name="Note 2 4 2 5 18" xfId="54886"/>
    <cellStyle name="Note 2 4 2 5 2" xfId="54887"/>
    <cellStyle name="Note 2 4 2 5 3" xfId="54888"/>
    <cellStyle name="Note 2 4 2 5 4" xfId="54889"/>
    <cellStyle name="Note 2 4 2 5 5" xfId="54890"/>
    <cellStyle name="Note 2 4 2 5 6" xfId="54891"/>
    <cellStyle name="Note 2 4 2 5 7" xfId="54892"/>
    <cellStyle name="Note 2 4 2 5 8" xfId="54893"/>
    <cellStyle name="Note 2 4 2 5 9" xfId="54894"/>
    <cellStyle name="Note 2 4 2 6" xfId="54895"/>
    <cellStyle name="Note 2 4 2 6 10" xfId="54896"/>
    <cellStyle name="Note 2 4 2 6 11" xfId="54897"/>
    <cellStyle name="Note 2 4 2 6 12" xfId="54898"/>
    <cellStyle name="Note 2 4 2 6 13" xfId="54899"/>
    <cellStyle name="Note 2 4 2 6 14" xfId="54900"/>
    <cellStyle name="Note 2 4 2 6 15" xfId="54901"/>
    <cellStyle name="Note 2 4 2 6 16" xfId="54902"/>
    <cellStyle name="Note 2 4 2 6 17" xfId="54903"/>
    <cellStyle name="Note 2 4 2 6 18" xfId="54904"/>
    <cellStyle name="Note 2 4 2 6 2" xfId="54905"/>
    <cellStyle name="Note 2 4 2 6 3" xfId="54906"/>
    <cellStyle name="Note 2 4 2 6 4" xfId="54907"/>
    <cellStyle name="Note 2 4 2 6 5" xfId="54908"/>
    <cellStyle name="Note 2 4 2 6 6" xfId="54909"/>
    <cellStyle name="Note 2 4 2 6 7" xfId="54910"/>
    <cellStyle name="Note 2 4 2 6 8" xfId="54911"/>
    <cellStyle name="Note 2 4 2 6 9" xfId="54912"/>
    <cellStyle name="Note 2 4 2 7" xfId="54913"/>
    <cellStyle name="Note 2 4 2 7 10" xfId="54914"/>
    <cellStyle name="Note 2 4 2 7 11" xfId="54915"/>
    <cellStyle name="Note 2 4 2 7 12" xfId="54916"/>
    <cellStyle name="Note 2 4 2 7 13" xfId="54917"/>
    <cellStyle name="Note 2 4 2 7 14" xfId="54918"/>
    <cellStyle name="Note 2 4 2 7 15" xfId="54919"/>
    <cellStyle name="Note 2 4 2 7 16" xfId="54920"/>
    <cellStyle name="Note 2 4 2 7 17" xfId="54921"/>
    <cellStyle name="Note 2 4 2 7 18" xfId="54922"/>
    <cellStyle name="Note 2 4 2 7 2" xfId="54923"/>
    <cellStyle name="Note 2 4 2 7 3" xfId="54924"/>
    <cellStyle name="Note 2 4 2 7 4" xfId="54925"/>
    <cellStyle name="Note 2 4 2 7 5" xfId="54926"/>
    <cellStyle name="Note 2 4 2 7 6" xfId="54927"/>
    <cellStyle name="Note 2 4 2 7 7" xfId="54928"/>
    <cellStyle name="Note 2 4 2 7 8" xfId="54929"/>
    <cellStyle name="Note 2 4 2 7 9" xfId="54930"/>
    <cellStyle name="Note 2 4 2 8" xfId="54931"/>
    <cellStyle name="Note 2 4 2 8 2" xfId="54932"/>
    <cellStyle name="Note 2 4 2 8 3" xfId="54933"/>
    <cellStyle name="Note 2 4 2 8 4" xfId="54934"/>
    <cellStyle name="Note 2 4 2 8 5" xfId="54935"/>
    <cellStyle name="Note 2 4 2 8 6" xfId="54936"/>
    <cellStyle name="Note 2 4 2 8 7" xfId="54937"/>
    <cellStyle name="Note 2 4 2 8 8" xfId="54938"/>
    <cellStyle name="Note 2 4 2 8 9" xfId="54939"/>
    <cellStyle name="Note 2 4 2 9" xfId="54940"/>
    <cellStyle name="Note 2 4 2 9 2" xfId="54941"/>
    <cellStyle name="Note 2 4 2 9 3" xfId="54942"/>
    <cellStyle name="Note 2 4 2 9 4" xfId="54943"/>
    <cellStyle name="Note 2 4 2 9 5" xfId="54944"/>
    <cellStyle name="Note 2 4 2 9 6" xfId="54945"/>
    <cellStyle name="Note 2 4 2 9 7" xfId="54946"/>
    <cellStyle name="Note 2 4 2 9 8" xfId="54947"/>
    <cellStyle name="Note 2 4 2 9 9" xfId="54948"/>
    <cellStyle name="Note 2 4 20" xfId="54949"/>
    <cellStyle name="Note 2 4 21" xfId="54950"/>
    <cellStyle name="Note 2 4 22" xfId="54951"/>
    <cellStyle name="Note 2 4 23" xfId="54952"/>
    <cellStyle name="Note 2 4 24" xfId="54953"/>
    <cellStyle name="Note 2 4 25" xfId="54954"/>
    <cellStyle name="Note 2 4 26" xfId="54955"/>
    <cellStyle name="Note 2 4 27" xfId="54956"/>
    <cellStyle name="Note 2 4 28" xfId="54957"/>
    <cellStyle name="Note 2 4 3" xfId="54958"/>
    <cellStyle name="Note 2 4 3 10" xfId="54959"/>
    <cellStyle name="Note 2 4 3 10 2" xfId="54960"/>
    <cellStyle name="Note 2 4 3 10 3" xfId="54961"/>
    <cellStyle name="Note 2 4 3 10 4" xfId="54962"/>
    <cellStyle name="Note 2 4 3 10 5" xfId="54963"/>
    <cellStyle name="Note 2 4 3 10 6" xfId="54964"/>
    <cellStyle name="Note 2 4 3 10 7" xfId="54965"/>
    <cellStyle name="Note 2 4 3 10 8" xfId="54966"/>
    <cellStyle name="Note 2 4 3 11" xfId="54967"/>
    <cellStyle name="Note 2 4 3 12" xfId="54968"/>
    <cellStyle name="Note 2 4 3 13" xfId="54969"/>
    <cellStyle name="Note 2 4 3 14" xfId="54970"/>
    <cellStyle name="Note 2 4 3 15" xfId="54971"/>
    <cellStyle name="Note 2 4 3 16" xfId="54972"/>
    <cellStyle name="Note 2 4 3 17" xfId="54973"/>
    <cellStyle name="Note 2 4 3 18" xfId="54974"/>
    <cellStyle name="Note 2 4 3 19" xfId="54975"/>
    <cellStyle name="Note 2 4 3 2" xfId="54976"/>
    <cellStyle name="Note 2 4 3 2 10" xfId="54977"/>
    <cellStyle name="Note 2 4 3 2 11" xfId="54978"/>
    <cellStyle name="Note 2 4 3 2 12" xfId="54979"/>
    <cellStyle name="Note 2 4 3 2 13" xfId="54980"/>
    <cellStyle name="Note 2 4 3 2 14" xfId="54981"/>
    <cellStyle name="Note 2 4 3 2 15" xfId="54982"/>
    <cellStyle name="Note 2 4 3 2 16" xfId="54983"/>
    <cellStyle name="Note 2 4 3 2 17" xfId="54984"/>
    <cellStyle name="Note 2 4 3 2 18" xfId="54985"/>
    <cellStyle name="Note 2 4 3 2 19" xfId="54986"/>
    <cellStyle name="Note 2 4 3 2 2" xfId="54987"/>
    <cellStyle name="Note 2 4 3 2 2 2" xfId="54988"/>
    <cellStyle name="Note 2 4 3 2 2 2 2" xfId="54989"/>
    <cellStyle name="Note 2 4 3 2 2 3" xfId="54990"/>
    <cellStyle name="Note 2 4 3 2 2 3 2" xfId="54991"/>
    <cellStyle name="Note 2 4 3 2 2 4" xfId="54992"/>
    <cellStyle name="Note 2 4 3 2 2 4 2" xfId="54993"/>
    <cellStyle name="Note 2 4 3 2 2 5" xfId="54994"/>
    <cellStyle name="Note 2 4 3 2 2 6" xfId="54995"/>
    <cellStyle name="Note 2 4 3 2 2 7" xfId="54996"/>
    <cellStyle name="Note 2 4 3 2 2 8" xfId="54997"/>
    <cellStyle name="Note 2 4 3 2 2 9" xfId="54998"/>
    <cellStyle name="Note 2 4 3 2 20" xfId="54999"/>
    <cellStyle name="Note 2 4 3 2 21" xfId="55000"/>
    <cellStyle name="Note 2 4 3 2 22" xfId="55001"/>
    <cellStyle name="Note 2 4 3 2 23" xfId="55002"/>
    <cellStyle name="Note 2 4 3 2 24" xfId="55003"/>
    <cellStyle name="Note 2 4 3 2 25" xfId="55004"/>
    <cellStyle name="Note 2 4 3 2 3" xfId="55005"/>
    <cellStyle name="Note 2 4 3 2 3 2" xfId="55006"/>
    <cellStyle name="Note 2 4 3 2 3 3" xfId="55007"/>
    <cellStyle name="Note 2 4 3 2 3 4" xfId="55008"/>
    <cellStyle name="Note 2 4 3 2 3 5" xfId="55009"/>
    <cellStyle name="Note 2 4 3 2 3 6" xfId="55010"/>
    <cellStyle name="Note 2 4 3 2 3 7" xfId="55011"/>
    <cellStyle name="Note 2 4 3 2 3 8" xfId="55012"/>
    <cellStyle name="Note 2 4 3 2 3 9" xfId="55013"/>
    <cellStyle name="Note 2 4 3 2 4" xfId="55014"/>
    <cellStyle name="Note 2 4 3 2 4 2" xfId="55015"/>
    <cellStyle name="Note 2 4 3 2 4 3" xfId="55016"/>
    <cellStyle name="Note 2 4 3 2 4 4" xfId="55017"/>
    <cellStyle name="Note 2 4 3 2 4 5" xfId="55018"/>
    <cellStyle name="Note 2 4 3 2 4 6" xfId="55019"/>
    <cellStyle name="Note 2 4 3 2 4 7" xfId="55020"/>
    <cellStyle name="Note 2 4 3 2 4 8" xfId="55021"/>
    <cellStyle name="Note 2 4 3 2 4 9" xfId="55022"/>
    <cellStyle name="Note 2 4 3 2 5" xfId="55023"/>
    <cellStyle name="Note 2 4 3 2 5 2" xfId="55024"/>
    <cellStyle name="Note 2 4 3 2 5 3" xfId="55025"/>
    <cellStyle name="Note 2 4 3 2 5 4" xfId="55026"/>
    <cellStyle name="Note 2 4 3 2 5 5" xfId="55027"/>
    <cellStyle name="Note 2 4 3 2 5 6" xfId="55028"/>
    <cellStyle name="Note 2 4 3 2 5 7" xfId="55029"/>
    <cellStyle name="Note 2 4 3 2 5 8" xfId="55030"/>
    <cellStyle name="Note 2 4 3 2 5 9" xfId="55031"/>
    <cellStyle name="Note 2 4 3 2 6" xfId="55032"/>
    <cellStyle name="Note 2 4 3 2 6 2" xfId="55033"/>
    <cellStyle name="Note 2 4 3 2 6 3" xfId="55034"/>
    <cellStyle name="Note 2 4 3 2 6 4" xfId="55035"/>
    <cellStyle name="Note 2 4 3 2 6 5" xfId="55036"/>
    <cellStyle name="Note 2 4 3 2 6 6" xfId="55037"/>
    <cellStyle name="Note 2 4 3 2 6 7" xfId="55038"/>
    <cellStyle name="Note 2 4 3 2 6 8" xfId="55039"/>
    <cellStyle name="Note 2 4 3 2 6 9" xfId="55040"/>
    <cellStyle name="Note 2 4 3 2 7" xfId="55041"/>
    <cellStyle name="Note 2 4 3 2 7 2" xfId="55042"/>
    <cellStyle name="Note 2 4 3 2 7 3" xfId="55043"/>
    <cellStyle name="Note 2 4 3 2 7 4" xfId="55044"/>
    <cellStyle name="Note 2 4 3 2 7 5" xfId="55045"/>
    <cellStyle name="Note 2 4 3 2 7 6" xfId="55046"/>
    <cellStyle name="Note 2 4 3 2 7 7" xfId="55047"/>
    <cellStyle name="Note 2 4 3 2 7 8" xfId="55048"/>
    <cellStyle name="Note 2 4 3 2 8" xfId="55049"/>
    <cellStyle name="Note 2 4 3 2 9" xfId="55050"/>
    <cellStyle name="Note 2 4 3 20" xfId="55051"/>
    <cellStyle name="Note 2 4 3 21" xfId="55052"/>
    <cellStyle name="Note 2 4 3 22" xfId="55053"/>
    <cellStyle name="Note 2 4 3 23" xfId="55054"/>
    <cellStyle name="Note 2 4 3 24" xfId="55055"/>
    <cellStyle name="Note 2 4 3 25" xfId="55056"/>
    <cellStyle name="Note 2 4 3 26" xfId="55057"/>
    <cellStyle name="Note 2 4 3 27" xfId="55058"/>
    <cellStyle name="Note 2 4 3 3" xfId="55059"/>
    <cellStyle name="Note 2 4 3 3 10" xfId="55060"/>
    <cellStyle name="Note 2 4 3 3 11" xfId="55061"/>
    <cellStyle name="Note 2 4 3 3 12" xfId="55062"/>
    <cellStyle name="Note 2 4 3 3 13" xfId="55063"/>
    <cellStyle name="Note 2 4 3 3 14" xfId="55064"/>
    <cellStyle name="Note 2 4 3 3 15" xfId="55065"/>
    <cellStyle name="Note 2 4 3 3 16" xfId="55066"/>
    <cellStyle name="Note 2 4 3 3 17" xfId="55067"/>
    <cellStyle name="Note 2 4 3 3 18" xfId="55068"/>
    <cellStyle name="Note 2 4 3 3 19" xfId="55069"/>
    <cellStyle name="Note 2 4 3 3 2" xfId="55070"/>
    <cellStyle name="Note 2 4 3 3 2 2" xfId="55071"/>
    <cellStyle name="Note 2 4 3 3 2 3" xfId="55072"/>
    <cellStyle name="Note 2 4 3 3 2 4" xfId="55073"/>
    <cellStyle name="Note 2 4 3 3 2 5" xfId="55074"/>
    <cellStyle name="Note 2 4 3 3 2 6" xfId="55075"/>
    <cellStyle name="Note 2 4 3 3 2 7" xfId="55076"/>
    <cellStyle name="Note 2 4 3 3 2 8" xfId="55077"/>
    <cellStyle name="Note 2 4 3 3 20" xfId="55078"/>
    <cellStyle name="Note 2 4 3 3 21" xfId="55079"/>
    <cellStyle name="Note 2 4 3 3 22" xfId="55080"/>
    <cellStyle name="Note 2 4 3 3 23" xfId="55081"/>
    <cellStyle name="Note 2 4 3 3 24" xfId="55082"/>
    <cellStyle name="Note 2 4 3 3 3" xfId="55083"/>
    <cellStyle name="Note 2 4 3 3 3 2" xfId="55084"/>
    <cellStyle name="Note 2 4 3 3 3 3" xfId="55085"/>
    <cellStyle name="Note 2 4 3 3 3 4" xfId="55086"/>
    <cellStyle name="Note 2 4 3 3 3 5" xfId="55087"/>
    <cellStyle name="Note 2 4 3 3 3 6" xfId="55088"/>
    <cellStyle name="Note 2 4 3 3 3 7" xfId="55089"/>
    <cellStyle name="Note 2 4 3 3 3 8" xfId="55090"/>
    <cellStyle name="Note 2 4 3 3 4" xfId="55091"/>
    <cellStyle name="Note 2 4 3 3 4 2" xfId="55092"/>
    <cellStyle name="Note 2 4 3 3 4 3" xfId="55093"/>
    <cellStyle name="Note 2 4 3 3 4 4" xfId="55094"/>
    <cellStyle name="Note 2 4 3 3 4 5" xfId="55095"/>
    <cellStyle name="Note 2 4 3 3 4 6" xfId="55096"/>
    <cellStyle name="Note 2 4 3 3 4 7" xfId="55097"/>
    <cellStyle name="Note 2 4 3 3 4 8" xfId="55098"/>
    <cellStyle name="Note 2 4 3 3 5" xfId="55099"/>
    <cellStyle name="Note 2 4 3 3 5 2" xfId="55100"/>
    <cellStyle name="Note 2 4 3 3 5 3" xfId="55101"/>
    <cellStyle name="Note 2 4 3 3 5 4" xfId="55102"/>
    <cellStyle name="Note 2 4 3 3 5 5" xfId="55103"/>
    <cellStyle name="Note 2 4 3 3 5 6" xfId="55104"/>
    <cellStyle name="Note 2 4 3 3 5 7" xfId="55105"/>
    <cellStyle name="Note 2 4 3 3 5 8" xfId="55106"/>
    <cellStyle name="Note 2 4 3 3 6" xfId="55107"/>
    <cellStyle name="Note 2 4 3 3 6 2" xfId="55108"/>
    <cellStyle name="Note 2 4 3 3 6 3" xfId="55109"/>
    <cellStyle name="Note 2 4 3 3 6 4" xfId="55110"/>
    <cellStyle name="Note 2 4 3 3 6 5" xfId="55111"/>
    <cellStyle name="Note 2 4 3 3 6 6" xfId="55112"/>
    <cellStyle name="Note 2 4 3 3 6 7" xfId="55113"/>
    <cellStyle name="Note 2 4 3 3 6 8" xfId="55114"/>
    <cellStyle name="Note 2 4 3 3 7" xfId="55115"/>
    <cellStyle name="Note 2 4 3 3 7 2" xfId="55116"/>
    <cellStyle name="Note 2 4 3 3 7 3" xfId="55117"/>
    <cellStyle name="Note 2 4 3 3 7 4" xfId="55118"/>
    <cellStyle name="Note 2 4 3 3 7 5" xfId="55119"/>
    <cellStyle name="Note 2 4 3 3 7 6" xfId="55120"/>
    <cellStyle name="Note 2 4 3 3 7 7" xfId="55121"/>
    <cellStyle name="Note 2 4 3 3 7 8" xfId="55122"/>
    <cellStyle name="Note 2 4 3 3 8" xfId="55123"/>
    <cellStyle name="Note 2 4 3 3 9" xfId="55124"/>
    <cellStyle name="Note 2 4 3 4" xfId="55125"/>
    <cellStyle name="Note 2 4 3 4 10" xfId="55126"/>
    <cellStyle name="Note 2 4 3 4 11" xfId="55127"/>
    <cellStyle name="Note 2 4 3 4 12" xfId="55128"/>
    <cellStyle name="Note 2 4 3 4 13" xfId="55129"/>
    <cellStyle name="Note 2 4 3 4 14" xfId="55130"/>
    <cellStyle name="Note 2 4 3 4 15" xfId="55131"/>
    <cellStyle name="Note 2 4 3 4 16" xfId="55132"/>
    <cellStyle name="Note 2 4 3 4 17" xfId="55133"/>
    <cellStyle name="Note 2 4 3 4 18" xfId="55134"/>
    <cellStyle name="Note 2 4 3 4 2" xfId="55135"/>
    <cellStyle name="Note 2 4 3 4 3" xfId="55136"/>
    <cellStyle name="Note 2 4 3 4 4" xfId="55137"/>
    <cellStyle name="Note 2 4 3 4 5" xfId="55138"/>
    <cellStyle name="Note 2 4 3 4 6" xfId="55139"/>
    <cellStyle name="Note 2 4 3 4 7" xfId="55140"/>
    <cellStyle name="Note 2 4 3 4 8" xfId="55141"/>
    <cellStyle name="Note 2 4 3 4 9" xfId="55142"/>
    <cellStyle name="Note 2 4 3 5" xfId="55143"/>
    <cellStyle name="Note 2 4 3 5 10" xfId="55144"/>
    <cellStyle name="Note 2 4 3 5 11" xfId="55145"/>
    <cellStyle name="Note 2 4 3 5 12" xfId="55146"/>
    <cellStyle name="Note 2 4 3 5 13" xfId="55147"/>
    <cellStyle name="Note 2 4 3 5 14" xfId="55148"/>
    <cellStyle name="Note 2 4 3 5 15" xfId="55149"/>
    <cellStyle name="Note 2 4 3 5 16" xfId="55150"/>
    <cellStyle name="Note 2 4 3 5 17" xfId="55151"/>
    <cellStyle name="Note 2 4 3 5 18" xfId="55152"/>
    <cellStyle name="Note 2 4 3 5 2" xfId="55153"/>
    <cellStyle name="Note 2 4 3 5 3" xfId="55154"/>
    <cellStyle name="Note 2 4 3 5 4" xfId="55155"/>
    <cellStyle name="Note 2 4 3 5 5" xfId="55156"/>
    <cellStyle name="Note 2 4 3 5 6" xfId="55157"/>
    <cellStyle name="Note 2 4 3 5 7" xfId="55158"/>
    <cellStyle name="Note 2 4 3 5 8" xfId="55159"/>
    <cellStyle name="Note 2 4 3 5 9" xfId="55160"/>
    <cellStyle name="Note 2 4 3 6" xfId="55161"/>
    <cellStyle name="Note 2 4 3 6 10" xfId="55162"/>
    <cellStyle name="Note 2 4 3 6 11" xfId="55163"/>
    <cellStyle name="Note 2 4 3 6 12" xfId="55164"/>
    <cellStyle name="Note 2 4 3 6 13" xfId="55165"/>
    <cellStyle name="Note 2 4 3 6 14" xfId="55166"/>
    <cellStyle name="Note 2 4 3 6 15" xfId="55167"/>
    <cellStyle name="Note 2 4 3 6 16" xfId="55168"/>
    <cellStyle name="Note 2 4 3 6 17" xfId="55169"/>
    <cellStyle name="Note 2 4 3 6 18" xfId="55170"/>
    <cellStyle name="Note 2 4 3 6 2" xfId="55171"/>
    <cellStyle name="Note 2 4 3 6 3" xfId="55172"/>
    <cellStyle name="Note 2 4 3 6 4" xfId="55173"/>
    <cellStyle name="Note 2 4 3 6 5" xfId="55174"/>
    <cellStyle name="Note 2 4 3 6 6" xfId="55175"/>
    <cellStyle name="Note 2 4 3 6 7" xfId="55176"/>
    <cellStyle name="Note 2 4 3 6 8" xfId="55177"/>
    <cellStyle name="Note 2 4 3 6 9" xfId="55178"/>
    <cellStyle name="Note 2 4 3 7" xfId="55179"/>
    <cellStyle name="Note 2 4 3 7 2" xfId="55180"/>
    <cellStyle name="Note 2 4 3 7 3" xfId="55181"/>
    <cellStyle name="Note 2 4 3 7 4" xfId="55182"/>
    <cellStyle name="Note 2 4 3 7 5" xfId="55183"/>
    <cellStyle name="Note 2 4 3 7 6" xfId="55184"/>
    <cellStyle name="Note 2 4 3 7 7" xfId="55185"/>
    <cellStyle name="Note 2 4 3 7 8" xfId="55186"/>
    <cellStyle name="Note 2 4 3 7 9" xfId="55187"/>
    <cellStyle name="Note 2 4 3 8" xfId="55188"/>
    <cellStyle name="Note 2 4 3 8 2" xfId="55189"/>
    <cellStyle name="Note 2 4 3 8 3" xfId="55190"/>
    <cellStyle name="Note 2 4 3 8 4" xfId="55191"/>
    <cellStyle name="Note 2 4 3 8 5" xfId="55192"/>
    <cellStyle name="Note 2 4 3 8 6" xfId="55193"/>
    <cellStyle name="Note 2 4 3 8 7" xfId="55194"/>
    <cellStyle name="Note 2 4 3 8 8" xfId="55195"/>
    <cellStyle name="Note 2 4 3 8 9" xfId="55196"/>
    <cellStyle name="Note 2 4 3 9" xfId="55197"/>
    <cellStyle name="Note 2 4 3 9 2" xfId="55198"/>
    <cellStyle name="Note 2 4 3 9 3" xfId="55199"/>
    <cellStyle name="Note 2 4 3 9 4" xfId="55200"/>
    <cellStyle name="Note 2 4 3 9 5" xfId="55201"/>
    <cellStyle name="Note 2 4 3 9 6" xfId="55202"/>
    <cellStyle name="Note 2 4 3 9 7" xfId="55203"/>
    <cellStyle name="Note 2 4 3 9 8" xfId="55204"/>
    <cellStyle name="Note 2 4 4" xfId="55205"/>
    <cellStyle name="Note 2 4 4 10" xfId="55206"/>
    <cellStyle name="Note 2 4 4 11" xfId="55207"/>
    <cellStyle name="Note 2 4 4 12" xfId="55208"/>
    <cellStyle name="Note 2 4 4 13" xfId="55209"/>
    <cellStyle name="Note 2 4 4 14" xfId="55210"/>
    <cellStyle name="Note 2 4 4 15" xfId="55211"/>
    <cellStyle name="Note 2 4 4 16" xfId="55212"/>
    <cellStyle name="Note 2 4 4 17" xfId="55213"/>
    <cellStyle name="Note 2 4 4 18" xfId="55214"/>
    <cellStyle name="Note 2 4 4 19" xfId="55215"/>
    <cellStyle name="Note 2 4 4 2" xfId="55216"/>
    <cellStyle name="Note 2 4 4 2 2" xfId="55217"/>
    <cellStyle name="Note 2 4 4 2 2 2" xfId="55218"/>
    <cellStyle name="Note 2 4 4 2 3" xfId="55219"/>
    <cellStyle name="Note 2 4 4 2 3 2" xfId="55220"/>
    <cellStyle name="Note 2 4 4 2 4" xfId="55221"/>
    <cellStyle name="Note 2 4 4 2 4 2" xfId="55222"/>
    <cellStyle name="Note 2 4 4 2 5" xfId="55223"/>
    <cellStyle name="Note 2 4 4 2 6" xfId="55224"/>
    <cellStyle name="Note 2 4 4 2 7" xfId="55225"/>
    <cellStyle name="Note 2 4 4 2 8" xfId="55226"/>
    <cellStyle name="Note 2 4 4 2 9" xfId="55227"/>
    <cellStyle name="Note 2 4 4 20" xfId="55228"/>
    <cellStyle name="Note 2 4 4 21" xfId="55229"/>
    <cellStyle name="Note 2 4 4 22" xfId="55230"/>
    <cellStyle name="Note 2 4 4 23" xfId="55231"/>
    <cellStyle name="Note 2 4 4 24" xfId="55232"/>
    <cellStyle name="Note 2 4 4 25" xfId="55233"/>
    <cellStyle name="Note 2 4 4 3" xfId="55234"/>
    <cellStyle name="Note 2 4 4 3 2" xfId="55235"/>
    <cellStyle name="Note 2 4 4 3 3" xfId="55236"/>
    <cellStyle name="Note 2 4 4 3 4" xfId="55237"/>
    <cellStyle name="Note 2 4 4 3 5" xfId="55238"/>
    <cellStyle name="Note 2 4 4 3 6" xfId="55239"/>
    <cellStyle name="Note 2 4 4 3 7" xfId="55240"/>
    <cellStyle name="Note 2 4 4 3 8" xfId="55241"/>
    <cellStyle name="Note 2 4 4 3 9" xfId="55242"/>
    <cellStyle name="Note 2 4 4 4" xfId="55243"/>
    <cellStyle name="Note 2 4 4 4 2" xfId="55244"/>
    <cellStyle name="Note 2 4 4 4 3" xfId="55245"/>
    <cellStyle name="Note 2 4 4 4 4" xfId="55246"/>
    <cellStyle name="Note 2 4 4 4 5" xfId="55247"/>
    <cellStyle name="Note 2 4 4 4 6" xfId="55248"/>
    <cellStyle name="Note 2 4 4 4 7" xfId="55249"/>
    <cellStyle name="Note 2 4 4 4 8" xfId="55250"/>
    <cellStyle name="Note 2 4 4 4 9" xfId="55251"/>
    <cellStyle name="Note 2 4 4 5" xfId="55252"/>
    <cellStyle name="Note 2 4 4 5 2" xfId="55253"/>
    <cellStyle name="Note 2 4 4 5 3" xfId="55254"/>
    <cellStyle name="Note 2 4 4 5 4" xfId="55255"/>
    <cellStyle name="Note 2 4 4 5 5" xfId="55256"/>
    <cellStyle name="Note 2 4 4 5 6" xfId="55257"/>
    <cellStyle name="Note 2 4 4 5 7" xfId="55258"/>
    <cellStyle name="Note 2 4 4 5 8" xfId="55259"/>
    <cellStyle name="Note 2 4 4 5 9" xfId="55260"/>
    <cellStyle name="Note 2 4 4 6" xfId="55261"/>
    <cellStyle name="Note 2 4 4 6 2" xfId="55262"/>
    <cellStyle name="Note 2 4 4 6 3" xfId="55263"/>
    <cellStyle name="Note 2 4 4 6 4" xfId="55264"/>
    <cellStyle name="Note 2 4 4 6 5" xfId="55265"/>
    <cellStyle name="Note 2 4 4 6 6" xfId="55266"/>
    <cellStyle name="Note 2 4 4 6 7" xfId="55267"/>
    <cellStyle name="Note 2 4 4 6 8" xfId="55268"/>
    <cellStyle name="Note 2 4 4 6 9" xfId="55269"/>
    <cellStyle name="Note 2 4 4 7" xfId="55270"/>
    <cellStyle name="Note 2 4 4 7 2" xfId="55271"/>
    <cellStyle name="Note 2 4 4 7 3" xfId="55272"/>
    <cellStyle name="Note 2 4 4 7 4" xfId="55273"/>
    <cellStyle name="Note 2 4 4 7 5" xfId="55274"/>
    <cellStyle name="Note 2 4 4 7 6" xfId="55275"/>
    <cellStyle name="Note 2 4 4 7 7" xfId="55276"/>
    <cellStyle name="Note 2 4 4 7 8" xfId="55277"/>
    <cellStyle name="Note 2 4 4 8" xfId="55278"/>
    <cellStyle name="Note 2 4 4 9" xfId="55279"/>
    <cellStyle name="Note 2 4 5" xfId="55280"/>
    <cellStyle name="Note 2 4 5 10" xfId="55281"/>
    <cellStyle name="Note 2 4 5 11" xfId="55282"/>
    <cellStyle name="Note 2 4 5 12" xfId="55283"/>
    <cellStyle name="Note 2 4 5 13" xfId="55284"/>
    <cellStyle name="Note 2 4 5 14" xfId="55285"/>
    <cellStyle name="Note 2 4 5 15" xfId="55286"/>
    <cellStyle name="Note 2 4 5 16" xfId="55287"/>
    <cellStyle name="Note 2 4 5 17" xfId="55288"/>
    <cellStyle name="Note 2 4 5 18" xfId="55289"/>
    <cellStyle name="Note 2 4 5 2" xfId="55290"/>
    <cellStyle name="Note 2 4 5 3" xfId="55291"/>
    <cellStyle name="Note 2 4 5 4" xfId="55292"/>
    <cellStyle name="Note 2 4 5 5" xfId="55293"/>
    <cellStyle name="Note 2 4 5 6" xfId="55294"/>
    <cellStyle name="Note 2 4 5 7" xfId="55295"/>
    <cellStyle name="Note 2 4 5 8" xfId="55296"/>
    <cellStyle name="Note 2 4 5 9" xfId="55297"/>
    <cellStyle name="Note 2 4 6" xfId="55298"/>
    <cellStyle name="Note 2 4 6 10" xfId="55299"/>
    <cellStyle name="Note 2 4 6 11" xfId="55300"/>
    <cellStyle name="Note 2 4 6 12" xfId="55301"/>
    <cellStyle name="Note 2 4 6 13" xfId="55302"/>
    <cellStyle name="Note 2 4 6 14" xfId="55303"/>
    <cellStyle name="Note 2 4 6 15" xfId="55304"/>
    <cellStyle name="Note 2 4 6 16" xfId="55305"/>
    <cellStyle name="Note 2 4 6 17" xfId="55306"/>
    <cellStyle name="Note 2 4 6 18" xfId="55307"/>
    <cellStyle name="Note 2 4 6 2" xfId="55308"/>
    <cellStyle name="Note 2 4 6 3" xfId="55309"/>
    <cellStyle name="Note 2 4 6 4" xfId="55310"/>
    <cellStyle name="Note 2 4 6 5" xfId="55311"/>
    <cellStyle name="Note 2 4 6 6" xfId="55312"/>
    <cellStyle name="Note 2 4 6 7" xfId="55313"/>
    <cellStyle name="Note 2 4 6 8" xfId="55314"/>
    <cellStyle name="Note 2 4 6 9" xfId="55315"/>
    <cellStyle name="Note 2 4 7" xfId="55316"/>
    <cellStyle name="Note 2 4 7 10" xfId="55317"/>
    <cellStyle name="Note 2 4 7 11" xfId="55318"/>
    <cellStyle name="Note 2 4 7 12" xfId="55319"/>
    <cellStyle name="Note 2 4 7 13" xfId="55320"/>
    <cellStyle name="Note 2 4 7 14" xfId="55321"/>
    <cellStyle name="Note 2 4 7 15" xfId="55322"/>
    <cellStyle name="Note 2 4 7 16" xfId="55323"/>
    <cellStyle name="Note 2 4 7 17" xfId="55324"/>
    <cellStyle name="Note 2 4 7 18" xfId="55325"/>
    <cellStyle name="Note 2 4 7 2" xfId="55326"/>
    <cellStyle name="Note 2 4 7 3" xfId="55327"/>
    <cellStyle name="Note 2 4 7 4" xfId="55328"/>
    <cellStyle name="Note 2 4 7 5" xfId="55329"/>
    <cellStyle name="Note 2 4 7 6" xfId="55330"/>
    <cellStyle name="Note 2 4 7 7" xfId="55331"/>
    <cellStyle name="Note 2 4 7 8" xfId="55332"/>
    <cellStyle name="Note 2 4 7 9" xfId="55333"/>
    <cellStyle name="Note 2 4 8" xfId="55334"/>
    <cellStyle name="Note 2 4 8 10" xfId="55335"/>
    <cellStyle name="Note 2 4 8 11" xfId="55336"/>
    <cellStyle name="Note 2 4 8 12" xfId="55337"/>
    <cellStyle name="Note 2 4 8 13" xfId="55338"/>
    <cellStyle name="Note 2 4 8 14" xfId="55339"/>
    <cellStyle name="Note 2 4 8 15" xfId="55340"/>
    <cellStyle name="Note 2 4 8 16" xfId="55341"/>
    <cellStyle name="Note 2 4 8 17" xfId="55342"/>
    <cellStyle name="Note 2 4 8 18" xfId="55343"/>
    <cellStyle name="Note 2 4 8 2" xfId="55344"/>
    <cellStyle name="Note 2 4 8 3" xfId="55345"/>
    <cellStyle name="Note 2 4 8 4" xfId="55346"/>
    <cellStyle name="Note 2 4 8 5" xfId="55347"/>
    <cellStyle name="Note 2 4 8 6" xfId="55348"/>
    <cellStyle name="Note 2 4 8 7" xfId="55349"/>
    <cellStyle name="Note 2 4 8 8" xfId="55350"/>
    <cellStyle name="Note 2 4 8 9" xfId="55351"/>
    <cellStyle name="Note 2 4 9" xfId="55352"/>
    <cellStyle name="Note 2 4 9 2" xfId="55353"/>
    <cellStyle name="Note 2 4 9 3" xfId="55354"/>
    <cellStyle name="Note 2 4 9 4" xfId="55355"/>
    <cellStyle name="Note 2 4 9 5" xfId="55356"/>
    <cellStyle name="Note 2 4 9 6" xfId="55357"/>
    <cellStyle name="Note 2 4 9 7" xfId="55358"/>
    <cellStyle name="Note 2 4 9 8" xfId="55359"/>
    <cellStyle name="Note 2 4 9 9" xfId="55360"/>
    <cellStyle name="Note 2 5" xfId="4561"/>
    <cellStyle name="Note 2 5 10" xfId="55361"/>
    <cellStyle name="Note 2 5 11" xfId="55362"/>
    <cellStyle name="Note 2 5 12" xfId="55363"/>
    <cellStyle name="Note 2 5 13" xfId="55364"/>
    <cellStyle name="Note 2 5 14" xfId="55365"/>
    <cellStyle name="Note 2 5 15" xfId="55366"/>
    <cellStyle name="Note 2 5 16" xfId="55367"/>
    <cellStyle name="Note 2 5 17" xfId="55368"/>
    <cellStyle name="Note 2 5 18" xfId="55369"/>
    <cellStyle name="Note 2 5 19" xfId="55370"/>
    <cellStyle name="Note 2 5 2" xfId="55371"/>
    <cellStyle name="Note 2 5 2 10" xfId="55372"/>
    <cellStyle name="Note 2 5 2 10 2" xfId="55373"/>
    <cellStyle name="Note 2 5 2 10 3" xfId="55374"/>
    <cellStyle name="Note 2 5 2 10 4" xfId="55375"/>
    <cellStyle name="Note 2 5 2 10 5" xfId="55376"/>
    <cellStyle name="Note 2 5 2 10 6" xfId="55377"/>
    <cellStyle name="Note 2 5 2 10 7" xfId="55378"/>
    <cellStyle name="Note 2 5 2 10 8" xfId="55379"/>
    <cellStyle name="Note 2 5 2 11" xfId="55380"/>
    <cellStyle name="Note 2 5 2 12" xfId="55381"/>
    <cellStyle name="Note 2 5 2 13" xfId="55382"/>
    <cellStyle name="Note 2 5 2 14" xfId="55383"/>
    <cellStyle name="Note 2 5 2 15" xfId="55384"/>
    <cellStyle name="Note 2 5 2 16" xfId="55385"/>
    <cellStyle name="Note 2 5 2 17" xfId="55386"/>
    <cellStyle name="Note 2 5 2 18" xfId="55387"/>
    <cellStyle name="Note 2 5 2 19" xfId="55388"/>
    <cellStyle name="Note 2 5 2 2" xfId="55389"/>
    <cellStyle name="Note 2 5 2 2 10" xfId="55390"/>
    <cellStyle name="Note 2 5 2 2 11" xfId="55391"/>
    <cellStyle name="Note 2 5 2 2 12" xfId="55392"/>
    <cellStyle name="Note 2 5 2 2 13" xfId="55393"/>
    <cellStyle name="Note 2 5 2 2 14" xfId="55394"/>
    <cellStyle name="Note 2 5 2 2 15" xfId="55395"/>
    <cellStyle name="Note 2 5 2 2 16" xfId="55396"/>
    <cellStyle name="Note 2 5 2 2 17" xfId="55397"/>
    <cellStyle name="Note 2 5 2 2 18" xfId="55398"/>
    <cellStyle name="Note 2 5 2 2 19" xfId="55399"/>
    <cellStyle name="Note 2 5 2 2 2" xfId="55400"/>
    <cellStyle name="Note 2 5 2 2 2 10" xfId="55401"/>
    <cellStyle name="Note 2 5 2 2 2 11" xfId="55402"/>
    <cellStyle name="Note 2 5 2 2 2 12" xfId="55403"/>
    <cellStyle name="Note 2 5 2 2 2 13" xfId="55404"/>
    <cellStyle name="Note 2 5 2 2 2 2" xfId="55405"/>
    <cellStyle name="Note 2 5 2 2 2 2 10" xfId="55406"/>
    <cellStyle name="Note 2 5 2 2 2 2 2" xfId="55407"/>
    <cellStyle name="Note 2 5 2 2 2 2 2 2" xfId="55408"/>
    <cellStyle name="Note 2 5 2 2 2 2 2 3" xfId="55409"/>
    <cellStyle name="Note 2 5 2 2 2 2 2 4" xfId="55410"/>
    <cellStyle name="Note 2 5 2 2 2 2 2 5" xfId="55411"/>
    <cellStyle name="Note 2 5 2 2 2 2 2 6" xfId="55412"/>
    <cellStyle name="Note 2 5 2 2 2 2 2 7" xfId="55413"/>
    <cellStyle name="Note 2 5 2 2 2 2 2 8" xfId="55414"/>
    <cellStyle name="Note 2 5 2 2 2 2 2 9" xfId="55415"/>
    <cellStyle name="Note 2 5 2 2 2 2 3" xfId="55416"/>
    <cellStyle name="Note 2 5 2 2 2 2 4" xfId="55417"/>
    <cellStyle name="Note 2 5 2 2 2 2 5" xfId="55418"/>
    <cellStyle name="Note 2 5 2 2 2 2 6" xfId="55419"/>
    <cellStyle name="Note 2 5 2 2 2 2 7" xfId="55420"/>
    <cellStyle name="Note 2 5 2 2 2 2 8" xfId="55421"/>
    <cellStyle name="Note 2 5 2 2 2 2 9" xfId="55422"/>
    <cellStyle name="Note 2 5 2 2 2 3" xfId="55423"/>
    <cellStyle name="Note 2 5 2 2 2 3 2" xfId="55424"/>
    <cellStyle name="Note 2 5 2 2 2 3 3" xfId="55425"/>
    <cellStyle name="Note 2 5 2 2 2 3 4" xfId="55426"/>
    <cellStyle name="Note 2 5 2 2 2 3 5" xfId="55427"/>
    <cellStyle name="Note 2 5 2 2 2 3 6" xfId="55428"/>
    <cellStyle name="Note 2 5 2 2 2 3 7" xfId="55429"/>
    <cellStyle name="Note 2 5 2 2 2 3 8" xfId="55430"/>
    <cellStyle name="Note 2 5 2 2 2 4" xfId="55431"/>
    <cellStyle name="Note 2 5 2 2 2 4 2" xfId="55432"/>
    <cellStyle name="Note 2 5 2 2 2 4 3" xfId="55433"/>
    <cellStyle name="Note 2 5 2 2 2 4 4" xfId="55434"/>
    <cellStyle name="Note 2 5 2 2 2 4 5" xfId="55435"/>
    <cellStyle name="Note 2 5 2 2 2 4 6" xfId="55436"/>
    <cellStyle name="Note 2 5 2 2 2 4 7" xfId="55437"/>
    <cellStyle name="Note 2 5 2 2 2 4 8" xfId="55438"/>
    <cellStyle name="Note 2 5 2 2 2 4 9" xfId="55439"/>
    <cellStyle name="Note 2 5 2 2 2 5" xfId="55440"/>
    <cellStyle name="Note 2 5 2 2 2 6" xfId="55441"/>
    <cellStyle name="Note 2 5 2 2 2 7" xfId="55442"/>
    <cellStyle name="Note 2 5 2 2 2 8" xfId="55443"/>
    <cellStyle name="Note 2 5 2 2 2 9" xfId="55444"/>
    <cellStyle name="Note 2 5 2 2 20" xfId="55445"/>
    <cellStyle name="Note 2 5 2 2 21" xfId="55446"/>
    <cellStyle name="Note 2 5 2 2 22" xfId="55447"/>
    <cellStyle name="Note 2 5 2 2 23" xfId="55448"/>
    <cellStyle name="Note 2 5 2 2 24" xfId="55449"/>
    <cellStyle name="Note 2 5 2 2 25" xfId="55450"/>
    <cellStyle name="Note 2 5 2 2 3" xfId="55451"/>
    <cellStyle name="Note 2 5 2 2 3 10" xfId="55452"/>
    <cellStyle name="Note 2 5 2 2 3 11" xfId="55453"/>
    <cellStyle name="Note 2 5 2 2 3 12" xfId="55454"/>
    <cellStyle name="Note 2 5 2 2 3 13" xfId="55455"/>
    <cellStyle name="Note 2 5 2 2 3 2" xfId="55456"/>
    <cellStyle name="Note 2 5 2 2 3 2 10" xfId="55457"/>
    <cellStyle name="Note 2 5 2 2 3 2 2" xfId="55458"/>
    <cellStyle name="Note 2 5 2 2 3 2 2 2" xfId="55459"/>
    <cellStyle name="Note 2 5 2 2 3 2 2 3" xfId="55460"/>
    <cellStyle name="Note 2 5 2 2 3 2 2 4" xfId="55461"/>
    <cellStyle name="Note 2 5 2 2 3 2 2 5" xfId="55462"/>
    <cellStyle name="Note 2 5 2 2 3 2 2 6" xfId="55463"/>
    <cellStyle name="Note 2 5 2 2 3 2 2 7" xfId="55464"/>
    <cellStyle name="Note 2 5 2 2 3 2 2 8" xfId="55465"/>
    <cellStyle name="Note 2 5 2 2 3 2 2 9" xfId="55466"/>
    <cellStyle name="Note 2 5 2 2 3 2 3" xfId="55467"/>
    <cellStyle name="Note 2 5 2 2 3 2 4" xfId="55468"/>
    <cellStyle name="Note 2 5 2 2 3 2 5" xfId="55469"/>
    <cellStyle name="Note 2 5 2 2 3 2 6" xfId="55470"/>
    <cellStyle name="Note 2 5 2 2 3 2 7" xfId="55471"/>
    <cellStyle name="Note 2 5 2 2 3 2 8" xfId="55472"/>
    <cellStyle name="Note 2 5 2 2 3 2 9" xfId="55473"/>
    <cellStyle name="Note 2 5 2 2 3 3" xfId="55474"/>
    <cellStyle name="Note 2 5 2 2 3 3 2" xfId="55475"/>
    <cellStyle name="Note 2 5 2 2 3 3 3" xfId="55476"/>
    <cellStyle name="Note 2 5 2 2 3 3 4" xfId="55477"/>
    <cellStyle name="Note 2 5 2 2 3 3 5" xfId="55478"/>
    <cellStyle name="Note 2 5 2 2 3 3 6" xfId="55479"/>
    <cellStyle name="Note 2 5 2 2 3 3 7" xfId="55480"/>
    <cellStyle name="Note 2 5 2 2 3 3 8" xfId="55481"/>
    <cellStyle name="Note 2 5 2 2 3 4" xfId="55482"/>
    <cellStyle name="Note 2 5 2 2 3 4 2" xfId="55483"/>
    <cellStyle name="Note 2 5 2 2 3 4 3" xfId="55484"/>
    <cellStyle name="Note 2 5 2 2 3 4 4" xfId="55485"/>
    <cellStyle name="Note 2 5 2 2 3 4 5" xfId="55486"/>
    <cellStyle name="Note 2 5 2 2 3 4 6" xfId="55487"/>
    <cellStyle name="Note 2 5 2 2 3 4 7" xfId="55488"/>
    <cellStyle name="Note 2 5 2 2 3 4 8" xfId="55489"/>
    <cellStyle name="Note 2 5 2 2 3 4 9" xfId="55490"/>
    <cellStyle name="Note 2 5 2 2 3 5" xfId="55491"/>
    <cellStyle name="Note 2 5 2 2 3 6" xfId="55492"/>
    <cellStyle name="Note 2 5 2 2 3 7" xfId="55493"/>
    <cellStyle name="Note 2 5 2 2 3 8" xfId="55494"/>
    <cellStyle name="Note 2 5 2 2 3 9" xfId="55495"/>
    <cellStyle name="Note 2 5 2 2 4" xfId="55496"/>
    <cellStyle name="Note 2 5 2 2 4 10" xfId="55497"/>
    <cellStyle name="Note 2 5 2 2 4 11" xfId="55498"/>
    <cellStyle name="Note 2 5 2 2 4 12" xfId="55499"/>
    <cellStyle name="Note 2 5 2 2 4 13" xfId="55500"/>
    <cellStyle name="Note 2 5 2 2 4 2" xfId="55501"/>
    <cellStyle name="Note 2 5 2 2 4 2 10" xfId="55502"/>
    <cellStyle name="Note 2 5 2 2 4 2 2" xfId="55503"/>
    <cellStyle name="Note 2 5 2 2 4 2 2 2" xfId="55504"/>
    <cellStyle name="Note 2 5 2 2 4 2 2 3" xfId="55505"/>
    <cellStyle name="Note 2 5 2 2 4 2 2 4" xfId="55506"/>
    <cellStyle name="Note 2 5 2 2 4 2 2 5" xfId="55507"/>
    <cellStyle name="Note 2 5 2 2 4 2 2 6" xfId="55508"/>
    <cellStyle name="Note 2 5 2 2 4 2 2 7" xfId="55509"/>
    <cellStyle name="Note 2 5 2 2 4 2 2 8" xfId="55510"/>
    <cellStyle name="Note 2 5 2 2 4 2 2 9" xfId="55511"/>
    <cellStyle name="Note 2 5 2 2 4 2 3" xfId="55512"/>
    <cellStyle name="Note 2 5 2 2 4 2 4" xfId="55513"/>
    <cellStyle name="Note 2 5 2 2 4 2 5" xfId="55514"/>
    <cellStyle name="Note 2 5 2 2 4 2 6" xfId="55515"/>
    <cellStyle name="Note 2 5 2 2 4 2 7" xfId="55516"/>
    <cellStyle name="Note 2 5 2 2 4 2 8" xfId="55517"/>
    <cellStyle name="Note 2 5 2 2 4 2 9" xfId="55518"/>
    <cellStyle name="Note 2 5 2 2 4 3" xfId="55519"/>
    <cellStyle name="Note 2 5 2 2 4 3 2" xfId="55520"/>
    <cellStyle name="Note 2 5 2 2 4 3 3" xfId="55521"/>
    <cellStyle name="Note 2 5 2 2 4 3 4" xfId="55522"/>
    <cellStyle name="Note 2 5 2 2 4 3 5" xfId="55523"/>
    <cellStyle name="Note 2 5 2 2 4 3 6" xfId="55524"/>
    <cellStyle name="Note 2 5 2 2 4 3 7" xfId="55525"/>
    <cellStyle name="Note 2 5 2 2 4 3 8" xfId="55526"/>
    <cellStyle name="Note 2 5 2 2 4 4" xfId="55527"/>
    <cellStyle name="Note 2 5 2 2 4 4 2" xfId="55528"/>
    <cellStyle name="Note 2 5 2 2 4 4 3" xfId="55529"/>
    <cellStyle name="Note 2 5 2 2 4 4 4" xfId="55530"/>
    <cellStyle name="Note 2 5 2 2 4 4 5" xfId="55531"/>
    <cellStyle name="Note 2 5 2 2 4 4 6" xfId="55532"/>
    <cellStyle name="Note 2 5 2 2 4 4 7" xfId="55533"/>
    <cellStyle name="Note 2 5 2 2 4 4 8" xfId="55534"/>
    <cellStyle name="Note 2 5 2 2 4 4 9" xfId="55535"/>
    <cellStyle name="Note 2 5 2 2 4 5" xfId="55536"/>
    <cellStyle name="Note 2 5 2 2 4 6" xfId="55537"/>
    <cellStyle name="Note 2 5 2 2 4 7" xfId="55538"/>
    <cellStyle name="Note 2 5 2 2 4 8" xfId="55539"/>
    <cellStyle name="Note 2 5 2 2 4 9" xfId="55540"/>
    <cellStyle name="Note 2 5 2 2 5" xfId="55541"/>
    <cellStyle name="Note 2 5 2 2 5 10" xfId="55542"/>
    <cellStyle name="Note 2 5 2 2 5 11" xfId="55543"/>
    <cellStyle name="Note 2 5 2 2 5 12" xfId="55544"/>
    <cellStyle name="Note 2 5 2 2 5 13" xfId="55545"/>
    <cellStyle name="Note 2 5 2 2 5 2" xfId="55546"/>
    <cellStyle name="Note 2 5 2 2 5 2 10" xfId="55547"/>
    <cellStyle name="Note 2 5 2 2 5 2 2" xfId="55548"/>
    <cellStyle name="Note 2 5 2 2 5 2 2 2" xfId="55549"/>
    <cellStyle name="Note 2 5 2 2 5 2 2 3" xfId="55550"/>
    <cellStyle name="Note 2 5 2 2 5 2 2 4" xfId="55551"/>
    <cellStyle name="Note 2 5 2 2 5 2 2 5" xfId="55552"/>
    <cellStyle name="Note 2 5 2 2 5 2 2 6" xfId="55553"/>
    <cellStyle name="Note 2 5 2 2 5 2 2 7" xfId="55554"/>
    <cellStyle name="Note 2 5 2 2 5 2 2 8" xfId="55555"/>
    <cellStyle name="Note 2 5 2 2 5 2 2 9" xfId="55556"/>
    <cellStyle name="Note 2 5 2 2 5 2 3" xfId="55557"/>
    <cellStyle name="Note 2 5 2 2 5 2 4" xfId="55558"/>
    <cellStyle name="Note 2 5 2 2 5 2 5" xfId="55559"/>
    <cellStyle name="Note 2 5 2 2 5 2 6" xfId="55560"/>
    <cellStyle name="Note 2 5 2 2 5 2 7" xfId="55561"/>
    <cellStyle name="Note 2 5 2 2 5 2 8" xfId="55562"/>
    <cellStyle name="Note 2 5 2 2 5 2 9" xfId="55563"/>
    <cellStyle name="Note 2 5 2 2 5 3" xfId="55564"/>
    <cellStyle name="Note 2 5 2 2 5 3 2" xfId="55565"/>
    <cellStyle name="Note 2 5 2 2 5 3 3" xfId="55566"/>
    <cellStyle name="Note 2 5 2 2 5 3 4" xfId="55567"/>
    <cellStyle name="Note 2 5 2 2 5 3 5" xfId="55568"/>
    <cellStyle name="Note 2 5 2 2 5 3 6" xfId="55569"/>
    <cellStyle name="Note 2 5 2 2 5 3 7" xfId="55570"/>
    <cellStyle name="Note 2 5 2 2 5 3 8" xfId="55571"/>
    <cellStyle name="Note 2 5 2 2 5 4" xfId="55572"/>
    <cellStyle name="Note 2 5 2 2 5 4 2" xfId="55573"/>
    <cellStyle name="Note 2 5 2 2 5 4 3" xfId="55574"/>
    <cellStyle name="Note 2 5 2 2 5 4 4" xfId="55575"/>
    <cellStyle name="Note 2 5 2 2 5 4 5" xfId="55576"/>
    <cellStyle name="Note 2 5 2 2 5 4 6" xfId="55577"/>
    <cellStyle name="Note 2 5 2 2 5 4 7" xfId="55578"/>
    <cellStyle name="Note 2 5 2 2 5 4 8" xfId="55579"/>
    <cellStyle name="Note 2 5 2 2 5 4 9" xfId="55580"/>
    <cellStyle name="Note 2 5 2 2 5 5" xfId="55581"/>
    <cellStyle name="Note 2 5 2 2 5 6" xfId="55582"/>
    <cellStyle name="Note 2 5 2 2 5 7" xfId="55583"/>
    <cellStyle name="Note 2 5 2 2 5 8" xfId="55584"/>
    <cellStyle name="Note 2 5 2 2 5 9" xfId="55585"/>
    <cellStyle name="Note 2 5 2 2 6" xfId="55586"/>
    <cellStyle name="Note 2 5 2 2 6 10" xfId="55587"/>
    <cellStyle name="Note 2 5 2 2 6 2" xfId="55588"/>
    <cellStyle name="Note 2 5 2 2 6 2 2" xfId="55589"/>
    <cellStyle name="Note 2 5 2 2 6 2 3" xfId="55590"/>
    <cellStyle name="Note 2 5 2 2 6 2 4" xfId="55591"/>
    <cellStyle name="Note 2 5 2 2 6 2 5" xfId="55592"/>
    <cellStyle name="Note 2 5 2 2 6 2 6" xfId="55593"/>
    <cellStyle name="Note 2 5 2 2 6 2 7" xfId="55594"/>
    <cellStyle name="Note 2 5 2 2 6 2 8" xfId="55595"/>
    <cellStyle name="Note 2 5 2 2 6 2 9" xfId="55596"/>
    <cellStyle name="Note 2 5 2 2 6 3" xfId="55597"/>
    <cellStyle name="Note 2 5 2 2 6 4" xfId="55598"/>
    <cellStyle name="Note 2 5 2 2 6 5" xfId="55599"/>
    <cellStyle name="Note 2 5 2 2 6 6" xfId="55600"/>
    <cellStyle name="Note 2 5 2 2 6 7" xfId="55601"/>
    <cellStyle name="Note 2 5 2 2 6 8" xfId="55602"/>
    <cellStyle name="Note 2 5 2 2 6 9" xfId="55603"/>
    <cellStyle name="Note 2 5 2 2 7" xfId="55604"/>
    <cellStyle name="Note 2 5 2 2 7 2" xfId="55605"/>
    <cellStyle name="Note 2 5 2 2 7 3" xfId="55606"/>
    <cellStyle name="Note 2 5 2 2 7 4" xfId="55607"/>
    <cellStyle name="Note 2 5 2 2 7 5" xfId="55608"/>
    <cellStyle name="Note 2 5 2 2 7 6" xfId="55609"/>
    <cellStyle name="Note 2 5 2 2 7 7" xfId="55610"/>
    <cellStyle name="Note 2 5 2 2 7 8" xfId="55611"/>
    <cellStyle name="Note 2 5 2 2 8" xfId="55612"/>
    <cellStyle name="Note 2 5 2 2 8 2" xfId="55613"/>
    <cellStyle name="Note 2 5 2 2 8 3" xfId="55614"/>
    <cellStyle name="Note 2 5 2 2 8 4" xfId="55615"/>
    <cellStyle name="Note 2 5 2 2 8 5" xfId="55616"/>
    <cellStyle name="Note 2 5 2 2 8 6" xfId="55617"/>
    <cellStyle name="Note 2 5 2 2 8 7" xfId="55618"/>
    <cellStyle name="Note 2 5 2 2 8 8" xfId="55619"/>
    <cellStyle name="Note 2 5 2 2 8 9" xfId="55620"/>
    <cellStyle name="Note 2 5 2 2 9" xfId="55621"/>
    <cellStyle name="Note 2 5 2 20" xfId="55622"/>
    <cellStyle name="Note 2 5 2 21" xfId="55623"/>
    <cellStyle name="Note 2 5 2 22" xfId="55624"/>
    <cellStyle name="Note 2 5 2 23" xfId="55625"/>
    <cellStyle name="Note 2 5 2 24" xfId="55626"/>
    <cellStyle name="Note 2 5 2 25" xfId="55627"/>
    <cellStyle name="Note 2 5 2 26" xfId="55628"/>
    <cellStyle name="Note 2 5 2 27" xfId="55629"/>
    <cellStyle name="Note 2 5 2 28" xfId="55630"/>
    <cellStyle name="Note 2 5 2 3" xfId="55631"/>
    <cellStyle name="Note 2 5 2 3 10" xfId="55632"/>
    <cellStyle name="Note 2 5 2 3 11" xfId="55633"/>
    <cellStyle name="Note 2 5 2 3 12" xfId="55634"/>
    <cellStyle name="Note 2 5 2 3 13" xfId="55635"/>
    <cellStyle name="Note 2 5 2 3 14" xfId="55636"/>
    <cellStyle name="Note 2 5 2 3 15" xfId="55637"/>
    <cellStyle name="Note 2 5 2 3 16" xfId="55638"/>
    <cellStyle name="Note 2 5 2 3 17" xfId="55639"/>
    <cellStyle name="Note 2 5 2 3 18" xfId="55640"/>
    <cellStyle name="Note 2 5 2 3 19" xfId="55641"/>
    <cellStyle name="Note 2 5 2 3 2" xfId="55642"/>
    <cellStyle name="Note 2 5 2 3 2 10" xfId="55643"/>
    <cellStyle name="Note 2 5 2 3 2 11" xfId="55644"/>
    <cellStyle name="Note 2 5 2 3 2 12" xfId="55645"/>
    <cellStyle name="Note 2 5 2 3 2 13" xfId="55646"/>
    <cellStyle name="Note 2 5 2 3 2 2" xfId="55647"/>
    <cellStyle name="Note 2 5 2 3 2 2 10" xfId="55648"/>
    <cellStyle name="Note 2 5 2 3 2 2 2" xfId="55649"/>
    <cellStyle name="Note 2 5 2 3 2 2 2 2" xfId="55650"/>
    <cellStyle name="Note 2 5 2 3 2 2 2 3" xfId="55651"/>
    <cellStyle name="Note 2 5 2 3 2 2 2 4" xfId="55652"/>
    <cellStyle name="Note 2 5 2 3 2 2 2 5" xfId="55653"/>
    <cellStyle name="Note 2 5 2 3 2 2 2 6" xfId="55654"/>
    <cellStyle name="Note 2 5 2 3 2 2 2 7" xfId="55655"/>
    <cellStyle name="Note 2 5 2 3 2 2 2 8" xfId="55656"/>
    <cellStyle name="Note 2 5 2 3 2 2 2 9" xfId="55657"/>
    <cellStyle name="Note 2 5 2 3 2 2 3" xfId="55658"/>
    <cellStyle name="Note 2 5 2 3 2 2 4" xfId="55659"/>
    <cellStyle name="Note 2 5 2 3 2 2 5" xfId="55660"/>
    <cellStyle name="Note 2 5 2 3 2 2 6" xfId="55661"/>
    <cellStyle name="Note 2 5 2 3 2 2 7" xfId="55662"/>
    <cellStyle name="Note 2 5 2 3 2 2 8" xfId="55663"/>
    <cellStyle name="Note 2 5 2 3 2 2 9" xfId="55664"/>
    <cellStyle name="Note 2 5 2 3 2 3" xfId="55665"/>
    <cellStyle name="Note 2 5 2 3 2 3 2" xfId="55666"/>
    <cellStyle name="Note 2 5 2 3 2 3 3" xfId="55667"/>
    <cellStyle name="Note 2 5 2 3 2 3 4" xfId="55668"/>
    <cellStyle name="Note 2 5 2 3 2 3 5" xfId="55669"/>
    <cellStyle name="Note 2 5 2 3 2 3 6" xfId="55670"/>
    <cellStyle name="Note 2 5 2 3 2 3 7" xfId="55671"/>
    <cellStyle name="Note 2 5 2 3 2 3 8" xfId="55672"/>
    <cellStyle name="Note 2 5 2 3 2 4" xfId="55673"/>
    <cellStyle name="Note 2 5 2 3 2 4 2" xfId="55674"/>
    <cellStyle name="Note 2 5 2 3 2 4 3" xfId="55675"/>
    <cellStyle name="Note 2 5 2 3 2 4 4" xfId="55676"/>
    <cellStyle name="Note 2 5 2 3 2 4 5" xfId="55677"/>
    <cellStyle name="Note 2 5 2 3 2 4 6" xfId="55678"/>
    <cellStyle name="Note 2 5 2 3 2 4 7" xfId="55679"/>
    <cellStyle name="Note 2 5 2 3 2 4 8" xfId="55680"/>
    <cellStyle name="Note 2 5 2 3 2 4 9" xfId="55681"/>
    <cellStyle name="Note 2 5 2 3 2 5" xfId="55682"/>
    <cellStyle name="Note 2 5 2 3 2 6" xfId="55683"/>
    <cellStyle name="Note 2 5 2 3 2 7" xfId="55684"/>
    <cellStyle name="Note 2 5 2 3 2 8" xfId="55685"/>
    <cellStyle name="Note 2 5 2 3 2 9" xfId="55686"/>
    <cellStyle name="Note 2 5 2 3 20" xfId="55687"/>
    <cellStyle name="Note 2 5 2 3 21" xfId="55688"/>
    <cellStyle name="Note 2 5 2 3 22" xfId="55689"/>
    <cellStyle name="Note 2 5 2 3 23" xfId="55690"/>
    <cellStyle name="Note 2 5 2 3 24" xfId="55691"/>
    <cellStyle name="Note 2 5 2 3 3" xfId="55692"/>
    <cellStyle name="Note 2 5 2 3 3 10" xfId="55693"/>
    <cellStyle name="Note 2 5 2 3 3 11" xfId="55694"/>
    <cellStyle name="Note 2 5 2 3 3 12" xfId="55695"/>
    <cellStyle name="Note 2 5 2 3 3 13" xfId="55696"/>
    <cellStyle name="Note 2 5 2 3 3 2" xfId="55697"/>
    <cellStyle name="Note 2 5 2 3 3 2 10" xfId="55698"/>
    <cellStyle name="Note 2 5 2 3 3 2 2" xfId="55699"/>
    <cellStyle name="Note 2 5 2 3 3 2 2 2" xfId="55700"/>
    <cellStyle name="Note 2 5 2 3 3 2 2 3" xfId="55701"/>
    <cellStyle name="Note 2 5 2 3 3 2 2 4" xfId="55702"/>
    <cellStyle name="Note 2 5 2 3 3 2 2 5" xfId="55703"/>
    <cellStyle name="Note 2 5 2 3 3 2 2 6" xfId="55704"/>
    <cellStyle name="Note 2 5 2 3 3 2 2 7" xfId="55705"/>
    <cellStyle name="Note 2 5 2 3 3 2 2 8" xfId="55706"/>
    <cellStyle name="Note 2 5 2 3 3 2 2 9" xfId="55707"/>
    <cellStyle name="Note 2 5 2 3 3 2 3" xfId="55708"/>
    <cellStyle name="Note 2 5 2 3 3 2 4" xfId="55709"/>
    <cellStyle name="Note 2 5 2 3 3 2 5" xfId="55710"/>
    <cellStyle name="Note 2 5 2 3 3 2 6" xfId="55711"/>
    <cellStyle name="Note 2 5 2 3 3 2 7" xfId="55712"/>
    <cellStyle name="Note 2 5 2 3 3 2 8" xfId="55713"/>
    <cellStyle name="Note 2 5 2 3 3 2 9" xfId="55714"/>
    <cellStyle name="Note 2 5 2 3 3 3" xfId="55715"/>
    <cellStyle name="Note 2 5 2 3 3 3 2" xfId="55716"/>
    <cellStyle name="Note 2 5 2 3 3 3 3" xfId="55717"/>
    <cellStyle name="Note 2 5 2 3 3 3 4" xfId="55718"/>
    <cellStyle name="Note 2 5 2 3 3 3 5" xfId="55719"/>
    <cellStyle name="Note 2 5 2 3 3 3 6" xfId="55720"/>
    <cellStyle name="Note 2 5 2 3 3 3 7" xfId="55721"/>
    <cellStyle name="Note 2 5 2 3 3 3 8" xfId="55722"/>
    <cellStyle name="Note 2 5 2 3 3 4" xfId="55723"/>
    <cellStyle name="Note 2 5 2 3 3 4 2" xfId="55724"/>
    <cellStyle name="Note 2 5 2 3 3 4 3" xfId="55725"/>
    <cellStyle name="Note 2 5 2 3 3 4 4" xfId="55726"/>
    <cellStyle name="Note 2 5 2 3 3 4 5" xfId="55727"/>
    <cellStyle name="Note 2 5 2 3 3 4 6" xfId="55728"/>
    <cellStyle name="Note 2 5 2 3 3 4 7" xfId="55729"/>
    <cellStyle name="Note 2 5 2 3 3 4 8" xfId="55730"/>
    <cellStyle name="Note 2 5 2 3 3 4 9" xfId="55731"/>
    <cellStyle name="Note 2 5 2 3 3 5" xfId="55732"/>
    <cellStyle name="Note 2 5 2 3 3 6" xfId="55733"/>
    <cellStyle name="Note 2 5 2 3 3 7" xfId="55734"/>
    <cellStyle name="Note 2 5 2 3 3 8" xfId="55735"/>
    <cellStyle name="Note 2 5 2 3 3 9" xfId="55736"/>
    <cellStyle name="Note 2 5 2 3 4" xfId="55737"/>
    <cellStyle name="Note 2 5 2 3 4 10" xfId="55738"/>
    <cellStyle name="Note 2 5 2 3 4 11" xfId="55739"/>
    <cellStyle name="Note 2 5 2 3 4 12" xfId="55740"/>
    <cellStyle name="Note 2 5 2 3 4 13" xfId="55741"/>
    <cellStyle name="Note 2 5 2 3 4 2" xfId="55742"/>
    <cellStyle name="Note 2 5 2 3 4 2 10" xfId="55743"/>
    <cellStyle name="Note 2 5 2 3 4 2 2" xfId="55744"/>
    <cellStyle name="Note 2 5 2 3 4 2 2 2" xfId="55745"/>
    <cellStyle name="Note 2 5 2 3 4 2 2 3" xfId="55746"/>
    <cellStyle name="Note 2 5 2 3 4 2 2 4" xfId="55747"/>
    <cellStyle name="Note 2 5 2 3 4 2 2 5" xfId="55748"/>
    <cellStyle name="Note 2 5 2 3 4 2 2 6" xfId="55749"/>
    <cellStyle name="Note 2 5 2 3 4 2 2 7" xfId="55750"/>
    <cellStyle name="Note 2 5 2 3 4 2 2 8" xfId="55751"/>
    <cellStyle name="Note 2 5 2 3 4 2 2 9" xfId="55752"/>
    <cellStyle name="Note 2 5 2 3 4 2 3" xfId="55753"/>
    <cellStyle name="Note 2 5 2 3 4 2 4" xfId="55754"/>
    <cellStyle name="Note 2 5 2 3 4 2 5" xfId="55755"/>
    <cellStyle name="Note 2 5 2 3 4 2 6" xfId="55756"/>
    <cellStyle name="Note 2 5 2 3 4 2 7" xfId="55757"/>
    <cellStyle name="Note 2 5 2 3 4 2 8" xfId="55758"/>
    <cellStyle name="Note 2 5 2 3 4 2 9" xfId="55759"/>
    <cellStyle name="Note 2 5 2 3 4 3" xfId="55760"/>
    <cellStyle name="Note 2 5 2 3 4 3 2" xfId="55761"/>
    <cellStyle name="Note 2 5 2 3 4 3 3" xfId="55762"/>
    <cellStyle name="Note 2 5 2 3 4 3 4" xfId="55763"/>
    <cellStyle name="Note 2 5 2 3 4 3 5" xfId="55764"/>
    <cellStyle name="Note 2 5 2 3 4 3 6" xfId="55765"/>
    <cellStyle name="Note 2 5 2 3 4 3 7" xfId="55766"/>
    <cellStyle name="Note 2 5 2 3 4 3 8" xfId="55767"/>
    <cellStyle name="Note 2 5 2 3 4 4" xfId="55768"/>
    <cellStyle name="Note 2 5 2 3 4 4 2" xfId="55769"/>
    <cellStyle name="Note 2 5 2 3 4 4 3" xfId="55770"/>
    <cellStyle name="Note 2 5 2 3 4 4 4" xfId="55771"/>
    <cellStyle name="Note 2 5 2 3 4 4 5" xfId="55772"/>
    <cellStyle name="Note 2 5 2 3 4 4 6" xfId="55773"/>
    <cellStyle name="Note 2 5 2 3 4 4 7" xfId="55774"/>
    <cellStyle name="Note 2 5 2 3 4 4 8" xfId="55775"/>
    <cellStyle name="Note 2 5 2 3 4 4 9" xfId="55776"/>
    <cellStyle name="Note 2 5 2 3 4 5" xfId="55777"/>
    <cellStyle name="Note 2 5 2 3 4 6" xfId="55778"/>
    <cellStyle name="Note 2 5 2 3 4 7" xfId="55779"/>
    <cellStyle name="Note 2 5 2 3 4 8" xfId="55780"/>
    <cellStyle name="Note 2 5 2 3 4 9" xfId="55781"/>
    <cellStyle name="Note 2 5 2 3 5" xfId="55782"/>
    <cellStyle name="Note 2 5 2 3 5 10" xfId="55783"/>
    <cellStyle name="Note 2 5 2 3 5 11" xfId="55784"/>
    <cellStyle name="Note 2 5 2 3 5 12" xfId="55785"/>
    <cellStyle name="Note 2 5 2 3 5 13" xfId="55786"/>
    <cellStyle name="Note 2 5 2 3 5 2" xfId="55787"/>
    <cellStyle name="Note 2 5 2 3 5 2 10" xfId="55788"/>
    <cellStyle name="Note 2 5 2 3 5 2 2" xfId="55789"/>
    <cellStyle name="Note 2 5 2 3 5 2 2 2" xfId="55790"/>
    <cellStyle name="Note 2 5 2 3 5 2 2 3" xfId="55791"/>
    <cellStyle name="Note 2 5 2 3 5 2 2 4" xfId="55792"/>
    <cellStyle name="Note 2 5 2 3 5 2 2 5" xfId="55793"/>
    <cellStyle name="Note 2 5 2 3 5 2 2 6" xfId="55794"/>
    <cellStyle name="Note 2 5 2 3 5 2 2 7" xfId="55795"/>
    <cellStyle name="Note 2 5 2 3 5 2 2 8" xfId="55796"/>
    <cellStyle name="Note 2 5 2 3 5 2 2 9" xfId="55797"/>
    <cellStyle name="Note 2 5 2 3 5 2 3" xfId="55798"/>
    <cellStyle name="Note 2 5 2 3 5 2 4" xfId="55799"/>
    <cellStyle name="Note 2 5 2 3 5 2 5" xfId="55800"/>
    <cellStyle name="Note 2 5 2 3 5 2 6" xfId="55801"/>
    <cellStyle name="Note 2 5 2 3 5 2 7" xfId="55802"/>
    <cellStyle name="Note 2 5 2 3 5 2 8" xfId="55803"/>
    <cellStyle name="Note 2 5 2 3 5 2 9" xfId="55804"/>
    <cellStyle name="Note 2 5 2 3 5 3" xfId="55805"/>
    <cellStyle name="Note 2 5 2 3 5 3 2" xfId="55806"/>
    <cellStyle name="Note 2 5 2 3 5 3 3" xfId="55807"/>
    <cellStyle name="Note 2 5 2 3 5 3 4" xfId="55808"/>
    <cellStyle name="Note 2 5 2 3 5 3 5" xfId="55809"/>
    <cellStyle name="Note 2 5 2 3 5 3 6" xfId="55810"/>
    <cellStyle name="Note 2 5 2 3 5 3 7" xfId="55811"/>
    <cellStyle name="Note 2 5 2 3 5 3 8" xfId="55812"/>
    <cellStyle name="Note 2 5 2 3 5 4" xfId="55813"/>
    <cellStyle name="Note 2 5 2 3 5 4 2" xfId="55814"/>
    <cellStyle name="Note 2 5 2 3 5 4 3" xfId="55815"/>
    <cellStyle name="Note 2 5 2 3 5 4 4" xfId="55816"/>
    <cellStyle name="Note 2 5 2 3 5 4 5" xfId="55817"/>
    <cellStyle name="Note 2 5 2 3 5 4 6" xfId="55818"/>
    <cellStyle name="Note 2 5 2 3 5 4 7" xfId="55819"/>
    <cellStyle name="Note 2 5 2 3 5 4 8" xfId="55820"/>
    <cellStyle name="Note 2 5 2 3 5 4 9" xfId="55821"/>
    <cellStyle name="Note 2 5 2 3 5 5" xfId="55822"/>
    <cellStyle name="Note 2 5 2 3 5 6" xfId="55823"/>
    <cellStyle name="Note 2 5 2 3 5 7" xfId="55824"/>
    <cellStyle name="Note 2 5 2 3 5 8" xfId="55825"/>
    <cellStyle name="Note 2 5 2 3 5 9" xfId="55826"/>
    <cellStyle name="Note 2 5 2 3 6" xfId="55827"/>
    <cellStyle name="Note 2 5 2 3 6 10" xfId="55828"/>
    <cellStyle name="Note 2 5 2 3 6 2" xfId="55829"/>
    <cellStyle name="Note 2 5 2 3 6 2 2" xfId="55830"/>
    <cellStyle name="Note 2 5 2 3 6 2 3" xfId="55831"/>
    <cellStyle name="Note 2 5 2 3 6 2 4" xfId="55832"/>
    <cellStyle name="Note 2 5 2 3 6 2 5" xfId="55833"/>
    <cellStyle name="Note 2 5 2 3 6 2 6" xfId="55834"/>
    <cellStyle name="Note 2 5 2 3 6 2 7" xfId="55835"/>
    <cellStyle name="Note 2 5 2 3 6 2 8" xfId="55836"/>
    <cellStyle name="Note 2 5 2 3 6 2 9" xfId="55837"/>
    <cellStyle name="Note 2 5 2 3 6 3" xfId="55838"/>
    <cellStyle name="Note 2 5 2 3 6 4" xfId="55839"/>
    <cellStyle name="Note 2 5 2 3 6 5" xfId="55840"/>
    <cellStyle name="Note 2 5 2 3 6 6" xfId="55841"/>
    <cellStyle name="Note 2 5 2 3 6 7" xfId="55842"/>
    <cellStyle name="Note 2 5 2 3 6 8" xfId="55843"/>
    <cellStyle name="Note 2 5 2 3 6 9" xfId="55844"/>
    <cellStyle name="Note 2 5 2 3 7" xfId="55845"/>
    <cellStyle name="Note 2 5 2 3 7 2" xfId="55846"/>
    <cellStyle name="Note 2 5 2 3 7 3" xfId="55847"/>
    <cellStyle name="Note 2 5 2 3 7 4" xfId="55848"/>
    <cellStyle name="Note 2 5 2 3 7 5" xfId="55849"/>
    <cellStyle name="Note 2 5 2 3 7 6" xfId="55850"/>
    <cellStyle name="Note 2 5 2 3 7 7" xfId="55851"/>
    <cellStyle name="Note 2 5 2 3 7 8" xfId="55852"/>
    <cellStyle name="Note 2 5 2 3 8" xfId="55853"/>
    <cellStyle name="Note 2 5 2 3 8 2" xfId="55854"/>
    <cellStyle name="Note 2 5 2 3 8 3" xfId="55855"/>
    <cellStyle name="Note 2 5 2 3 8 4" xfId="55856"/>
    <cellStyle name="Note 2 5 2 3 8 5" xfId="55857"/>
    <cellStyle name="Note 2 5 2 3 8 6" xfId="55858"/>
    <cellStyle name="Note 2 5 2 3 8 7" xfId="55859"/>
    <cellStyle name="Note 2 5 2 3 8 8" xfId="55860"/>
    <cellStyle name="Note 2 5 2 3 8 9" xfId="55861"/>
    <cellStyle name="Note 2 5 2 3 9" xfId="55862"/>
    <cellStyle name="Note 2 5 2 4" xfId="55863"/>
    <cellStyle name="Note 2 5 2 4 10" xfId="55864"/>
    <cellStyle name="Note 2 5 2 4 11" xfId="55865"/>
    <cellStyle name="Note 2 5 2 4 12" xfId="55866"/>
    <cellStyle name="Note 2 5 2 4 13" xfId="55867"/>
    <cellStyle name="Note 2 5 2 4 14" xfId="55868"/>
    <cellStyle name="Note 2 5 2 4 15" xfId="55869"/>
    <cellStyle name="Note 2 5 2 4 16" xfId="55870"/>
    <cellStyle name="Note 2 5 2 4 17" xfId="55871"/>
    <cellStyle name="Note 2 5 2 4 18" xfId="55872"/>
    <cellStyle name="Note 2 5 2 4 2" xfId="55873"/>
    <cellStyle name="Note 2 5 2 4 2 10" xfId="55874"/>
    <cellStyle name="Note 2 5 2 4 2 2" xfId="55875"/>
    <cellStyle name="Note 2 5 2 4 2 2 2" xfId="55876"/>
    <cellStyle name="Note 2 5 2 4 2 2 3" xfId="55877"/>
    <cellStyle name="Note 2 5 2 4 2 2 4" xfId="55878"/>
    <cellStyle name="Note 2 5 2 4 2 2 5" xfId="55879"/>
    <cellStyle name="Note 2 5 2 4 2 2 6" xfId="55880"/>
    <cellStyle name="Note 2 5 2 4 2 2 7" xfId="55881"/>
    <cellStyle name="Note 2 5 2 4 2 2 8" xfId="55882"/>
    <cellStyle name="Note 2 5 2 4 2 2 9" xfId="55883"/>
    <cellStyle name="Note 2 5 2 4 2 3" xfId="55884"/>
    <cellStyle name="Note 2 5 2 4 2 4" xfId="55885"/>
    <cellStyle name="Note 2 5 2 4 2 5" xfId="55886"/>
    <cellStyle name="Note 2 5 2 4 2 6" xfId="55887"/>
    <cellStyle name="Note 2 5 2 4 2 7" xfId="55888"/>
    <cellStyle name="Note 2 5 2 4 2 8" xfId="55889"/>
    <cellStyle name="Note 2 5 2 4 2 9" xfId="55890"/>
    <cellStyle name="Note 2 5 2 4 3" xfId="55891"/>
    <cellStyle name="Note 2 5 2 4 3 2" xfId="55892"/>
    <cellStyle name="Note 2 5 2 4 3 3" xfId="55893"/>
    <cellStyle name="Note 2 5 2 4 3 4" xfId="55894"/>
    <cellStyle name="Note 2 5 2 4 3 5" xfId="55895"/>
    <cellStyle name="Note 2 5 2 4 3 6" xfId="55896"/>
    <cellStyle name="Note 2 5 2 4 3 7" xfId="55897"/>
    <cellStyle name="Note 2 5 2 4 3 8" xfId="55898"/>
    <cellStyle name="Note 2 5 2 4 4" xfId="55899"/>
    <cellStyle name="Note 2 5 2 4 4 2" xfId="55900"/>
    <cellStyle name="Note 2 5 2 4 4 3" xfId="55901"/>
    <cellStyle name="Note 2 5 2 4 4 4" xfId="55902"/>
    <cellStyle name="Note 2 5 2 4 4 5" xfId="55903"/>
    <cellStyle name="Note 2 5 2 4 4 6" xfId="55904"/>
    <cellStyle name="Note 2 5 2 4 4 7" xfId="55905"/>
    <cellStyle name="Note 2 5 2 4 4 8" xfId="55906"/>
    <cellStyle name="Note 2 5 2 4 4 9" xfId="55907"/>
    <cellStyle name="Note 2 5 2 4 5" xfId="55908"/>
    <cellStyle name="Note 2 5 2 4 6" xfId="55909"/>
    <cellStyle name="Note 2 5 2 4 7" xfId="55910"/>
    <cellStyle name="Note 2 5 2 4 8" xfId="55911"/>
    <cellStyle name="Note 2 5 2 4 9" xfId="55912"/>
    <cellStyle name="Note 2 5 2 5" xfId="55913"/>
    <cellStyle name="Note 2 5 2 5 10" xfId="55914"/>
    <cellStyle name="Note 2 5 2 5 11" xfId="55915"/>
    <cellStyle name="Note 2 5 2 5 12" xfId="55916"/>
    <cellStyle name="Note 2 5 2 5 13" xfId="55917"/>
    <cellStyle name="Note 2 5 2 5 14" xfId="55918"/>
    <cellStyle name="Note 2 5 2 5 15" xfId="55919"/>
    <cellStyle name="Note 2 5 2 5 16" xfId="55920"/>
    <cellStyle name="Note 2 5 2 5 17" xfId="55921"/>
    <cellStyle name="Note 2 5 2 5 18" xfId="55922"/>
    <cellStyle name="Note 2 5 2 5 2" xfId="55923"/>
    <cellStyle name="Note 2 5 2 5 3" xfId="55924"/>
    <cellStyle name="Note 2 5 2 5 4" xfId="55925"/>
    <cellStyle name="Note 2 5 2 5 5" xfId="55926"/>
    <cellStyle name="Note 2 5 2 5 6" xfId="55927"/>
    <cellStyle name="Note 2 5 2 5 7" xfId="55928"/>
    <cellStyle name="Note 2 5 2 5 8" xfId="55929"/>
    <cellStyle name="Note 2 5 2 5 9" xfId="55930"/>
    <cellStyle name="Note 2 5 2 6" xfId="55931"/>
    <cellStyle name="Note 2 5 2 6 10" xfId="55932"/>
    <cellStyle name="Note 2 5 2 6 11" xfId="55933"/>
    <cellStyle name="Note 2 5 2 6 12" xfId="55934"/>
    <cellStyle name="Note 2 5 2 6 13" xfId="55935"/>
    <cellStyle name="Note 2 5 2 6 14" xfId="55936"/>
    <cellStyle name="Note 2 5 2 6 15" xfId="55937"/>
    <cellStyle name="Note 2 5 2 6 16" xfId="55938"/>
    <cellStyle name="Note 2 5 2 6 17" xfId="55939"/>
    <cellStyle name="Note 2 5 2 6 18" xfId="55940"/>
    <cellStyle name="Note 2 5 2 6 2" xfId="55941"/>
    <cellStyle name="Note 2 5 2 6 3" xfId="55942"/>
    <cellStyle name="Note 2 5 2 6 4" xfId="55943"/>
    <cellStyle name="Note 2 5 2 6 5" xfId="55944"/>
    <cellStyle name="Note 2 5 2 6 6" xfId="55945"/>
    <cellStyle name="Note 2 5 2 6 7" xfId="55946"/>
    <cellStyle name="Note 2 5 2 6 8" xfId="55947"/>
    <cellStyle name="Note 2 5 2 6 9" xfId="55948"/>
    <cellStyle name="Note 2 5 2 7" xfId="55949"/>
    <cellStyle name="Note 2 5 2 7 2" xfId="55950"/>
    <cellStyle name="Note 2 5 2 7 3" xfId="55951"/>
    <cellStyle name="Note 2 5 2 7 4" xfId="55952"/>
    <cellStyle name="Note 2 5 2 7 5" xfId="55953"/>
    <cellStyle name="Note 2 5 2 7 6" xfId="55954"/>
    <cellStyle name="Note 2 5 2 7 7" xfId="55955"/>
    <cellStyle name="Note 2 5 2 7 8" xfId="55956"/>
    <cellStyle name="Note 2 5 2 7 9" xfId="55957"/>
    <cellStyle name="Note 2 5 2 8" xfId="55958"/>
    <cellStyle name="Note 2 5 2 8 2" xfId="55959"/>
    <cellStyle name="Note 2 5 2 8 3" xfId="55960"/>
    <cellStyle name="Note 2 5 2 8 4" xfId="55961"/>
    <cellStyle name="Note 2 5 2 8 5" xfId="55962"/>
    <cellStyle name="Note 2 5 2 8 6" xfId="55963"/>
    <cellStyle name="Note 2 5 2 8 7" xfId="55964"/>
    <cellStyle name="Note 2 5 2 8 8" xfId="55965"/>
    <cellStyle name="Note 2 5 2 8 9" xfId="55966"/>
    <cellStyle name="Note 2 5 2 9" xfId="55967"/>
    <cellStyle name="Note 2 5 2 9 2" xfId="55968"/>
    <cellStyle name="Note 2 5 2 9 3" xfId="55969"/>
    <cellStyle name="Note 2 5 2 9 4" xfId="55970"/>
    <cellStyle name="Note 2 5 2 9 5" xfId="55971"/>
    <cellStyle name="Note 2 5 2 9 6" xfId="55972"/>
    <cellStyle name="Note 2 5 2 9 7" xfId="55973"/>
    <cellStyle name="Note 2 5 2 9 8" xfId="55974"/>
    <cellStyle name="Note 2 5 20" xfId="55975"/>
    <cellStyle name="Note 2 5 21" xfId="55976"/>
    <cellStyle name="Note 2 5 22" xfId="55977"/>
    <cellStyle name="Note 2 5 23" xfId="55978"/>
    <cellStyle name="Note 2 5 24" xfId="55979"/>
    <cellStyle name="Note 2 5 25" xfId="55980"/>
    <cellStyle name="Note 2 5 26" xfId="55981"/>
    <cellStyle name="Note 2 5 27" xfId="55982"/>
    <cellStyle name="Note 2 5 28" xfId="55983"/>
    <cellStyle name="Note 2 5 3" xfId="55984"/>
    <cellStyle name="Note 2 5 3 10" xfId="55985"/>
    <cellStyle name="Note 2 5 3 11" xfId="55986"/>
    <cellStyle name="Note 2 5 3 12" xfId="55987"/>
    <cellStyle name="Note 2 5 3 13" xfId="55988"/>
    <cellStyle name="Note 2 5 3 14" xfId="55989"/>
    <cellStyle name="Note 2 5 3 15" xfId="55990"/>
    <cellStyle name="Note 2 5 3 16" xfId="55991"/>
    <cellStyle name="Note 2 5 3 17" xfId="55992"/>
    <cellStyle name="Note 2 5 3 18" xfId="55993"/>
    <cellStyle name="Note 2 5 3 19" xfId="55994"/>
    <cellStyle name="Note 2 5 3 2" xfId="55995"/>
    <cellStyle name="Note 2 5 3 2 10" xfId="55996"/>
    <cellStyle name="Note 2 5 3 2 11" xfId="55997"/>
    <cellStyle name="Note 2 5 3 2 12" xfId="55998"/>
    <cellStyle name="Note 2 5 3 2 13" xfId="55999"/>
    <cellStyle name="Note 2 5 3 2 2" xfId="56000"/>
    <cellStyle name="Note 2 5 3 2 2 10" xfId="56001"/>
    <cellStyle name="Note 2 5 3 2 2 2" xfId="56002"/>
    <cellStyle name="Note 2 5 3 2 2 2 2" xfId="56003"/>
    <cellStyle name="Note 2 5 3 2 2 2 3" xfId="56004"/>
    <cellStyle name="Note 2 5 3 2 2 2 4" xfId="56005"/>
    <cellStyle name="Note 2 5 3 2 2 2 5" xfId="56006"/>
    <cellStyle name="Note 2 5 3 2 2 2 6" xfId="56007"/>
    <cellStyle name="Note 2 5 3 2 2 2 7" xfId="56008"/>
    <cellStyle name="Note 2 5 3 2 2 2 8" xfId="56009"/>
    <cellStyle name="Note 2 5 3 2 2 2 9" xfId="56010"/>
    <cellStyle name="Note 2 5 3 2 2 3" xfId="56011"/>
    <cellStyle name="Note 2 5 3 2 2 4" xfId="56012"/>
    <cellStyle name="Note 2 5 3 2 2 5" xfId="56013"/>
    <cellStyle name="Note 2 5 3 2 2 6" xfId="56014"/>
    <cellStyle name="Note 2 5 3 2 2 7" xfId="56015"/>
    <cellStyle name="Note 2 5 3 2 2 8" xfId="56016"/>
    <cellStyle name="Note 2 5 3 2 2 9" xfId="56017"/>
    <cellStyle name="Note 2 5 3 2 3" xfId="56018"/>
    <cellStyle name="Note 2 5 3 2 3 2" xfId="56019"/>
    <cellStyle name="Note 2 5 3 2 3 3" xfId="56020"/>
    <cellStyle name="Note 2 5 3 2 3 4" xfId="56021"/>
    <cellStyle name="Note 2 5 3 2 3 5" xfId="56022"/>
    <cellStyle name="Note 2 5 3 2 3 6" xfId="56023"/>
    <cellStyle name="Note 2 5 3 2 3 7" xfId="56024"/>
    <cellStyle name="Note 2 5 3 2 3 8" xfId="56025"/>
    <cellStyle name="Note 2 5 3 2 4" xfId="56026"/>
    <cellStyle name="Note 2 5 3 2 4 2" xfId="56027"/>
    <cellStyle name="Note 2 5 3 2 4 3" xfId="56028"/>
    <cellStyle name="Note 2 5 3 2 4 4" xfId="56029"/>
    <cellStyle name="Note 2 5 3 2 4 5" xfId="56030"/>
    <cellStyle name="Note 2 5 3 2 4 6" xfId="56031"/>
    <cellStyle name="Note 2 5 3 2 4 7" xfId="56032"/>
    <cellStyle name="Note 2 5 3 2 4 8" xfId="56033"/>
    <cellStyle name="Note 2 5 3 2 4 9" xfId="56034"/>
    <cellStyle name="Note 2 5 3 2 5" xfId="56035"/>
    <cellStyle name="Note 2 5 3 2 6" xfId="56036"/>
    <cellStyle name="Note 2 5 3 2 7" xfId="56037"/>
    <cellStyle name="Note 2 5 3 2 8" xfId="56038"/>
    <cellStyle name="Note 2 5 3 2 9" xfId="56039"/>
    <cellStyle name="Note 2 5 3 20" xfId="56040"/>
    <cellStyle name="Note 2 5 3 21" xfId="56041"/>
    <cellStyle name="Note 2 5 3 22" xfId="56042"/>
    <cellStyle name="Note 2 5 3 23" xfId="56043"/>
    <cellStyle name="Note 2 5 3 24" xfId="56044"/>
    <cellStyle name="Note 2 5 3 25" xfId="56045"/>
    <cellStyle name="Note 2 5 3 3" xfId="56046"/>
    <cellStyle name="Note 2 5 3 3 10" xfId="56047"/>
    <cellStyle name="Note 2 5 3 3 11" xfId="56048"/>
    <cellStyle name="Note 2 5 3 3 12" xfId="56049"/>
    <cellStyle name="Note 2 5 3 3 13" xfId="56050"/>
    <cellStyle name="Note 2 5 3 3 2" xfId="56051"/>
    <cellStyle name="Note 2 5 3 3 2 10" xfId="56052"/>
    <cellStyle name="Note 2 5 3 3 2 2" xfId="56053"/>
    <cellStyle name="Note 2 5 3 3 2 2 2" xfId="56054"/>
    <cellStyle name="Note 2 5 3 3 2 2 3" xfId="56055"/>
    <cellStyle name="Note 2 5 3 3 2 2 4" xfId="56056"/>
    <cellStyle name="Note 2 5 3 3 2 2 5" xfId="56057"/>
    <cellStyle name="Note 2 5 3 3 2 2 6" xfId="56058"/>
    <cellStyle name="Note 2 5 3 3 2 2 7" xfId="56059"/>
    <cellStyle name="Note 2 5 3 3 2 2 8" xfId="56060"/>
    <cellStyle name="Note 2 5 3 3 2 2 9" xfId="56061"/>
    <cellStyle name="Note 2 5 3 3 2 3" xfId="56062"/>
    <cellStyle name="Note 2 5 3 3 2 4" xfId="56063"/>
    <cellStyle name="Note 2 5 3 3 2 5" xfId="56064"/>
    <cellStyle name="Note 2 5 3 3 2 6" xfId="56065"/>
    <cellStyle name="Note 2 5 3 3 2 7" xfId="56066"/>
    <cellStyle name="Note 2 5 3 3 2 8" xfId="56067"/>
    <cellStyle name="Note 2 5 3 3 2 9" xfId="56068"/>
    <cellStyle name="Note 2 5 3 3 3" xfId="56069"/>
    <cellStyle name="Note 2 5 3 3 3 2" xfId="56070"/>
    <cellStyle name="Note 2 5 3 3 3 3" xfId="56071"/>
    <cellStyle name="Note 2 5 3 3 3 4" xfId="56072"/>
    <cellStyle name="Note 2 5 3 3 3 5" xfId="56073"/>
    <cellStyle name="Note 2 5 3 3 3 6" xfId="56074"/>
    <cellStyle name="Note 2 5 3 3 3 7" xfId="56075"/>
    <cellStyle name="Note 2 5 3 3 3 8" xfId="56076"/>
    <cellStyle name="Note 2 5 3 3 4" xfId="56077"/>
    <cellStyle name="Note 2 5 3 3 4 2" xfId="56078"/>
    <cellStyle name="Note 2 5 3 3 4 3" xfId="56079"/>
    <cellStyle name="Note 2 5 3 3 4 4" xfId="56080"/>
    <cellStyle name="Note 2 5 3 3 4 5" xfId="56081"/>
    <cellStyle name="Note 2 5 3 3 4 6" xfId="56082"/>
    <cellStyle name="Note 2 5 3 3 4 7" xfId="56083"/>
    <cellStyle name="Note 2 5 3 3 4 8" xfId="56084"/>
    <cellStyle name="Note 2 5 3 3 4 9" xfId="56085"/>
    <cellStyle name="Note 2 5 3 3 5" xfId="56086"/>
    <cellStyle name="Note 2 5 3 3 6" xfId="56087"/>
    <cellStyle name="Note 2 5 3 3 7" xfId="56088"/>
    <cellStyle name="Note 2 5 3 3 8" xfId="56089"/>
    <cellStyle name="Note 2 5 3 3 9" xfId="56090"/>
    <cellStyle name="Note 2 5 3 4" xfId="56091"/>
    <cellStyle name="Note 2 5 3 4 10" xfId="56092"/>
    <cellStyle name="Note 2 5 3 4 11" xfId="56093"/>
    <cellStyle name="Note 2 5 3 4 12" xfId="56094"/>
    <cellStyle name="Note 2 5 3 4 13" xfId="56095"/>
    <cellStyle name="Note 2 5 3 4 2" xfId="56096"/>
    <cellStyle name="Note 2 5 3 4 2 10" xfId="56097"/>
    <cellStyle name="Note 2 5 3 4 2 2" xfId="56098"/>
    <cellStyle name="Note 2 5 3 4 2 2 2" xfId="56099"/>
    <cellStyle name="Note 2 5 3 4 2 2 3" xfId="56100"/>
    <cellStyle name="Note 2 5 3 4 2 2 4" xfId="56101"/>
    <cellStyle name="Note 2 5 3 4 2 2 5" xfId="56102"/>
    <cellStyle name="Note 2 5 3 4 2 2 6" xfId="56103"/>
    <cellStyle name="Note 2 5 3 4 2 2 7" xfId="56104"/>
    <cellStyle name="Note 2 5 3 4 2 2 8" xfId="56105"/>
    <cellStyle name="Note 2 5 3 4 2 2 9" xfId="56106"/>
    <cellStyle name="Note 2 5 3 4 2 3" xfId="56107"/>
    <cellStyle name="Note 2 5 3 4 2 4" xfId="56108"/>
    <cellStyle name="Note 2 5 3 4 2 5" xfId="56109"/>
    <cellStyle name="Note 2 5 3 4 2 6" xfId="56110"/>
    <cellStyle name="Note 2 5 3 4 2 7" xfId="56111"/>
    <cellStyle name="Note 2 5 3 4 2 8" xfId="56112"/>
    <cellStyle name="Note 2 5 3 4 2 9" xfId="56113"/>
    <cellStyle name="Note 2 5 3 4 3" xfId="56114"/>
    <cellStyle name="Note 2 5 3 4 3 2" xfId="56115"/>
    <cellStyle name="Note 2 5 3 4 3 3" xfId="56116"/>
    <cellStyle name="Note 2 5 3 4 3 4" xfId="56117"/>
    <cellStyle name="Note 2 5 3 4 3 5" xfId="56118"/>
    <cellStyle name="Note 2 5 3 4 3 6" xfId="56119"/>
    <cellStyle name="Note 2 5 3 4 3 7" xfId="56120"/>
    <cellStyle name="Note 2 5 3 4 3 8" xfId="56121"/>
    <cellStyle name="Note 2 5 3 4 4" xfId="56122"/>
    <cellStyle name="Note 2 5 3 4 4 2" xfId="56123"/>
    <cellStyle name="Note 2 5 3 4 4 3" xfId="56124"/>
    <cellStyle name="Note 2 5 3 4 4 4" xfId="56125"/>
    <cellStyle name="Note 2 5 3 4 4 5" xfId="56126"/>
    <cellStyle name="Note 2 5 3 4 4 6" xfId="56127"/>
    <cellStyle name="Note 2 5 3 4 4 7" xfId="56128"/>
    <cellStyle name="Note 2 5 3 4 4 8" xfId="56129"/>
    <cellStyle name="Note 2 5 3 4 4 9" xfId="56130"/>
    <cellStyle name="Note 2 5 3 4 5" xfId="56131"/>
    <cellStyle name="Note 2 5 3 4 6" xfId="56132"/>
    <cellStyle name="Note 2 5 3 4 7" xfId="56133"/>
    <cellStyle name="Note 2 5 3 4 8" xfId="56134"/>
    <cellStyle name="Note 2 5 3 4 9" xfId="56135"/>
    <cellStyle name="Note 2 5 3 5" xfId="56136"/>
    <cellStyle name="Note 2 5 3 5 10" xfId="56137"/>
    <cellStyle name="Note 2 5 3 5 11" xfId="56138"/>
    <cellStyle name="Note 2 5 3 5 12" xfId="56139"/>
    <cellStyle name="Note 2 5 3 5 13" xfId="56140"/>
    <cellStyle name="Note 2 5 3 5 2" xfId="56141"/>
    <cellStyle name="Note 2 5 3 5 2 10" xfId="56142"/>
    <cellStyle name="Note 2 5 3 5 2 2" xfId="56143"/>
    <cellStyle name="Note 2 5 3 5 2 2 2" xfId="56144"/>
    <cellStyle name="Note 2 5 3 5 2 2 3" xfId="56145"/>
    <cellStyle name="Note 2 5 3 5 2 2 4" xfId="56146"/>
    <cellStyle name="Note 2 5 3 5 2 2 5" xfId="56147"/>
    <cellStyle name="Note 2 5 3 5 2 2 6" xfId="56148"/>
    <cellStyle name="Note 2 5 3 5 2 2 7" xfId="56149"/>
    <cellStyle name="Note 2 5 3 5 2 2 8" xfId="56150"/>
    <cellStyle name="Note 2 5 3 5 2 2 9" xfId="56151"/>
    <cellStyle name="Note 2 5 3 5 2 3" xfId="56152"/>
    <cellStyle name="Note 2 5 3 5 2 4" xfId="56153"/>
    <cellStyle name="Note 2 5 3 5 2 5" xfId="56154"/>
    <cellStyle name="Note 2 5 3 5 2 6" xfId="56155"/>
    <cellStyle name="Note 2 5 3 5 2 7" xfId="56156"/>
    <cellStyle name="Note 2 5 3 5 2 8" xfId="56157"/>
    <cellStyle name="Note 2 5 3 5 2 9" xfId="56158"/>
    <cellStyle name="Note 2 5 3 5 3" xfId="56159"/>
    <cellStyle name="Note 2 5 3 5 3 2" xfId="56160"/>
    <cellStyle name="Note 2 5 3 5 3 3" xfId="56161"/>
    <cellStyle name="Note 2 5 3 5 3 4" xfId="56162"/>
    <cellStyle name="Note 2 5 3 5 3 5" xfId="56163"/>
    <cellStyle name="Note 2 5 3 5 3 6" xfId="56164"/>
    <cellStyle name="Note 2 5 3 5 3 7" xfId="56165"/>
    <cellStyle name="Note 2 5 3 5 3 8" xfId="56166"/>
    <cellStyle name="Note 2 5 3 5 4" xfId="56167"/>
    <cellStyle name="Note 2 5 3 5 4 2" xfId="56168"/>
    <cellStyle name="Note 2 5 3 5 4 3" xfId="56169"/>
    <cellStyle name="Note 2 5 3 5 4 4" xfId="56170"/>
    <cellStyle name="Note 2 5 3 5 4 5" xfId="56171"/>
    <cellStyle name="Note 2 5 3 5 4 6" xfId="56172"/>
    <cellStyle name="Note 2 5 3 5 4 7" xfId="56173"/>
    <cellStyle name="Note 2 5 3 5 4 8" xfId="56174"/>
    <cellStyle name="Note 2 5 3 5 4 9" xfId="56175"/>
    <cellStyle name="Note 2 5 3 5 5" xfId="56176"/>
    <cellStyle name="Note 2 5 3 5 6" xfId="56177"/>
    <cellStyle name="Note 2 5 3 5 7" xfId="56178"/>
    <cellStyle name="Note 2 5 3 5 8" xfId="56179"/>
    <cellStyle name="Note 2 5 3 5 9" xfId="56180"/>
    <cellStyle name="Note 2 5 3 6" xfId="56181"/>
    <cellStyle name="Note 2 5 3 6 10" xfId="56182"/>
    <cellStyle name="Note 2 5 3 6 2" xfId="56183"/>
    <cellStyle name="Note 2 5 3 6 2 2" xfId="56184"/>
    <cellStyle name="Note 2 5 3 6 2 3" xfId="56185"/>
    <cellStyle name="Note 2 5 3 6 2 4" xfId="56186"/>
    <cellStyle name="Note 2 5 3 6 2 5" xfId="56187"/>
    <cellStyle name="Note 2 5 3 6 2 6" xfId="56188"/>
    <cellStyle name="Note 2 5 3 6 2 7" xfId="56189"/>
    <cellStyle name="Note 2 5 3 6 2 8" xfId="56190"/>
    <cellStyle name="Note 2 5 3 6 2 9" xfId="56191"/>
    <cellStyle name="Note 2 5 3 6 3" xfId="56192"/>
    <cellStyle name="Note 2 5 3 6 4" xfId="56193"/>
    <cellStyle name="Note 2 5 3 6 5" xfId="56194"/>
    <cellStyle name="Note 2 5 3 6 6" xfId="56195"/>
    <cellStyle name="Note 2 5 3 6 7" xfId="56196"/>
    <cellStyle name="Note 2 5 3 6 8" xfId="56197"/>
    <cellStyle name="Note 2 5 3 6 9" xfId="56198"/>
    <cellStyle name="Note 2 5 3 7" xfId="56199"/>
    <cellStyle name="Note 2 5 3 7 2" xfId="56200"/>
    <cellStyle name="Note 2 5 3 7 3" xfId="56201"/>
    <cellStyle name="Note 2 5 3 7 4" xfId="56202"/>
    <cellStyle name="Note 2 5 3 7 5" xfId="56203"/>
    <cellStyle name="Note 2 5 3 7 6" xfId="56204"/>
    <cellStyle name="Note 2 5 3 7 7" xfId="56205"/>
    <cellStyle name="Note 2 5 3 7 8" xfId="56206"/>
    <cellStyle name="Note 2 5 3 8" xfId="56207"/>
    <cellStyle name="Note 2 5 3 8 2" xfId="56208"/>
    <cellStyle name="Note 2 5 3 8 3" xfId="56209"/>
    <cellStyle name="Note 2 5 3 8 4" xfId="56210"/>
    <cellStyle name="Note 2 5 3 8 5" xfId="56211"/>
    <cellStyle name="Note 2 5 3 8 6" xfId="56212"/>
    <cellStyle name="Note 2 5 3 8 7" xfId="56213"/>
    <cellStyle name="Note 2 5 3 8 8" xfId="56214"/>
    <cellStyle name="Note 2 5 3 8 9" xfId="56215"/>
    <cellStyle name="Note 2 5 3 9" xfId="56216"/>
    <cellStyle name="Note 2 5 4" xfId="56217"/>
    <cellStyle name="Note 2 5 4 10" xfId="56218"/>
    <cellStyle name="Note 2 5 4 11" xfId="56219"/>
    <cellStyle name="Note 2 5 4 12" xfId="56220"/>
    <cellStyle name="Note 2 5 4 13" xfId="56221"/>
    <cellStyle name="Note 2 5 4 14" xfId="56222"/>
    <cellStyle name="Note 2 5 4 15" xfId="56223"/>
    <cellStyle name="Note 2 5 4 16" xfId="56224"/>
    <cellStyle name="Note 2 5 4 17" xfId="56225"/>
    <cellStyle name="Note 2 5 4 18" xfId="56226"/>
    <cellStyle name="Note 2 5 4 2" xfId="56227"/>
    <cellStyle name="Note 2 5 4 2 10" xfId="56228"/>
    <cellStyle name="Note 2 5 4 2 11" xfId="56229"/>
    <cellStyle name="Note 2 5 4 2 12" xfId="56230"/>
    <cellStyle name="Note 2 5 4 2 13" xfId="56231"/>
    <cellStyle name="Note 2 5 4 2 2" xfId="56232"/>
    <cellStyle name="Note 2 5 4 2 2 10" xfId="56233"/>
    <cellStyle name="Note 2 5 4 2 2 2" xfId="56234"/>
    <cellStyle name="Note 2 5 4 2 2 2 2" xfId="56235"/>
    <cellStyle name="Note 2 5 4 2 2 2 3" xfId="56236"/>
    <cellStyle name="Note 2 5 4 2 2 2 4" xfId="56237"/>
    <cellStyle name="Note 2 5 4 2 2 2 5" xfId="56238"/>
    <cellStyle name="Note 2 5 4 2 2 2 6" xfId="56239"/>
    <cellStyle name="Note 2 5 4 2 2 2 7" xfId="56240"/>
    <cellStyle name="Note 2 5 4 2 2 2 8" xfId="56241"/>
    <cellStyle name="Note 2 5 4 2 2 2 9" xfId="56242"/>
    <cellStyle name="Note 2 5 4 2 2 3" xfId="56243"/>
    <cellStyle name="Note 2 5 4 2 2 4" xfId="56244"/>
    <cellStyle name="Note 2 5 4 2 2 5" xfId="56245"/>
    <cellStyle name="Note 2 5 4 2 2 6" xfId="56246"/>
    <cellStyle name="Note 2 5 4 2 2 7" xfId="56247"/>
    <cellStyle name="Note 2 5 4 2 2 8" xfId="56248"/>
    <cellStyle name="Note 2 5 4 2 2 9" xfId="56249"/>
    <cellStyle name="Note 2 5 4 2 3" xfId="56250"/>
    <cellStyle name="Note 2 5 4 2 3 2" xfId="56251"/>
    <cellStyle name="Note 2 5 4 2 3 3" xfId="56252"/>
    <cellStyle name="Note 2 5 4 2 3 4" xfId="56253"/>
    <cellStyle name="Note 2 5 4 2 3 5" xfId="56254"/>
    <cellStyle name="Note 2 5 4 2 3 6" xfId="56255"/>
    <cellStyle name="Note 2 5 4 2 3 7" xfId="56256"/>
    <cellStyle name="Note 2 5 4 2 3 8" xfId="56257"/>
    <cellStyle name="Note 2 5 4 2 4" xfId="56258"/>
    <cellStyle name="Note 2 5 4 2 4 2" xfId="56259"/>
    <cellStyle name="Note 2 5 4 2 4 3" xfId="56260"/>
    <cellStyle name="Note 2 5 4 2 4 4" xfId="56261"/>
    <cellStyle name="Note 2 5 4 2 4 5" xfId="56262"/>
    <cellStyle name="Note 2 5 4 2 4 6" xfId="56263"/>
    <cellStyle name="Note 2 5 4 2 4 7" xfId="56264"/>
    <cellStyle name="Note 2 5 4 2 4 8" xfId="56265"/>
    <cellStyle name="Note 2 5 4 2 4 9" xfId="56266"/>
    <cellStyle name="Note 2 5 4 2 5" xfId="56267"/>
    <cellStyle name="Note 2 5 4 2 6" xfId="56268"/>
    <cellStyle name="Note 2 5 4 2 7" xfId="56269"/>
    <cellStyle name="Note 2 5 4 2 8" xfId="56270"/>
    <cellStyle name="Note 2 5 4 2 9" xfId="56271"/>
    <cellStyle name="Note 2 5 4 3" xfId="56272"/>
    <cellStyle name="Note 2 5 4 3 10" xfId="56273"/>
    <cellStyle name="Note 2 5 4 3 11" xfId="56274"/>
    <cellStyle name="Note 2 5 4 3 12" xfId="56275"/>
    <cellStyle name="Note 2 5 4 3 13" xfId="56276"/>
    <cellStyle name="Note 2 5 4 3 2" xfId="56277"/>
    <cellStyle name="Note 2 5 4 3 2 10" xfId="56278"/>
    <cellStyle name="Note 2 5 4 3 2 2" xfId="56279"/>
    <cellStyle name="Note 2 5 4 3 2 2 2" xfId="56280"/>
    <cellStyle name="Note 2 5 4 3 2 2 3" xfId="56281"/>
    <cellStyle name="Note 2 5 4 3 2 2 4" xfId="56282"/>
    <cellStyle name="Note 2 5 4 3 2 2 5" xfId="56283"/>
    <cellStyle name="Note 2 5 4 3 2 2 6" xfId="56284"/>
    <cellStyle name="Note 2 5 4 3 2 2 7" xfId="56285"/>
    <cellStyle name="Note 2 5 4 3 2 2 8" xfId="56286"/>
    <cellStyle name="Note 2 5 4 3 2 2 9" xfId="56287"/>
    <cellStyle name="Note 2 5 4 3 2 3" xfId="56288"/>
    <cellStyle name="Note 2 5 4 3 2 4" xfId="56289"/>
    <cellStyle name="Note 2 5 4 3 2 5" xfId="56290"/>
    <cellStyle name="Note 2 5 4 3 2 6" xfId="56291"/>
    <cellStyle name="Note 2 5 4 3 2 7" xfId="56292"/>
    <cellStyle name="Note 2 5 4 3 2 8" xfId="56293"/>
    <cellStyle name="Note 2 5 4 3 2 9" xfId="56294"/>
    <cellStyle name="Note 2 5 4 3 3" xfId="56295"/>
    <cellStyle name="Note 2 5 4 3 3 2" xfId="56296"/>
    <cellStyle name="Note 2 5 4 3 3 3" xfId="56297"/>
    <cellStyle name="Note 2 5 4 3 3 4" xfId="56298"/>
    <cellStyle name="Note 2 5 4 3 3 5" xfId="56299"/>
    <cellStyle name="Note 2 5 4 3 3 6" xfId="56300"/>
    <cellStyle name="Note 2 5 4 3 3 7" xfId="56301"/>
    <cellStyle name="Note 2 5 4 3 3 8" xfId="56302"/>
    <cellStyle name="Note 2 5 4 3 4" xfId="56303"/>
    <cellStyle name="Note 2 5 4 3 4 2" xfId="56304"/>
    <cellStyle name="Note 2 5 4 3 4 3" xfId="56305"/>
    <cellStyle name="Note 2 5 4 3 4 4" xfId="56306"/>
    <cellStyle name="Note 2 5 4 3 4 5" xfId="56307"/>
    <cellStyle name="Note 2 5 4 3 4 6" xfId="56308"/>
    <cellStyle name="Note 2 5 4 3 4 7" xfId="56309"/>
    <cellStyle name="Note 2 5 4 3 4 8" xfId="56310"/>
    <cellStyle name="Note 2 5 4 3 4 9" xfId="56311"/>
    <cellStyle name="Note 2 5 4 3 5" xfId="56312"/>
    <cellStyle name="Note 2 5 4 3 6" xfId="56313"/>
    <cellStyle name="Note 2 5 4 3 7" xfId="56314"/>
    <cellStyle name="Note 2 5 4 3 8" xfId="56315"/>
    <cellStyle name="Note 2 5 4 3 9" xfId="56316"/>
    <cellStyle name="Note 2 5 4 4" xfId="56317"/>
    <cellStyle name="Note 2 5 4 4 10" xfId="56318"/>
    <cellStyle name="Note 2 5 4 4 11" xfId="56319"/>
    <cellStyle name="Note 2 5 4 4 12" xfId="56320"/>
    <cellStyle name="Note 2 5 4 4 13" xfId="56321"/>
    <cellStyle name="Note 2 5 4 4 2" xfId="56322"/>
    <cellStyle name="Note 2 5 4 4 2 10" xfId="56323"/>
    <cellStyle name="Note 2 5 4 4 2 2" xfId="56324"/>
    <cellStyle name="Note 2 5 4 4 2 2 2" xfId="56325"/>
    <cellStyle name="Note 2 5 4 4 2 2 3" xfId="56326"/>
    <cellStyle name="Note 2 5 4 4 2 2 4" xfId="56327"/>
    <cellStyle name="Note 2 5 4 4 2 2 5" xfId="56328"/>
    <cellStyle name="Note 2 5 4 4 2 2 6" xfId="56329"/>
    <cellStyle name="Note 2 5 4 4 2 2 7" xfId="56330"/>
    <cellStyle name="Note 2 5 4 4 2 2 8" xfId="56331"/>
    <cellStyle name="Note 2 5 4 4 2 2 9" xfId="56332"/>
    <cellStyle name="Note 2 5 4 4 2 3" xfId="56333"/>
    <cellStyle name="Note 2 5 4 4 2 4" xfId="56334"/>
    <cellStyle name="Note 2 5 4 4 2 5" xfId="56335"/>
    <cellStyle name="Note 2 5 4 4 2 6" xfId="56336"/>
    <cellStyle name="Note 2 5 4 4 2 7" xfId="56337"/>
    <cellStyle name="Note 2 5 4 4 2 8" xfId="56338"/>
    <cellStyle name="Note 2 5 4 4 2 9" xfId="56339"/>
    <cellStyle name="Note 2 5 4 4 3" xfId="56340"/>
    <cellStyle name="Note 2 5 4 4 3 2" xfId="56341"/>
    <cellStyle name="Note 2 5 4 4 3 3" xfId="56342"/>
    <cellStyle name="Note 2 5 4 4 3 4" xfId="56343"/>
    <cellStyle name="Note 2 5 4 4 3 5" xfId="56344"/>
    <cellStyle name="Note 2 5 4 4 3 6" xfId="56345"/>
    <cellStyle name="Note 2 5 4 4 3 7" xfId="56346"/>
    <cellStyle name="Note 2 5 4 4 3 8" xfId="56347"/>
    <cellStyle name="Note 2 5 4 4 4" xfId="56348"/>
    <cellStyle name="Note 2 5 4 4 4 2" xfId="56349"/>
    <cellStyle name="Note 2 5 4 4 4 3" xfId="56350"/>
    <cellStyle name="Note 2 5 4 4 4 4" xfId="56351"/>
    <cellStyle name="Note 2 5 4 4 4 5" xfId="56352"/>
    <cellStyle name="Note 2 5 4 4 4 6" xfId="56353"/>
    <cellStyle name="Note 2 5 4 4 4 7" xfId="56354"/>
    <cellStyle name="Note 2 5 4 4 4 8" xfId="56355"/>
    <cellStyle name="Note 2 5 4 4 4 9" xfId="56356"/>
    <cellStyle name="Note 2 5 4 4 5" xfId="56357"/>
    <cellStyle name="Note 2 5 4 4 6" xfId="56358"/>
    <cellStyle name="Note 2 5 4 4 7" xfId="56359"/>
    <cellStyle name="Note 2 5 4 4 8" xfId="56360"/>
    <cellStyle name="Note 2 5 4 4 9" xfId="56361"/>
    <cellStyle name="Note 2 5 4 5" xfId="56362"/>
    <cellStyle name="Note 2 5 4 5 10" xfId="56363"/>
    <cellStyle name="Note 2 5 4 5 11" xfId="56364"/>
    <cellStyle name="Note 2 5 4 5 12" xfId="56365"/>
    <cellStyle name="Note 2 5 4 5 13" xfId="56366"/>
    <cellStyle name="Note 2 5 4 5 2" xfId="56367"/>
    <cellStyle name="Note 2 5 4 5 2 10" xfId="56368"/>
    <cellStyle name="Note 2 5 4 5 2 2" xfId="56369"/>
    <cellStyle name="Note 2 5 4 5 2 2 2" xfId="56370"/>
    <cellStyle name="Note 2 5 4 5 2 2 3" xfId="56371"/>
    <cellStyle name="Note 2 5 4 5 2 2 4" xfId="56372"/>
    <cellStyle name="Note 2 5 4 5 2 2 5" xfId="56373"/>
    <cellStyle name="Note 2 5 4 5 2 2 6" xfId="56374"/>
    <cellStyle name="Note 2 5 4 5 2 2 7" xfId="56375"/>
    <cellStyle name="Note 2 5 4 5 2 2 8" xfId="56376"/>
    <cellStyle name="Note 2 5 4 5 2 2 9" xfId="56377"/>
    <cellStyle name="Note 2 5 4 5 2 3" xfId="56378"/>
    <cellStyle name="Note 2 5 4 5 2 4" xfId="56379"/>
    <cellStyle name="Note 2 5 4 5 2 5" xfId="56380"/>
    <cellStyle name="Note 2 5 4 5 2 6" xfId="56381"/>
    <cellStyle name="Note 2 5 4 5 2 7" xfId="56382"/>
    <cellStyle name="Note 2 5 4 5 2 8" xfId="56383"/>
    <cellStyle name="Note 2 5 4 5 2 9" xfId="56384"/>
    <cellStyle name="Note 2 5 4 5 3" xfId="56385"/>
    <cellStyle name="Note 2 5 4 5 3 2" xfId="56386"/>
    <cellStyle name="Note 2 5 4 5 3 3" xfId="56387"/>
    <cellStyle name="Note 2 5 4 5 3 4" xfId="56388"/>
    <cellStyle name="Note 2 5 4 5 3 5" xfId="56389"/>
    <cellStyle name="Note 2 5 4 5 3 6" xfId="56390"/>
    <cellStyle name="Note 2 5 4 5 3 7" xfId="56391"/>
    <cellStyle name="Note 2 5 4 5 3 8" xfId="56392"/>
    <cellStyle name="Note 2 5 4 5 4" xfId="56393"/>
    <cellStyle name="Note 2 5 4 5 4 2" xfId="56394"/>
    <cellStyle name="Note 2 5 4 5 4 3" xfId="56395"/>
    <cellStyle name="Note 2 5 4 5 4 4" xfId="56396"/>
    <cellStyle name="Note 2 5 4 5 4 5" xfId="56397"/>
    <cellStyle name="Note 2 5 4 5 4 6" xfId="56398"/>
    <cellStyle name="Note 2 5 4 5 4 7" xfId="56399"/>
    <cellStyle name="Note 2 5 4 5 4 8" xfId="56400"/>
    <cellStyle name="Note 2 5 4 5 4 9" xfId="56401"/>
    <cellStyle name="Note 2 5 4 5 5" xfId="56402"/>
    <cellStyle name="Note 2 5 4 5 6" xfId="56403"/>
    <cellStyle name="Note 2 5 4 5 7" xfId="56404"/>
    <cellStyle name="Note 2 5 4 5 8" xfId="56405"/>
    <cellStyle name="Note 2 5 4 5 9" xfId="56406"/>
    <cellStyle name="Note 2 5 4 6" xfId="56407"/>
    <cellStyle name="Note 2 5 4 6 10" xfId="56408"/>
    <cellStyle name="Note 2 5 4 6 2" xfId="56409"/>
    <cellStyle name="Note 2 5 4 6 2 2" xfId="56410"/>
    <cellStyle name="Note 2 5 4 6 2 3" xfId="56411"/>
    <cellStyle name="Note 2 5 4 6 2 4" xfId="56412"/>
    <cellStyle name="Note 2 5 4 6 2 5" xfId="56413"/>
    <cellStyle name="Note 2 5 4 6 2 6" xfId="56414"/>
    <cellStyle name="Note 2 5 4 6 2 7" xfId="56415"/>
    <cellStyle name="Note 2 5 4 6 2 8" xfId="56416"/>
    <cellStyle name="Note 2 5 4 6 2 9" xfId="56417"/>
    <cellStyle name="Note 2 5 4 6 3" xfId="56418"/>
    <cellStyle name="Note 2 5 4 6 4" xfId="56419"/>
    <cellStyle name="Note 2 5 4 6 5" xfId="56420"/>
    <cellStyle name="Note 2 5 4 6 6" xfId="56421"/>
    <cellStyle name="Note 2 5 4 6 7" xfId="56422"/>
    <cellStyle name="Note 2 5 4 6 8" xfId="56423"/>
    <cellStyle name="Note 2 5 4 6 9" xfId="56424"/>
    <cellStyle name="Note 2 5 4 7" xfId="56425"/>
    <cellStyle name="Note 2 5 4 7 2" xfId="56426"/>
    <cellStyle name="Note 2 5 4 7 3" xfId="56427"/>
    <cellStyle name="Note 2 5 4 7 4" xfId="56428"/>
    <cellStyle name="Note 2 5 4 7 5" xfId="56429"/>
    <cellStyle name="Note 2 5 4 7 6" xfId="56430"/>
    <cellStyle name="Note 2 5 4 7 7" xfId="56431"/>
    <cellStyle name="Note 2 5 4 7 8" xfId="56432"/>
    <cellStyle name="Note 2 5 4 8" xfId="56433"/>
    <cellStyle name="Note 2 5 4 8 2" xfId="56434"/>
    <cellStyle name="Note 2 5 4 8 3" xfId="56435"/>
    <cellStyle name="Note 2 5 4 8 4" xfId="56436"/>
    <cellStyle name="Note 2 5 4 8 5" xfId="56437"/>
    <cellStyle name="Note 2 5 4 8 6" xfId="56438"/>
    <cellStyle name="Note 2 5 4 8 7" xfId="56439"/>
    <cellStyle name="Note 2 5 4 8 8" xfId="56440"/>
    <cellStyle name="Note 2 5 4 8 9" xfId="56441"/>
    <cellStyle name="Note 2 5 4 9" xfId="56442"/>
    <cellStyle name="Note 2 5 5" xfId="56443"/>
    <cellStyle name="Note 2 5 5 10" xfId="56444"/>
    <cellStyle name="Note 2 5 5 11" xfId="56445"/>
    <cellStyle name="Note 2 5 5 12" xfId="56446"/>
    <cellStyle name="Note 2 5 5 13" xfId="56447"/>
    <cellStyle name="Note 2 5 5 14" xfId="56448"/>
    <cellStyle name="Note 2 5 5 15" xfId="56449"/>
    <cellStyle name="Note 2 5 5 16" xfId="56450"/>
    <cellStyle name="Note 2 5 5 17" xfId="56451"/>
    <cellStyle name="Note 2 5 5 18" xfId="56452"/>
    <cellStyle name="Note 2 5 5 2" xfId="56453"/>
    <cellStyle name="Note 2 5 5 2 10" xfId="56454"/>
    <cellStyle name="Note 2 5 5 2 2" xfId="56455"/>
    <cellStyle name="Note 2 5 5 2 2 2" xfId="56456"/>
    <cellStyle name="Note 2 5 5 2 2 3" xfId="56457"/>
    <cellStyle name="Note 2 5 5 2 2 4" xfId="56458"/>
    <cellStyle name="Note 2 5 5 2 2 5" xfId="56459"/>
    <cellStyle name="Note 2 5 5 2 2 6" xfId="56460"/>
    <cellStyle name="Note 2 5 5 2 2 7" xfId="56461"/>
    <cellStyle name="Note 2 5 5 2 2 8" xfId="56462"/>
    <cellStyle name="Note 2 5 5 2 2 9" xfId="56463"/>
    <cellStyle name="Note 2 5 5 2 3" xfId="56464"/>
    <cellStyle name="Note 2 5 5 2 4" xfId="56465"/>
    <cellStyle name="Note 2 5 5 2 5" xfId="56466"/>
    <cellStyle name="Note 2 5 5 2 6" xfId="56467"/>
    <cellStyle name="Note 2 5 5 2 7" xfId="56468"/>
    <cellStyle name="Note 2 5 5 2 8" xfId="56469"/>
    <cellStyle name="Note 2 5 5 2 9" xfId="56470"/>
    <cellStyle name="Note 2 5 5 3" xfId="56471"/>
    <cellStyle name="Note 2 5 5 3 2" xfId="56472"/>
    <cellStyle name="Note 2 5 5 3 3" xfId="56473"/>
    <cellStyle name="Note 2 5 5 3 4" xfId="56474"/>
    <cellStyle name="Note 2 5 5 3 5" xfId="56475"/>
    <cellStyle name="Note 2 5 5 3 6" xfId="56476"/>
    <cellStyle name="Note 2 5 5 3 7" xfId="56477"/>
    <cellStyle name="Note 2 5 5 3 8" xfId="56478"/>
    <cellStyle name="Note 2 5 5 4" xfId="56479"/>
    <cellStyle name="Note 2 5 5 4 2" xfId="56480"/>
    <cellStyle name="Note 2 5 5 4 3" xfId="56481"/>
    <cellStyle name="Note 2 5 5 4 4" xfId="56482"/>
    <cellStyle name="Note 2 5 5 4 5" xfId="56483"/>
    <cellStyle name="Note 2 5 5 4 6" xfId="56484"/>
    <cellStyle name="Note 2 5 5 4 7" xfId="56485"/>
    <cellStyle name="Note 2 5 5 4 8" xfId="56486"/>
    <cellStyle name="Note 2 5 5 4 9" xfId="56487"/>
    <cellStyle name="Note 2 5 5 5" xfId="56488"/>
    <cellStyle name="Note 2 5 5 6" xfId="56489"/>
    <cellStyle name="Note 2 5 5 7" xfId="56490"/>
    <cellStyle name="Note 2 5 5 8" xfId="56491"/>
    <cellStyle name="Note 2 5 5 9" xfId="56492"/>
    <cellStyle name="Note 2 5 6" xfId="56493"/>
    <cellStyle name="Note 2 5 6 10" xfId="56494"/>
    <cellStyle name="Note 2 5 6 11" xfId="56495"/>
    <cellStyle name="Note 2 5 6 12" xfId="56496"/>
    <cellStyle name="Note 2 5 6 13" xfId="56497"/>
    <cellStyle name="Note 2 5 6 14" xfId="56498"/>
    <cellStyle name="Note 2 5 6 15" xfId="56499"/>
    <cellStyle name="Note 2 5 6 16" xfId="56500"/>
    <cellStyle name="Note 2 5 6 17" xfId="56501"/>
    <cellStyle name="Note 2 5 6 18" xfId="56502"/>
    <cellStyle name="Note 2 5 6 2" xfId="56503"/>
    <cellStyle name="Note 2 5 6 2 10" xfId="56504"/>
    <cellStyle name="Note 2 5 6 2 2" xfId="56505"/>
    <cellStyle name="Note 2 5 6 2 2 2" xfId="56506"/>
    <cellStyle name="Note 2 5 6 2 2 3" xfId="56507"/>
    <cellStyle name="Note 2 5 6 2 2 4" xfId="56508"/>
    <cellStyle name="Note 2 5 6 2 2 5" xfId="56509"/>
    <cellStyle name="Note 2 5 6 2 2 6" xfId="56510"/>
    <cellStyle name="Note 2 5 6 2 2 7" xfId="56511"/>
    <cellStyle name="Note 2 5 6 2 2 8" xfId="56512"/>
    <cellStyle name="Note 2 5 6 2 2 9" xfId="56513"/>
    <cellStyle name="Note 2 5 6 2 3" xfId="56514"/>
    <cellStyle name="Note 2 5 6 2 4" xfId="56515"/>
    <cellStyle name="Note 2 5 6 2 5" xfId="56516"/>
    <cellStyle name="Note 2 5 6 2 6" xfId="56517"/>
    <cellStyle name="Note 2 5 6 2 7" xfId="56518"/>
    <cellStyle name="Note 2 5 6 2 8" xfId="56519"/>
    <cellStyle name="Note 2 5 6 2 9" xfId="56520"/>
    <cellStyle name="Note 2 5 6 3" xfId="56521"/>
    <cellStyle name="Note 2 5 6 3 2" xfId="56522"/>
    <cellStyle name="Note 2 5 6 3 3" xfId="56523"/>
    <cellStyle name="Note 2 5 6 3 4" xfId="56524"/>
    <cellStyle name="Note 2 5 6 3 5" xfId="56525"/>
    <cellStyle name="Note 2 5 6 3 6" xfId="56526"/>
    <cellStyle name="Note 2 5 6 3 7" xfId="56527"/>
    <cellStyle name="Note 2 5 6 3 8" xfId="56528"/>
    <cellStyle name="Note 2 5 6 4" xfId="56529"/>
    <cellStyle name="Note 2 5 6 4 2" xfId="56530"/>
    <cellStyle name="Note 2 5 6 4 3" xfId="56531"/>
    <cellStyle name="Note 2 5 6 4 4" xfId="56532"/>
    <cellStyle name="Note 2 5 6 4 5" xfId="56533"/>
    <cellStyle name="Note 2 5 6 4 6" xfId="56534"/>
    <cellStyle name="Note 2 5 6 4 7" xfId="56535"/>
    <cellStyle name="Note 2 5 6 4 8" xfId="56536"/>
    <cellStyle name="Note 2 5 6 4 9" xfId="56537"/>
    <cellStyle name="Note 2 5 6 5" xfId="56538"/>
    <cellStyle name="Note 2 5 6 6" xfId="56539"/>
    <cellStyle name="Note 2 5 6 7" xfId="56540"/>
    <cellStyle name="Note 2 5 6 8" xfId="56541"/>
    <cellStyle name="Note 2 5 6 9" xfId="56542"/>
    <cellStyle name="Note 2 5 7" xfId="56543"/>
    <cellStyle name="Note 2 5 7 10" xfId="56544"/>
    <cellStyle name="Note 2 5 7 11" xfId="56545"/>
    <cellStyle name="Note 2 5 7 12" xfId="56546"/>
    <cellStyle name="Note 2 5 7 13" xfId="56547"/>
    <cellStyle name="Note 2 5 7 14" xfId="56548"/>
    <cellStyle name="Note 2 5 7 15" xfId="56549"/>
    <cellStyle name="Note 2 5 7 16" xfId="56550"/>
    <cellStyle name="Note 2 5 7 17" xfId="56551"/>
    <cellStyle name="Note 2 5 7 18" xfId="56552"/>
    <cellStyle name="Note 2 5 7 2" xfId="56553"/>
    <cellStyle name="Note 2 5 7 2 10" xfId="56554"/>
    <cellStyle name="Note 2 5 7 2 2" xfId="56555"/>
    <cellStyle name="Note 2 5 7 2 2 2" xfId="56556"/>
    <cellStyle name="Note 2 5 7 2 2 3" xfId="56557"/>
    <cellStyle name="Note 2 5 7 2 2 4" xfId="56558"/>
    <cellStyle name="Note 2 5 7 2 2 5" xfId="56559"/>
    <cellStyle name="Note 2 5 7 2 2 6" xfId="56560"/>
    <cellStyle name="Note 2 5 7 2 2 7" xfId="56561"/>
    <cellStyle name="Note 2 5 7 2 2 8" xfId="56562"/>
    <cellStyle name="Note 2 5 7 2 2 9" xfId="56563"/>
    <cellStyle name="Note 2 5 7 2 3" xfId="56564"/>
    <cellStyle name="Note 2 5 7 2 4" xfId="56565"/>
    <cellStyle name="Note 2 5 7 2 5" xfId="56566"/>
    <cellStyle name="Note 2 5 7 2 6" xfId="56567"/>
    <cellStyle name="Note 2 5 7 2 7" xfId="56568"/>
    <cellStyle name="Note 2 5 7 2 8" xfId="56569"/>
    <cellStyle name="Note 2 5 7 2 9" xfId="56570"/>
    <cellStyle name="Note 2 5 7 3" xfId="56571"/>
    <cellStyle name="Note 2 5 7 3 2" xfId="56572"/>
    <cellStyle name="Note 2 5 7 3 3" xfId="56573"/>
    <cellStyle name="Note 2 5 7 3 4" xfId="56574"/>
    <cellStyle name="Note 2 5 7 3 5" xfId="56575"/>
    <cellStyle name="Note 2 5 7 3 6" xfId="56576"/>
    <cellStyle name="Note 2 5 7 3 7" xfId="56577"/>
    <cellStyle name="Note 2 5 7 3 8" xfId="56578"/>
    <cellStyle name="Note 2 5 7 4" xfId="56579"/>
    <cellStyle name="Note 2 5 7 4 2" xfId="56580"/>
    <cellStyle name="Note 2 5 7 4 3" xfId="56581"/>
    <cellStyle name="Note 2 5 7 4 4" xfId="56582"/>
    <cellStyle name="Note 2 5 7 4 5" xfId="56583"/>
    <cellStyle name="Note 2 5 7 4 6" xfId="56584"/>
    <cellStyle name="Note 2 5 7 4 7" xfId="56585"/>
    <cellStyle name="Note 2 5 7 4 8" xfId="56586"/>
    <cellStyle name="Note 2 5 7 4 9" xfId="56587"/>
    <cellStyle name="Note 2 5 7 5" xfId="56588"/>
    <cellStyle name="Note 2 5 7 6" xfId="56589"/>
    <cellStyle name="Note 2 5 7 7" xfId="56590"/>
    <cellStyle name="Note 2 5 7 8" xfId="56591"/>
    <cellStyle name="Note 2 5 7 9" xfId="56592"/>
    <cellStyle name="Note 2 5 8" xfId="56593"/>
    <cellStyle name="Note 2 5 8 2" xfId="56594"/>
    <cellStyle name="Note 2 5 8 3" xfId="56595"/>
    <cellStyle name="Note 2 5 8 4" xfId="56596"/>
    <cellStyle name="Note 2 5 8 5" xfId="56597"/>
    <cellStyle name="Note 2 5 8 6" xfId="56598"/>
    <cellStyle name="Note 2 5 8 7" xfId="56599"/>
    <cellStyle name="Note 2 5 8 8" xfId="56600"/>
    <cellStyle name="Note 2 5 8 9" xfId="56601"/>
    <cellStyle name="Note 2 5 9" xfId="56602"/>
    <cellStyle name="Note 2 5 9 2" xfId="56603"/>
    <cellStyle name="Note 2 5 9 3" xfId="56604"/>
    <cellStyle name="Note 2 5 9 4" xfId="56605"/>
    <cellStyle name="Note 2 5 9 5" xfId="56606"/>
    <cellStyle name="Note 2 5 9 6" xfId="56607"/>
    <cellStyle name="Note 2 5 9 7" xfId="56608"/>
    <cellStyle name="Note 2 5 9 8" xfId="56609"/>
    <cellStyle name="Note 2 5 9 9" xfId="56610"/>
    <cellStyle name="Note 2 6" xfId="4562"/>
    <cellStyle name="Note 2 6 10" xfId="56611"/>
    <cellStyle name="Note 2 6 11" xfId="56612"/>
    <cellStyle name="Note 2 6 12" xfId="56613"/>
    <cellStyle name="Note 2 6 13" xfId="56614"/>
    <cellStyle name="Note 2 6 14" xfId="56615"/>
    <cellStyle name="Note 2 6 15" xfId="56616"/>
    <cellStyle name="Note 2 6 16" xfId="56617"/>
    <cellStyle name="Note 2 6 17" xfId="56618"/>
    <cellStyle name="Note 2 6 18" xfId="56619"/>
    <cellStyle name="Note 2 6 19" xfId="56620"/>
    <cellStyle name="Note 2 6 2" xfId="56621"/>
    <cellStyle name="Note 2 6 2 10" xfId="56622"/>
    <cellStyle name="Note 2 6 2 11" xfId="56623"/>
    <cellStyle name="Note 2 6 2 12" xfId="56624"/>
    <cellStyle name="Note 2 6 2 13" xfId="56625"/>
    <cellStyle name="Note 2 6 2 14" xfId="56626"/>
    <cellStyle name="Note 2 6 2 15" xfId="56627"/>
    <cellStyle name="Note 2 6 2 16" xfId="56628"/>
    <cellStyle name="Note 2 6 2 17" xfId="56629"/>
    <cellStyle name="Note 2 6 2 18" xfId="56630"/>
    <cellStyle name="Note 2 6 2 19" xfId="56631"/>
    <cellStyle name="Note 2 6 2 2" xfId="56632"/>
    <cellStyle name="Note 2 6 2 2 10" xfId="56633"/>
    <cellStyle name="Note 2 6 2 2 11" xfId="56634"/>
    <cellStyle name="Note 2 6 2 2 12" xfId="56635"/>
    <cellStyle name="Note 2 6 2 2 13" xfId="56636"/>
    <cellStyle name="Note 2 6 2 2 14" xfId="56637"/>
    <cellStyle name="Note 2 6 2 2 15" xfId="56638"/>
    <cellStyle name="Note 2 6 2 2 16" xfId="56639"/>
    <cellStyle name="Note 2 6 2 2 17" xfId="56640"/>
    <cellStyle name="Note 2 6 2 2 18" xfId="56641"/>
    <cellStyle name="Note 2 6 2 2 19" xfId="56642"/>
    <cellStyle name="Note 2 6 2 2 2" xfId="56643"/>
    <cellStyle name="Note 2 6 2 2 2 10" xfId="56644"/>
    <cellStyle name="Note 2 6 2 2 2 11" xfId="56645"/>
    <cellStyle name="Note 2 6 2 2 2 12" xfId="56646"/>
    <cellStyle name="Note 2 6 2 2 2 13" xfId="56647"/>
    <cellStyle name="Note 2 6 2 2 2 2" xfId="56648"/>
    <cellStyle name="Note 2 6 2 2 2 2 10" xfId="56649"/>
    <cellStyle name="Note 2 6 2 2 2 2 2" xfId="56650"/>
    <cellStyle name="Note 2 6 2 2 2 2 2 2" xfId="56651"/>
    <cellStyle name="Note 2 6 2 2 2 2 2 3" xfId="56652"/>
    <cellStyle name="Note 2 6 2 2 2 2 2 4" xfId="56653"/>
    <cellStyle name="Note 2 6 2 2 2 2 2 5" xfId="56654"/>
    <cellStyle name="Note 2 6 2 2 2 2 2 6" xfId="56655"/>
    <cellStyle name="Note 2 6 2 2 2 2 2 7" xfId="56656"/>
    <cellStyle name="Note 2 6 2 2 2 2 2 8" xfId="56657"/>
    <cellStyle name="Note 2 6 2 2 2 2 2 9" xfId="56658"/>
    <cellStyle name="Note 2 6 2 2 2 2 3" xfId="56659"/>
    <cellStyle name="Note 2 6 2 2 2 2 4" xfId="56660"/>
    <cellStyle name="Note 2 6 2 2 2 2 5" xfId="56661"/>
    <cellStyle name="Note 2 6 2 2 2 2 6" xfId="56662"/>
    <cellStyle name="Note 2 6 2 2 2 2 7" xfId="56663"/>
    <cellStyle name="Note 2 6 2 2 2 2 8" xfId="56664"/>
    <cellStyle name="Note 2 6 2 2 2 2 9" xfId="56665"/>
    <cellStyle name="Note 2 6 2 2 2 3" xfId="56666"/>
    <cellStyle name="Note 2 6 2 2 2 3 2" xfId="56667"/>
    <cellStyle name="Note 2 6 2 2 2 3 3" xfId="56668"/>
    <cellStyle name="Note 2 6 2 2 2 3 4" xfId="56669"/>
    <cellStyle name="Note 2 6 2 2 2 3 5" xfId="56670"/>
    <cellStyle name="Note 2 6 2 2 2 3 6" xfId="56671"/>
    <cellStyle name="Note 2 6 2 2 2 3 7" xfId="56672"/>
    <cellStyle name="Note 2 6 2 2 2 3 8" xfId="56673"/>
    <cellStyle name="Note 2 6 2 2 2 4" xfId="56674"/>
    <cellStyle name="Note 2 6 2 2 2 4 2" xfId="56675"/>
    <cellStyle name="Note 2 6 2 2 2 4 3" xfId="56676"/>
    <cellStyle name="Note 2 6 2 2 2 4 4" xfId="56677"/>
    <cellStyle name="Note 2 6 2 2 2 4 5" xfId="56678"/>
    <cellStyle name="Note 2 6 2 2 2 4 6" xfId="56679"/>
    <cellStyle name="Note 2 6 2 2 2 4 7" xfId="56680"/>
    <cellStyle name="Note 2 6 2 2 2 4 8" xfId="56681"/>
    <cellStyle name="Note 2 6 2 2 2 4 9" xfId="56682"/>
    <cellStyle name="Note 2 6 2 2 2 5" xfId="56683"/>
    <cellStyle name="Note 2 6 2 2 2 6" xfId="56684"/>
    <cellStyle name="Note 2 6 2 2 2 7" xfId="56685"/>
    <cellStyle name="Note 2 6 2 2 2 8" xfId="56686"/>
    <cellStyle name="Note 2 6 2 2 2 9" xfId="56687"/>
    <cellStyle name="Note 2 6 2 2 3" xfId="56688"/>
    <cellStyle name="Note 2 6 2 2 3 10" xfId="56689"/>
    <cellStyle name="Note 2 6 2 2 3 11" xfId="56690"/>
    <cellStyle name="Note 2 6 2 2 3 12" xfId="56691"/>
    <cellStyle name="Note 2 6 2 2 3 13" xfId="56692"/>
    <cellStyle name="Note 2 6 2 2 3 2" xfId="56693"/>
    <cellStyle name="Note 2 6 2 2 3 2 10" xfId="56694"/>
    <cellStyle name="Note 2 6 2 2 3 2 2" xfId="56695"/>
    <cellStyle name="Note 2 6 2 2 3 2 2 2" xfId="56696"/>
    <cellStyle name="Note 2 6 2 2 3 2 2 3" xfId="56697"/>
    <cellStyle name="Note 2 6 2 2 3 2 2 4" xfId="56698"/>
    <cellStyle name="Note 2 6 2 2 3 2 2 5" xfId="56699"/>
    <cellStyle name="Note 2 6 2 2 3 2 2 6" xfId="56700"/>
    <cellStyle name="Note 2 6 2 2 3 2 2 7" xfId="56701"/>
    <cellStyle name="Note 2 6 2 2 3 2 2 8" xfId="56702"/>
    <cellStyle name="Note 2 6 2 2 3 2 2 9" xfId="56703"/>
    <cellStyle name="Note 2 6 2 2 3 2 3" xfId="56704"/>
    <cellStyle name="Note 2 6 2 2 3 2 4" xfId="56705"/>
    <cellStyle name="Note 2 6 2 2 3 2 5" xfId="56706"/>
    <cellStyle name="Note 2 6 2 2 3 2 6" xfId="56707"/>
    <cellStyle name="Note 2 6 2 2 3 2 7" xfId="56708"/>
    <cellStyle name="Note 2 6 2 2 3 2 8" xfId="56709"/>
    <cellStyle name="Note 2 6 2 2 3 2 9" xfId="56710"/>
    <cellStyle name="Note 2 6 2 2 3 3" xfId="56711"/>
    <cellStyle name="Note 2 6 2 2 3 3 2" xfId="56712"/>
    <cellStyle name="Note 2 6 2 2 3 3 3" xfId="56713"/>
    <cellStyle name="Note 2 6 2 2 3 3 4" xfId="56714"/>
    <cellStyle name="Note 2 6 2 2 3 3 5" xfId="56715"/>
    <cellStyle name="Note 2 6 2 2 3 3 6" xfId="56716"/>
    <cellStyle name="Note 2 6 2 2 3 3 7" xfId="56717"/>
    <cellStyle name="Note 2 6 2 2 3 3 8" xfId="56718"/>
    <cellStyle name="Note 2 6 2 2 3 4" xfId="56719"/>
    <cellStyle name="Note 2 6 2 2 3 4 2" xfId="56720"/>
    <cellStyle name="Note 2 6 2 2 3 4 3" xfId="56721"/>
    <cellStyle name="Note 2 6 2 2 3 4 4" xfId="56722"/>
    <cellStyle name="Note 2 6 2 2 3 4 5" xfId="56723"/>
    <cellStyle name="Note 2 6 2 2 3 4 6" xfId="56724"/>
    <cellStyle name="Note 2 6 2 2 3 4 7" xfId="56725"/>
    <cellStyle name="Note 2 6 2 2 3 4 8" xfId="56726"/>
    <cellStyle name="Note 2 6 2 2 3 4 9" xfId="56727"/>
    <cellStyle name="Note 2 6 2 2 3 5" xfId="56728"/>
    <cellStyle name="Note 2 6 2 2 3 6" xfId="56729"/>
    <cellStyle name="Note 2 6 2 2 3 7" xfId="56730"/>
    <cellStyle name="Note 2 6 2 2 3 8" xfId="56731"/>
    <cellStyle name="Note 2 6 2 2 3 9" xfId="56732"/>
    <cellStyle name="Note 2 6 2 2 4" xfId="56733"/>
    <cellStyle name="Note 2 6 2 2 4 10" xfId="56734"/>
    <cellStyle name="Note 2 6 2 2 4 11" xfId="56735"/>
    <cellStyle name="Note 2 6 2 2 4 12" xfId="56736"/>
    <cellStyle name="Note 2 6 2 2 4 13" xfId="56737"/>
    <cellStyle name="Note 2 6 2 2 4 2" xfId="56738"/>
    <cellStyle name="Note 2 6 2 2 4 2 10" xfId="56739"/>
    <cellStyle name="Note 2 6 2 2 4 2 2" xfId="56740"/>
    <cellStyle name="Note 2 6 2 2 4 2 2 2" xfId="56741"/>
    <cellStyle name="Note 2 6 2 2 4 2 2 3" xfId="56742"/>
    <cellStyle name="Note 2 6 2 2 4 2 2 4" xfId="56743"/>
    <cellStyle name="Note 2 6 2 2 4 2 2 5" xfId="56744"/>
    <cellStyle name="Note 2 6 2 2 4 2 2 6" xfId="56745"/>
    <cellStyle name="Note 2 6 2 2 4 2 2 7" xfId="56746"/>
    <cellStyle name="Note 2 6 2 2 4 2 2 8" xfId="56747"/>
    <cellStyle name="Note 2 6 2 2 4 2 2 9" xfId="56748"/>
    <cellStyle name="Note 2 6 2 2 4 2 3" xfId="56749"/>
    <cellStyle name="Note 2 6 2 2 4 2 4" xfId="56750"/>
    <cellStyle name="Note 2 6 2 2 4 2 5" xfId="56751"/>
    <cellStyle name="Note 2 6 2 2 4 2 6" xfId="56752"/>
    <cellStyle name="Note 2 6 2 2 4 2 7" xfId="56753"/>
    <cellStyle name="Note 2 6 2 2 4 2 8" xfId="56754"/>
    <cellStyle name="Note 2 6 2 2 4 2 9" xfId="56755"/>
    <cellStyle name="Note 2 6 2 2 4 3" xfId="56756"/>
    <cellStyle name="Note 2 6 2 2 4 3 2" xfId="56757"/>
    <cellStyle name="Note 2 6 2 2 4 3 3" xfId="56758"/>
    <cellStyle name="Note 2 6 2 2 4 3 4" xfId="56759"/>
    <cellStyle name="Note 2 6 2 2 4 3 5" xfId="56760"/>
    <cellStyle name="Note 2 6 2 2 4 3 6" xfId="56761"/>
    <cellStyle name="Note 2 6 2 2 4 3 7" xfId="56762"/>
    <cellStyle name="Note 2 6 2 2 4 3 8" xfId="56763"/>
    <cellStyle name="Note 2 6 2 2 4 4" xfId="56764"/>
    <cellStyle name="Note 2 6 2 2 4 4 2" xfId="56765"/>
    <cellStyle name="Note 2 6 2 2 4 4 3" xfId="56766"/>
    <cellStyle name="Note 2 6 2 2 4 4 4" xfId="56767"/>
    <cellStyle name="Note 2 6 2 2 4 4 5" xfId="56768"/>
    <cellStyle name="Note 2 6 2 2 4 4 6" xfId="56769"/>
    <cellStyle name="Note 2 6 2 2 4 4 7" xfId="56770"/>
    <cellStyle name="Note 2 6 2 2 4 4 8" xfId="56771"/>
    <cellStyle name="Note 2 6 2 2 4 4 9" xfId="56772"/>
    <cellStyle name="Note 2 6 2 2 4 5" xfId="56773"/>
    <cellStyle name="Note 2 6 2 2 4 6" xfId="56774"/>
    <cellStyle name="Note 2 6 2 2 4 7" xfId="56775"/>
    <cellStyle name="Note 2 6 2 2 4 8" xfId="56776"/>
    <cellStyle name="Note 2 6 2 2 4 9" xfId="56777"/>
    <cellStyle name="Note 2 6 2 2 5" xfId="56778"/>
    <cellStyle name="Note 2 6 2 2 5 10" xfId="56779"/>
    <cellStyle name="Note 2 6 2 2 5 11" xfId="56780"/>
    <cellStyle name="Note 2 6 2 2 5 12" xfId="56781"/>
    <cellStyle name="Note 2 6 2 2 5 13" xfId="56782"/>
    <cellStyle name="Note 2 6 2 2 5 2" xfId="56783"/>
    <cellStyle name="Note 2 6 2 2 5 2 10" xfId="56784"/>
    <cellStyle name="Note 2 6 2 2 5 2 2" xfId="56785"/>
    <cellStyle name="Note 2 6 2 2 5 2 2 2" xfId="56786"/>
    <cellStyle name="Note 2 6 2 2 5 2 2 3" xfId="56787"/>
    <cellStyle name="Note 2 6 2 2 5 2 2 4" xfId="56788"/>
    <cellStyle name="Note 2 6 2 2 5 2 2 5" xfId="56789"/>
    <cellStyle name="Note 2 6 2 2 5 2 2 6" xfId="56790"/>
    <cellStyle name="Note 2 6 2 2 5 2 2 7" xfId="56791"/>
    <cellStyle name="Note 2 6 2 2 5 2 2 8" xfId="56792"/>
    <cellStyle name="Note 2 6 2 2 5 2 2 9" xfId="56793"/>
    <cellStyle name="Note 2 6 2 2 5 2 3" xfId="56794"/>
    <cellStyle name="Note 2 6 2 2 5 2 4" xfId="56795"/>
    <cellStyle name="Note 2 6 2 2 5 2 5" xfId="56796"/>
    <cellStyle name="Note 2 6 2 2 5 2 6" xfId="56797"/>
    <cellStyle name="Note 2 6 2 2 5 2 7" xfId="56798"/>
    <cellStyle name="Note 2 6 2 2 5 2 8" xfId="56799"/>
    <cellStyle name="Note 2 6 2 2 5 2 9" xfId="56800"/>
    <cellStyle name="Note 2 6 2 2 5 3" xfId="56801"/>
    <cellStyle name="Note 2 6 2 2 5 3 2" xfId="56802"/>
    <cellStyle name="Note 2 6 2 2 5 3 3" xfId="56803"/>
    <cellStyle name="Note 2 6 2 2 5 3 4" xfId="56804"/>
    <cellStyle name="Note 2 6 2 2 5 3 5" xfId="56805"/>
    <cellStyle name="Note 2 6 2 2 5 3 6" xfId="56806"/>
    <cellStyle name="Note 2 6 2 2 5 3 7" xfId="56807"/>
    <cellStyle name="Note 2 6 2 2 5 3 8" xfId="56808"/>
    <cellStyle name="Note 2 6 2 2 5 4" xfId="56809"/>
    <cellStyle name="Note 2 6 2 2 5 4 2" xfId="56810"/>
    <cellStyle name="Note 2 6 2 2 5 4 3" xfId="56811"/>
    <cellStyle name="Note 2 6 2 2 5 4 4" xfId="56812"/>
    <cellStyle name="Note 2 6 2 2 5 4 5" xfId="56813"/>
    <cellStyle name="Note 2 6 2 2 5 4 6" xfId="56814"/>
    <cellStyle name="Note 2 6 2 2 5 4 7" xfId="56815"/>
    <cellStyle name="Note 2 6 2 2 5 4 8" xfId="56816"/>
    <cellStyle name="Note 2 6 2 2 5 4 9" xfId="56817"/>
    <cellStyle name="Note 2 6 2 2 5 5" xfId="56818"/>
    <cellStyle name="Note 2 6 2 2 5 6" xfId="56819"/>
    <cellStyle name="Note 2 6 2 2 5 7" xfId="56820"/>
    <cellStyle name="Note 2 6 2 2 5 8" xfId="56821"/>
    <cellStyle name="Note 2 6 2 2 5 9" xfId="56822"/>
    <cellStyle name="Note 2 6 2 2 6" xfId="56823"/>
    <cellStyle name="Note 2 6 2 2 6 10" xfId="56824"/>
    <cellStyle name="Note 2 6 2 2 6 2" xfId="56825"/>
    <cellStyle name="Note 2 6 2 2 6 2 2" xfId="56826"/>
    <cellStyle name="Note 2 6 2 2 6 2 3" xfId="56827"/>
    <cellStyle name="Note 2 6 2 2 6 2 4" xfId="56828"/>
    <cellStyle name="Note 2 6 2 2 6 2 5" xfId="56829"/>
    <cellStyle name="Note 2 6 2 2 6 2 6" xfId="56830"/>
    <cellStyle name="Note 2 6 2 2 6 2 7" xfId="56831"/>
    <cellStyle name="Note 2 6 2 2 6 2 8" xfId="56832"/>
    <cellStyle name="Note 2 6 2 2 6 2 9" xfId="56833"/>
    <cellStyle name="Note 2 6 2 2 6 3" xfId="56834"/>
    <cellStyle name="Note 2 6 2 2 6 4" xfId="56835"/>
    <cellStyle name="Note 2 6 2 2 6 5" xfId="56836"/>
    <cellStyle name="Note 2 6 2 2 6 6" xfId="56837"/>
    <cellStyle name="Note 2 6 2 2 6 7" xfId="56838"/>
    <cellStyle name="Note 2 6 2 2 6 8" xfId="56839"/>
    <cellStyle name="Note 2 6 2 2 6 9" xfId="56840"/>
    <cellStyle name="Note 2 6 2 2 7" xfId="56841"/>
    <cellStyle name="Note 2 6 2 2 7 2" xfId="56842"/>
    <cellStyle name="Note 2 6 2 2 7 3" xfId="56843"/>
    <cellStyle name="Note 2 6 2 2 7 4" xfId="56844"/>
    <cellStyle name="Note 2 6 2 2 7 5" xfId="56845"/>
    <cellStyle name="Note 2 6 2 2 7 6" xfId="56846"/>
    <cellStyle name="Note 2 6 2 2 7 7" xfId="56847"/>
    <cellStyle name="Note 2 6 2 2 7 8" xfId="56848"/>
    <cellStyle name="Note 2 6 2 2 8" xfId="56849"/>
    <cellStyle name="Note 2 6 2 2 8 2" xfId="56850"/>
    <cellStyle name="Note 2 6 2 2 8 3" xfId="56851"/>
    <cellStyle name="Note 2 6 2 2 8 4" xfId="56852"/>
    <cellStyle name="Note 2 6 2 2 8 5" xfId="56853"/>
    <cellStyle name="Note 2 6 2 2 8 6" xfId="56854"/>
    <cellStyle name="Note 2 6 2 2 8 7" xfId="56855"/>
    <cellStyle name="Note 2 6 2 2 8 8" xfId="56856"/>
    <cellStyle name="Note 2 6 2 2 8 9" xfId="56857"/>
    <cellStyle name="Note 2 6 2 2 9" xfId="56858"/>
    <cellStyle name="Note 2 6 2 20" xfId="56859"/>
    <cellStyle name="Note 2 6 2 21" xfId="56860"/>
    <cellStyle name="Note 2 6 2 22" xfId="56861"/>
    <cellStyle name="Note 2 6 2 23" xfId="56862"/>
    <cellStyle name="Note 2 6 2 24" xfId="56863"/>
    <cellStyle name="Note 2 6 2 25" xfId="56864"/>
    <cellStyle name="Note 2 6 2 26" xfId="56865"/>
    <cellStyle name="Note 2 6 2 27" xfId="56866"/>
    <cellStyle name="Note 2 6 2 28" xfId="56867"/>
    <cellStyle name="Note 2 6 2 3" xfId="56868"/>
    <cellStyle name="Note 2 6 2 3 10" xfId="56869"/>
    <cellStyle name="Note 2 6 2 3 11" xfId="56870"/>
    <cellStyle name="Note 2 6 2 3 12" xfId="56871"/>
    <cellStyle name="Note 2 6 2 3 13" xfId="56872"/>
    <cellStyle name="Note 2 6 2 3 14" xfId="56873"/>
    <cellStyle name="Note 2 6 2 3 15" xfId="56874"/>
    <cellStyle name="Note 2 6 2 3 16" xfId="56875"/>
    <cellStyle name="Note 2 6 2 3 17" xfId="56876"/>
    <cellStyle name="Note 2 6 2 3 18" xfId="56877"/>
    <cellStyle name="Note 2 6 2 3 2" xfId="56878"/>
    <cellStyle name="Note 2 6 2 3 2 10" xfId="56879"/>
    <cellStyle name="Note 2 6 2 3 2 11" xfId="56880"/>
    <cellStyle name="Note 2 6 2 3 2 12" xfId="56881"/>
    <cellStyle name="Note 2 6 2 3 2 13" xfId="56882"/>
    <cellStyle name="Note 2 6 2 3 2 2" xfId="56883"/>
    <cellStyle name="Note 2 6 2 3 2 2 10" xfId="56884"/>
    <cellStyle name="Note 2 6 2 3 2 2 2" xfId="56885"/>
    <cellStyle name="Note 2 6 2 3 2 2 2 2" xfId="56886"/>
    <cellStyle name="Note 2 6 2 3 2 2 2 3" xfId="56887"/>
    <cellStyle name="Note 2 6 2 3 2 2 2 4" xfId="56888"/>
    <cellStyle name="Note 2 6 2 3 2 2 2 5" xfId="56889"/>
    <cellStyle name="Note 2 6 2 3 2 2 2 6" xfId="56890"/>
    <cellStyle name="Note 2 6 2 3 2 2 2 7" xfId="56891"/>
    <cellStyle name="Note 2 6 2 3 2 2 2 8" xfId="56892"/>
    <cellStyle name="Note 2 6 2 3 2 2 2 9" xfId="56893"/>
    <cellStyle name="Note 2 6 2 3 2 2 3" xfId="56894"/>
    <cellStyle name="Note 2 6 2 3 2 2 4" xfId="56895"/>
    <cellStyle name="Note 2 6 2 3 2 2 5" xfId="56896"/>
    <cellStyle name="Note 2 6 2 3 2 2 6" xfId="56897"/>
    <cellStyle name="Note 2 6 2 3 2 2 7" xfId="56898"/>
    <cellStyle name="Note 2 6 2 3 2 2 8" xfId="56899"/>
    <cellStyle name="Note 2 6 2 3 2 2 9" xfId="56900"/>
    <cellStyle name="Note 2 6 2 3 2 3" xfId="56901"/>
    <cellStyle name="Note 2 6 2 3 2 3 2" xfId="56902"/>
    <cellStyle name="Note 2 6 2 3 2 3 3" xfId="56903"/>
    <cellStyle name="Note 2 6 2 3 2 3 4" xfId="56904"/>
    <cellStyle name="Note 2 6 2 3 2 3 5" xfId="56905"/>
    <cellStyle name="Note 2 6 2 3 2 3 6" xfId="56906"/>
    <cellStyle name="Note 2 6 2 3 2 3 7" xfId="56907"/>
    <cellStyle name="Note 2 6 2 3 2 3 8" xfId="56908"/>
    <cellStyle name="Note 2 6 2 3 2 4" xfId="56909"/>
    <cellStyle name="Note 2 6 2 3 2 4 2" xfId="56910"/>
    <cellStyle name="Note 2 6 2 3 2 4 3" xfId="56911"/>
    <cellStyle name="Note 2 6 2 3 2 4 4" xfId="56912"/>
    <cellStyle name="Note 2 6 2 3 2 4 5" xfId="56913"/>
    <cellStyle name="Note 2 6 2 3 2 4 6" xfId="56914"/>
    <cellStyle name="Note 2 6 2 3 2 4 7" xfId="56915"/>
    <cellStyle name="Note 2 6 2 3 2 4 8" xfId="56916"/>
    <cellStyle name="Note 2 6 2 3 2 4 9" xfId="56917"/>
    <cellStyle name="Note 2 6 2 3 2 5" xfId="56918"/>
    <cellStyle name="Note 2 6 2 3 2 6" xfId="56919"/>
    <cellStyle name="Note 2 6 2 3 2 7" xfId="56920"/>
    <cellStyle name="Note 2 6 2 3 2 8" xfId="56921"/>
    <cellStyle name="Note 2 6 2 3 2 9" xfId="56922"/>
    <cellStyle name="Note 2 6 2 3 3" xfId="56923"/>
    <cellStyle name="Note 2 6 2 3 3 10" xfId="56924"/>
    <cellStyle name="Note 2 6 2 3 3 11" xfId="56925"/>
    <cellStyle name="Note 2 6 2 3 3 12" xfId="56926"/>
    <cellStyle name="Note 2 6 2 3 3 13" xfId="56927"/>
    <cellStyle name="Note 2 6 2 3 3 2" xfId="56928"/>
    <cellStyle name="Note 2 6 2 3 3 2 10" xfId="56929"/>
    <cellStyle name="Note 2 6 2 3 3 2 2" xfId="56930"/>
    <cellStyle name="Note 2 6 2 3 3 2 2 2" xfId="56931"/>
    <cellStyle name="Note 2 6 2 3 3 2 2 3" xfId="56932"/>
    <cellStyle name="Note 2 6 2 3 3 2 2 4" xfId="56933"/>
    <cellStyle name="Note 2 6 2 3 3 2 2 5" xfId="56934"/>
    <cellStyle name="Note 2 6 2 3 3 2 2 6" xfId="56935"/>
    <cellStyle name="Note 2 6 2 3 3 2 2 7" xfId="56936"/>
    <cellStyle name="Note 2 6 2 3 3 2 2 8" xfId="56937"/>
    <cellStyle name="Note 2 6 2 3 3 2 2 9" xfId="56938"/>
    <cellStyle name="Note 2 6 2 3 3 2 3" xfId="56939"/>
    <cellStyle name="Note 2 6 2 3 3 2 4" xfId="56940"/>
    <cellStyle name="Note 2 6 2 3 3 2 5" xfId="56941"/>
    <cellStyle name="Note 2 6 2 3 3 2 6" xfId="56942"/>
    <cellStyle name="Note 2 6 2 3 3 2 7" xfId="56943"/>
    <cellStyle name="Note 2 6 2 3 3 2 8" xfId="56944"/>
    <cellStyle name="Note 2 6 2 3 3 2 9" xfId="56945"/>
    <cellStyle name="Note 2 6 2 3 3 3" xfId="56946"/>
    <cellStyle name="Note 2 6 2 3 3 3 2" xfId="56947"/>
    <cellStyle name="Note 2 6 2 3 3 3 3" xfId="56948"/>
    <cellStyle name="Note 2 6 2 3 3 3 4" xfId="56949"/>
    <cellStyle name="Note 2 6 2 3 3 3 5" xfId="56950"/>
    <cellStyle name="Note 2 6 2 3 3 3 6" xfId="56951"/>
    <cellStyle name="Note 2 6 2 3 3 3 7" xfId="56952"/>
    <cellStyle name="Note 2 6 2 3 3 3 8" xfId="56953"/>
    <cellStyle name="Note 2 6 2 3 3 4" xfId="56954"/>
    <cellStyle name="Note 2 6 2 3 3 4 2" xfId="56955"/>
    <cellStyle name="Note 2 6 2 3 3 4 3" xfId="56956"/>
    <cellStyle name="Note 2 6 2 3 3 4 4" xfId="56957"/>
    <cellStyle name="Note 2 6 2 3 3 4 5" xfId="56958"/>
    <cellStyle name="Note 2 6 2 3 3 4 6" xfId="56959"/>
    <cellStyle name="Note 2 6 2 3 3 4 7" xfId="56960"/>
    <cellStyle name="Note 2 6 2 3 3 4 8" xfId="56961"/>
    <cellStyle name="Note 2 6 2 3 3 4 9" xfId="56962"/>
    <cellStyle name="Note 2 6 2 3 3 5" xfId="56963"/>
    <cellStyle name="Note 2 6 2 3 3 6" xfId="56964"/>
    <cellStyle name="Note 2 6 2 3 3 7" xfId="56965"/>
    <cellStyle name="Note 2 6 2 3 3 8" xfId="56966"/>
    <cellStyle name="Note 2 6 2 3 3 9" xfId="56967"/>
    <cellStyle name="Note 2 6 2 3 4" xfId="56968"/>
    <cellStyle name="Note 2 6 2 3 4 10" xfId="56969"/>
    <cellStyle name="Note 2 6 2 3 4 11" xfId="56970"/>
    <cellStyle name="Note 2 6 2 3 4 12" xfId="56971"/>
    <cellStyle name="Note 2 6 2 3 4 13" xfId="56972"/>
    <cellStyle name="Note 2 6 2 3 4 2" xfId="56973"/>
    <cellStyle name="Note 2 6 2 3 4 2 10" xfId="56974"/>
    <cellStyle name="Note 2 6 2 3 4 2 2" xfId="56975"/>
    <cellStyle name="Note 2 6 2 3 4 2 2 2" xfId="56976"/>
    <cellStyle name="Note 2 6 2 3 4 2 2 3" xfId="56977"/>
    <cellStyle name="Note 2 6 2 3 4 2 2 4" xfId="56978"/>
    <cellStyle name="Note 2 6 2 3 4 2 2 5" xfId="56979"/>
    <cellStyle name="Note 2 6 2 3 4 2 2 6" xfId="56980"/>
    <cellStyle name="Note 2 6 2 3 4 2 2 7" xfId="56981"/>
    <cellStyle name="Note 2 6 2 3 4 2 2 8" xfId="56982"/>
    <cellStyle name="Note 2 6 2 3 4 2 2 9" xfId="56983"/>
    <cellStyle name="Note 2 6 2 3 4 2 3" xfId="56984"/>
    <cellStyle name="Note 2 6 2 3 4 2 4" xfId="56985"/>
    <cellStyle name="Note 2 6 2 3 4 2 5" xfId="56986"/>
    <cellStyle name="Note 2 6 2 3 4 2 6" xfId="56987"/>
    <cellStyle name="Note 2 6 2 3 4 2 7" xfId="56988"/>
    <cellStyle name="Note 2 6 2 3 4 2 8" xfId="56989"/>
    <cellStyle name="Note 2 6 2 3 4 2 9" xfId="56990"/>
    <cellStyle name="Note 2 6 2 3 4 3" xfId="56991"/>
    <cellStyle name="Note 2 6 2 3 4 3 2" xfId="56992"/>
    <cellStyle name="Note 2 6 2 3 4 3 3" xfId="56993"/>
    <cellStyle name="Note 2 6 2 3 4 3 4" xfId="56994"/>
    <cellStyle name="Note 2 6 2 3 4 3 5" xfId="56995"/>
    <cellStyle name="Note 2 6 2 3 4 3 6" xfId="56996"/>
    <cellStyle name="Note 2 6 2 3 4 3 7" xfId="56997"/>
    <cellStyle name="Note 2 6 2 3 4 3 8" xfId="56998"/>
    <cellStyle name="Note 2 6 2 3 4 4" xfId="56999"/>
    <cellStyle name="Note 2 6 2 3 4 4 2" xfId="57000"/>
    <cellStyle name="Note 2 6 2 3 4 4 3" xfId="57001"/>
    <cellStyle name="Note 2 6 2 3 4 4 4" xfId="57002"/>
    <cellStyle name="Note 2 6 2 3 4 4 5" xfId="57003"/>
    <cellStyle name="Note 2 6 2 3 4 4 6" xfId="57004"/>
    <cellStyle name="Note 2 6 2 3 4 4 7" xfId="57005"/>
    <cellStyle name="Note 2 6 2 3 4 4 8" xfId="57006"/>
    <cellStyle name="Note 2 6 2 3 4 4 9" xfId="57007"/>
    <cellStyle name="Note 2 6 2 3 4 5" xfId="57008"/>
    <cellStyle name="Note 2 6 2 3 4 6" xfId="57009"/>
    <cellStyle name="Note 2 6 2 3 4 7" xfId="57010"/>
    <cellStyle name="Note 2 6 2 3 4 8" xfId="57011"/>
    <cellStyle name="Note 2 6 2 3 4 9" xfId="57012"/>
    <cellStyle name="Note 2 6 2 3 5" xfId="57013"/>
    <cellStyle name="Note 2 6 2 3 5 10" xfId="57014"/>
    <cellStyle name="Note 2 6 2 3 5 11" xfId="57015"/>
    <cellStyle name="Note 2 6 2 3 5 12" xfId="57016"/>
    <cellStyle name="Note 2 6 2 3 5 13" xfId="57017"/>
    <cellStyle name="Note 2 6 2 3 5 2" xfId="57018"/>
    <cellStyle name="Note 2 6 2 3 5 2 10" xfId="57019"/>
    <cellStyle name="Note 2 6 2 3 5 2 2" xfId="57020"/>
    <cellStyle name="Note 2 6 2 3 5 2 2 2" xfId="57021"/>
    <cellStyle name="Note 2 6 2 3 5 2 2 3" xfId="57022"/>
    <cellStyle name="Note 2 6 2 3 5 2 2 4" xfId="57023"/>
    <cellStyle name="Note 2 6 2 3 5 2 2 5" xfId="57024"/>
    <cellStyle name="Note 2 6 2 3 5 2 2 6" xfId="57025"/>
    <cellStyle name="Note 2 6 2 3 5 2 2 7" xfId="57026"/>
    <cellStyle name="Note 2 6 2 3 5 2 2 8" xfId="57027"/>
    <cellStyle name="Note 2 6 2 3 5 2 2 9" xfId="57028"/>
    <cellStyle name="Note 2 6 2 3 5 2 3" xfId="57029"/>
    <cellStyle name="Note 2 6 2 3 5 2 4" xfId="57030"/>
    <cellStyle name="Note 2 6 2 3 5 2 5" xfId="57031"/>
    <cellStyle name="Note 2 6 2 3 5 2 6" xfId="57032"/>
    <cellStyle name="Note 2 6 2 3 5 2 7" xfId="57033"/>
    <cellStyle name="Note 2 6 2 3 5 2 8" xfId="57034"/>
    <cellStyle name="Note 2 6 2 3 5 2 9" xfId="57035"/>
    <cellStyle name="Note 2 6 2 3 5 3" xfId="57036"/>
    <cellStyle name="Note 2 6 2 3 5 3 2" xfId="57037"/>
    <cellStyle name="Note 2 6 2 3 5 3 3" xfId="57038"/>
    <cellStyle name="Note 2 6 2 3 5 3 4" xfId="57039"/>
    <cellStyle name="Note 2 6 2 3 5 3 5" xfId="57040"/>
    <cellStyle name="Note 2 6 2 3 5 3 6" xfId="57041"/>
    <cellStyle name="Note 2 6 2 3 5 3 7" xfId="57042"/>
    <cellStyle name="Note 2 6 2 3 5 3 8" xfId="57043"/>
    <cellStyle name="Note 2 6 2 3 5 4" xfId="57044"/>
    <cellStyle name="Note 2 6 2 3 5 4 2" xfId="57045"/>
    <cellStyle name="Note 2 6 2 3 5 4 3" xfId="57046"/>
    <cellStyle name="Note 2 6 2 3 5 4 4" xfId="57047"/>
    <cellStyle name="Note 2 6 2 3 5 4 5" xfId="57048"/>
    <cellStyle name="Note 2 6 2 3 5 4 6" xfId="57049"/>
    <cellStyle name="Note 2 6 2 3 5 4 7" xfId="57050"/>
    <cellStyle name="Note 2 6 2 3 5 4 8" xfId="57051"/>
    <cellStyle name="Note 2 6 2 3 5 4 9" xfId="57052"/>
    <cellStyle name="Note 2 6 2 3 5 5" xfId="57053"/>
    <cellStyle name="Note 2 6 2 3 5 6" xfId="57054"/>
    <cellStyle name="Note 2 6 2 3 5 7" xfId="57055"/>
    <cellStyle name="Note 2 6 2 3 5 8" xfId="57056"/>
    <cellStyle name="Note 2 6 2 3 5 9" xfId="57057"/>
    <cellStyle name="Note 2 6 2 3 6" xfId="57058"/>
    <cellStyle name="Note 2 6 2 3 6 10" xfId="57059"/>
    <cellStyle name="Note 2 6 2 3 6 2" xfId="57060"/>
    <cellStyle name="Note 2 6 2 3 6 2 2" xfId="57061"/>
    <cellStyle name="Note 2 6 2 3 6 2 3" xfId="57062"/>
    <cellStyle name="Note 2 6 2 3 6 2 4" xfId="57063"/>
    <cellStyle name="Note 2 6 2 3 6 2 5" xfId="57064"/>
    <cellStyle name="Note 2 6 2 3 6 2 6" xfId="57065"/>
    <cellStyle name="Note 2 6 2 3 6 2 7" xfId="57066"/>
    <cellStyle name="Note 2 6 2 3 6 2 8" xfId="57067"/>
    <cellStyle name="Note 2 6 2 3 6 2 9" xfId="57068"/>
    <cellStyle name="Note 2 6 2 3 6 3" xfId="57069"/>
    <cellStyle name="Note 2 6 2 3 6 4" xfId="57070"/>
    <cellStyle name="Note 2 6 2 3 6 5" xfId="57071"/>
    <cellStyle name="Note 2 6 2 3 6 6" xfId="57072"/>
    <cellStyle name="Note 2 6 2 3 6 7" xfId="57073"/>
    <cellStyle name="Note 2 6 2 3 6 8" xfId="57074"/>
    <cellStyle name="Note 2 6 2 3 6 9" xfId="57075"/>
    <cellStyle name="Note 2 6 2 3 7" xfId="57076"/>
    <cellStyle name="Note 2 6 2 3 7 2" xfId="57077"/>
    <cellStyle name="Note 2 6 2 3 7 3" xfId="57078"/>
    <cellStyle name="Note 2 6 2 3 7 4" xfId="57079"/>
    <cellStyle name="Note 2 6 2 3 7 5" xfId="57080"/>
    <cellStyle name="Note 2 6 2 3 7 6" xfId="57081"/>
    <cellStyle name="Note 2 6 2 3 7 7" xfId="57082"/>
    <cellStyle name="Note 2 6 2 3 7 8" xfId="57083"/>
    <cellStyle name="Note 2 6 2 3 8" xfId="57084"/>
    <cellStyle name="Note 2 6 2 3 8 2" xfId="57085"/>
    <cellStyle name="Note 2 6 2 3 8 3" xfId="57086"/>
    <cellStyle name="Note 2 6 2 3 8 4" xfId="57087"/>
    <cellStyle name="Note 2 6 2 3 8 5" xfId="57088"/>
    <cellStyle name="Note 2 6 2 3 8 6" xfId="57089"/>
    <cellStyle name="Note 2 6 2 3 8 7" xfId="57090"/>
    <cellStyle name="Note 2 6 2 3 8 8" xfId="57091"/>
    <cellStyle name="Note 2 6 2 3 8 9" xfId="57092"/>
    <cellStyle name="Note 2 6 2 3 9" xfId="57093"/>
    <cellStyle name="Note 2 6 2 4" xfId="57094"/>
    <cellStyle name="Note 2 6 2 4 10" xfId="57095"/>
    <cellStyle name="Note 2 6 2 4 11" xfId="57096"/>
    <cellStyle name="Note 2 6 2 4 12" xfId="57097"/>
    <cellStyle name="Note 2 6 2 4 13" xfId="57098"/>
    <cellStyle name="Note 2 6 2 4 2" xfId="57099"/>
    <cellStyle name="Note 2 6 2 4 2 10" xfId="57100"/>
    <cellStyle name="Note 2 6 2 4 2 2" xfId="57101"/>
    <cellStyle name="Note 2 6 2 4 2 2 2" xfId="57102"/>
    <cellStyle name="Note 2 6 2 4 2 2 3" xfId="57103"/>
    <cellStyle name="Note 2 6 2 4 2 2 4" xfId="57104"/>
    <cellStyle name="Note 2 6 2 4 2 2 5" xfId="57105"/>
    <cellStyle name="Note 2 6 2 4 2 2 6" xfId="57106"/>
    <cellStyle name="Note 2 6 2 4 2 2 7" xfId="57107"/>
    <cellStyle name="Note 2 6 2 4 2 2 8" xfId="57108"/>
    <cellStyle name="Note 2 6 2 4 2 2 9" xfId="57109"/>
    <cellStyle name="Note 2 6 2 4 2 3" xfId="57110"/>
    <cellStyle name="Note 2 6 2 4 2 4" xfId="57111"/>
    <cellStyle name="Note 2 6 2 4 2 5" xfId="57112"/>
    <cellStyle name="Note 2 6 2 4 2 6" xfId="57113"/>
    <cellStyle name="Note 2 6 2 4 2 7" xfId="57114"/>
    <cellStyle name="Note 2 6 2 4 2 8" xfId="57115"/>
    <cellStyle name="Note 2 6 2 4 2 9" xfId="57116"/>
    <cellStyle name="Note 2 6 2 4 3" xfId="57117"/>
    <cellStyle name="Note 2 6 2 4 3 2" xfId="57118"/>
    <cellStyle name="Note 2 6 2 4 3 3" xfId="57119"/>
    <cellStyle name="Note 2 6 2 4 3 4" xfId="57120"/>
    <cellStyle name="Note 2 6 2 4 3 5" xfId="57121"/>
    <cellStyle name="Note 2 6 2 4 3 6" xfId="57122"/>
    <cellStyle name="Note 2 6 2 4 3 7" xfId="57123"/>
    <cellStyle name="Note 2 6 2 4 3 8" xfId="57124"/>
    <cellStyle name="Note 2 6 2 4 4" xfId="57125"/>
    <cellStyle name="Note 2 6 2 4 4 2" xfId="57126"/>
    <cellStyle name="Note 2 6 2 4 4 3" xfId="57127"/>
    <cellStyle name="Note 2 6 2 4 4 4" xfId="57128"/>
    <cellStyle name="Note 2 6 2 4 4 5" xfId="57129"/>
    <cellStyle name="Note 2 6 2 4 4 6" xfId="57130"/>
    <cellStyle name="Note 2 6 2 4 4 7" xfId="57131"/>
    <cellStyle name="Note 2 6 2 4 4 8" xfId="57132"/>
    <cellStyle name="Note 2 6 2 4 4 9" xfId="57133"/>
    <cellStyle name="Note 2 6 2 4 5" xfId="57134"/>
    <cellStyle name="Note 2 6 2 4 6" xfId="57135"/>
    <cellStyle name="Note 2 6 2 4 7" xfId="57136"/>
    <cellStyle name="Note 2 6 2 4 8" xfId="57137"/>
    <cellStyle name="Note 2 6 2 4 9" xfId="57138"/>
    <cellStyle name="Note 2 6 2 5" xfId="57139"/>
    <cellStyle name="Note 2 6 2 5 2" xfId="57140"/>
    <cellStyle name="Note 2 6 2 5 3" xfId="57141"/>
    <cellStyle name="Note 2 6 2 5 4" xfId="57142"/>
    <cellStyle name="Note 2 6 2 5 5" xfId="57143"/>
    <cellStyle name="Note 2 6 2 5 6" xfId="57144"/>
    <cellStyle name="Note 2 6 2 5 7" xfId="57145"/>
    <cellStyle name="Note 2 6 2 5 8" xfId="57146"/>
    <cellStyle name="Note 2 6 2 5 9" xfId="57147"/>
    <cellStyle name="Note 2 6 2 6" xfId="57148"/>
    <cellStyle name="Note 2 6 2 6 2" xfId="57149"/>
    <cellStyle name="Note 2 6 2 6 3" xfId="57150"/>
    <cellStyle name="Note 2 6 2 6 4" xfId="57151"/>
    <cellStyle name="Note 2 6 2 6 5" xfId="57152"/>
    <cellStyle name="Note 2 6 2 6 6" xfId="57153"/>
    <cellStyle name="Note 2 6 2 6 7" xfId="57154"/>
    <cellStyle name="Note 2 6 2 6 8" xfId="57155"/>
    <cellStyle name="Note 2 6 2 7" xfId="57156"/>
    <cellStyle name="Note 2 6 2 7 2" xfId="57157"/>
    <cellStyle name="Note 2 6 2 7 3" xfId="57158"/>
    <cellStyle name="Note 2 6 2 7 4" xfId="57159"/>
    <cellStyle name="Note 2 6 2 7 5" xfId="57160"/>
    <cellStyle name="Note 2 6 2 7 6" xfId="57161"/>
    <cellStyle name="Note 2 6 2 7 7" xfId="57162"/>
    <cellStyle name="Note 2 6 2 7 8" xfId="57163"/>
    <cellStyle name="Note 2 6 2 8" xfId="57164"/>
    <cellStyle name="Note 2 6 2 8 2" xfId="57165"/>
    <cellStyle name="Note 2 6 2 8 3" xfId="57166"/>
    <cellStyle name="Note 2 6 2 8 4" xfId="57167"/>
    <cellStyle name="Note 2 6 2 8 5" xfId="57168"/>
    <cellStyle name="Note 2 6 2 8 6" xfId="57169"/>
    <cellStyle name="Note 2 6 2 8 7" xfId="57170"/>
    <cellStyle name="Note 2 6 2 8 8" xfId="57171"/>
    <cellStyle name="Note 2 6 2 9" xfId="57172"/>
    <cellStyle name="Note 2 6 2 9 2" xfId="57173"/>
    <cellStyle name="Note 2 6 2 9 3" xfId="57174"/>
    <cellStyle name="Note 2 6 2 9 4" xfId="57175"/>
    <cellStyle name="Note 2 6 2 9 5" xfId="57176"/>
    <cellStyle name="Note 2 6 2 9 6" xfId="57177"/>
    <cellStyle name="Note 2 6 2 9 7" xfId="57178"/>
    <cellStyle name="Note 2 6 2 9 8" xfId="57179"/>
    <cellStyle name="Note 2 6 20" xfId="57180"/>
    <cellStyle name="Note 2 6 21" xfId="57181"/>
    <cellStyle name="Note 2 6 22" xfId="57182"/>
    <cellStyle name="Note 2 6 23" xfId="57183"/>
    <cellStyle name="Note 2 6 24" xfId="57184"/>
    <cellStyle name="Note 2 6 25" xfId="57185"/>
    <cellStyle name="Note 2 6 26" xfId="57186"/>
    <cellStyle name="Note 2 6 27" xfId="57187"/>
    <cellStyle name="Note 2 6 3" xfId="57188"/>
    <cellStyle name="Note 2 6 3 10" xfId="57189"/>
    <cellStyle name="Note 2 6 3 11" xfId="57190"/>
    <cellStyle name="Note 2 6 3 12" xfId="57191"/>
    <cellStyle name="Note 2 6 3 13" xfId="57192"/>
    <cellStyle name="Note 2 6 3 14" xfId="57193"/>
    <cellStyle name="Note 2 6 3 15" xfId="57194"/>
    <cellStyle name="Note 2 6 3 16" xfId="57195"/>
    <cellStyle name="Note 2 6 3 17" xfId="57196"/>
    <cellStyle name="Note 2 6 3 18" xfId="57197"/>
    <cellStyle name="Note 2 6 3 19" xfId="57198"/>
    <cellStyle name="Note 2 6 3 2" xfId="57199"/>
    <cellStyle name="Note 2 6 3 2 10" xfId="57200"/>
    <cellStyle name="Note 2 6 3 2 11" xfId="57201"/>
    <cellStyle name="Note 2 6 3 2 12" xfId="57202"/>
    <cellStyle name="Note 2 6 3 2 13" xfId="57203"/>
    <cellStyle name="Note 2 6 3 2 2" xfId="57204"/>
    <cellStyle name="Note 2 6 3 2 2 10" xfId="57205"/>
    <cellStyle name="Note 2 6 3 2 2 2" xfId="57206"/>
    <cellStyle name="Note 2 6 3 2 2 2 2" xfId="57207"/>
    <cellStyle name="Note 2 6 3 2 2 2 3" xfId="57208"/>
    <cellStyle name="Note 2 6 3 2 2 2 4" xfId="57209"/>
    <cellStyle name="Note 2 6 3 2 2 2 5" xfId="57210"/>
    <cellStyle name="Note 2 6 3 2 2 2 6" xfId="57211"/>
    <cellStyle name="Note 2 6 3 2 2 2 7" xfId="57212"/>
    <cellStyle name="Note 2 6 3 2 2 2 8" xfId="57213"/>
    <cellStyle name="Note 2 6 3 2 2 2 9" xfId="57214"/>
    <cellStyle name="Note 2 6 3 2 2 3" xfId="57215"/>
    <cellStyle name="Note 2 6 3 2 2 4" xfId="57216"/>
    <cellStyle name="Note 2 6 3 2 2 5" xfId="57217"/>
    <cellStyle name="Note 2 6 3 2 2 6" xfId="57218"/>
    <cellStyle name="Note 2 6 3 2 2 7" xfId="57219"/>
    <cellStyle name="Note 2 6 3 2 2 8" xfId="57220"/>
    <cellStyle name="Note 2 6 3 2 2 9" xfId="57221"/>
    <cellStyle name="Note 2 6 3 2 3" xfId="57222"/>
    <cellStyle name="Note 2 6 3 2 3 2" xfId="57223"/>
    <cellStyle name="Note 2 6 3 2 3 3" xfId="57224"/>
    <cellStyle name="Note 2 6 3 2 3 4" xfId="57225"/>
    <cellStyle name="Note 2 6 3 2 3 5" xfId="57226"/>
    <cellStyle name="Note 2 6 3 2 3 6" xfId="57227"/>
    <cellStyle name="Note 2 6 3 2 3 7" xfId="57228"/>
    <cellStyle name="Note 2 6 3 2 3 8" xfId="57229"/>
    <cellStyle name="Note 2 6 3 2 4" xfId="57230"/>
    <cellStyle name="Note 2 6 3 2 4 2" xfId="57231"/>
    <cellStyle name="Note 2 6 3 2 4 3" xfId="57232"/>
    <cellStyle name="Note 2 6 3 2 4 4" xfId="57233"/>
    <cellStyle name="Note 2 6 3 2 4 5" xfId="57234"/>
    <cellStyle name="Note 2 6 3 2 4 6" xfId="57235"/>
    <cellStyle name="Note 2 6 3 2 4 7" xfId="57236"/>
    <cellStyle name="Note 2 6 3 2 4 8" xfId="57237"/>
    <cellStyle name="Note 2 6 3 2 4 9" xfId="57238"/>
    <cellStyle name="Note 2 6 3 2 5" xfId="57239"/>
    <cellStyle name="Note 2 6 3 2 6" xfId="57240"/>
    <cellStyle name="Note 2 6 3 2 7" xfId="57241"/>
    <cellStyle name="Note 2 6 3 2 8" xfId="57242"/>
    <cellStyle name="Note 2 6 3 2 9" xfId="57243"/>
    <cellStyle name="Note 2 6 3 20" xfId="57244"/>
    <cellStyle name="Note 2 6 3 21" xfId="57245"/>
    <cellStyle name="Note 2 6 3 22" xfId="57246"/>
    <cellStyle name="Note 2 6 3 23" xfId="57247"/>
    <cellStyle name="Note 2 6 3 24" xfId="57248"/>
    <cellStyle name="Note 2 6 3 3" xfId="57249"/>
    <cellStyle name="Note 2 6 3 3 10" xfId="57250"/>
    <cellStyle name="Note 2 6 3 3 11" xfId="57251"/>
    <cellStyle name="Note 2 6 3 3 12" xfId="57252"/>
    <cellStyle name="Note 2 6 3 3 13" xfId="57253"/>
    <cellStyle name="Note 2 6 3 3 2" xfId="57254"/>
    <cellStyle name="Note 2 6 3 3 2 10" xfId="57255"/>
    <cellStyle name="Note 2 6 3 3 2 2" xfId="57256"/>
    <cellStyle name="Note 2 6 3 3 2 2 2" xfId="57257"/>
    <cellStyle name="Note 2 6 3 3 2 2 3" xfId="57258"/>
    <cellStyle name="Note 2 6 3 3 2 2 4" xfId="57259"/>
    <cellStyle name="Note 2 6 3 3 2 2 5" xfId="57260"/>
    <cellStyle name="Note 2 6 3 3 2 2 6" xfId="57261"/>
    <cellStyle name="Note 2 6 3 3 2 2 7" xfId="57262"/>
    <cellStyle name="Note 2 6 3 3 2 2 8" xfId="57263"/>
    <cellStyle name="Note 2 6 3 3 2 2 9" xfId="57264"/>
    <cellStyle name="Note 2 6 3 3 2 3" xfId="57265"/>
    <cellStyle name="Note 2 6 3 3 2 4" xfId="57266"/>
    <cellStyle name="Note 2 6 3 3 2 5" xfId="57267"/>
    <cellStyle name="Note 2 6 3 3 2 6" xfId="57268"/>
    <cellStyle name="Note 2 6 3 3 2 7" xfId="57269"/>
    <cellStyle name="Note 2 6 3 3 2 8" xfId="57270"/>
    <cellStyle name="Note 2 6 3 3 2 9" xfId="57271"/>
    <cellStyle name="Note 2 6 3 3 3" xfId="57272"/>
    <cellStyle name="Note 2 6 3 3 3 2" xfId="57273"/>
    <cellStyle name="Note 2 6 3 3 3 3" xfId="57274"/>
    <cellStyle name="Note 2 6 3 3 3 4" xfId="57275"/>
    <cellStyle name="Note 2 6 3 3 3 5" xfId="57276"/>
    <cellStyle name="Note 2 6 3 3 3 6" xfId="57277"/>
    <cellStyle name="Note 2 6 3 3 3 7" xfId="57278"/>
    <cellStyle name="Note 2 6 3 3 3 8" xfId="57279"/>
    <cellStyle name="Note 2 6 3 3 4" xfId="57280"/>
    <cellStyle name="Note 2 6 3 3 4 2" xfId="57281"/>
    <cellStyle name="Note 2 6 3 3 4 3" xfId="57282"/>
    <cellStyle name="Note 2 6 3 3 4 4" xfId="57283"/>
    <cellStyle name="Note 2 6 3 3 4 5" xfId="57284"/>
    <cellStyle name="Note 2 6 3 3 4 6" xfId="57285"/>
    <cellStyle name="Note 2 6 3 3 4 7" xfId="57286"/>
    <cellStyle name="Note 2 6 3 3 4 8" xfId="57287"/>
    <cellStyle name="Note 2 6 3 3 4 9" xfId="57288"/>
    <cellStyle name="Note 2 6 3 3 5" xfId="57289"/>
    <cellStyle name="Note 2 6 3 3 6" xfId="57290"/>
    <cellStyle name="Note 2 6 3 3 7" xfId="57291"/>
    <cellStyle name="Note 2 6 3 3 8" xfId="57292"/>
    <cellStyle name="Note 2 6 3 3 9" xfId="57293"/>
    <cellStyle name="Note 2 6 3 4" xfId="57294"/>
    <cellStyle name="Note 2 6 3 4 10" xfId="57295"/>
    <cellStyle name="Note 2 6 3 4 11" xfId="57296"/>
    <cellStyle name="Note 2 6 3 4 12" xfId="57297"/>
    <cellStyle name="Note 2 6 3 4 13" xfId="57298"/>
    <cellStyle name="Note 2 6 3 4 2" xfId="57299"/>
    <cellStyle name="Note 2 6 3 4 2 10" xfId="57300"/>
    <cellStyle name="Note 2 6 3 4 2 2" xfId="57301"/>
    <cellStyle name="Note 2 6 3 4 2 2 2" xfId="57302"/>
    <cellStyle name="Note 2 6 3 4 2 2 3" xfId="57303"/>
    <cellStyle name="Note 2 6 3 4 2 2 4" xfId="57304"/>
    <cellStyle name="Note 2 6 3 4 2 2 5" xfId="57305"/>
    <cellStyle name="Note 2 6 3 4 2 2 6" xfId="57306"/>
    <cellStyle name="Note 2 6 3 4 2 2 7" xfId="57307"/>
    <cellStyle name="Note 2 6 3 4 2 2 8" xfId="57308"/>
    <cellStyle name="Note 2 6 3 4 2 2 9" xfId="57309"/>
    <cellStyle name="Note 2 6 3 4 2 3" xfId="57310"/>
    <cellStyle name="Note 2 6 3 4 2 4" xfId="57311"/>
    <cellStyle name="Note 2 6 3 4 2 5" xfId="57312"/>
    <cellStyle name="Note 2 6 3 4 2 6" xfId="57313"/>
    <cellStyle name="Note 2 6 3 4 2 7" xfId="57314"/>
    <cellStyle name="Note 2 6 3 4 2 8" xfId="57315"/>
    <cellStyle name="Note 2 6 3 4 2 9" xfId="57316"/>
    <cellStyle name="Note 2 6 3 4 3" xfId="57317"/>
    <cellStyle name="Note 2 6 3 4 3 2" xfId="57318"/>
    <cellStyle name="Note 2 6 3 4 3 3" xfId="57319"/>
    <cellStyle name="Note 2 6 3 4 3 4" xfId="57320"/>
    <cellStyle name="Note 2 6 3 4 3 5" xfId="57321"/>
    <cellStyle name="Note 2 6 3 4 3 6" xfId="57322"/>
    <cellStyle name="Note 2 6 3 4 3 7" xfId="57323"/>
    <cellStyle name="Note 2 6 3 4 3 8" xfId="57324"/>
    <cellStyle name="Note 2 6 3 4 4" xfId="57325"/>
    <cellStyle name="Note 2 6 3 4 4 2" xfId="57326"/>
    <cellStyle name="Note 2 6 3 4 4 3" xfId="57327"/>
    <cellStyle name="Note 2 6 3 4 4 4" xfId="57328"/>
    <cellStyle name="Note 2 6 3 4 4 5" xfId="57329"/>
    <cellStyle name="Note 2 6 3 4 4 6" xfId="57330"/>
    <cellStyle name="Note 2 6 3 4 4 7" xfId="57331"/>
    <cellStyle name="Note 2 6 3 4 4 8" xfId="57332"/>
    <cellStyle name="Note 2 6 3 4 4 9" xfId="57333"/>
    <cellStyle name="Note 2 6 3 4 5" xfId="57334"/>
    <cellStyle name="Note 2 6 3 4 6" xfId="57335"/>
    <cellStyle name="Note 2 6 3 4 7" xfId="57336"/>
    <cellStyle name="Note 2 6 3 4 8" xfId="57337"/>
    <cellStyle name="Note 2 6 3 4 9" xfId="57338"/>
    <cellStyle name="Note 2 6 3 5" xfId="57339"/>
    <cellStyle name="Note 2 6 3 5 10" xfId="57340"/>
    <cellStyle name="Note 2 6 3 5 11" xfId="57341"/>
    <cellStyle name="Note 2 6 3 5 12" xfId="57342"/>
    <cellStyle name="Note 2 6 3 5 13" xfId="57343"/>
    <cellStyle name="Note 2 6 3 5 2" xfId="57344"/>
    <cellStyle name="Note 2 6 3 5 2 10" xfId="57345"/>
    <cellStyle name="Note 2 6 3 5 2 2" xfId="57346"/>
    <cellStyle name="Note 2 6 3 5 2 2 2" xfId="57347"/>
    <cellStyle name="Note 2 6 3 5 2 2 3" xfId="57348"/>
    <cellStyle name="Note 2 6 3 5 2 2 4" xfId="57349"/>
    <cellStyle name="Note 2 6 3 5 2 2 5" xfId="57350"/>
    <cellStyle name="Note 2 6 3 5 2 2 6" xfId="57351"/>
    <cellStyle name="Note 2 6 3 5 2 2 7" xfId="57352"/>
    <cellStyle name="Note 2 6 3 5 2 2 8" xfId="57353"/>
    <cellStyle name="Note 2 6 3 5 2 2 9" xfId="57354"/>
    <cellStyle name="Note 2 6 3 5 2 3" xfId="57355"/>
    <cellStyle name="Note 2 6 3 5 2 4" xfId="57356"/>
    <cellStyle name="Note 2 6 3 5 2 5" xfId="57357"/>
    <cellStyle name="Note 2 6 3 5 2 6" xfId="57358"/>
    <cellStyle name="Note 2 6 3 5 2 7" xfId="57359"/>
    <cellStyle name="Note 2 6 3 5 2 8" xfId="57360"/>
    <cellStyle name="Note 2 6 3 5 2 9" xfId="57361"/>
    <cellStyle name="Note 2 6 3 5 3" xfId="57362"/>
    <cellStyle name="Note 2 6 3 5 3 2" xfId="57363"/>
    <cellStyle name="Note 2 6 3 5 3 3" xfId="57364"/>
    <cellStyle name="Note 2 6 3 5 3 4" xfId="57365"/>
    <cellStyle name="Note 2 6 3 5 3 5" xfId="57366"/>
    <cellStyle name="Note 2 6 3 5 3 6" xfId="57367"/>
    <cellStyle name="Note 2 6 3 5 3 7" xfId="57368"/>
    <cellStyle name="Note 2 6 3 5 3 8" xfId="57369"/>
    <cellStyle name="Note 2 6 3 5 4" xfId="57370"/>
    <cellStyle name="Note 2 6 3 5 4 2" xfId="57371"/>
    <cellStyle name="Note 2 6 3 5 4 3" xfId="57372"/>
    <cellStyle name="Note 2 6 3 5 4 4" xfId="57373"/>
    <cellStyle name="Note 2 6 3 5 4 5" xfId="57374"/>
    <cellStyle name="Note 2 6 3 5 4 6" xfId="57375"/>
    <cellStyle name="Note 2 6 3 5 4 7" xfId="57376"/>
    <cellStyle name="Note 2 6 3 5 4 8" xfId="57377"/>
    <cellStyle name="Note 2 6 3 5 4 9" xfId="57378"/>
    <cellStyle name="Note 2 6 3 5 5" xfId="57379"/>
    <cellStyle name="Note 2 6 3 5 6" xfId="57380"/>
    <cellStyle name="Note 2 6 3 5 7" xfId="57381"/>
    <cellStyle name="Note 2 6 3 5 8" xfId="57382"/>
    <cellStyle name="Note 2 6 3 5 9" xfId="57383"/>
    <cellStyle name="Note 2 6 3 6" xfId="57384"/>
    <cellStyle name="Note 2 6 3 6 10" xfId="57385"/>
    <cellStyle name="Note 2 6 3 6 2" xfId="57386"/>
    <cellStyle name="Note 2 6 3 6 2 2" xfId="57387"/>
    <cellStyle name="Note 2 6 3 6 2 3" xfId="57388"/>
    <cellStyle name="Note 2 6 3 6 2 4" xfId="57389"/>
    <cellStyle name="Note 2 6 3 6 2 5" xfId="57390"/>
    <cellStyle name="Note 2 6 3 6 2 6" xfId="57391"/>
    <cellStyle name="Note 2 6 3 6 2 7" xfId="57392"/>
    <cellStyle name="Note 2 6 3 6 2 8" xfId="57393"/>
    <cellStyle name="Note 2 6 3 6 2 9" xfId="57394"/>
    <cellStyle name="Note 2 6 3 6 3" xfId="57395"/>
    <cellStyle name="Note 2 6 3 6 4" xfId="57396"/>
    <cellStyle name="Note 2 6 3 6 5" xfId="57397"/>
    <cellStyle name="Note 2 6 3 6 6" xfId="57398"/>
    <cellStyle name="Note 2 6 3 6 7" xfId="57399"/>
    <cellStyle name="Note 2 6 3 6 8" xfId="57400"/>
    <cellStyle name="Note 2 6 3 6 9" xfId="57401"/>
    <cellStyle name="Note 2 6 3 7" xfId="57402"/>
    <cellStyle name="Note 2 6 3 7 2" xfId="57403"/>
    <cellStyle name="Note 2 6 3 7 3" xfId="57404"/>
    <cellStyle name="Note 2 6 3 7 4" xfId="57405"/>
    <cellStyle name="Note 2 6 3 7 5" xfId="57406"/>
    <cellStyle name="Note 2 6 3 7 6" xfId="57407"/>
    <cellStyle name="Note 2 6 3 7 7" xfId="57408"/>
    <cellStyle name="Note 2 6 3 7 8" xfId="57409"/>
    <cellStyle name="Note 2 6 3 8" xfId="57410"/>
    <cellStyle name="Note 2 6 3 8 2" xfId="57411"/>
    <cellStyle name="Note 2 6 3 8 3" xfId="57412"/>
    <cellStyle name="Note 2 6 3 8 4" xfId="57413"/>
    <cellStyle name="Note 2 6 3 8 5" xfId="57414"/>
    <cellStyle name="Note 2 6 3 8 6" xfId="57415"/>
    <cellStyle name="Note 2 6 3 8 7" xfId="57416"/>
    <cellStyle name="Note 2 6 3 8 8" xfId="57417"/>
    <cellStyle name="Note 2 6 3 8 9" xfId="57418"/>
    <cellStyle name="Note 2 6 3 9" xfId="57419"/>
    <cellStyle name="Note 2 6 4" xfId="57420"/>
    <cellStyle name="Note 2 6 4 10" xfId="57421"/>
    <cellStyle name="Note 2 6 4 11" xfId="57422"/>
    <cellStyle name="Note 2 6 4 12" xfId="57423"/>
    <cellStyle name="Note 2 6 4 13" xfId="57424"/>
    <cellStyle name="Note 2 6 4 14" xfId="57425"/>
    <cellStyle name="Note 2 6 4 15" xfId="57426"/>
    <cellStyle name="Note 2 6 4 16" xfId="57427"/>
    <cellStyle name="Note 2 6 4 17" xfId="57428"/>
    <cellStyle name="Note 2 6 4 18" xfId="57429"/>
    <cellStyle name="Note 2 6 4 2" xfId="57430"/>
    <cellStyle name="Note 2 6 4 2 10" xfId="57431"/>
    <cellStyle name="Note 2 6 4 2 11" xfId="57432"/>
    <cellStyle name="Note 2 6 4 2 12" xfId="57433"/>
    <cellStyle name="Note 2 6 4 2 13" xfId="57434"/>
    <cellStyle name="Note 2 6 4 2 2" xfId="57435"/>
    <cellStyle name="Note 2 6 4 2 2 10" xfId="57436"/>
    <cellStyle name="Note 2 6 4 2 2 2" xfId="57437"/>
    <cellStyle name="Note 2 6 4 2 2 2 2" xfId="57438"/>
    <cellStyle name="Note 2 6 4 2 2 2 3" xfId="57439"/>
    <cellStyle name="Note 2 6 4 2 2 2 4" xfId="57440"/>
    <cellStyle name="Note 2 6 4 2 2 2 5" xfId="57441"/>
    <cellStyle name="Note 2 6 4 2 2 2 6" xfId="57442"/>
    <cellStyle name="Note 2 6 4 2 2 2 7" xfId="57443"/>
    <cellStyle name="Note 2 6 4 2 2 2 8" xfId="57444"/>
    <cellStyle name="Note 2 6 4 2 2 2 9" xfId="57445"/>
    <cellStyle name="Note 2 6 4 2 2 3" xfId="57446"/>
    <cellStyle name="Note 2 6 4 2 2 4" xfId="57447"/>
    <cellStyle name="Note 2 6 4 2 2 5" xfId="57448"/>
    <cellStyle name="Note 2 6 4 2 2 6" xfId="57449"/>
    <cellStyle name="Note 2 6 4 2 2 7" xfId="57450"/>
    <cellStyle name="Note 2 6 4 2 2 8" xfId="57451"/>
    <cellStyle name="Note 2 6 4 2 2 9" xfId="57452"/>
    <cellStyle name="Note 2 6 4 2 3" xfId="57453"/>
    <cellStyle name="Note 2 6 4 2 3 2" xfId="57454"/>
    <cellStyle name="Note 2 6 4 2 3 3" xfId="57455"/>
    <cellStyle name="Note 2 6 4 2 3 4" xfId="57456"/>
    <cellStyle name="Note 2 6 4 2 3 5" xfId="57457"/>
    <cellStyle name="Note 2 6 4 2 3 6" xfId="57458"/>
    <cellStyle name="Note 2 6 4 2 3 7" xfId="57459"/>
    <cellStyle name="Note 2 6 4 2 3 8" xfId="57460"/>
    <cellStyle name="Note 2 6 4 2 4" xfId="57461"/>
    <cellStyle name="Note 2 6 4 2 4 2" xfId="57462"/>
    <cellStyle name="Note 2 6 4 2 4 3" xfId="57463"/>
    <cellStyle name="Note 2 6 4 2 4 4" xfId="57464"/>
    <cellStyle name="Note 2 6 4 2 4 5" xfId="57465"/>
    <cellStyle name="Note 2 6 4 2 4 6" xfId="57466"/>
    <cellStyle name="Note 2 6 4 2 4 7" xfId="57467"/>
    <cellStyle name="Note 2 6 4 2 4 8" xfId="57468"/>
    <cellStyle name="Note 2 6 4 2 4 9" xfId="57469"/>
    <cellStyle name="Note 2 6 4 2 5" xfId="57470"/>
    <cellStyle name="Note 2 6 4 2 6" xfId="57471"/>
    <cellStyle name="Note 2 6 4 2 7" xfId="57472"/>
    <cellStyle name="Note 2 6 4 2 8" xfId="57473"/>
    <cellStyle name="Note 2 6 4 2 9" xfId="57474"/>
    <cellStyle name="Note 2 6 4 3" xfId="57475"/>
    <cellStyle name="Note 2 6 4 3 10" xfId="57476"/>
    <cellStyle name="Note 2 6 4 3 11" xfId="57477"/>
    <cellStyle name="Note 2 6 4 3 12" xfId="57478"/>
    <cellStyle name="Note 2 6 4 3 13" xfId="57479"/>
    <cellStyle name="Note 2 6 4 3 2" xfId="57480"/>
    <cellStyle name="Note 2 6 4 3 2 10" xfId="57481"/>
    <cellStyle name="Note 2 6 4 3 2 2" xfId="57482"/>
    <cellStyle name="Note 2 6 4 3 2 2 2" xfId="57483"/>
    <cellStyle name="Note 2 6 4 3 2 2 3" xfId="57484"/>
    <cellStyle name="Note 2 6 4 3 2 2 4" xfId="57485"/>
    <cellStyle name="Note 2 6 4 3 2 2 5" xfId="57486"/>
    <cellStyle name="Note 2 6 4 3 2 2 6" xfId="57487"/>
    <cellStyle name="Note 2 6 4 3 2 2 7" xfId="57488"/>
    <cellStyle name="Note 2 6 4 3 2 2 8" xfId="57489"/>
    <cellStyle name="Note 2 6 4 3 2 2 9" xfId="57490"/>
    <cellStyle name="Note 2 6 4 3 2 3" xfId="57491"/>
    <cellStyle name="Note 2 6 4 3 2 4" xfId="57492"/>
    <cellStyle name="Note 2 6 4 3 2 5" xfId="57493"/>
    <cellStyle name="Note 2 6 4 3 2 6" xfId="57494"/>
    <cellStyle name="Note 2 6 4 3 2 7" xfId="57495"/>
    <cellStyle name="Note 2 6 4 3 2 8" xfId="57496"/>
    <cellStyle name="Note 2 6 4 3 2 9" xfId="57497"/>
    <cellStyle name="Note 2 6 4 3 3" xfId="57498"/>
    <cellStyle name="Note 2 6 4 3 3 2" xfId="57499"/>
    <cellStyle name="Note 2 6 4 3 3 3" xfId="57500"/>
    <cellStyle name="Note 2 6 4 3 3 4" xfId="57501"/>
    <cellStyle name="Note 2 6 4 3 3 5" xfId="57502"/>
    <cellStyle name="Note 2 6 4 3 3 6" xfId="57503"/>
    <cellStyle name="Note 2 6 4 3 3 7" xfId="57504"/>
    <cellStyle name="Note 2 6 4 3 3 8" xfId="57505"/>
    <cellStyle name="Note 2 6 4 3 4" xfId="57506"/>
    <cellStyle name="Note 2 6 4 3 4 2" xfId="57507"/>
    <cellStyle name="Note 2 6 4 3 4 3" xfId="57508"/>
    <cellStyle name="Note 2 6 4 3 4 4" xfId="57509"/>
    <cellStyle name="Note 2 6 4 3 4 5" xfId="57510"/>
    <cellStyle name="Note 2 6 4 3 4 6" xfId="57511"/>
    <cellStyle name="Note 2 6 4 3 4 7" xfId="57512"/>
    <cellStyle name="Note 2 6 4 3 4 8" xfId="57513"/>
    <cellStyle name="Note 2 6 4 3 4 9" xfId="57514"/>
    <cellStyle name="Note 2 6 4 3 5" xfId="57515"/>
    <cellStyle name="Note 2 6 4 3 6" xfId="57516"/>
    <cellStyle name="Note 2 6 4 3 7" xfId="57517"/>
    <cellStyle name="Note 2 6 4 3 8" xfId="57518"/>
    <cellStyle name="Note 2 6 4 3 9" xfId="57519"/>
    <cellStyle name="Note 2 6 4 4" xfId="57520"/>
    <cellStyle name="Note 2 6 4 4 10" xfId="57521"/>
    <cellStyle name="Note 2 6 4 4 11" xfId="57522"/>
    <cellStyle name="Note 2 6 4 4 12" xfId="57523"/>
    <cellStyle name="Note 2 6 4 4 13" xfId="57524"/>
    <cellStyle name="Note 2 6 4 4 2" xfId="57525"/>
    <cellStyle name="Note 2 6 4 4 2 10" xfId="57526"/>
    <cellStyle name="Note 2 6 4 4 2 2" xfId="57527"/>
    <cellStyle name="Note 2 6 4 4 2 2 2" xfId="57528"/>
    <cellStyle name="Note 2 6 4 4 2 2 3" xfId="57529"/>
    <cellStyle name="Note 2 6 4 4 2 2 4" xfId="57530"/>
    <cellStyle name="Note 2 6 4 4 2 2 5" xfId="57531"/>
    <cellStyle name="Note 2 6 4 4 2 2 6" xfId="57532"/>
    <cellStyle name="Note 2 6 4 4 2 2 7" xfId="57533"/>
    <cellStyle name="Note 2 6 4 4 2 2 8" xfId="57534"/>
    <cellStyle name="Note 2 6 4 4 2 2 9" xfId="57535"/>
    <cellStyle name="Note 2 6 4 4 2 3" xfId="57536"/>
    <cellStyle name="Note 2 6 4 4 2 4" xfId="57537"/>
    <cellStyle name="Note 2 6 4 4 2 5" xfId="57538"/>
    <cellStyle name="Note 2 6 4 4 2 6" xfId="57539"/>
    <cellStyle name="Note 2 6 4 4 2 7" xfId="57540"/>
    <cellStyle name="Note 2 6 4 4 2 8" xfId="57541"/>
    <cellStyle name="Note 2 6 4 4 2 9" xfId="57542"/>
    <cellStyle name="Note 2 6 4 4 3" xfId="57543"/>
    <cellStyle name="Note 2 6 4 4 3 2" xfId="57544"/>
    <cellStyle name="Note 2 6 4 4 3 3" xfId="57545"/>
    <cellStyle name="Note 2 6 4 4 3 4" xfId="57546"/>
    <cellStyle name="Note 2 6 4 4 3 5" xfId="57547"/>
    <cellStyle name="Note 2 6 4 4 3 6" xfId="57548"/>
    <cellStyle name="Note 2 6 4 4 3 7" xfId="57549"/>
    <cellStyle name="Note 2 6 4 4 3 8" xfId="57550"/>
    <cellStyle name="Note 2 6 4 4 4" xfId="57551"/>
    <cellStyle name="Note 2 6 4 4 4 2" xfId="57552"/>
    <cellStyle name="Note 2 6 4 4 4 3" xfId="57553"/>
    <cellStyle name="Note 2 6 4 4 4 4" xfId="57554"/>
    <cellStyle name="Note 2 6 4 4 4 5" xfId="57555"/>
    <cellStyle name="Note 2 6 4 4 4 6" xfId="57556"/>
    <cellStyle name="Note 2 6 4 4 4 7" xfId="57557"/>
    <cellStyle name="Note 2 6 4 4 4 8" xfId="57558"/>
    <cellStyle name="Note 2 6 4 4 4 9" xfId="57559"/>
    <cellStyle name="Note 2 6 4 4 5" xfId="57560"/>
    <cellStyle name="Note 2 6 4 4 6" xfId="57561"/>
    <cellStyle name="Note 2 6 4 4 7" xfId="57562"/>
    <cellStyle name="Note 2 6 4 4 8" xfId="57563"/>
    <cellStyle name="Note 2 6 4 4 9" xfId="57564"/>
    <cellStyle name="Note 2 6 4 5" xfId="57565"/>
    <cellStyle name="Note 2 6 4 5 10" xfId="57566"/>
    <cellStyle name="Note 2 6 4 5 11" xfId="57567"/>
    <cellStyle name="Note 2 6 4 5 12" xfId="57568"/>
    <cellStyle name="Note 2 6 4 5 13" xfId="57569"/>
    <cellStyle name="Note 2 6 4 5 2" xfId="57570"/>
    <cellStyle name="Note 2 6 4 5 2 10" xfId="57571"/>
    <cellStyle name="Note 2 6 4 5 2 2" xfId="57572"/>
    <cellStyle name="Note 2 6 4 5 2 2 2" xfId="57573"/>
    <cellStyle name="Note 2 6 4 5 2 2 3" xfId="57574"/>
    <cellStyle name="Note 2 6 4 5 2 2 4" xfId="57575"/>
    <cellStyle name="Note 2 6 4 5 2 2 5" xfId="57576"/>
    <cellStyle name="Note 2 6 4 5 2 2 6" xfId="57577"/>
    <cellStyle name="Note 2 6 4 5 2 2 7" xfId="57578"/>
    <cellStyle name="Note 2 6 4 5 2 2 8" xfId="57579"/>
    <cellStyle name="Note 2 6 4 5 2 2 9" xfId="57580"/>
    <cellStyle name="Note 2 6 4 5 2 3" xfId="57581"/>
    <cellStyle name="Note 2 6 4 5 2 4" xfId="57582"/>
    <cellStyle name="Note 2 6 4 5 2 5" xfId="57583"/>
    <cellStyle name="Note 2 6 4 5 2 6" xfId="57584"/>
    <cellStyle name="Note 2 6 4 5 2 7" xfId="57585"/>
    <cellStyle name="Note 2 6 4 5 2 8" xfId="57586"/>
    <cellStyle name="Note 2 6 4 5 2 9" xfId="57587"/>
    <cellStyle name="Note 2 6 4 5 3" xfId="57588"/>
    <cellStyle name="Note 2 6 4 5 3 2" xfId="57589"/>
    <cellStyle name="Note 2 6 4 5 3 3" xfId="57590"/>
    <cellStyle name="Note 2 6 4 5 3 4" xfId="57591"/>
    <cellStyle name="Note 2 6 4 5 3 5" xfId="57592"/>
    <cellStyle name="Note 2 6 4 5 3 6" xfId="57593"/>
    <cellStyle name="Note 2 6 4 5 3 7" xfId="57594"/>
    <cellStyle name="Note 2 6 4 5 3 8" xfId="57595"/>
    <cellStyle name="Note 2 6 4 5 4" xfId="57596"/>
    <cellStyle name="Note 2 6 4 5 4 2" xfId="57597"/>
    <cellStyle name="Note 2 6 4 5 4 3" xfId="57598"/>
    <cellStyle name="Note 2 6 4 5 4 4" xfId="57599"/>
    <cellStyle name="Note 2 6 4 5 4 5" xfId="57600"/>
    <cellStyle name="Note 2 6 4 5 4 6" xfId="57601"/>
    <cellStyle name="Note 2 6 4 5 4 7" xfId="57602"/>
    <cellStyle name="Note 2 6 4 5 4 8" xfId="57603"/>
    <cellStyle name="Note 2 6 4 5 4 9" xfId="57604"/>
    <cellStyle name="Note 2 6 4 5 5" xfId="57605"/>
    <cellStyle name="Note 2 6 4 5 6" xfId="57606"/>
    <cellStyle name="Note 2 6 4 5 7" xfId="57607"/>
    <cellStyle name="Note 2 6 4 5 8" xfId="57608"/>
    <cellStyle name="Note 2 6 4 5 9" xfId="57609"/>
    <cellStyle name="Note 2 6 4 6" xfId="57610"/>
    <cellStyle name="Note 2 6 4 6 10" xfId="57611"/>
    <cellStyle name="Note 2 6 4 6 2" xfId="57612"/>
    <cellStyle name="Note 2 6 4 6 2 2" xfId="57613"/>
    <cellStyle name="Note 2 6 4 6 2 3" xfId="57614"/>
    <cellStyle name="Note 2 6 4 6 2 4" xfId="57615"/>
    <cellStyle name="Note 2 6 4 6 2 5" xfId="57616"/>
    <cellStyle name="Note 2 6 4 6 2 6" xfId="57617"/>
    <cellStyle name="Note 2 6 4 6 2 7" xfId="57618"/>
    <cellStyle name="Note 2 6 4 6 2 8" xfId="57619"/>
    <cellStyle name="Note 2 6 4 6 2 9" xfId="57620"/>
    <cellStyle name="Note 2 6 4 6 3" xfId="57621"/>
    <cellStyle name="Note 2 6 4 6 4" xfId="57622"/>
    <cellStyle name="Note 2 6 4 6 5" xfId="57623"/>
    <cellStyle name="Note 2 6 4 6 6" xfId="57624"/>
    <cellStyle name="Note 2 6 4 6 7" xfId="57625"/>
    <cellStyle name="Note 2 6 4 6 8" xfId="57626"/>
    <cellStyle name="Note 2 6 4 6 9" xfId="57627"/>
    <cellStyle name="Note 2 6 4 7" xfId="57628"/>
    <cellStyle name="Note 2 6 4 7 2" xfId="57629"/>
    <cellStyle name="Note 2 6 4 7 3" xfId="57630"/>
    <cellStyle name="Note 2 6 4 7 4" xfId="57631"/>
    <cellStyle name="Note 2 6 4 7 5" xfId="57632"/>
    <cellStyle name="Note 2 6 4 7 6" xfId="57633"/>
    <cellStyle name="Note 2 6 4 7 7" xfId="57634"/>
    <cellStyle name="Note 2 6 4 7 8" xfId="57635"/>
    <cellStyle name="Note 2 6 4 8" xfId="57636"/>
    <cellStyle name="Note 2 6 4 8 2" xfId="57637"/>
    <cellStyle name="Note 2 6 4 8 3" xfId="57638"/>
    <cellStyle name="Note 2 6 4 8 4" xfId="57639"/>
    <cellStyle name="Note 2 6 4 8 5" xfId="57640"/>
    <cellStyle name="Note 2 6 4 8 6" xfId="57641"/>
    <cellStyle name="Note 2 6 4 8 7" xfId="57642"/>
    <cellStyle name="Note 2 6 4 8 8" xfId="57643"/>
    <cellStyle name="Note 2 6 4 8 9" xfId="57644"/>
    <cellStyle name="Note 2 6 4 9" xfId="57645"/>
    <cellStyle name="Note 2 6 5" xfId="57646"/>
    <cellStyle name="Note 2 6 5 10" xfId="57647"/>
    <cellStyle name="Note 2 6 5 11" xfId="57648"/>
    <cellStyle name="Note 2 6 5 12" xfId="57649"/>
    <cellStyle name="Note 2 6 5 13" xfId="57650"/>
    <cellStyle name="Note 2 6 5 14" xfId="57651"/>
    <cellStyle name="Note 2 6 5 15" xfId="57652"/>
    <cellStyle name="Note 2 6 5 16" xfId="57653"/>
    <cellStyle name="Note 2 6 5 17" xfId="57654"/>
    <cellStyle name="Note 2 6 5 18" xfId="57655"/>
    <cellStyle name="Note 2 6 5 2" xfId="57656"/>
    <cellStyle name="Note 2 6 5 2 10" xfId="57657"/>
    <cellStyle name="Note 2 6 5 2 2" xfId="57658"/>
    <cellStyle name="Note 2 6 5 2 2 2" xfId="57659"/>
    <cellStyle name="Note 2 6 5 2 2 3" xfId="57660"/>
    <cellStyle name="Note 2 6 5 2 2 4" xfId="57661"/>
    <cellStyle name="Note 2 6 5 2 2 5" xfId="57662"/>
    <cellStyle name="Note 2 6 5 2 2 6" xfId="57663"/>
    <cellStyle name="Note 2 6 5 2 2 7" xfId="57664"/>
    <cellStyle name="Note 2 6 5 2 2 8" xfId="57665"/>
    <cellStyle name="Note 2 6 5 2 2 9" xfId="57666"/>
    <cellStyle name="Note 2 6 5 2 3" xfId="57667"/>
    <cellStyle name="Note 2 6 5 2 4" xfId="57668"/>
    <cellStyle name="Note 2 6 5 2 5" xfId="57669"/>
    <cellStyle name="Note 2 6 5 2 6" xfId="57670"/>
    <cellStyle name="Note 2 6 5 2 7" xfId="57671"/>
    <cellStyle name="Note 2 6 5 2 8" xfId="57672"/>
    <cellStyle name="Note 2 6 5 2 9" xfId="57673"/>
    <cellStyle name="Note 2 6 5 3" xfId="57674"/>
    <cellStyle name="Note 2 6 5 3 2" xfId="57675"/>
    <cellStyle name="Note 2 6 5 3 3" xfId="57676"/>
    <cellStyle name="Note 2 6 5 3 4" xfId="57677"/>
    <cellStyle name="Note 2 6 5 3 5" xfId="57678"/>
    <cellStyle name="Note 2 6 5 3 6" xfId="57679"/>
    <cellStyle name="Note 2 6 5 3 7" xfId="57680"/>
    <cellStyle name="Note 2 6 5 3 8" xfId="57681"/>
    <cellStyle name="Note 2 6 5 4" xfId="57682"/>
    <cellStyle name="Note 2 6 5 4 2" xfId="57683"/>
    <cellStyle name="Note 2 6 5 4 3" xfId="57684"/>
    <cellStyle name="Note 2 6 5 4 4" xfId="57685"/>
    <cellStyle name="Note 2 6 5 4 5" xfId="57686"/>
    <cellStyle name="Note 2 6 5 4 6" xfId="57687"/>
    <cellStyle name="Note 2 6 5 4 7" xfId="57688"/>
    <cellStyle name="Note 2 6 5 4 8" xfId="57689"/>
    <cellStyle name="Note 2 6 5 4 9" xfId="57690"/>
    <cellStyle name="Note 2 6 5 5" xfId="57691"/>
    <cellStyle name="Note 2 6 5 6" xfId="57692"/>
    <cellStyle name="Note 2 6 5 7" xfId="57693"/>
    <cellStyle name="Note 2 6 5 8" xfId="57694"/>
    <cellStyle name="Note 2 6 5 9" xfId="57695"/>
    <cellStyle name="Note 2 6 6" xfId="57696"/>
    <cellStyle name="Note 2 6 6 10" xfId="57697"/>
    <cellStyle name="Note 2 6 6 11" xfId="57698"/>
    <cellStyle name="Note 2 6 6 12" xfId="57699"/>
    <cellStyle name="Note 2 6 6 13" xfId="57700"/>
    <cellStyle name="Note 2 6 6 14" xfId="57701"/>
    <cellStyle name="Note 2 6 6 15" xfId="57702"/>
    <cellStyle name="Note 2 6 6 16" xfId="57703"/>
    <cellStyle name="Note 2 6 6 17" xfId="57704"/>
    <cellStyle name="Note 2 6 6 18" xfId="57705"/>
    <cellStyle name="Note 2 6 6 2" xfId="57706"/>
    <cellStyle name="Note 2 6 6 2 10" xfId="57707"/>
    <cellStyle name="Note 2 6 6 2 2" xfId="57708"/>
    <cellStyle name="Note 2 6 6 2 2 2" xfId="57709"/>
    <cellStyle name="Note 2 6 6 2 2 3" xfId="57710"/>
    <cellStyle name="Note 2 6 6 2 2 4" xfId="57711"/>
    <cellStyle name="Note 2 6 6 2 2 5" xfId="57712"/>
    <cellStyle name="Note 2 6 6 2 2 6" xfId="57713"/>
    <cellStyle name="Note 2 6 6 2 2 7" xfId="57714"/>
    <cellStyle name="Note 2 6 6 2 2 8" xfId="57715"/>
    <cellStyle name="Note 2 6 6 2 2 9" xfId="57716"/>
    <cellStyle name="Note 2 6 6 2 3" xfId="57717"/>
    <cellStyle name="Note 2 6 6 2 4" xfId="57718"/>
    <cellStyle name="Note 2 6 6 2 5" xfId="57719"/>
    <cellStyle name="Note 2 6 6 2 6" xfId="57720"/>
    <cellStyle name="Note 2 6 6 2 7" xfId="57721"/>
    <cellStyle name="Note 2 6 6 2 8" xfId="57722"/>
    <cellStyle name="Note 2 6 6 2 9" xfId="57723"/>
    <cellStyle name="Note 2 6 6 3" xfId="57724"/>
    <cellStyle name="Note 2 6 6 3 2" xfId="57725"/>
    <cellStyle name="Note 2 6 6 3 3" xfId="57726"/>
    <cellStyle name="Note 2 6 6 3 4" xfId="57727"/>
    <cellStyle name="Note 2 6 6 3 5" xfId="57728"/>
    <cellStyle name="Note 2 6 6 3 6" xfId="57729"/>
    <cellStyle name="Note 2 6 6 3 7" xfId="57730"/>
    <cellStyle name="Note 2 6 6 3 8" xfId="57731"/>
    <cellStyle name="Note 2 6 6 4" xfId="57732"/>
    <cellStyle name="Note 2 6 6 4 2" xfId="57733"/>
    <cellStyle name="Note 2 6 6 4 3" xfId="57734"/>
    <cellStyle name="Note 2 6 6 4 4" xfId="57735"/>
    <cellStyle name="Note 2 6 6 4 5" xfId="57736"/>
    <cellStyle name="Note 2 6 6 4 6" xfId="57737"/>
    <cellStyle name="Note 2 6 6 4 7" xfId="57738"/>
    <cellStyle name="Note 2 6 6 4 8" xfId="57739"/>
    <cellStyle name="Note 2 6 6 4 9" xfId="57740"/>
    <cellStyle name="Note 2 6 6 5" xfId="57741"/>
    <cellStyle name="Note 2 6 6 6" xfId="57742"/>
    <cellStyle name="Note 2 6 6 7" xfId="57743"/>
    <cellStyle name="Note 2 6 6 8" xfId="57744"/>
    <cellStyle name="Note 2 6 6 9" xfId="57745"/>
    <cellStyle name="Note 2 6 7" xfId="57746"/>
    <cellStyle name="Note 2 6 7 10" xfId="57747"/>
    <cellStyle name="Note 2 6 7 11" xfId="57748"/>
    <cellStyle name="Note 2 6 7 12" xfId="57749"/>
    <cellStyle name="Note 2 6 7 13" xfId="57750"/>
    <cellStyle name="Note 2 6 7 2" xfId="57751"/>
    <cellStyle name="Note 2 6 7 2 10" xfId="57752"/>
    <cellStyle name="Note 2 6 7 2 2" xfId="57753"/>
    <cellStyle name="Note 2 6 7 2 2 2" xfId="57754"/>
    <cellStyle name="Note 2 6 7 2 2 3" xfId="57755"/>
    <cellStyle name="Note 2 6 7 2 2 4" xfId="57756"/>
    <cellStyle name="Note 2 6 7 2 2 5" xfId="57757"/>
    <cellStyle name="Note 2 6 7 2 2 6" xfId="57758"/>
    <cellStyle name="Note 2 6 7 2 2 7" xfId="57759"/>
    <cellStyle name="Note 2 6 7 2 2 8" xfId="57760"/>
    <cellStyle name="Note 2 6 7 2 2 9" xfId="57761"/>
    <cellStyle name="Note 2 6 7 2 3" xfId="57762"/>
    <cellStyle name="Note 2 6 7 2 4" xfId="57763"/>
    <cellStyle name="Note 2 6 7 2 5" xfId="57764"/>
    <cellStyle name="Note 2 6 7 2 6" xfId="57765"/>
    <cellStyle name="Note 2 6 7 2 7" xfId="57766"/>
    <cellStyle name="Note 2 6 7 2 8" xfId="57767"/>
    <cellStyle name="Note 2 6 7 2 9" xfId="57768"/>
    <cellStyle name="Note 2 6 7 3" xfId="57769"/>
    <cellStyle name="Note 2 6 7 3 2" xfId="57770"/>
    <cellStyle name="Note 2 6 7 3 3" xfId="57771"/>
    <cellStyle name="Note 2 6 7 3 4" xfId="57772"/>
    <cellStyle name="Note 2 6 7 3 5" xfId="57773"/>
    <cellStyle name="Note 2 6 7 3 6" xfId="57774"/>
    <cellStyle name="Note 2 6 7 3 7" xfId="57775"/>
    <cellStyle name="Note 2 6 7 3 8" xfId="57776"/>
    <cellStyle name="Note 2 6 7 4" xfId="57777"/>
    <cellStyle name="Note 2 6 7 4 2" xfId="57778"/>
    <cellStyle name="Note 2 6 7 4 3" xfId="57779"/>
    <cellStyle name="Note 2 6 7 4 4" xfId="57780"/>
    <cellStyle name="Note 2 6 7 4 5" xfId="57781"/>
    <cellStyle name="Note 2 6 7 4 6" xfId="57782"/>
    <cellStyle name="Note 2 6 7 4 7" xfId="57783"/>
    <cellStyle name="Note 2 6 7 4 8" xfId="57784"/>
    <cellStyle name="Note 2 6 7 4 9" xfId="57785"/>
    <cellStyle name="Note 2 6 7 5" xfId="57786"/>
    <cellStyle name="Note 2 6 7 6" xfId="57787"/>
    <cellStyle name="Note 2 6 7 7" xfId="57788"/>
    <cellStyle name="Note 2 6 7 8" xfId="57789"/>
    <cellStyle name="Note 2 6 7 9" xfId="57790"/>
    <cellStyle name="Note 2 6 8" xfId="57791"/>
    <cellStyle name="Note 2 6 8 2" xfId="57792"/>
    <cellStyle name="Note 2 6 8 3" xfId="57793"/>
    <cellStyle name="Note 2 6 8 4" xfId="57794"/>
    <cellStyle name="Note 2 6 8 5" xfId="57795"/>
    <cellStyle name="Note 2 6 8 6" xfId="57796"/>
    <cellStyle name="Note 2 6 8 7" xfId="57797"/>
    <cellStyle name="Note 2 6 8 8" xfId="57798"/>
    <cellStyle name="Note 2 6 8 9" xfId="57799"/>
    <cellStyle name="Note 2 6 9" xfId="57800"/>
    <cellStyle name="Note 2 7" xfId="4563"/>
    <cellStyle name="Note 2 7 10" xfId="57801"/>
    <cellStyle name="Note 2 7 11" xfId="57802"/>
    <cellStyle name="Note 2 7 12" xfId="57803"/>
    <cellStyle name="Note 2 7 13" xfId="57804"/>
    <cellStyle name="Note 2 7 14" xfId="57805"/>
    <cellStyle name="Note 2 7 15" xfId="57806"/>
    <cellStyle name="Note 2 7 16" xfId="57807"/>
    <cellStyle name="Note 2 7 17" xfId="57808"/>
    <cellStyle name="Note 2 7 18" xfId="57809"/>
    <cellStyle name="Note 2 7 19" xfId="57810"/>
    <cellStyle name="Note 2 7 2" xfId="57811"/>
    <cellStyle name="Note 2 7 2 10" xfId="57812"/>
    <cellStyle name="Note 2 7 2 11" xfId="57813"/>
    <cellStyle name="Note 2 7 2 12" xfId="57814"/>
    <cellStyle name="Note 2 7 2 13" xfId="57815"/>
    <cellStyle name="Note 2 7 2 14" xfId="57816"/>
    <cellStyle name="Note 2 7 2 15" xfId="57817"/>
    <cellStyle name="Note 2 7 2 16" xfId="57818"/>
    <cellStyle name="Note 2 7 2 17" xfId="57819"/>
    <cellStyle name="Note 2 7 2 18" xfId="57820"/>
    <cellStyle name="Note 2 7 2 19" xfId="57821"/>
    <cellStyle name="Note 2 7 2 2" xfId="57822"/>
    <cellStyle name="Note 2 7 2 2 10" xfId="57823"/>
    <cellStyle name="Note 2 7 2 2 11" xfId="57824"/>
    <cellStyle name="Note 2 7 2 2 12" xfId="57825"/>
    <cellStyle name="Note 2 7 2 2 13" xfId="57826"/>
    <cellStyle name="Note 2 7 2 2 2" xfId="57827"/>
    <cellStyle name="Note 2 7 2 2 2 10" xfId="57828"/>
    <cellStyle name="Note 2 7 2 2 2 2" xfId="57829"/>
    <cellStyle name="Note 2 7 2 2 2 2 2" xfId="57830"/>
    <cellStyle name="Note 2 7 2 2 2 2 3" xfId="57831"/>
    <cellStyle name="Note 2 7 2 2 2 2 4" xfId="57832"/>
    <cellStyle name="Note 2 7 2 2 2 2 5" xfId="57833"/>
    <cellStyle name="Note 2 7 2 2 2 2 6" xfId="57834"/>
    <cellStyle name="Note 2 7 2 2 2 2 7" xfId="57835"/>
    <cellStyle name="Note 2 7 2 2 2 2 8" xfId="57836"/>
    <cellStyle name="Note 2 7 2 2 2 2 9" xfId="57837"/>
    <cellStyle name="Note 2 7 2 2 2 3" xfId="57838"/>
    <cellStyle name="Note 2 7 2 2 2 4" xfId="57839"/>
    <cellStyle name="Note 2 7 2 2 2 5" xfId="57840"/>
    <cellStyle name="Note 2 7 2 2 2 6" xfId="57841"/>
    <cellStyle name="Note 2 7 2 2 2 7" xfId="57842"/>
    <cellStyle name="Note 2 7 2 2 2 8" xfId="57843"/>
    <cellStyle name="Note 2 7 2 2 2 9" xfId="57844"/>
    <cellStyle name="Note 2 7 2 2 3" xfId="57845"/>
    <cellStyle name="Note 2 7 2 2 3 2" xfId="57846"/>
    <cellStyle name="Note 2 7 2 2 3 3" xfId="57847"/>
    <cellStyle name="Note 2 7 2 2 3 4" xfId="57848"/>
    <cellStyle name="Note 2 7 2 2 3 5" xfId="57849"/>
    <cellStyle name="Note 2 7 2 2 3 6" xfId="57850"/>
    <cellStyle name="Note 2 7 2 2 3 7" xfId="57851"/>
    <cellStyle name="Note 2 7 2 2 3 8" xfId="57852"/>
    <cellStyle name="Note 2 7 2 2 4" xfId="57853"/>
    <cellStyle name="Note 2 7 2 2 4 2" xfId="57854"/>
    <cellStyle name="Note 2 7 2 2 4 3" xfId="57855"/>
    <cellStyle name="Note 2 7 2 2 4 4" xfId="57856"/>
    <cellStyle name="Note 2 7 2 2 4 5" xfId="57857"/>
    <cellStyle name="Note 2 7 2 2 4 6" xfId="57858"/>
    <cellStyle name="Note 2 7 2 2 4 7" xfId="57859"/>
    <cellStyle name="Note 2 7 2 2 4 8" xfId="57860"/>
    <cellStyle name="Note 2 7 2 2 4 9" xfId="57861"/>
    <cellStyle name="Note 2 7 2 2 5" xfId="57862"/>
    <cellStyle name="Note 2 7 2 2 6" xfId="57863"/>
    <cellStyle name="Note 2 7 2 2 7" xfId="57864"/>
    <cellStyle name="Note 2 7 2 2 8" xfId="57865"/>
    <cellStyle name="Note 2 7 2 2 9" xfId="57866"/>
    <cellStyle name="Note 2 7 2 3" xfId="57867"/>
    <cellStyle name="Note 2 7 2 3 10" xfId="57868"/>
    <cellStyle name="Note 2 7 2 3 11" xfId="57869"/>
    <cellStyle name="Note 2 7 2 3 12" xfId="57870"/>
    <cellStyle name="Note 2 7 2 3 13" xfId="57871"/>
    <cellStyle name="Note 2 7 2 3 2" xfId="57872"/>
    <cellStyle name="Note 2 7 2 3 2 10" xfId="57873"/>
    <cellStyle name="Note 2 7 2 3 2 2" xfId="57874"/>
    <cellStyle name="Note 2 7 2 3 2 2 2" xfId="57875"/>
    <cellStyle name="Note 2 7 2 3 2 2 3" xfId="57876"/>
    <cellStyle name="Note 2 7 2 3 2 2 4" xfId="57877"/>
    <cellStyle name="Note 2 7 2 3 2 2 5" xfId="57878"/>
    <cellStyle name="Note 2 7 2 3 2 2 6" xfId="57879"/>
    <cellStyle name="Note 2 7 2 3 2 2 7" xfId="57880"/>
    <cellStyle name="Note 2 7 2 3 2 2 8" xfId="57881"/>
    <cellStyle name="Note 2 7 2 3 2 2 9" xfId="57882"/>
    <cellStyle name="Note 2 7 2 3 2 3" xfId="57883"/>
    <cellStyle name="Note 2 7 2 3 2 4" xfId="57884"/>
    <cellStyle name="Note 2 7 2 3 2 5" xfId="57885"/>
    <cellStyle name="Note 2 7 2 3 2 6" xfId="57886"/>
    <cellStyle name="Note 2 7 2 3 2 7" xfId="57887"/>
    <cellStyle name="Note 2 7 2 3 2 8" xfId="57888"/>
    <cellStyle name="Note 2 7 2 3 2 9" xfId="57889"/>
    <cellStyle name="Note 2 7 2 3 3" xfId="57890"/>
    <cellStyle name="Note 2 7 2 3 3 2" xfId="57891"/>
    <cellStyle name="Note 2 7 2 3 3 3" xfId="57892"/>
    <cellStyle name="Note 2 7 2 3 3 4" xfId="57893"/>
    <cellStyle name="Note 2 7 2 3 3 5" xfId="57894"/>
    <cellStyle name="Note 2 7 2 3 3 6" xfId="57895"/>
    <cellStyle name="Note 2 7 2 3 3 7" xfId="57896"/>
    <cellStyle name="Note 2 7 2 3 3 8" xfId="57897"/>
    <cellStyle name="Note 2 7 2 3 4" xfId="57898"/>
    <cellStyle name="Note 2 7 2 3 4 2" xfId="57899"/>
    <cellStyle name="Note 2 7 2 3 4 3" xfId="57900"/>
    <cellStyle name="Note 2 7 2 3 4 4" xfId="57901"/>
    <cellStyle name="Note 2 7 2 3 4 5" xfId="57902"/>
    <cellStyle name="Note 2 7 2 3 4 6" xfId="57903"/>
    <cellStyle name="Note 2 7 2 3 4 7" xfId="57904"/>
    <cellStyle name="Note 2 7 2 3 4 8" xfId="57905"/>
    <cellStyle name="Note 2 7 2 3 4 9" xfId="57906"/>
    <cellStyle name="Note 2 7 2 3 5" xfId="57907"/>
    <cellStyle name="Note 2 7 2 3 6" xfId="57908"/>
    <cellStyle name="Note 2 7 2 3 7" xfId="57909"/>
    <cellStyle name="Note 2 7 2 3 8" xfId="57910"/>
    <cellStyle name="Note 2 7 2 3 9" xfId="57911"/>
    <cellStyle name="Note 2 7 2 4" xfId="57912"/>
    <cellStyle name="Note 2 7 2 4 10" xfId="57913"/>
    <cellStyle name="Note 2 7 2 4 11" xfId="57914"/>
    <cellStyle name="Note 2 7 2 4 12" xfId="57915"/>
    <cellStyle name="Note 2 7 2 4 13" xfId="57916"/>
    <cellStyle name="Note 2 7 2 4 2" xfId="57917"/>
    <cellStyle name="Note 2 7 2 4 2 10" xfId="57918"/>
    <cellStyle name="Note 2 7 2 4 2 2" xfId="57919"/>
    <cellStyle name="Note 2 7 2 4 2 2 2" xfId="57920"/>
    <cellStyle name="Note 2 7 2 4 2 2 3" xfId="57921"/>
    <cellStyle name="Note 2 7 2 4 2 2 4" xfId="57922"/>
    <cellStyle name="Note 2 7 2 4 2 2 5" xfId="57923"/>
    <cellStyle name="Note 2 7 2 4 2 2 6" xfId="57924"/>
    <cellStyle name="Note 2 7 2 4 2 2 7" xfId="57925"/>
    <cellStyle name="Note 2 7 2 4 2 2 8" xfId="57926"/>
    <cellStyle name="Note 2 7 2 4 2 2 9" xfId="57927"/>
    <cellStyle name="Note 2 7 2 4 2 3" xfId="57928"/>
    <cellStyle name="Note 2 7 2 4 2 4" xfId="57929"/>
    <cellStyle name="Note 2 7 2 4 2 5" xfId="57930"/>
    <cellStyle name="Note 2 7 2 4 2 6" xfId="57931"/>
    <cellStyle name="Note 2 7 2 4 2 7" xfId="57932"/>
    <cellStyle name="Note 2 7 2 4 2 8" xfId="57933"/>
    <cellStyle name="Note 2 7 2 4 2 9" xfId="57934"/>
    <cellStyle name="Note 2 7 2 4 3" xfId="57935"/>
    <cellStyle name="Note 2 7 2 4 3 2" xfId="57936"/>
    <cellStyle name="Note 2 7 2 4 3 3" xfId="57937"/>
    <cellStyle name="Note 2 7 2 4 3 4" xfId="57938"/>
    <cellStyle name="Note 2 7 2 4 3 5" xfId="57939"/>
    <cellStyle name="Note 2 7 2 4 3 6" xfId="57940"/>
    <cellStyle name="Note 2 7 2 4 3 7" xfId="57941"/>
    <cellStyle name="Note 2 7 2 4 3 8" xfId="57942"/>
    <cellStyle name="Note 2 7 2 4 4" xfId="57943"/>
    <cellStyle name="Note 2 7 2 4 4 2" xfId="57944"/>
    <cellStyle name="Note 2 7 2 4 4 3" xfId="57945"/>
    <cellStyle name="Note 2 7 2 4 4 4" xfId="57946"/>
    <cellStyle name="Note 2 7 2 4 4 5" xfId="57947"/>
    <cellStyle name="Note 2 7 2 4 4 6" xfId="57948"/>
    <cellStyle name="Note 2 7 2 4 4 7" xfId="57949"/>
    <cellStyle name="Note 2 7 2 4 4 8" xfId="57950"/>
    <cellStyle name="Note 2 7 2 4 4 9" xfId="57951"/>
    <cellStyle name="Note 2 7 2 4 5" xfId="57952"/>
    <cellStyle name="Note 2 7 2 4 6" xfId="57953"/>
    <cellStyle name="Note 2 7 2 4 7" xfId="57954"/>
    <cellStyle name="Note 2 7 2 4 8" xfId="57955"/>
    <cellStyle name="Note 2 7 2 4 9" xfId="57956"/>
    <cellStyle name="Note 2 7 2 5" xfId="57957"/>
    <cellStyle name="Note 2 7 2 5 10" xfId="57958"/>
    <cellStyle name="Note 2 7 2 5 11" xfId="57959"/>
    <cellStyle name="Note 2 7 2 5 12" xfId="57960"/>
    <cellStyle name="Note 2 7 2 5 13" xfId="57961"/>
    <cellStyle name="Note 2 7 2 5 2" xfId="57962"/>
    <cellStyle name="Note 2 7 2 5 2 10" xfId="57963"/>
    <cellStyle name="Note 2 7 2 5 2 2" xfId="57964"/>
    <cellStyle name="Note 2 7 2 5 2 2 2" xfId="57965"/>
    <cellStyle name="Note 2 7 2 5 2 2 3" xfId="57966"/>
    <cellStyle name="Note 2 7 2 5 2 2 4" xfId="57967"/>
    <cellStyle name="Note 2 7 2 5 2 2 5" xfId="57968"/>
    <cellStyle name="Note 2 7 2 5 2 2 6" xfId="57969"/>
    <cellStyle name="Note 2 7 2 5 2 2 7" xfId="57970"/>
    <cellStyle name="Note 2 7 2 5 2 2 8" xfId="57971"/>
    <cellStyle name="Note 2 7 2 5 2 2 9" xfId="57972"/>
    <cellStyle name="Note 2 7 2 5 2 3" xfId="57973"/>
    <cellStyle name="Note 2 7 2 5 2 4" xfId="57974"/>
    <cellStyle name="Note 2 7 2 5 2 5" xfId="57975"/>
    <cellStyle name="Note 2 7 2 5 2 6" xfId="57976"/>
    <cellStyle name="Note 2 7 2 5 2 7" xfId="57977"/>
    <cellStyle name="Note 2 7 2 5 2 8" xfId="57978"/>
    <cellStyle name="Note 2 7 2 5 2 9" xfId="57979"/>
    <cellStyle name="Note 2 7 2 5 3" xfId="57980"/>
    <cellStyle name="Note 2 7 2 5 3 2" xfId="57981"/>
    <cellStyle name="Note 2 7 2 5 3 3" xfId="57982"/>
    <cellStyle name="Note 2 7 2 5 3 4" xfId="57983"/>
    <cellStyle name="Note 2 7 2 5 3 5" xfId="57984"/>
    <cellStyle name="Note 2 7 2 5 3 6" xfId="57985"/>
    <cellStyle name="Note 2 7 2 5 3 7" xfId="57986"/>
    <cellStyle name="Note 2 7 2 5 3 8" xfId="57987"/>
    <cellStyle name="Note 2 7 2 5 4" xfId="57988"/>
    <cellStyle name="Note 2 7 2 5 4 2" xfId="57989"/>
    <cellStyle name="Note 2 7 2 5 4 3" xfId="57990"/>
    <cellStyle name="Note 2 7 2 5 4 4" xfId="57991"/>
    <cellStyle name="Note 2 7 2 5 4 5" xfId="57992"/>
    <cellStyle name="Note 2 7 2 5 4 6" xfId="57993"/>
    <cellStyle name="Note 2 7 2 5 4 7" xfId="57994"/>
    <cellStyle name="Note 2 7 2 5 4 8" xfId="57995"/>
    <cellStyle name="Note 2 7 2 5 4 9" xfId="57996"/>
    <cellStyle name="Note 2 7 2 5 5" xfId="57997"/>
    <cellStyle name="Note 2 7 2 5 6" xfId="57998"/>
    <cellStyle name="Note 2 7 2 5 7" xfId="57999"/>
    <cellStyle name="Note 2 7 2 5 8" xfId="58000"/>
    <cellStyle name="Note 2 7 2 5 9" xfId="58001"/>
    <cellStyle name="Note 2 7 2 6" xfId="58002"/>
    <cellStyle name="Note 2 7 2 6 10" xfId="58003"/>
    <cellStyle name="Note 2 7 2 6 2" xfId="58004"/>
    <cellStyle name="Note 2 7 2 6 2 2" xfId="58005"/>
    <cellStyle name="Note 2 7 2 6 2 3" xfId="58006"/>
    <cellStyle name="Note 2 7 2 6 2 4" xfId="58007"/>
    <cellStyle name="Note 2 7 2 6 2 5" xfId="58008"/>
    <cellStyle name="Note 2 7 2 6 2 6" xfId="58009"/>
    <cellStyle name="Note 2 7 2 6 2 7" xfId="58010"/>
    <cellStyle name="Note 2 7 2 6 2 8" xfId="58011"/>
    <cellStyle name="Note 2 7 2 6 2 9" xfId="58012"/>
    <cellStyle name="Note 2 7 2 6 3" xfId="58013"/>
    <cellStyle name="Note 2 7 2 6 4" xfId="58014"/>
    <cellStyle name="Note 2 7 2 6 5" xfId="58015"/>
    <cellStyle name="Note 2 7 2 6 6" xfId="58016"/>
    <cellStyle name="Note 2 7 2 6 7" xfId="58017"/>
    <cellStyle name="Note 2 7 2 6 8" xfId="58018"/>
    <cellStyle name="Note 2 7 2 6 9" xfId="58019"/>
    <cellStyle name="Note 2 7 2 7" xfId="58020"/>
    <cellStyle name="Note 2 7 2 7 2" xfId="58021"/>
    <cellStyle name="Note 2 7 2 7 3" xfId="58022"/>
    <cellStyle name="Note 2 7 2 7 4" xfId="58023"/>
    <cellStyle name="Note 2 7 2 7 5" xfId="58024"/>
    <cellStyle name="Note 2 7 2 7 6" xfId="58025"/>
    <cellStyle name="Note 2 7 2 7 7" xfId="58026"/>
    <cellStyle name="Note 2 7 2 7 8" xfId="58027"/>
    <cellStyle name="Note 2 7 2 8" xfId="58028"/>
    <cellStyle name="Note 2 7 2 8 2" xfId="58029"/>
    <cellStyle name="Note 2 7 2 8 3" xfId="58030"/>
    <cellStyle name="Note 2 7 2 8 4" xfId="58031"/>
    <cellStyle name="Note 2 7 2 8 5" xfId="58032"/>
    <cellStyle name="Note 2 7 2 8 6" xfId="58033"/>
    <cellStyle name="Note 2 7 2 8 7" xfId="58034"/>
    <cellStyle name="Note 2 7 2 8 8" xfId="58035"/>
    <cellStyle name="Note 2 7 2 8 9" xfId="58036"/>
    <cellStyle name="Note 2 7 2 9" xfId="58037"/>
    <cellStyle name="Note 2 7 3" xfId="58038"/>
    <cellStyle name="Note 2 7 3 10" xfId="58039"/>
    <cellStyle name="Note 2 7 3 11" xfId="58040"/>
    <cellStyle name="Note 2 7 3 12" xfId="58041"/>
    <cellStyle name="Note 2 7 3 13" xfId="58042"/>
    <cellStyle name="Note 2 7 3 14" xfId="58043"/>
    <cellStyle name="Note 2 7 3 15" xfId="58044"/>
    <cellStyle name="Note 2 7 3 16" xfId="58045"/>
    <cellStyle name="Note 2 7 3 17" xfId="58046"/>
    <cellStyle name="Note 2 7 3 18" xfId="58047"/>
    <cellStyle name="Note 2 7 3 2" xfId="58048"/>
    <cellStyle name="Note 2 7 3 2 10" xfId="58049"/>
    <cellStyle name="Note 2 7 3 2 11" xfId="58050"/>
    <cellStyle name="Note 2 7 3 2 12" xfId="58051"/>
    <cellStyle name="Note 2 7 3 2 13" xfId="58052"/>
    <cellStyle name="Note 2 7 3 2 2" xfId="58053"/>
    <cellStyle name="Note 2 7 3 2 2 10" xfId="58054"/>
    <cellStyle name="Note 2 7 3 2 2 2" xfId="58055"/>
    <cellStyle name="Note 2 7 3 2 2 2 2" xfId="58056"/>
    <cellStyle name="Note 2 7 3 2 2 2 3" xfId="58057"/>
    <cellStyle name="Note 2 7 3 2 2 2 4" xfId="58058"/>
    <cellStyle name="Note 2 7 3 2 2 2 5" xfId="58059"/>
    <cellStyle name="Note 2 7 3 2 2 2 6" xfId="58060"/>
    <cellStyle name="Note 2 7 3 2 2 2 7" xfId="58061"/>
    <cellStyle name="Note 2 7 3 2 2 2 8" xfId="58062"/>
    <cellStyle name="Note 2 7 3 2 2 2 9" xfId="58063"/>
    <cellStyle name="Note 2 7 3 2 2 3" xfId="58064"/>
    <cellStyle name="Note 2 7 3 2 2 4" xfId="58065"/>
    <cellStyle name="Note 2 7 3 2 2 5" xfId="58066"/>
    <cellStyle name="Note 2 7 3 2 2 6" xfId="58067"/>
    <cellStyle name="Note 2 7 3 2 2 7" xfId="58068"/>
    <cellStyle name="Note 2 7 3 2 2 8" xfId="58069"/>
    <cellStyle name="Note 2 7 3 2 2 9" xfId="58070"/>
    <cellStyle name="Note 2 7 3 2 3" xfId="58071"/>
    <cellStyle name="Note 2 7 3 2 3 2" xfId="58072"/>
    <cellStyle name="Note 2 7 3 2 3 3" xfId="58073"/>
    <cellStyle name="Note 2 7 3 2 3 4" xfId="58074"/>
    <cellStyle name="Note 2 7 3 2 3 5" xfId="58075"/>
    <cellStyle name="Note 2 7 3 2 3 6" xfId="58076"/>
    <cellStyle name="Note 2 7 3 2 3 7" xfId="58077"/>
    <cellStyle name="Note 2 7 3 2 3 8" xfId="58078"/>
    <cellStyle name="Note 2 7 3 2 4" xfId="58079"/>
    <cellStyle name="Note 2 7 3 2 4 2" xfId="58080"/>
    <cellStyle name="Note 2 7 3 2 4 3" xfId="58081"/>
    <cellStyle name="Note 2 7 3 2 4 4" xfId="58082"/>
    <cellStyle name="Note 2 7 3 2 4 5" xfId="58083"/>
    <cellStyle name="Note 2 7 3 2 4 6" xfId="58084"/>
    <cellStyle name="Note 2 7 3 2 4 7" xfId="58085"/>
    <cellStyle name="Note 2 7 3 2 4 8" xfId="58086"/>
    <cellStyle name="Note 2 7 3 2 4 9" xfId="58087"/>
    <cellStyle name="Note 2 7 3 2 5" xfId="58088"/>
    <cellStyle name="Note 2 7 3 2 6" xfId="58089"/>
    <cellStyle name="Note 2 7 3 2 7" xfId="58090"/>
    <cellStyle name="Note 2 7 3 2 8" xfId="58091"/>
    <cellStyle name="Note 2 7 3 2 9" xfId="58092"/>
    <cellStyle name="Note 2 7 3 3" xfId="58093"/>
    <cellStyle name="Note 2 7 3 3 10" xfId="58094"/>
    <cellStyle name="Note 2 7 3 3 11" xfId="58095"/>
    <cellStyle name="Note 2 7 3 3 12" xfId="58096"/>
    <cellStyle name="Note 2 7 3 3 13" xfId="58097"/>
    <cellStyle name="Note 2 7 3 3 2" xfId="58098"/>
    <cellStyle name="Note 2 7 3 3 2 10" xfId="58099"/>
    <cellStyle name="Note 2 7 3 3 2 2" xfId="58100"/>
    <cellStyle name="Note 2 7 3 3 2 2 2" xfId="58101"/>
    <cellStyle name="Note 2 7 3 3 2 2 3" xfId="58102"/>
    <cellStyle name="Note 2 7 3 3 2 2 4" xfId="58103"/>
    <cellStyle name="Note 2 7 3 3 2 2 5" xfId="58104"/>
    <cellStyle name="Note 2 7 3 3 2 2 6" xfId="58105"/>
    <cellStyle name="Note 2 7 3 3 2 2 7" xfId="58106"/>
    <cellStyle name="Note 2 7 3 3 2 2 8" xfId="58107"/>
    <cellStyle name="Note 2 7 3 3 2 2 9" xfId="58108"/>
    <cellStyle name="Note 2 7 3 3 2 3" xfId="58109"/>
    <cellStyle name="Note 2 7 3 3 2 4" xfId="58110"/>
    <cellStyle name="Note 2 7 3 3 2 5" xfId="58111"/>
    <cellStyle name="Note 2 7 3 3 2 6" xfId="58112"/>
    <cellStyle name="Note 2 7 3 3 2 7" xfId="58113"/>
    <cellStyle name="Note 2 7 3 3 2 8" xfId="58114"/>
    <cellStyle name="Note 2 7 3 3 2 9" xfId="58115"/>
    <cellStyle name="Note 2 7 3 3 3" xfId="58116"/>
    <cellStyle name="Note 2 7 3 3 3 2" xfId="58117"/>
    <cellStyle name="Note 2 7 3 3 3 3" xfId="58118"/>
    <cellStyle name="Note 2 7 3 3 3 4" xfId="58119"/>
    <cellStyle name="Note 2 7 3 3 3 5" xfId="58120"/>
    <cellStyle name="Note 2 7 3 3 3 6" xfId="58121"/>
    <cellStyle name="Note 2 7 3 3 3 7" xfId="58122"/>
    <cellStyle name="Note 2 7 3 3 3 8" xfId="58123"/>
    <cellStyle name="Note 2 7 3 3 4" xfId="58124"/>
    <cellStyle name="Note 2 7 3 3 4 2" xfId="58125"/>
    <cellStyle name="Note 2 7 3 3 4 3" xfId="58126"/>
    <cellStyle name="Note 2 7 3 3 4 4" xfId="58127"/>
    <cellStyle name="Note 2 7 3 3 4 5" xfId="58128"/>
    <cellStyle name="Note 2 7 3 3 4 6" xfId="58129"/>
    <cellStyle name="Note 2 7 3 3 4 7" xfId="58130"/>
    <cellStyle name="Note 2 7 3 3 4 8" xfId="58131"/>
    <cellStyle name="Note 2 7 3 3 4 9" xfId="58132"/>
    <cellStyle name="Note 2 7 3 3 5" xfId="58133"/>
    <cellStyle name="Note 2 7 3 3 6" xfId="58134"/>
    <cellStyle name="Note 2 7 3 3 7" xfId="58135"/>
    <cellStyle name="Note 2 7 3 3 8" xfId="58136"/>
    <cellStyle name="Note 2 7 3 3 9" xfId="58137"/>
    <cellStyle name="Note 2 7 3 4" xfId="58138"/>
    <cellStyle name="Note 2 7 3 4 10" xfId="58139"/>
    <cellStyle name="Note 2 7 3 4 11" xfId="58140"/>
    <cellStyle name="Note 2 7 3 4 12" xfId="58141"/>
    <cellStyle name="Note 2 7 3 4 13" xfId="58142"/>
    <cellStyle name="Note 2 7 3 4 2" xfId="58143"/>
    <cellStyle name="Note 2 7 3 4 2 10" xfId="58144"/>
    <cellStyle name="Note 2 7 3 4 2 2" xfId="58145"/>
    <cellStyle name="Note 2 7 3 4 2 2 2" xfId="58146"/>
    <cellStyle name="Note 2 7 3 4 2 2 3" xfId="58147"/>
    <cellStyle name="Note 2 7 3 4 2 2 4" xfId="58148"/>
    <cellStyle name="Note 2 7 3 4 2 2 5" xfId="58149"/>
    <cellStyle name="Note 2 7 3 4 2 2 6" xfId="58150"/>
    <cellStyle name="Note 2 7 3 4 2 2 7" xfId="58151"/>
    <cellStyle name="Note 2 7 3 4 2 2 8" xfId="58152"/>
    <cellStyle name="Note 2 7 3 4 2 2 9" xfId="58153"/>
    <cellStyle name="Note 2 7 3 4 2 3" xfId="58154"/>
    <cellStyle name="Note 2 7 3 4 2 4" xfId="58155"/>
    <cellStyle name="Note 2 7 3 4 2 5" xfId="58156"/>
    <cellStyle name="Note 2 7 3 4 2 6" xfId="58157"/>
    <cellStyle name="Note 2 7 3 4 2 7" xfId="58158"/>
    <cellStyle name="Note 2 7 3 4 2 8" xfId="58159"/>
    <cellStyle name="Note 2 7 3 4 2 9" xfId="58160"/>
    <cellStyle name="Note 2 7 3 4 3" xfId="58161"/>
    <cellStyle name="Note 2 7 3 4 3 2" xfId="58162"/>
    <cellStyle name="Note 2 7 3 4 3 3" xfId="58163"/>
    <cellStyle name="Note 2 7 3 4 3 4" xfId="58164"/>
    <cellStyle name="Note 2 7 3 4 3 5" xfId="58165"/>
    <cellStyle name="Note 2 7 3 4 3 6" xfId="58166"/>
    <cellStyle name="Note 2 7 3 4 3 7" xfId="58167"/>
    <cellStyle name="Note 2 7 3 4 3 8" xfId="58168"/>
    <cellStyle name="Note 2 7 3 4 4" xfId="58169"/>
    <cellStyle name="Note 2 7 3 4 4 2" xfId="58170"/>
    <cellStyle name="Note 2 7 3 4 4 3" xfId="58171"/>
    <cellStyle name="Note 2 7 3 4 4 4" xfId="58172"/>
    <cellStyle name="Note 2 7 3 4 4 5" xfId="58173"/>
    <cellStyle name="Note 2 7 3 4 4 6" xfId="58174"/>
    <cellStyle name="Note 2 7 3 4 4 7" xfId="58175"/>
    <cellStyle name="Note 2 7 3 4 4 8" xfId="58176"/>
    <cellStyle name="Note 2 7 3 4 4 9" xfId="58177"/>
    <cellStyle name="Note 2 7 3 4 5" xfId="58178"/>
    <cellStyle name="Note 2 7 3 4 6" xfId="58179"/>
    <cellStyle name="Note 2 7 3 4 7" xfId="58180"/>
    <cellStyle name="Note 2 7 3 4 8" xfId="58181"/>
    <cellStyle name="Note 2 7 3 4 9" xfId="58182"/>
    <cellStyle name="Note 2 7 3 5" xfId="58183"/>
    <cellStyle name="Note 2 7 3 5 10" xfId="58184"/>
    <cellStyle name="Note 2 7 3 5 11" xfId="58185"/>
    <cellStyle name="Note 2 7 3 5 12" xfId="58186"/>
    <cellStyle name="Note 2 7 3 5 13" xfId="58187"/>
    <cellStyle name="Note 2 7 3 5 2" xfId="58188"/>
    <cellStyle name="Note 2 7 3 5 2 10" xfId="58189"/>
    <cellStyle name="Note 2 7 3 5 2 2" xfId="58190"/>
    <cellStyle name="Note 2 7 3 5 2 2 2" xfId="58191"/>
    <cellStyle name="Note 2 7 3 5 2 2 3" xfId="58192"/>
    <cellStyle name="Note 2 7 3 5 2 2 4" xfId="58193"/>
    <cellStyle name="Note 2 7 3 5 2 2 5" xfId="58194"/>
    <cellStyle name="Note 2 7 3 5 2 2 6" xfId="58195"/>
    <cellStyle name="Note 2 7 3 5 2 2 7" xfId="58196"/>
    <cellStyle name="Note 2 7 3 5 2 2 8" xfId="58197"/>
    <cellStyle name="Note 2 7 3 5 2 2 9" xfId="58198"/>
    <cellStyle name="Note 2 7 3 5 2 3" xfId="58199"/>
    <cellStyle name="Note 2 7 3 5 2 4" xfId="58200"/>
    <cellStyle name="Note 2 7 3 5 2 5" xfId="58201"/>
    <cellStyle name="Note 2 7 3 5 2 6" xfId="58202"/>
    <cellStyle name="Note 2 7 3 5 2 7" xfId="58203"/>
    <cellStyle name="Note 2 7 3 5 2 8" xfId="58204"/>
    <cellStyle name="Note 2 7 3 5 2 9" xfId="58205"/>
    <cellStyle name="Note 2 7 3 5 3" xfId="58206"/>
    <cellStyle name="Note 2 7 3 5 3 2" xfId="58207"/>
    <cellStyle name="Note 2 7 3 5 3 3" xfId="58208"/>
    <cellStyle name="Note 2 7 3 5 3 4" xfId="58209"/>
    <cellStyle name="Note 2 7 3 5 3 5" xfId="58210"/>
    <cellStyle name="Note 2 7 3 5 3 6" xfId="58211"/>
    <cellStyle name="Note 2 7 3 5 3 7" xfId="58212"/>
    <cellStyle name="Note 2 7 3 5 3 8" xfId="58213"/>
    <cellStyle name="Note 2 7 3 5 4" xfId="58214"/>
    <cellStyle name="Note 2 7 3 5 4 2" xfId="58215"/>
    <cellStyle name="Note 2 7 3 5 4 3" xfId="58216"/>
    <cellStyle name="Note 2 7 3 5 4 4" xfId="58217"/>
    <cellStyle name="Note 2 7 3 5 4 5" xfId="58218"/>
    <cellStyle name="Note 2 7 3 5 4 6" xfId="58219"/>
    <cellStyle name="Note 2 7 3 5 4 7" xfId="58220"/>
    <cellStyle name="Note 2 7 3 5 4 8" xfId="58221"/>
    <cellStyle name="Note 2 7 3 5 4 9" xfId="58222"/>
    <cellStyle name="Note 2 7 3 5 5" xfId="58223"/>
    <cellStyle name="Note 2 7 3 5 6" xfId="58224"/>
    <cellStyle name="Note 2 7 3 5 7" xfId="58225"/>
    <cellStyle name="Note 2 7 3 5 8" xfId="58226"/>
    <cellStyle name="Note 2 7 3 5 9" xfId="58227"/>
    <cellStyle name="Note 2 7 3 6" xfId="58228"/>
    <cellStyle name="Note 2 7 3 6 10" xfId="58229"/>
    <cellStyle name="Note 2 7 3 6 2" xfId="58230"/>
    <cellStyle name="Note 2 7 3 6 2 2" xfId="58231"/>
    <cellStyle name="Note 2 7 3 6 2 3" xfId="58232"/>
    <cellStyle name="Note 2 7 3 6 2 4" xfId="58233"/>
    <cellStyle name="Note 2 7 3 6 2 5" xfId="58234"/>
    <cellStyle name="Note 2 7 3 6 2 6" xfId="58235"/>
    <cellStyle name="Note 2 7 3 6 2 7" xfId="58236"/>
    <cellStyle name="Note 2 7 3 6 2 8" xfId="58237"/>
    <cellStyle name="Note 2 7 3 6 2 9" xfId="58238"/>
    <cellStyle name="Note 2 7 3 6 3" xfId="58239"/>
    <cellStyle name="Note 2 7 3 6 4" xfId="58240"/>
    <cellStyle name="Note 2 7 3 6 5" xfId="58241"/>
    <cellStyle name="Note 2 7 3 6 6" xfId="58242"/>
    <cellStyle name="Note 2 7 3 6 7" xfId="58243"/>
    <cellStyle name="Note 2 7 3 6 8" xfId="58244"/>
    <cellStyle name="Note 2 7 3 6 9" xfId="58245"/>
    <cellStyle name="Note 2 7 3 7" xfId="58246"/>
    <cellStyle name="Note 2 7 3 7 2" xfId="58247"/>
    <cellStyle name="Note 2 7 3 7 3" xfId="58248"/>
    <cellStyle name="Note 2 7 3 7 4" xfId="58249"/>
    <cellStyle name="Note 2 7 3 7 5" xfId="58250"/>
    <cellStyle name="Note 2 7 3 7 6" xfId="58251"/>
    <cellStyle name="Note 2 7 3 7 7" xfId="58252"/>
    <cellStyle name="Note 2 7 3 7 8" xfId="58253"/>
    <cellStyle name="Note 2 7 3 8" xfId="58254"/>
    <cellStyle name="Note 2 7 3 8 2" xfId="58255"/>
    <cellStyle name="Note 2 7 3 8 3" xfId="58256"/>
    <cellStyle name="Note 2 7 3 8 4" xfId="58257"/>
    <cellStyle name="Note 2 7 3 8 5" xfId="58258"/>
    <cellStyle name="Note 2 7 3 8 6" xfId="58259"/>
    <cellStyle name="Note 2 7 3 8 7" xfId="58260"/>
    <cellStyle name="Note 2 7 3 8 8" xfId="58261"/>
    <cellStyle name="Note 2 7 3 8 9" xfId="58262"/>
    <cellStyle name="Note 2 7 3 9" xfId="58263"/>
    <cellStyle name="Note 2 7 4" xfId="58264"/>
    <cellStyle name="Note 2 7 4 10" xfId="58265"/>
    <cellStyle name="Note 2 7 4 11" xfId="58266"/>
    <cellStyle name="Note 2 7 4 12" xfId="58267"/>
    <cellStyle name="Note 2 7 4 13" xfId="58268"/>
    <cellStyle name="Note 2 7 4 14" xfId="58269"/>
    <cellStyle name="Note 2 7 4 2" xfId="58270"/>
    <cellStyle name="Note 2 7 4 2 10" xfId="58271"/>
    <cellStyle name="Note 2 7 4 2 2" xfId="58272"/>
    <cellStyle name="Note 2 7 4 2 2 2" xfId="58273"/>
    <cellStyle name="Note 2 7 4 2 2 3" xfId="58274"/>
    <cellStyle name="Note 2 7 4 2 2 4" xfId="58275"/>
    <cellStyle name="Note 2 7 4 2 2 5" xfId="58276"/>
    <cellStyle name="Note 2 7 4 2 2 6" xfId="58277"/>
    <cellStyle name="Note 2 7 4 2 2 7" xfId="58278"/>
    <cellStyle name="Note 2 7 4 2 2 8" xfId="58279"/>
    <cellStyle name="Note 2 7 4 2 2 9" xfId="58280"/>
    <cellStyle name="Note 2 7 4 2 3" xfId="58281"/>
    <cellStyle name="Note 2 7 4 2 4" xfId="58282"/>
    <cellStyle name="Note 2 7 4 2 5" xfId="58283"/>
    <cellStyle name="Note 2 7 4 2 6" xfId="58284"/>
    <cellStyle name="Note 2 7 4 2 7" xfId="58285"/>
    <cellStyle name="Note 2 7 4 2 8" xfId="58286"/>
    <cellStyle name="Note 2 7 4 2 9" xfId="58287"/>
    <cellStyle name="Note 2 7 4 3" xfId="58288"/>
    <cellStyle name="Note 2 7 4 3 2" xfId="58289"/>
    <cellStyle name="Note 2 7 4 3 3" xfId="58290"/>
    <cellStyle name="Note 2 7 4 3 4" xfId="58291"/>
    <cellStyle name="Note 2 7 4 3 5" xfId="58292"/>
    <cellStyle name="Note 2 7 4 3 6" xfId="58293"/>
    <cellStyle name="Note 2 7 4 3 7" xfId="58294"/>
    <cellStyle name="Note 2 7 4 3 8" xfId="58295"/>
    <cellStyle name="Note 2 7 4 4" xfId="58296"/>
    <cellStyle name="Note 2 7 4 4 2" xfId="58297"/>
    <cellStyle name="Note 2 7 4 4 3" xfId="58298"/>
    <cellStyle name="Note 2 7 4 4 4" xfId="58299"/>
    <cellStyle name="Note 2 7 4 4 5" xfId="58300"/>
    <cellStyle name="Note 2 7 4 4 6" xfId="58301"/>
    <cellStyle name="Note 2 7 4 4 7" xfId="58302"/>
    <cellStyle name="Note 2 7 4 4 8" xfId="58303"/>
    <cellStyle name="Note 2 7 4 4 9" xfId="58304"/>
    <cellStyle name="Note 2 7 4 5" xfId="58305"/>
    <cellStyle name="Note 2 7 4 6" xfId="58306"/>
    <cellStyle name="Note 2 7 4 7" xfId="58307"/>
    <cellStyle name="Note 2 7 4 8" xfId="58308"/>
    <cellStyle name="Note 2 7 4 9" xfId="58309"/>
    <cellStyle name="Note 2 7 5" xfId="58310"/>
    <cellStyle name="Note 2 7 5 10" xfId="58311"/>
    <cellStyle name="Note 2 7 5 11" xfId="58312"/>
    <cellStyle name="Note 2 7 5 12" xfId="58313"/>
    <cellStyle name="Note 2 7 5 13" xfId="58314"/>
    <cellStyle name="Note 2 7 5 2" xfId="58315"/>
    <cellStyle name="Note 2 7 5 2 10" xfId="58316"/>
    <cellStyle name="Note 2 7 5 2 2" xfId="58317"/>
    <cellStyle name="Note 2 7 5 2 2 2" xfId="58318"/>
    <cellStyle name="Note 2 7 5 2 2 3" xfId="58319"/>
    <cellStyle name="Note 2 7 5 2 2 4" xfId="58320"/>
    <cellStyle name="Note 2 7 5 2 2 5" xfId="58321"/>
    <cellStyle name="Note 2 7 5 2 2 6" xfId="58322"/>
    <cellStyle name="Note 2 7 5 2 2 7" xfId="58323"/>
    <cellStyle name="Note 2 7 5 2 2 8" xfId="58324"/>
    <cellStyle name="Note 2 7 5 2 2 9" xfId="58325"/>
    <cellStyle name="Note 2 7 5 2 3" xfId="58326"/>
    <cellStyle name="Note 2 7 5 2 4" xfId="58327"/>
    <cellStyle name="Note 2 7 5 2 5" xfId="58328"/>
    <cellStyle name="Note 2 7 5 2 6" xfId="58329"/>
    <cellStyle name="Note 2 7 5 2 7" xfId="58330"/>
    <cellStyle name="Note 2 7 5 2 8" xfId="58331"/>
    <cellStyle name="Note 2 7 5 2 9" xfId="58332"/>
    <cellStyle name="Note 2 7 5 3" xfId="58333"/>
    <cellStyle name="Note 2 7 5 3 2" xfId="58334"/>
    <cellStyle name="Note 2 7 5 3 3" xfId="58335"/>
    <cellStyle name="Note 2 7 5 3 4" xfId="58336"/>
    <cellStyle name="Note 2 7 5 3 5" xfId="58337"/>
    <cellStyle name="Note 2 7 5 3 6" xfId="58338"/>
    <cellStyle name="Note 2 7 5 3 7" xfId="58339"/>
    <cellStyle name="Note 2 7 5 3 8" xfId="58340"/>
    <cellStyle name="Note 2 7 5 4" xfId="58341"/>
    <cellStyle name="Note 2 7 5 4 2" xfId="58342"/>
    <cellStyle name="Note 2 7 5 4 3" xfId="58343"/>
    <cellStyle name="Note 2 7 5 4 4" xfId="58344"/>
    <cellStyle name="Note 2 7 5 4 5" xfId="58345"/>
    <cellStyle name="Note 2 7 5 4 6" xfId="58346"/>
    <cellStyle name="Note 2 7 5 4 7" xfId="58347"/>
    <cellStyle name="Note 2 7 5 4 8" xfId="58348"/>
    <cellStyle name="Note 2 7 5 4 9" xfId="58349"/>
    <cellStyle name="Note 2 7 5 5" xfId="58350"/>
    <cellStyle name="Note 2 7 5 6" xfId="58351"/>
    <cellStyle name="Note 2 7 5 7" xfId="58352"/>
    <cellStyle name="Note 2 7 5 8" xfId="58353"/>
    <cellStyle name="Note 2 7 5 9" xfId="58354"/>
    <cellStyle name="Note 2 7 6" xfId="58355"/>
    <cellStyle name="Note 2 7 6 2" xfId="58356"/>
    <cellStyle name="Note 2 7 6 3" xfId="58357"/>
    <cellStyle name="Note 2 7 6 4" xfId="58358"/>
    <cellStyle name="Note 2 7 6 5" xfId="58359"/>
    <cellStyle name="Note 2 7 6 6" xfId="58360"/>
    <cellStyle name="Note 2 7 6 7" xfId="58361"/>
    <cellStyle name="Note 2 7 6 8" xfId="58362"/>
    <cellStyle name="Note 2 7 6 9" xfId="58363"/>
    <cellStyle name="Note 2 7 7" xfId="58364"/>
    <cellStyle name="Note 2 7 8" xfId="58365"/>
    <cellStyle name="Note 2 7 9" xfId="58366"/>
    <cellStyle name="Note 2 8" xfId="4564"/>
    <cellStyle name="Note 2 8 10" xfId="58367"/>
    <cellStyle name="Note 2 8 11" xfId="58368"/>
    <cellStyle name="Note 2 8 12" xfId="58369"/>
    <cellStyle name="Note 2 8 13" xfId="58370"/>
    <cellStyle name="Note 2 8 14" xfId="58371"/>
    <cellStyle name="Note 2 8 15" xfId="58372"/>
    <cellStyle name="Note 2 8 16" xfId="58373"/>
    <cellStyle name="Note 2 8 17" xfId="58374"/>
    <cellStyle name="Note 2 8 18" xfId="58375"/>
    <cellStyle name="Note 2 8 19" xfId="58376"/>
    <cellStyle name="Note 2 8 2" xfId="58377"/>
    <cellStyle name="Note 2 8 2 10" xfId="58378"/>
    <cellStyle name="Note 2 8 2 11" xfId="58379"/>
    <cellStyle name="Note 2 8 2 12" xfId="58380"/>
    <cellStyle name="Note 2 8 2 13" xfId="58381"/>
    <cellStyle name="Note 2 8 2 2" xfId="58382"/>
    <cellStyle name="Note 2 8 2 2 10" xfId="58383"/>
    <cellStyle name="Note 2 8 2 2 2" xfId="58384"/>
    <cellStyle name="Note 2 8 2 2 2 2" xfId="58385"/>
    <cellStyle name="Note 2 8 2 2 2 3" xfId="58386"/>
    <cellStyle name="Note 2 8 2 2 2 4" xfId="58387"/>
    <cellStyle name="Note 2 8 2 2 2 5" xfId="58388"/>
    <cellStyle name="Note 2 8 2 2 2 6" xfId="58389"/>
    <cellStyle name="Note 2 8 2 2 2 7" xfId="58390"/>
    <cellStyle name="Note 2 8 2 2 2 8" xfId="58391"/>
    <cellStyle name="Note 2 8 2 2 2 9" xfId="58392"/>
    <cellStyle name="Note 2 8 2 2 3" xfId="58393"/>
    <cellStyle name="Note 2 8 2 2 4" xfId="58394"/>
    <cellStyle name="Note 2 8 2 2 5" xfId="58395"/>
    <cellStyle name="Note 2 8 2 2 6" xfId="58396"/>
    <cellStyle name="Note 2 8 2 2 7" xfId="58397"/>
    <cellStyle name="Note 2 8 2 2 8" xfId="58398"/>
    <cellStyle name="Note 2 8 2 2 9" xfId="58399"/>
    <cellStyle name="Note 2 8 2 3" xfId="58400"/>
    <cellStyle name="Note 2 8 2 3 2" xfId="58401"/>
    <cellStyle name="Note 2 8 2 3 3" xfId="58402"/>
    <cellStyle name="Note 2 8 2 3 4" xfId="58403"/>
    <cellStyle name="Note 2 8 2 3 5" xfId="58404"/>
    <cellStyle name="Note 2 8 2 3 6" xfId="58405"/>
    <cellStyle name="Note 2 8 2 3 7" xfId="58406"/>
    <cellStyle name="Note 2 8 2 3 8" xfId="58407"/>
    <cellStyle name="Note 2 8 2 4" xfId="58408"/>
    <cellStyle name="Note 2 8 2 4 2" xfId="58409"/>
    <cellStyle name="Note 2 8 2 4 3" xfId="58410"/>
    <cellStyle name="Note 2 8 2 4 4" xfId="58411"/>
    <cellStyle name="Note 2 8 2 4 5" xfId="58412"/>
    <cellStyle name="Note 2 8 2 4 6" xfId="58413"/>
    <cellStyle name="Note 2 8 2 4 7" xfId="58414"/>
    <cellStyle name="Note 2 8 2 4 8" xfId="58415"/>
    <cellStyle name="Note 2 8 2 4 9" xfId="58416"/>
    <cellStyle name="Note 2 8 2 5" xfId="58417"/>
    <cellStyle name="Note 2 8 2 6" xfId="58418"/>
    <cellStyle name="Note 2 8 2 7" xfId="58419"/>
    <cellStyle name="Note 2 8 2 8" xfId="58420"/>
    <cellStyle name="Note 2 8 2 9" xfId="58421"/>
    <cellStyle name="Note 2 8 20" xfId="58422"/>
    <cellStyle name="Note 2 8 3" xfId="58423"/>
    <cellStyle name="Note 2 8 3 10" xfId="58424"/>
    <cellStyle name="Note 2 8 3 11" xfId="58425"/>
    <cellStyle name="Note 2 8 3 12" xfId="58426"/>
    <cellStyle name="Note 2 8 3 13" xfId="58427"/>
    <cellStyle name="Note 2 8 3 2" xfId="58428"/>
    <cellStyle name="Note 2 8 3 2 10" xfId="58429"/>
    <cellStyle name="Note 2 8 3 2 2" xfId="58430"/>
    <cellStyle name="Note 2 8 3 2 2 2" xfId="58431"/>
    <cellStyle name="Note 2 8 3 2 2 3" xfId="58432"/>
    <cellStyle name="Note 2 8 3 2 2 4" xfId="58433"/>
    <cellStyle name="Note 2 8 3 2 2 5" xfId="58434"/>
    <cellStyle name="Note 2 8 3 2 2 6" xfId="58435"/>
    <cellStyle name="Note 2 8 3 2 2 7" xfId="58436"/>
    <cellStyle name="Note 2 8 4" xfId="58437"/>
    <cellStyle name="Note 2 8 5" xfId="58438"/>
    <cellStyle name="Note 2 8 6" xfId="58439"/>
    <cellStyle name="Note 2 8 7" xfId="58440"/>
    <cellStyle name="Note 2 8 8" xfId="58441"/>
    <cellStyle name="Note 2 8 9" xfId="58442"/>
    <cellStyle name="Note 2 9" xfId="4565"/>
    <cellStyle name="Note 2 9 10" xfId="58443"/>
    <cellStyle name="Note 2 9 11" xfId="58444"/>
    <cellStyle name="Note 2 9 12" xfId="58445"/>
    <cellStyle name="Note 2 9 13" xfId="58446"/>
    <cellStyle name="Note 2 9 14" xfId="58447"/>
    <cellStyle name="Note 2 9 15" xfId="58448"/>
    <cellStyle name="Note 2 9 16" xfId="58449"/>
    <cellStyle name="Note 2 9 17" xfId="58450"/>
    <cellStyle name="Note 2 9 18" xfId="58451"/>
    <cellStyle name="Note 2 9 2" xfId="58452"/>
    <cellStyle name="Note 2 9 3" xfId="58453"/>
    <cellStyle name="Note 2 9 4" xfId="58454"/>
    <cellStyle name="Note 2 9 5" xfId="58455"/>
    <cellStyle name="Note 2 9 6" xfId="58456"/>
    <cellStyle name="Note 2 9 7" xfId="58457"/>
    <cellStyle name="Note 2 9 8" xfId="58458"/>
    <cellStyle name="Note 2 9 9" xfId="58459"/>
    <cellStyle name="Note 3" xfId="55"/>
    <cellStyle name="Note 3 2" xfId="66"/>
    <cellStyle name="Note 3 2 2" xfId="86"/>
    <cellStyle name="Note 3 2 2 2" xfId="9768"/>
    <cellStyle name="Note 3 2 2 2 2" xfId="10100"/>
    <cellStyle name="Note 3 2 2 3" xfId="9784"/>
    <cellStyle name="Note 3 2 2 3 2" xfId="10116"/>
    <cellStyle name="Note 3 2 2 4" xfId="9975"/>
    <cellStyle name="Note 3 2 2 5" xfId="10201"/>
    <cellStyle name="Note 3 2 2 5 2" xfId="10419"/>
    <cellStyle name="Note 3 2 2 6" xfId="10344"/>
    <cellStyle name="Note 3 2 3" xfId="9754"/>
    <cellStyle name="Note 3 2 3 2" xfId="10086"/>
    <cellStyle name="Note 3 2 4" xfId="9785"/>
    <cellStyle name="Note 3 2 4 2" xfId="10117"/>
    <cellStyle name="Note 3 2 5" xfId="9881"/>
    <cellStyle name="Note 3 2 6" xfId="9967"/>
    <cellStyle name="Note 3 2 7" xfId="10193"/>
    <cellStyle name="Note 3 2 7 2" xfId="10411"/>
    <cellStyle name="Note 3 2 8" xfId="10330"/>
    <cellStyle name="Note 3 3" xfId="80"/>
    <cellStyle name="Note 3 3 2" xfId="9762"/>
    <cellStyle name="Note 3 3 2 2" xfId="10094"/>
    <cellStyle name="Note 3 3 3" xfId="9786"/>
    <cellStyle name="Note 3 3 3 2" xfId="10118"/>
    <cellStyle name="Note 3 3 4" xfId="9882"/>
    <cellStyle name="Note 3 3 5" xfId="9971"/>
    <cellStyle name="Note 3 3 6" xfId="10197"/>
    <cellStyle name="Note 3 3 6 2" xfId="10415"/>
    <cellStyle name="Note 3 3 7" xfId="10338"/>
    <cellStyle name="Note 3 4" xfId="9748"/>
    <cellStyle name="Note 3 4 2" xfId="10080"/>
    <cellStyle name="Note 3 5" xfId="9787"/>
    <cellStyle name="Note 3 5 2" xfId="10119"/>
    <cellStyle name="Note 3 6" xfId="9880"/>
    <cellStyle name="Note 3 6 2" xfId="58460"/>
    <cellStyle name="Note 3 7" xfId="9965"/>
    <cellStyle name="Note 3 8" xfId="10189"/>
    <cellStyle name="Note 3 8 2" xfId="10407"/>
    <cellStyle name="Note 3 9" xfId="10324"/>
    <cellStyle name="Note 4" xfId="4566"/>
    <cellStyle name="Note 4 2" xfId="4567"/>
    <cellStyle name="Note 4 3" xfId="58461"/>
    <cellStyle name="Note 5" xfId="4568"/>
    <cellStyle name="Note 5 2" xfId="4569"/>
    <cellStyle name="Note 5 3" xfId="58462"/>
    <cellStyle name="Note 6" xfId="4570"/>
    <cellStyle name="Note 6 2" xfId="4571"/>
    <cellStyle name="Note 6 3" xfId="58463"/>
    <cellStyle name="Note 7" xfId="4572"/>
    <cellStyle name="Note 7 2" xfId="4573"/>
    <cellStyle name="Note 7 3" xfId="5846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ote 9" xfId="9962"/>
    <cellStyle name="Nr 0 dec" xfId="4598"/>
    <cellStyle name="Nr 0 dec - Input" xfId="4599"/>
    <cellStyle name="Nr 0 dec - Subtotal" xfId="4600"/>
    <cellStyle name="Nr 0 dec - Subtotal 2" xfId="9883"/>
    <cellStyle name="Nr 0 dec - Subtotal 2 2" xfId="10162"/>
    <cellStyle name="Nr 0 dec - Subtotal 2 2 2" xfId="10300"/>
    <cellStyle name="Nr 0 dec - Subtotal 2 2 2 2" xfId="10496"/>
    <cellStyle name="Nr 0 dec - Subtotal 2 3" xfId="10257"/>
    <cellStyle name="Nr 0 dec - Subtotal 2 3 2" xfId="10470"/>
    <cellStyle name="Nr 0 dec - Subtotal 3" xfId="9825"/>
    <cellStyle name="Nr 0 dec - Subtotal 3 2" xfId="10245"/>
    <cellStyle name="Nr 0 dec - Subtotal 3 2 2" xfId="10461"/>
    <cellStyle name="Nr 0 dec - Subtotal 4" xfId="10212"/>
    <cellStyle name="Nr 0 dec - Subtotal 4 2" xfId="10430"/>
    <cellStyle name="Nr 0 dec - Subtotal 5" xfId="10364"/>
    <cellStyle name="Nr 0 dec - Subtotal 5 2" xfId="58465"/>
    <cellStyle name="Nr 0 dec - Subtotal 6" xfId="58466"/>
    <cellStyle name="Nr 0 dec - Subtotal 6 2" xfId="58467"/>
    <cellStyle name="Nr 0 dec - Subtotal 7" xfId="58468"/>
    <cellStyle name="Nr 0 dec - Subtotal 8" xfId="58469"/>
    <cellStyle name="Nr 0 dec - Subtotal 9" xfId="58470"/>
    <cellStyle name="Nr 0 dec_Data" xfId="4601"/>
    <cellStyle name="Nr 1 dec" xfId="4602"/>
    <cellStyle name="Nr 1 dec - Input" xfId="4603"/>
    <cellStyle name="Nr 1 dec 2" xfId="9884"/>
    <cellStyle name="Nr 1 dec 3" xfId="9824"/>
    <cellStyle name="Nr, 0 dec" xfId="4604"/>
    <cellStyle name="Nr, 0 dec 2" xfId="9885"/>
    <cellStyle name="number" xfId="4605"/>
    <cellStyle name="Number, 1 dec" xfId="4606"/>
    <cellStyle name="Output" xfId="9927" builtinId="21" customBuiltin="1"/>
    <cellStyle name="Output (1dp#)" xfId="4607"/>
    <cellStyle name="Output (1dpx)_ Pies " xfId="4608"/>
    <cellStyle name="Output 2" xfId="57"/>
    <cellStyle name="Output 2 10" xfId="9750"/>
    <cellStyle name="Output 2 10 10" xfId="58471"/>
    <cellStyle name="Output 2 10 2" xfId="10082"/>
    <cellStyle name="Output 2 10 3" xfId="58472"/>
    <cellStyle name="Output 2 10 4" xfId="58473"/>
    <cellStyle name="Output 2 10 5" xfId="58474"/>
    <cellStyle name="Output 2 10 6" xfId="58475"/>
    <cellStyle name="Output 2 10 7" xfId="58476"/>
    <cellStyle name="Output 2 10 8" xfId="58477"/>
    <cellStyle name="Output 2 10 9" xfId="58478"/>
    <cellStyle name="Output 2 11" xfId="9788"/>
    <cellStyle name="Output 2 11 10" xfId="58479"/>
    <cellStyle name="Output 2 11 2" xfId="10120"/>
    <cellStyle name="Output 2 11 3" xfId="58480"/>
    <cellStyle name="Output 2 11 4" xfId="58481"/>
    <cellStyle name="Output 2 11 5" xfId="58482"/>
    <cellStyle name="Output 2 11 6" xfId="58483"/>
    <cellStyle name="Output 2 11 7" xfId="58484"/>
    <cellStyle name="Output 2 11 8" xfId="58485"/>
    <cellStyle name="Output 2 11 9" xfId="58486"/>
    <cellStyle name="Output 2 12" xfId="9886"/>
    <cellStyle name="Output 2 12 2" xfId="10163"/>
    <cellStyle name="Output 2 12 2 2" xfId="10301"/>
    <cellStyle name="Output 2 12 2 3" xfId="10398"/>
    <cellStyle name="Output 2 12 3" xfId="58487"/>
    <cellStyle name="Output 2 13" xfId="10326"/>
    <cellStyle name="Output 2 13 2" xfId="58488"/>
    <cellStyle name="Output 2 14" xfId="58489"/>
    <cellStyle name="Output 2 14 2" xfId="58490"/>
    <cellStyle name="Output 2 15" xfId="58491"/>
    <cellStyle name="Output 2 15 2" xfId="58492"/>
    <cellStyle name="Output 2 16" xfId="58493"/>
    <cellStyle name="Output 2 17" xfId="58494"/>
    <cellStyle name="Output 2 17 2" xfId="58495"/>
    <cellStyle name="Output 2 18" xfId="58496"/>
    <cellStyle name="Output 2 18 2" xfId="58497"/>
    <cellStyle name="Output 2 19" xfId="58498"/>
    <cellStyle name="Output 2 19 2" xfId="58499"/>
    <cellStyle name="Output 2 2" xfId="68"/>
    <cellStyle name="Output 2 2 10" xfId="58500"/>
    <cellStyle name="Output 2 2 10 2" xfId="58501"/>
    <cellStyle name="Output 2 2 10 3" xfId="58502"/>
    <cellStyle name="Output 2 2 11" xfId="58503"/>
    <cellStyle name="Output 2 2 11 2" xfId="58504"/>
    <cellStyle name="Output 2 2 12" xfId="58505"/>
    <cellStyle name="Output 2 2 13" xfId="58506"/>
    <cellStyle name="Output 2 2 14" xfId="58507"/>
    <cellStyle name="Output 2 2 15" xfId="58508"/>
    <cellStyle name="Output 2 2 16" xfId="58509"/>
    <cellStyle name="Output 2 2 17" xfId="58510"/>
    <cellStyle name="Output 2 2 18" xfId="58511"/>
    <cellStyle name="Output 2 2 19" xfId="58512"/>
    <cellStyle name="Output 2 2 2" xfId="88"/>
    <cellStyle name="Output 2 2 2 10" xfId="58513"/>
    <cellStyle name="Output 2 2 2 10 2" xfId="58514"/>
    <cellStyle name="Output 2 2 2 10 3" xfId="58515"/>
    <cellStyle name="Output 2 2 2 10 4" xfId="58516"/>
    <cellStyle name="Output 2 2 2 10 5" xfId="58517"/>
    <cellStyle name="Output 2 2 2 10 6" xfId="58518"/>
    <cellStyle name="Output 2 2 2 10 7" xfId="58519"/>
    <cellStyle name="Output 2 2 2 10 8" xfId="58520"/>
    <cellStyle name="Output 2 2 2 11" xfId="58521"/>
    <cellStyle name="Output 2 2 2 12" xfId="58522"/>
    <cellStyle name="Output 2 2 2 13" xfId="58523"/>
    <cellStyle name="Output 2 2 2 14" xfId="58524"/>
    <cellStyle name="Output 2 2 2 15" xfId="58525"/>
    <cellStyle name="Output 2 2 2 16" xfId="58526"/>
    <cellStyle name="Output 2 2 2 17" xfId="58527"/>
    <cellStyle name="Output 2 2 2 18" xfId="58528"/>
    <cellStyle name="Output 2 2 2 19" xfId="58529"/>
    <cellStyle name="Output 2 2 2 2" xfId="9770"/>
    <cellStyle name="Output 2 2 2 2 10" xfId="58530"/>
    <cellStyle name="Output 2 2 2 2 11" xfId="58531"/>
    <cellStyle name="Output 2 2 2 2 12" xfId="58532"/>
    <cellStyle name="Output 2 2 2 2 13" xfId="58533"/>
    <cellStyle name="Output 2 2 2 2 14" xfId="58534"/>
    <cellStyle name="Output 2 2 2 2 15" xfId="58535"/>
    <cellStyle name="Output 2 2 2 2 16" xfId="58536"/>
    <cellStyle name="Output 2 2 2 2 17" xfId="58537"/>
    <cellStyle name="Output 2 2 2 2 18" xfId="58538"/>
    <cellStyle name="Output 2 2 2 2 19" xfId="58539"/>
    <cellStyle name="Output 2 2 2 2 2" xfId="10102"/>
    <cellStyle name="Output 2 2 2 2 2 10" xfId="58540"/>
    <cellStyle name="Output 2 2 2 2 2 11" xfId="58541"/>
    <cellStyle name="Output 2 2 2 2 2 12" xfId="58542"/>
    <cellStyle name="Output 2 2 2 2 2 13" xfId="58543"/>
    <cellStyle name="Output 2 2 2 2 2 14" xfId="58544"/>
    <cellStyle name="Output 2 2 2 2 2 15" xfId="58545"/>
    <cellStyle name="Output 2 2 2 2 2 2" xfId="58546"/>
    <cellStyle name="Output 2 2 2 2 2 2 2" xfId="58547"/>
    <cellStyle name="Output 2 2 2 2 2 2 3" xfId="58548"/>
    <cellStyle name="Output 2 2 2 2 2 2 4" xfId="58549"/>
    <cellStyle name="Output 2 2 2 2 2 2 5" xfId="58550"/>
    <cellStyle name="Output 2 2 2 2 2 2 6" xfId="58551"/>
    <cellStyle name="Output 2 2 2 2 2 2 7" xfId="58552"/>
    <cellStyle name="Output 2 2 2 2 2 2 8" xfId="58553"/>
    <cellStyle name="Output 2 2 2 2 2 2 9" xfId="58554"/>
    <cellStyle name="Output 2 2 2 2 2 3" xfId="58555"/>
    <cellStyle name="Output 2 2 2 2 2 3 2" xfId="58556"/>
    <cellStyle name="Output 2 2 2 2 2 3 3" xfId="58557"/>
    <cellStyle name="Output 2 2 2 2 2 3 4" xfId="58558"/>
    <cellStyle name="Output 2 2 2 2 2 3 5" xfId="58559"/>
    <cellStyle name="Output 2 2 2 2 2 3 6" xfId="58560"/>
    <cellStyle name="Output 2 2 2 2 2 3 7" xfId="58561"/>
    <cellStyle name="Output 2 2 2 2 2 3 8" xfId="58562"/>
    <cellStyle name="Output 2 2 2 2 2 3 9" xfId="58563"/>
    <cellStyle name="Output 2 2 2 2 2 4" xfId="58564"/>
    <cellStyle name="Output 2 2 2 2 2 4 2" xfId="58565"/>
    <cellStyle name="Output 2 2 2 2 2 4 3" xfId="58566"/>
    <cellStyle name="Output 2 2 2 2 2 4 4" xfId="58567"/>
    <cellStyle name="Output 2 2 2 2 2 4 5" xfId="58568"/>
    <cellStyle name="Output 2 2 2 2 2 4 6" xfId="58569"/>
    <cellStyle name="Output 2 2 2 2 2 4 7" xfId="58570"/>
    <cellStyle name="Output 2 2 2 2 2 4 8" xfId="58571"/>
    <cellStyle name="Output 2 2 2 2 2 4 9" xfId="58572"/>
    <cellStyle name="Output 2 2 2 2 2 5" xfId="58573"/>
    <cellStyle name="Output 2 2 2 2 2 5 2" xfId="58574"/>
    <cellStyle name="Output 2 2 2 2 2 5 3" xfId="58575"/>
    <cellStyle name="Output 2 2 2 2 2 5 4" xfId="58576"/>
    <cellStyle name="Output 2 2 2 2 2 5 5" xfId="58577"/>
    <cellStyle name="Output 2 2 2 2 2 5 6" xfId="58578"/>
    <cellStyle name="Output 2 2 2 2 2 5 7" xfId="58579"/>
    <cellStyle name="Output 2 2 2 2 2 5 8" xfId="58580"/>
    <cellStyle name="Output 2 2 2 2 2 6" xfId="58581"/>
    <cellStyle name="Output 2 2 2 2 2 6 2" xfId="58582"/>
    <cellStyle name="Output 2 2 2 2 2 6 3" xfId="58583"/>
    <cellStyle name="Output 2 2 2 2 2 6 4" xfId="58584"/>
    <cellStyle name="Output 2 2 2 2 2 6 5" xfId="58585"/>
    <cellStyle name="Output 2 2 2 2 2 6 6" xfId="58586"/>
    <cellStyle name="Output 2 2 2 2 2 6 7" xfId="58587"/>
    <cellStyle name="Output 2 2 2 2 2 6 8" xfId="58588"/>
    <cellStyle name="Output 2 2 2 2 2 7" xfId="58589"/>
    <cellStyle name="Output 2 2 2 2 2 7 2" xfId="58590"/>
    <cellStyle name="Output 2 2 2 2 2 7 3" xfId="58591"/>
    <cellStyle name="Output 2 2 2 2 2 7 4" xfId="58592"/>
    <cellStyle name="Output 2 2 2 2 2 7 5" xfId="58593"/>
    <cellStyle name="Output 2 2 2 2 2 7 6" xfId="58594"/>
    <cellStyle name="Output 2 2 2 2 2 7 7" xfId="58595"/>
    <cellStyle name="Output 2 2 2 2 2 7 8" xfId="58596"/>
    <cellStyle name="Output 2 2 2 2 2 8" xfId="58597"/>
    <cellStyle name="Output 2 2 2 2 2 9" xfId="58598"/>
    <cellStyle name="Output 2 2 2 2 20" xfId="58599"/>
    <cellStyle name="Output 2 2 2 2 21" xfId="58600"/>
    <cellStyle name="Output 2 2 2 2 22" xfId="58601"/>
    <cellStyle name="Output 2 2 2 2 23" xfId="58602"/>
    <cellStyle name="Output 2 2 2 2 24" xfId="58603"/>
    <cellStyle name="Output 2 2 2 2 25" xfId="58604"/>
    <cellStyle name="Output 2 2 2 2 26" xfId="58605"/>
    <cellStyle name="Output 2 2 2 2 27" xfId="58606"/>
    <cellStyle name="Output 2 2 2 2 3" xfId="58607"/>
    <cellStyle name="Output 2 2 2 2 3 10" xfId="58608"/>
    <cellStyle name="Output 2 2 2 2 3 11" xfId="58609"/>
    <cellStyle name="Output 2 2 2 2 3 12" xfId="58610"/>
    <cellStyle name="Output 2 2 2 2 3 13" xfId="58611"/>
    <cellStyle name="Output 2 2 2 2 3 14" xfId="58612"/>
    <cellStyle name="Output 2 2 2 2 3 15" xfId="58613"/>
    <cellStyle name="Output 2 2 2 2 3 2" xfId="58614"/>
    <cellStyle name="Output 2 2 2 2 3 2 2" xfId="58615"/>
    <cellStyle name="Output 2 2 2 2 3 2 3" xfId="58616"/>
    <cellStyle name="Output 2 2 2 2 3 2 4" xfId="58617"/>
    <cellStyle name="Output 2 2 2 2 3 2 5" xfId="58618"/>
    <cellStyle name="Output 2 2 2 2 3 2 6" xfId="58619"/>
    <cellStyle name="Output 2 2 2 2 3 2 7" xfId="58620"/>
    <cellStyle name="Output 2 2 2 2 3 2 8" xfId="58621"/>
    <cellStyle name="Output 2 2 2 2 3 3" xfId="58622"/>
    <cellStyle name="Output 2 2 2 2 3 3 2" xfId="58623"/>
    <cellStyle name="Output 2 2 2 2 3 3 3" xfId="58624"/>
    <cellStyle name="Output 2 2 2 2 3 3 4" xfId="58625"/>
    <cellStyle name="Output 2 2 2 2 3 3 5" xfId="58626"/>
    <cellStyle name="Output 2 2 2 2 3 3 6" xfId="58627"/>
    <cellStyle name="Output 2 2 2 2 3 3 7" xfId="58628"/>
    <cellStyle name="Output 2 2 2 2 3 3 8" xfId="58629"/>
    <cellStyle name="Output 2 2 2 2 3 4" xfId="58630"/>
    <cellStyle name="Output 2 2 2 2 3 4 2" xfId="58631"/>
    <cellStyle name="Output 2 2 2 2 3 4 3" xfId="58632"/>
    <cellStyle name="Output 2 2 2 2 3 4 4" xfId="58633"/>
    <cellStyle name="Output 2 2 2 2 3 4 5" xfId="58634"/>
    <cellStyle name="Output 2 2 2 2 3 4 6" xfId="58635"/>
    <cellStyle name="Output 2 2 2 2 3 4 7" xfId="58636"/>
    <cellStyle name="Output 2 2 2 2 3 4 8" xfId="58637"/>
    <cellStyle name="Output 2 2 2 2 3 5" xfId="58638"/>
    <cellStyle name="Output 2 2 2 2 3 5 2" xfId="58639"/>
    <cellStyle name="Output 2 2 2 2 3 5 3" xfId="58640"/>
    <cellStyle name="Output 2 2 2 2 3 5 4" xfId="58641"/>
    <cellStyle name="Output 2 2 2 2 3 5 5" xfId="58642"/>
    <cellStyle name="Output 2 2 2 2 3 5 6" xfId="58643"/>
    <cellStyle name="Output 2 2 2 2 3 5 7" xfId="58644"/>
    <cellStyle name="Output 2 2 2 2 3 5 8" xfId="58645"/>
    <cellStyle name="Output 2 2 2 2 3 6" xfId="58646"/>
    <cellStyle name="Output 2 2 2 2 3 6 2" xfId="58647"/>
    <cellStyle name="Output 2 2 2 2 3 6 3" xfId="58648"/>
    <cellStyle name="Output 2 2 2 2 3 6 4" xfId="58649"/>
    <cellStyle name="Output 2 2 2 2 3 6 5" xfId="58650"/>
    <cellStyle name="Output 2 2 2 2 3 6 6" xfId="58651"/>
    <cellStyle name="Output 2 2 2 2 3 6 7" xfId="58652"/>
    <cellStyle name="Output 2 2 2 2 3 6 8" xfId="58653"/>
    <cellStyle name="Output 2 2 2 2 3 7" xfId="58654"/>
    <cellStyle name="Output 2 2 2 2 3 7 2" xfId="58655"/>
    <cellStyle name="Output 2 2 2 2 3 7 3" xfId="58656"/>
    <cellStyle name="Output 2 2 2 2 3 7 4" xfId="58657"/>
    <cellStyle name="Output 2 2 2 2 3 7 5" xfId="58658"/>
    <cellStyle name="Output 2 2 2 2 3 7 6" xfId="58659"/>
    <cellStyle name="Output 2 2 2 2 3 7 7" xfId="58660"/>
    <cellStyle name="Output 2 2 2 2 3 7 8" xfId="58661"/>
    <cellStyle name="Output 2 2 2 2 3 8" xfId="58662"/>
    <cellStyle name="Output 2 2 2 2 3 9" xfId="58663"/>
    <cellStyle name="Output 2 2 2 2 4" xfId="58664"/>
    <cellStyle name="Output 2 2 2 2 4 2" xfId="58665"/>
    <cellStyle name="Output 2 2 2 2 4 3" xfId="58666"/>
    <cellStyle name="Output 2 2 2 2 4 4" xfId="58667"/>
    <cellStyle name="Output 2 2 2 2 4 5" xfId="58668"/>
    <cellStyle name="Output 2 2 2 2 4 6" xfId="58669"/>
    <cellStyle name="Output 2 2 2 2 4 7" xfId="58670"/>
    <cellStyle name="Output 2 2 2 2 4 8" xfId="58671"/>
    <cellStyle name="Output 2 2 2 2 4 9" xfId="58672"/>
    <cellStyle name="Output 2 2 2 2 5" xfId="58673"/>
    <cellStyle name="Output 2 2 2 2 5 2" xfId="58674"/>
    <cellStyle name="Output 2 2 2 2 5 3" xfId="58675"/>
    <cellStyle name="Output 2 2 2 2 5 4" xfId="58676"/>
    <cellStyle name="Output 2 2 2 2 5 5" xfId="58677"/>
    <cellStyle name="Output 2 2 2 2 5 6" xfId="58678"/>
    <cellStyle name="Output 2 2 2 2 5 7" xfId="58679"/>
    <cellStyle name="Output 2 2 2 2 5 8" xfId="58680"/>
    <cellStyle name="Output 2 2 2 2 5 9" xfId="58681"/>
    <cellStyle name="Output 2 2 2 2 6" xfId="58682"/>
    <cellStyle name="Output 2 2 2 2 6 2" xfId="58683"/>
    <cellStyle name="Output 2 2 2 2 6 3" xfId="58684"/>
    <cellStyle name="Output 2 2 2 2 6 4" xfId="58685"/>
    <cellStyle name="Output 2 2 2 2 6 5" xfId="58686"/>
    <cellStyle name="Output 2 2 2 2 6 6" xfId="58687"/>
    <cellStyle name="Output 2 2 2 2 6 7" xfId="58688"/>
    <cellStyle name="Output 2 2 2 2 6 8" xfId="58689"/>
    <cellStyle name="Output 2 2 2 2 6 9" xfId="58690"/>
    <cellStyle name="Output 2 2 2 2 7" xfId="58691"/>
    <cellStyle name="Output 2 2 2 2 7 2" xfId="58692"/>
    <cellStyle name="Output 2 2 2 2 7 3" xfId="58693"/>
    <cellStyle name="Output 2 2 2 2 7 4" xfId="58694"/>
    <cellStyle name="Output 2 2 2 2 7 5" xfId="58695"/>
    <cellStyle name="Output 2 2 2 2 7 6" xfId="58696"/>
    <cellStyle name="Output 2 2 2 2 7 7" xfId="58697"/>
    <cellStyle name="Output 2 2 2 2 7 8" xfId="58698"/>
    <cellStyle name="Output 2 2 2 2 8" xfId="58699"/>
    <cellStyle name="Output 2 2 2 2 8 2" xfId="58700"/>
    <cellStyle name="Output 2 2 2 2 8 3" xfId="58701"/>
    <cellStyle name="Output 2 2 2 2 8 4" xfId="58702"/>
    <cellStyle name="Output 2 2 2 2 8 5" xfId="58703"/>
    <cellStyle name="Output 2 2 2 2 8 6" xfId="58704"/>
    <cellStyle name="Output 2 2 2 2 8 7" xfId="58705"/>
    <cellStyle name="Output 2 2 2 2 8 8" xfId="58706"/>
    <cellStyle name="Output 2 2 2 2 9" xfId="58707"/>
    <cellStyle name="Output 2 2 2 2 9 2" xfId="58708"/>
    <cellStyle name="Output 2 2 2 2 9 3" xfId="58709"/>
    <cellStyle name="Output 2 2 2 2 9 4" xfId="58710"/>
    <cellStyle name="Output 2 2 2 2 9 5" xfId="58711"/>
    <cellStyle name="Output 2 2 2 2 9 6" xfId="58712"/>
    <cellStyle name="Output 2 2 2 2 9 7" xfId="58713"/>
    <cellStyle name="Output 2 2 2 2 9 8" xfId="58714"/>
    <cellStyle name="Output 2 2 2 20" xfId="58715"/>
    <cellStyle name="Output 2 2 2 21" xfId="58716"/>
    <cellStyle name="Output 2 2 2 22" xfId="58717"/>
    <cellStyle name="Output 2 2 2 23" xfId="58718"/>
    <cellStyle name="Output 2 2 2 24" xfId="58719"/>
    <cellStyle name="Output 2 2 2 25" xfId="58720"/>
    <cellStyle name="Output 2 2 2 3" xfId="9789"/>
    <cellStyle name="Output 2 2 2 3 10" xfId="58721"/>
    <cellStyle name="Output 2 2 2 3 11" xfId="58722"/>
    <cellStyle name="Output 2 2 2 3 12" xfId="58723"/>
    <cellStyle name="Output 2 2 2 3 13" xfId="58724"/>
    <cellStyle name="Output 2 2 2 3 14" xfId="58725"/>
    <cellStyle name="Output 2 2 2 3 15" xfId="58726"/>
    <cellStyle name="Output 2 2 2 3 16" xfId="58727"/>
    <cellStyle name="Output 2 2 2 3 17" xfId="58728"/>
    <cellStyle name="Output 2 2 2 3 18" xfId="58729"/>
    <cellStyle name="Output 2 2 2 3 19" xfId="58730"/>
    <cellStyle name="Output 2 2 2 3 2" xfId="10121"/>
    <cellStyle name="Output 2 2 2 3 2 2" xfId="58731"/>
    <cellStyle name="Output 2 2 2 3 2 3" xfId="58732"/>
    <cellStyle name="Output 2 2 2 3 2 4" xfId="58733"/>
    <cellStyle name="Output 2 2 2 3 2 5" xfId="58734"/>
    <cellStyle name="Output 2 2 2 3 2 6" xfId="58735"/>
    <cellStyle name="Output 2 2 2 3 2 7" xfId="58736"/>
    <cellStyle name="Output 2 2 2 3 2 8" xfId="58737"/>
    <cellStyle name="Output 2 2 2 3 2 9" xfId="58738"/>
    <cellStyle name="Output 2 2 2 3 20" xfId="58739"/>
    <cellStyle name="Output 2 2 2 3 21" xfId="58740"/>
    <cellStyle name="Output 2 2 2 3 22" xfId="58741"/>
    <cellStyle name="Output 2 2 2 3 23" xfId="58742"/>
    <cellStyle name="Output 2 2 2 3 24" xfId="58743"/>
    <cellStyle name="Output 2 2 2 3 3" xfId="58744"/>
    <cellStyle name="Output 2 2 2 3 3 2" xfId="58745"/>
    <cellStyle name="Output 2 2 2 3 3 3" xfId="58746"/>
    <cellStyle name="Output 2 2 2 3 3 4" xfId="58747"/>
    <cellStyle name="Output 2 2 2 3 3 5" xfId="58748"/>
    <cellStyle name="Output 2 2 2 3 3 6" xfId="58749"/>
    <cellStyle name="Output 2 2 2 3 3 7" xfId="58750"/>
    <cellStyle name="Output 2 2 2 3 3 8" xfId="58751"/>
    <cellStyle name="Output 2 2 2 3 3 9" xfId="58752"/>
    <cellStyle name="Output 2 2 2 3 4" xfId="58753"/>
    <cellStyle name="Output 2 2 2 3 4 2" xfId="58754"/>
    <cellStyle name="Output 2 2 2 3 4 3" xfId="58755"/>
    <cellStyle name="Output 2 2 2 3 4 4" xfId="58756"/>
    <cellStyle name="Output 2 2 2 3 4 5" xfId="58757"/>
    <cellStyle name="Output 2 2 2 3 4 6" xfId="58758"/>
    <cellStyle name="Output 2 2 2 3 4 7" xfId="58759"/>
    <cellStyle name="Output 2 2 2 3 4 8" xfId="58760"/>
    <cellStyle name="Output 2 2 2 3 4 9" xfId="58761"/>
    <cellStyle name="Output 2 2 2 3 5" xfId="58762"/>
    <cellStyle name="Output 2 2 2 3 5 2" xfId="58763"/>
    <cellStyle name="Output 2 2 2 3 5 3" xfId="58764"/>
    <cellStyle name="Output 2 2 2 3 5 4" xfId="58765"/>
    <cellStyle name="Output 2 2 2 3 5 5" xfId="58766"/>
    <cellStyle name="Output 2 2 2 3 5 6" xfId="58767"/>
    <cellStyle name="Output 2 2 2 3 5 7" xfId="58768"/>
    <cellStyle name="Output 2 2 2 3 5 8" xfId="58769"/>
    <cellStyle name="Output 2 2 2 3 6" xfId="58770"/>
    <cellStyle name="Output 2 2 2 3 6 2" xfId="58771"/>
    <cellStyle name="Output 2 2 2 3 6 3" xfId="58772"/>
    <cellStyle name="Output 2 2 2 3 6 4" xfId="58773"/>
    <cellStyle name="Output 2 2 2 3 6 5" xfId="58774"/>
    <cellStyle name="Output 2 2 2 3 6 6" xfId="58775"/>
    <cellStyle name="Output 2 2 2 3 6 7" xfId="58776"/>
    <cellStyle name="Output 2 2 2 3 6 8" xfId="58777"/>
    <cellStyle name="Output 2 2 2 3 7" xfId="58778"/>
    <cellStyle name="Output 2 2 2 3 7 2" xfId="58779"/>
    <cellStyle name="Output 2 2 2 3 7 3" xfId="58780"/>
    <cellStyle name="Output 2 2 2 3 7 4" xfId="58781"/>
    <cellStyle name="Output 2 2 2 3 7 5" xfId="58782"/>
    <cellStyle name="Output 2 2 2 3 7 6" xfId="58783"/>
    <cellStyle name="Output 2 2 2 3 7 7" xfId="58784"/>
    <cellStyle name="Output 2 2 2 3 7 8" xfId="58785"/>
    <cellStyle name="Output 2 2 2 3 8" xfId="58786"/>
    <cellStyle name="Output 2 2 2 3 9" xfId="58787"/>
    <cellStyle name="Output 2 2 2 4" xfId="9888"/>
    <cellStyle name="Output 2 2 2 4 2" xfId="58788"/>
    <cellStyle name="Output 2 2 2 4 3" xfId="58789"/>
    <cellStyle name="Output 2 2 2 4 4" xfId="58790"/>
    <cellStyle name="Output 2 2 2 4 5" xfId="58791"/>
    <cellStyle name="Output 2 2 2 4 6" xfId="58792"/>
    <cellStyle name="Output 2 2 2 4 7" xfId="58793"/>
    <cellStyle name="Output 2 2 2 4 8" xfId="58794"/>
    <cellStyle name="Output 2 2 2 4 9" xfId="58795"/>
    <cellStyle name="Output 2 2 2 5" xfId="9977"/>
    <cellStyle name="Output 2 2 2 5 2" xfId="58796"/>
    <cellStyle name="Output 2 2 2 5 3" xfId="58797"/>
    <cellStyle name="Output 2 2 2 5 4" xfId="58798"/>
    <cellStyle name="Output 2 2 2 5 5" xfId="58799"/>
    <cellStyle name="Output 2 2 2 5 6" xfId="58800"/>
    <cellStyle name="Output 2 2 2 5 7" xfId="58801"/>
    <cellStyle name="Output 2 2 2 5 8" xfId="58802"/>
    <cellStyle name="Output 2 2 2 5 9" xfId="58803"/>
    <cellStyle name="Output 2 2 2 6" xfId="10203"/>
    <cellStyle name="Output 2 2 2 6 2" xfId="10421"/>
    <cellStyle name="Output 2 2 2 6 3" xfId="58804"/>
    <cellStyle name="Output 2 2 2 6 4" xfId="58805"/>
    <cellStyle name="Output 2 2 2 6 5" xfId="58806"/>
    <cellStyle name="Output 2 2 2 6 6" xfId="58807"/>
    <cellStyle name="Output 2 2 2 6 7" xfId="58808"/>
    <cellStyle name="Output 2 2 2 6 8" xfId="58809"/>
    <cellStyle name="Output 2 2 2 6 9" xfId="58810"/>
    <cellStyle name="Output 2 2 2 7" xfId="10346"/>
    <cellStyle name="Output 2 2 2 7 2" xfId="58811"/>
    <cellStyle name="Output 2 2 2 7 3" xfId="58812"/>
    <cellStyle name="Output 2 2 2 7 4" xfId="58813"/>
    <cellStyle name="Output 2 2 2 7 5" xfId="58814"/>
    <cellStyle name="Output 2 2 2 7 6" xfId="58815"/>
    <cellStyle name="Output 2 2 2 7 7" xfId="58816"/>
    <cellStyle name="Output 2 2 2 7 8" xfId="58817"/>
    <cellStyle name="Output 2 2 2 7 9" xfId="58818"/>
    <cellStyle name="Output 2 2 2 8" xfId="58819"/>
    <cellStyle name="Output 2 2 2 8 2" xfId="58820"/>
    <cellStyle name="Output 2 2 2 8 3" xfId="58821"/>
    <cellStyle name="Output 2 2 2 8 4" xfId="58822"/>
    <cellStyle name="Output 2 2 2 8 5" xfId="58823"/>
    <cellStyle name="Output 2 2 2 8 6" xfId="58824"/>
    <cellStyle name="Output 2 2 2 8 7" xfId="58825"/>
    <cellStyle name="Output 2 2 2 8 8" xfId="58826"/>
    <cellStyle name="Output 2 2 2 8 9" xfId="58827"/>
    <cellStyle name="Output 2 2 2 9" xfId="58828"/>
    <cellStyle name="Output 2 2 2 9 2" xfId="58829"/>
    <cellStyle name="Output 2 2 2 9 3" xfId="58830"/>
    <cellStyle name="Output 2 2 2 9 4" xfId="58831"/>
    <cellStyle name="Output 2 2 2 9 5" xfId="58832"/>
    <cellStyle name="Output 2 2 2 9 6" xfId="58833"/>
    <cellStyle name="Output 2 2 2 9 7" xfId="58834"/>
    <cellStyle name="Output 2 2 2 9 8" xfId="58835"/>
    <cellStyle name="Output 2 2 20" xfId="58836"/>
    <cellStyle name="Output 2 2 21" xfId="58837"/>
    <cellStyle name="Output 2 2 22" xfId="58838"/>
    <cellStyle name="Output 2 2 23" xfId="58839"/>
    <cellStyle name="Output 2 2 24" xfId="58840"/>
    <cellStyle name="Output 2 2 3" xfId="9756"/>
    <cellStyle name="Output 2 2 3 10" xfId="58841"/>
    <cellStyle name="Output 2 2 3 10 2" xfId="58842"/>
    <cellStyle name="Output 2 2 3 10 3" xfId="58843"/>
    <cellStyle name="Output 2 2 3 10 4" xfId="58844"/>
    <cellStyle name="Output 2 2 3 10 5" xfId="58845"/>
    <cellStyle name="Output 2 2 3 10 6" xfId="58846"/>
    <cellStyle name="Output 2 2 3 10 7" xfId="58847"/>
    <cellStyle name="Output 2 2 3 10 8" xfId="58848"/>
    <cellStyle name="Output 2 2 3 11" xfId="58849"/>
    <cellStyle name="Output 2 2 3 11 2" xfId="58850"/>
    <cellStyle name="Output 2 2 3 11 3" xfId="58851"/>
    <cellStyle name="Output 2 2 3 11 4" xfId="58852"/>
    <cellStyle name="Output 2 2 3 11 5" xfId="58853"/>
    <cellStyle name="Output 2 2 3 11 6" xfId="58854"/>
    <cellStyle name="Output 2 2 3 11 7" xfId="58855"/>
    <cellStyle name="Output 2 2 3 11 8" xfId="58856"/>
    <cellStyle name="Output 2 2 3 12" xfId="58857"/>
    <cellStyle name="Output 2 2 3 13" xfId="58858"/>
    <cellStyle name="Output 2 2 3 14" xfId="58859"/>
    <cellStyle name="Output 2 2 3 15" xfId="58860"/>
    <cellStyle name="Output 2 2 3 16" xfId="58861"/>
    <cellStyle name="Output 2 2 3 17" xfId="58862"/>
    <cellStyle name="Output 2 2 3 18" xfId="58863"/>
    <cellStyle name="Output 2 2 3 19" xfId="58864"/>
    <cellStyle name="Output 2 2 3 2" xfId="10088"/>
    <cellStyle name="Output 2 2 3 2 10" xfId="58865"/>
    <cellStyle name="Output 2 2 3 2 10 2" xfId="58866"/>
    <cellStyle name="Output 2 2 3 2 10 3" xfId="58867"/>
    <cellStyle name="Output 2 2 3 2 10 4" xfId="58868"/>
    <cellStyle name="Output 2 2 3 2 10 5" xfId="58869"/>
    <cellStyle name="Output 2 2 3 2 10 6" xfId="58870"/>
    <cellStyle name="Output 2 2 3 2 10 7" xfId="58871"/>
    <cellStyle name="Output 2 2 3 2 10 8" xfId="58872"/>
    <cellStyle name="Output 2 2 3 2 11" xfId="58873"/>
    <cellStyle name="Output 2 2 3 2 12" xfId="58874"/>
    <cellStyle name="Output 2 2 3 2 13" xfId="58875"/>
    <cellStyle name="Output 2 2 3 2 14" xfId="58876"/>
    <cellStyle name="Output 2 2 3 2 15" xfId="58877"/>
    <cellStyle name="Output 2 2 3 2 16" xfId="58878"/>
    <cellStyle name="Output 2 2 3 2 17" xfId="58879"/>
    <cellStyle name="Output 2 2 3 2 18" xfId="58880"/>
    <cellStyle name="Output 2 2 3 2 19" xfId="58881"/>
    <cellStyle name="Output 2 2 3 2 2" xfId="58882"/>
    <cellStyle name="Output 2 2 3 2 2 10" xfId="58883"/>
    <cellStyle name="Output 2 2 3 2 2 11" xfId="58884"/>
    <cellStyle name="Output 2 2 3 2 2 12" xfId="58885"/>
    <cellStyle name="Output 2 2 3 2 2 13" xfId="58886"/>
    <cellStyle name="Output 2 2 3 2 2 14" xfId="58887"/>
    <cellStyle name="Output 2 2 3 2 2 15" xfId="58888"/>
    <cellStyle name="Output 2 2 3 2 2 16" xfId="58889"/>
    <cellStyle name="Output 2 2 3 2 2 17" xfId="58890"/>
    <cellStyle name="Output 2 2 3 2 2 18" xfId="58891"/>
    <cellStyle name="Output 2 2 3 2 2 19" xfId="58892"/>
    <cellStyle name="Output 2 2 3 2 2 2" xfId="58893"/>
    <cellStyle name="Output 2 2 3 2 2 2 10" xfId="58894"/>
    <cellStyle name="Output 2 2 3 2 2 2 11" xfId="58895"/>
    <cellStyle name="Output 2 2 3 2 2 2 12" xfId="58896"/>
    <cellStyle name="Output 2 2 3 2 2 2 13" xfId="58897"/>
    <cellStyle name="Output 2 2 3 2 2 2 14" xfId="58898"/>
    <cellStyle name="Output 2 2 3 2 2 2 15" xfId="58899"/>
    <cellStyle name="Output 2 2 3 2 2 2 2" xfId="58900"/>
    <cellStyle name="Output 2 2 3 2 2 2 2 2" xfId="58901"/>
    <cellStyle name="Output 2 2 3 2 2 2 2 3" xfId="58902"/>
    <cellStyle name="Output 2 2 3 2 2 2 2 4" xfId="58903"/>
    <cellStyle name="Output 2 2 3 2 2 2 2 5" xfId="58904"/>
    <cellStyle name="Output 2 2 3 2 2 2 2 6" xfId="58905"/>
    <cellStyle name="Output 2 2 3 2 2 2 2 7" xfId="58906"/>
    <cellStyle name="Output 2 2 3 2 2 2 2 8" xfId="58907"/>
    <cellStyle name="Output 2 2 3 2 2 2 2 9" xfId="58908"/>
    <cellStyle name="Output 2 2 3 2 2 2 3" xfId="58909"/>
    <cellStyle name="Output 2 2 3 2 2 2 3 2" xfId="58910"/>
    <cellStyle name="Output 2 2 3 2 2 2 3 3" xfId="58911"/>
    <cellStyle name="Output 2 2 3 2 2 2 3 4" xfId="58912"/>
    <cellStyle name="Output 2 2 3 2 2 2 3 5" xfId="58913"/>
    <cellStyle name="Output 2 2 3 2 2 2 3 6" xfId="58914"/>
    <cellStyle name="Output 2 2 3 2 2 2 3 7" xfId="58915"/>
    <cellStyle name="Output 2 2 3 2 2 2 3 8" xfId="58916"/>
    <cellStyle name="Output 2 2 3 2 2 2 3 9" xfId="58917"/>
    <cellStyle name="Output 2 2 3 2 2 2 4" xfId="58918"/>
    <cellStyle name="Output 2 2 3 2 2 2 4 2" xfId="58919"/>
    <cellStyle name="Output 2 2 3 2 2 2 4 3" xfId="58920"/>
    <cellStyle name="Output 2 2 3 2 2 2 4 4" xfId="58921"/>
    <cellStyle name="Output 2 2 3 2 2 2 4 5" xfId="58922"/>
    <cellStyle name="Output 2 2 3 2 2 2 4 6" xfId="58923"/>
    <cellStyle name="Output 2 2 3 2 2 2 4 7" xfId="58924"/>
    <cellStyle name="Output 2 2 3 2 2 2 4 8" xfId="58925"/>
    <cellStyle name="Output 2 2 3 2 2 2 4 9" xfId="58926"/>
    <cellStyle name="Output 2 2 3 2 2 2 5" xfId="58927"/>
    <cellStyle name="Output 2 2 3 2 2 2 5 2" xfId="58928"/>
    <cellStyle name="Output 2 2 3 2 2 2 5 3" xfId="58929"/>
    <cellStyle name="Output 2 2 3 2 2 2 5 4" xfId="58930"/>
    <cellStyle name="Output 2 2 3 2 2 2 5 5" xfId="58931"/>
    <cellStyle name="Output 2 2 3 2 2 2 5 6" xfId="58932"/>
    <cellStyle name="Output 2 2 3 2 2 2 5 7" xfId="58933"/>
    <cellStyle name="Output 2 2 3 2 2 2 5 8" xfId="58934"/>
    <cellStyle name="Output 2 2 3 2 2 2 6" xfId="58935"/>
    <cellStyle name="Output 2 2 3 2 2 2 6 2" xfId="58936"/>
    <cellStyle name="Output 2 2 3 2 2 2 6 3" xfId="58937"/>
    <cellStyle name="Output 2 2 3 2 2 2 6 4" xfId="58938"/>
    <cellStyle name="Output 2 2 3 2 2 2 6 5" xfId="58939"/>
    <cellStyle name="Output 2 2 3 2 2 2 6 6" xfId="58940"/>
    <cellStyle name="Output 2 2 3 2 2 2 6 7" xfId="58941"/>
    <cellStyle name="Output 2 2 3 2 2 2 6 8" xfId="58942"/>
    <cellStyle name="Output 2 2 3 2 2 2 7" xfId="58943"/>
    <cellStyle name="Output 2 2 3 2 2 2 7 2" xfId="58944"/>
    <cellStyle name="Output 2 2 3 2 2 2 7 3" xfId="58945"/>
    <cellStyle name="Output 2 2 3 2 2 2 7 4" xfId="58946"/>
    <cellStyle name="Output 2 2 3 2 2 2 7 5" xfId="58947"/>
    <cellStyle name="Output 2 2 3 2 2 2 7 6" xfId="58948"/>
    <cellStyle name="Output 2 2 3 2 2 2 7 7" xfId="58949"/>
    <cellStyle name="Output 2 2 3 2 2 2 7 8" xfId="58950"/>
    <cellStyle name="Output 2 2 3 2 2 2 8" xfId="58951"/>
    <cellStyle name="Output 2 2 3 2 2 2 9" xfId="58952"/>
    <cellStyle name="Output 2 2 3 2 2 20" xfId="58953"/>
    <cellStyle name="Output 2 2 3 2 2 21" xfId="58954"/>
    <cellStyle name="Output 2 2 3 2 2 22" xfId="58955"/>
    <cellStyle name="Output 2 2 3 2 2 23" xfId="58956"/>
    <cellStyle name="Output 2 2 3 2 2 24" xfId="58957"/>
    <cellStyle name="Output 2 2 3 2 2 25" xfId="58958"/>
    <cellStyle name="Output 2 2 3 2 2 26" xfId="58959"/>
    <cellStyle name="Output 2 2 3 2 2 27" xfId="58960"/>
    <cellStyle name="Output 2 2 3 2 2 3" xfId="58961"/>
    <cellStyle name="Output 2 2 3 2 2 3 10" xfId="58962"/>
    <cellStyle name="Output 2 2 3 2 2 3 11" xfId="58963"/>
    <cellStyle name="Output 2 2 3 2 2 3 12" xfId="58964"/>
    <cellStyle name="Output 2 2 3 2 2 3 13" xfId="58965"/>
    <cellStyle name="Output 2 2 3 2 2 3 14" xfId="58966"/>
    <cellStyle name="Output 2 2 3 2 2 3 15" xfId="58967"/>
    <cellStyle name="Output 2 2 3 2 2 3 2" xfId="58968"/>
    <cellStyle name="Output 2 2 3 2 2 3 2 2" xfId="58969"/>
    <cellStyle name="Output 2 2 3 2 2 3 2 3" xfId="58970"/>
    <cellStyle name="Output 2 2 3 2 2 3 2 4" xfId="58971"/>
    <cellStyle name="Output 2 2 3 2 2 3 2 5" xfId="58972"/>
    <cellStyle name="Output 2 2 3 2 2 3 2 6" xfId="58973"/>
    <cellStyle name="Output 2 2 3 2 2 3 2 7" xfId="58974"/>
    <cellStyle name="Output 2 2 3 2 2 3 2 8" xfId="58975"/>
    <cellStyle name="Output 2 2 3 2 2 3 3" xfId="58976"/>
    <cellStyle name="Output 2 2 3 2 2 3 3 2" xfId="58977"/>
    <cellStyle name="Output 2 2 3 2 2 3 3 3" xfId="58978"/>
    <cellStyle name="Output 2 2 3 2 2 3 3 4" xfId="58979"/>
    <cellStyle name="Output 2 2 3 2 2 3 3 5" xfId="58980"/>
    <cellStyle name="Output 2 2 3 2 2 3 3 6" xfId="58981"/>
    <cellStyle name="Output 2 2 3 2 2 3 3 7" xfId="58982"/>
    <cellStyle name="Output 2 2 3 2 2 3 3 8" xfId="58983"/>
    <cellStyle name="Output 2 2 3 2 2 3 4" xfId="58984"/>
    <cellStyle name="Output 2 2 3 2 2 3 4 2" xfId="58985"/>
    <cellStyle name="Output 2 2 3 2 2 3 4 3" xfId="58986"/>
    <cellStyle name="Output 2 2 3 2 2 3 4 4" xfId="58987"/>
    <cellStyle name="Output 2 2 3 2 2 3 4 5" xfId="58988"/>
    <cellStyle name="Output 2 2 3 2 2 3 4 6" xfId="58989"/>
    <cellStyle name="Output 2 2 3 2 2 3 4 7" xfId="58990"/>
    <cellStyle name="Output 2 2 3 2 2 3 4 8" xfId="58991"/>
    <cellStyle name="Output 2 2 3 2 2 3 5" xfId="58992"/>
    <cellStyle name="Output 2 2 3 2 2 3 5 2" xfId="58993"/>
    <cellStyle name="Output 2 2 3 2 2 3 5 3" xfId="58994"/>
    <cellStyle name="Output 2 2 3 2 2 3 5 4" xfId="58995"/>
    <cellStyle name="Output 2 2 3 2 2 3 5 5" xfId="58996"/>
    <cellStyle name="Output 2 2 3 2 2 3 5 6" xfId="58997"/>
    <cellStyle name="Output 2 2 3 2 2 3 5 7" xfId="58998"/>
    <cellStyle name="Output 2 2 3 2 2 3 5 8" xfId="58999"/>
    <cellStyle name="Output 2 2 3 2 2 3 6" xfId="59000"/>
    <cellStyle name="Output 2 2 3 2 2 3 6 2" xfId="59001"/>
    <cellStyle name="Output 2 2 3 2 2 3 6 3" xfId="59002"/>
    <cellStyle name="Output 2 2 3 2 2 3 6 4" xfId="59003"/>
    <cellStyle name="Output 2 2 3 2 2 3 6 5" xfId="59004"/>
    <cellStyle name="Output 2 2 3 2 2 3 6 6" xfId="59005"/>
    <cellStyle name="Output 2 2 3 2 2 3 6 7" xfId="59006"/>
    <cellStyle name="Output 2 2 3 2 2 3 6 8" xfId="59007"/>
    <cellStyle name="Output 2 2 3 2 2 3 7" xfId="59008"/>
    <cellStyle name="Output 2 2 3 2 2 3 7 2" xfId="59009"/>
    <cellStyle name="Output 2 2 3 2 2 3 7 3" xfId="59010"/>
    <cellStyle name="Output 2 2 3 2 2 3 7 4" xfId="59011"/>
    <cellStyle name="Output 2 2 3 2 2 3 7 5" xfId="59012"/>
    <cellStyle name="Output 2 2 3 2 2 3 7 6" xfId="59013"/>
    <cellStyle name="Output 2 2 3 2 2 3 7 7" xfId="59014"/>
    <cellStyle name="Output 2 2 3 2 2 3 7 8" xfId="59015"/>
    <cellStyle name="Output 2 2 3 2 2 3 8" xfId="59016"/>
    <cellStyle name="Output 2 2 3 2 2 3 9" xfId="59017"/>
    <cellStyle name="Output 2 2 3 2 2 4" xfId="59018"/>
    <cellStyle name="Output 2 2 3 2 2 4 2" xfId="59019"/>
    <cellStyle name="Output 2 2 3 2 2 4 3" xfId="59020"/>
    <cellStyle name="Output 2 2 3 2 2 4 4" xfId="59021"/>
    <cellStyle name="Output 2 2 3 2 2 4 5" xfId="59022"/>
    <cellStyle name="Output 2 2 3 2 2 4 6" xfId="59023"/>
    <cellStyle name="Output 2 2 3 2 2 4 7" xfId="59024"/>
    <cellStyle name="Output 2 2 3 2 2 4 8" xfId="59025"/>
    <cellStyle name="Output 2 2 3 2 2 4 9" xfId="59026"/>
    <cellStyle name="Output 2 2 3 2 2 5" xfId="59027"/>
    <cellStyle name="Output 2 2 3 2 2 5 2" xfId="59028"/>
    <cellStyle name="Output 2 2 3 2 2 5 3" xfId="59029"/>
    <cellStyle name="Output 2 2 3 2 2 5 4" xfId="59030"/>
    <cellStyle name="Output 2 2 3 2 2 5 5" xfId="59031"/>
    <cellStyle name="Output 2 2 3 2 2 5 6" xfId="59032"/>
    <cellStyle name="Output 2 2 3 2 2 5 7" xfId="59033"/>
    <cellStyle name="Output 2 2 3 2 2 5 8" xfId="59034"/>
    <cellStyle name="Output 2 2 3 2 2 5 9" xfId="59035"/>
    <cellStyle name="Output 2 2 3 2 2 6" xfId="59036"/>
    <cellStyle name="Output 2 2 3 2 2 6 2" xfId="59037"/>
    <cellStyle name="Output 2 2 3 2 2 6 3" xfId="59038"/>
    <cellStyle name="Output 2 2 3 2 2 6 4" xfId="59039"/>
    <cellStyle name="Output 2 2 3 2 2 6 5" xfId="59040"/>
    <cellStyle name="Output 2 2 3 2 2 6 6" xfId="59041"/>
    <cellStyle name="Output 2 2 3 2 2 6 7" xfId="59042"/>
    <cellStyle name="Output 2 2 3 2 2 6 8" xfId="59043"/>
    <cellStyle name="Output 2 2 3 2 2 6 9" xfId="59044"/>
    <cellStyle name="Output 2 2 3 2 2 7" xfId="59045"/>
    <cellStyle name="Output 2 2 3 2 2 7 2" xfId="59046"/>
    <cellStyle name="Output 2 2 3 2 2 7 3" xfId="59047"/>
    <cellStyle name="Output 2 2 3 2 2 7 4" xfId="59048"/>
    <cellStyle name="Output 2 2 3 2 2 7 5" xfId="59049"/>
    <cellStyle name="Output 2 2 3 2 2 7 6" xfId="59050"/>
    <cellStyle name="Output 2 2 3 2 2 7 7" xfId="59051"/>
    <cellStyle name="Output 2 2 3 2 2 7 8" xfId="59052"/>
    <cellStyle name="Output 2 2 3 2 2 8" xfId="59053"/>
    <cellStyle name="Output 2 2 3 2 2 8 2" xfId="59054"/>
    <cellStyle name="Output 2 2 3 2 2 8 3" xfId="59055"/>
    <cellStyle name="Output 2 2 3 2 2 8 4" xfId="59056"/>
    <cellStyle name="Output 2 2 3 2 2 8 5" xfId="59057"/>
    <cellStyle name="Output 2 2 3 2 2 8 6" xfId="59058"/>
    <cellStyle name="Output 2 2 3 2 2 8 7" xfId="59059"/>
    <cellStyle name="Output 2 2 3 2 2 8 8" xfId="59060"/>
    <cellStyle name="Output 2 2 3 2 2 9" xfId="59061"/>
    <cellStyle name="Output 2 2 3 2 2 9 2" xfId="59062"/>
    <cellStyle name="Output 2 2 3 2 2 9 3" xfId="59063"/>
    <cellStyle name="Output 2 2 3 2 2 9 4" xfId="59064"/>
    <cellStyle name="Output 2 2 3 2 2 9 5" xfId="59065"/>
    <cellStyle name="Output 2 2 3 2 2 9 6" xfId="59066"/>
    <cellStyle name="Output 2 2 3 2 2 9 7" xfId="59067"/>
    <cellStyle name="Output 2 2 3 2 2 9 8" xfId="59068"/>
    <cellStyle name="Output 2 2 3 2 20" xfId="59069"/>
    <cellStyle name="Output 2 2 3 2 21" xfId="59070"/>
    <cellStyle name="Output 2 2 3 2 22" xfId="59071"/>
    <cellStyle name="Output 2 2 3 2 23" xfId="59072"/>
    <cellStyle name="Output 2 2 3 2 24" xfId="59073"/>
    <cellStyle name="Output 2 2 3 2 25" xfId="59074"/>
    <cellStyle name="Output 2 2 3 2 3" xfId="59075"/>
    <cellStyle name="Output 2 2 3 2 3 10" xfId="59076"/>
    <cellStyle name="Output 2 2 3 2 3 11" xfId="59077"/>
    <cellStyle name="Output 2 2 3 2 3 12" xfId="59078"/>
    <cellStyle name="Output 2 2 3 2 3 13" xfId="59079"/>
    <cellStyle name="Output 2 2 3 2 3 14" xfId="59080"/>
    <cellStyle name="Output 2 2 3 2 3 15" xfId="59081"/>
    <cellStyle name="Output 2 2 3 2 3 16" xfId="59082"/>
    <cellStyle name="Output 2 2 3 2 3 17" xfId="59083"/>
    <cellStyle name="Output 2 2 3 2 3 18" xfId="59084"/>
    <cellStyle name="Output 2 2 3 2 3 19" xfId="59085"/>
    <cellStyle name="Output 2 2 3 2 3 2" xfId="59086"/>
    <cellStyle name="Output 2 2 3 2 3 2 2" xfId="59087"/>
    <cellStyle name="Output 2 2 3 2 3 2 3" xfId="59088"/>
    <cellStyle name="Output 2 2 3 2 3 2 4" xfId="59089"/>
    <cellStyle name="Output 2 2 3 2 3 2 5" xfId="59090"/>
    <cellStyle name="Output 2 2 3 2 3 2 6" xfId="59091"/>
    <cellStyle name="Output 2 2 3 2 3 2 7" xfId="59092"/>
    <cellStyle name="Output 2 2 3 2 3 2 8" xfId="59093"/>
    <cellStyle name="Output 2 2 3 2 3 2 9" xfId="59094"/>
    <cellStyle name="Output 2 2 3 2 3 20" xfId="59095"/>
    <cellStyle name="Output 2 2 3 2 3 21" xfId="59096"/>
    <cellStyle name="Output 2 2 3 2 3 22" xfId="59097"/>
    <cellStyle name="Output 2 2 3 2 3 23" xfId="59098"/>
    <cellStyle name="Output 2 2 3 2 3 24" xfId="59099"/>
    <cellStyle name="Output 2 2 3 2 3 3" xfId="59100"/>
    <cellStyle name="Output 2 2 3 2 3 3 2" xfId="59101"/>
    <cellStyle name="Output 2 2 3 2 3 3 3" xfId="59102"/>
    <cellStyle name="Output 2 2 3 2 3 3 4" xfId="59103"/>
    <cellStyle name="Output 2 2 3 2 3 3 5" xfId="59104"/>
    <cellStyle name="Output 2 2 3 2 3 3 6" xfId="59105"/>
    <cellStyle name="Output 2 2 3 2 3 3 7" xfId="59106"/>
    <cellStyle name="Output 2 2 3 2 3 3 8" xfId="59107"/>
    <cellStyle name="Output 2 2 3 2 3 3 9" xfId="59108"/>
    <cellStyle name="Output 2 2 3 2 3 4" xfId="59109"/>
    <cellStyle name="Output 2 2 3 2 3 4 2" xfId="59110"/>
    <cellStyle name="Output 2 2 3 2 3 4 3" xfId="59111"/>
    <cellStyle name="Output 2 2 3 2 3 4 4" xfId="59112"/>
    <cellStyle name="Output 2 2 3 2 3 4 5" xfId="59113"/>
    <cellStyle name="Output 2 2 3 2 3 4 6" xfId="59114"/>
    <cellStyle name="Output 2 2 3 2 3 4 7" xfId="59115"/>
    <cellStyle name="Output 2 2 3 2 3 4 8" xfId="59116"/>
    <cellStyle name="Output 2 2 3 2 3 4 9" xfId="59117"/>
    <cellStyle name="Output 2 2 3 2 3 5" xfId="59118"/>
    <cellStyle name="Output 2 2 3 2 3 5 2" xfId="59119"/>
    <cellStyle name="Output 2 2 3 2 3 5 3" xfId="59120"/>
    <cellStyle name="Output 2 2 3 2 3 5 4" xfId="59121"/>
    <cellStyle name="Output 2 2 3 2 3 5 5" xfId="59122"/>
    <cellStyle name="Output 2 2 3 2 3 5 6" xfId="59123"/>
    <cellStyle name="Output 2 2 3 2 3 5 7" xfId="59124"/>
    <cellStyle name="Output 2 2 3 2 3 5 8" xfId="59125"/>
    <cellStyle name="Output 2 2 3 2 3 6" xfId="59126"/>
    <cellStyle name="Output 2 2 3 2 3 6 2" xfId="59127"/>
    <cellStyle name="Output 2 2 3 2 3 6 3" xfId="59128"/>
    <cellStyle name="Output 2 2 3 2 3 6 4" xfId="59129"/>
    <cellStyle name="Output 2 2 3 2 3 6 5" xfId="59130"/>
    <cellStyle name="Output 2 2 3 2 3 6 6" xfId="59131"/>
    <cellStyle name="Output 2 2 3 2 3 6 7" xfId="59132"/>
    <cellStyle name="Output 2 2 3 2 3 6 8" xfId="59133"/>
    <cellStyle name="Output 2 2 3 2 3 7" xfId="59134"/>
    <cellStyle name="Output 2 2 3 2 3 7 2" xfId="59135"/>
    <cellStyle name="Output 2 2 3 2 3 7 3" xfId="59136"/>
    <cellStyle name="Output 2 2 3 2 3 7 4" xfId="59137"/>
    <cellStyle name="Output 2 2 3 2 3 7 5" xfId="59138"/>
    <cellStyle name="Output 2 2 3 2 3 7 6" xfId="59139"/>
    <cellStyle name="Output 2 2 3 2 3 7 7" xfId="59140"/>
    <cellStyle name="Output 2 2 3 2 3 7 8" xfId="59141"/>
    <cellStyle name="Output 2 2 3 2 3 8" xfId="59142"/>
    <cellStyle name="Output 2 2 3 2 3 9" xfId="59143"/>
    <cellStyle name="Output 2 2 3 2 4" xfId="59144"/>
    <cellStyle name="Output 2 2 3 2 4 2" xfId="59145"/>
    <cellStyle name="Output 2 2 3 2 4 3" xfId="59146"/>
    <cellStyle name="Output 2 2 3 2 4 4" xfId="59147"/>
    <cellStyle name="Output 2 2 3 2 4 5" xfId="59148"/>
    <cellStyle name="Output 2 2 3 2 4 6" xfId="59149"/>
    <cellStyle name="Output 2 2 3 2 4 7" xfId="59150"/>
    <cellStyle name="Output 2 2 3 2 4 8" xfId="59151"/>
    <cellStyle name="Output 2 2 3 2 4 9" xfId="59152"/>
    <cellStyle name="Output 2 2 3 2 5" xfId="59153"/>
    <cellStyle name="Output 2 2 3 2 5 2" xfId="59154"/>
    <cellStyle name="Output 2 2 3 2 5 3" xfId="59155"/>
    <cellStyle name="Output 2 2 3 2 5 4" xfId="59156"/>
    <cellStyle name="Output 2 2 3 2 5 5" xfId="59157"/>
    <cellStyle name="Output 2 2 3 2 5 6" xfId="59158"/>
    <cellStyle name="Output 2 2 3 2 5 7" xfId="59159"/>
    <cellStyle name="Output 2 2 3 2 5 8" xfId="59160"/>
    <cellStyle name="Output 2 2 3 2 5 9" xfId="59161"/>
    <cellStyle name="Output 2 2 3 2 6" xfId="59162"/>
    <cellStyle name="Output 2 2 3 2 6 2" xfId="59163"/>
    <cellStyle name="Output 2 2 3 2 6 3" xfId="59164"/>
    <cellStyle name="Output 2 2 3 2 6 4" xfId="59165"/>
    <cellStyle name="Output 2 2 3 2 6 5" xfId="59166"/>
    <cellStyle name="Output 2 2 3 2 6 6" xfId="59167"/>
    <cellStyle name="Output 2 2 3 2 6 7" xfId="59168"/>
    <cellStyle name="Output 2 2 3 2 6 8" xfId="59169"/>
    <cellStyle name="Output 2 2 3 2 6 9" xfId="59170"/>
    <cellStyle name="Output 2 2 3 2 7" xfId="59171"/>
    <cellStyle name="Output 2 2 3 2 7 2" xfId="59172"/>
    <cellStyle name="Output 2 2 3 2 7 3" xfId="59173"/>
    <cellStyle name="Output 2 2 3 2 7 4" xfId="59174"/>
    <cellStyle name="Output 2 2 3 2 7 5" xfId="59175"/>
    <cellStyle name="Output 2 2 3 2 7 6" xfId="59176"/>
    <cellStyle name="Output 2 2 3 2 7 7" xfId="59177"/>
    <cellStyle name="Output 2 2 3 2 7 8" xfId="59178"/>
    <cellStyle name="Output 2 2 3 2 7 9" xfId="59179"/>
    <cellStyle name="Output 2 2 3 2 8" xfId="59180"/>
    <cellStyle name="Output 2 2 3 2 8 2" xfId="59181"/>
    <cellStyle name="Output 2 2 3 2 8 3" xfId="59182"/>
    <cellStyle name="Output 2 2 3 2 8 4" xfId="59183"/>
    <cellStyle name="Output 2 2 3 2 8 5" xfId="59184"/>
    <cellStyle name="Output 2 2 3 2 8 6" xfId="59185"/>
    <cellStyle name="Output 2 2 3 2 8 7" xfId="59186"/>
    <cellStyle name="Output 2 2 3 2 8 8" xfId="59187"/>
    <cellStyle name="Output 2 2 3 2 8 9" xfId="59188"/>
    <cellStyle name="Output 2 2 3 2 9" xfId="59189"/>
    <cellStyle name="Output 2 2 3 2 9 2" xfId="59190"/>
    <cellStyle name="Output 2 2 3 2 9 3" xfId="59191"/>
    <cellStyle name="Output 2 2 3 2 9 4" xfId="59192"/>
    <cellStyle name="Output 2 2 3 2 9 5" xfId="59193"/>
    <cellStyle name="Output 2 2 3 2 9 6" xfId="59194"/>
    <cellStyle name="Output 2 2 3 2 9 7" xfId="59195"/>
    <cellStyle name="Output 2 2 3 2 9 8" xfId="59196"/>
    <cellStyle name="Output 2 2 3 20" xfId="59197"/>
    <cellStyle name="Output 2 2 3 21" xfId="59198"/>
    <cellStyle name="Output 2 2 3 22" xfId="59199"/>
    <cellStyle name="Output 2 2 3 23" xfId="59200"/>
    <cellStyle name="Output 2 2 3 24" xfId="59201"/>
    <cellStyle name="Output 2 2 3 25" xfId="59202"/>
    <cellStyle name="Output 2 2 3 26" xfId="59203"/>
    <cellStyle name="Output 2 2 3 27" xfId="59204"/>
    <cellStyle name="Output 2 2 3 3" xfId="59205"/>
    <cellStyle name="Output 2 2 3 3 10" xfId="59206"/>
    <cellStyle name="Output 2 2 3 3 11" xfId="59207"/>
    <cellStyle name="Output 2 2 3 3 12" xfId="59208"/>
    <cellStyle name="Output 2 2 3 3 13" xfId="59209"/>
    <cellStyle name="Output 2 2 3 3 14" xfId="59210"/>
    <cellStyle name="Output 2 2 3 3 15" xfId="59211"/>
    <cellStyle name="Output 2 2 3 3 16" xfId="59212"/>
    <cellStyle name="Output 2 2 3 3 17" xfId="59213"/>
    <cellStyle name="Output 2 2 3 3 18" xfId="59214"/>
    <cellStyle name="Output 2 2 3 3 19" xfId="59215"/>
    <cellStyle name="Output 2 2 3 3 2" xfId="59216"/>
    <cellStyle name="Output 2 2 3 3 2 10" xfId="59217"/>
    <cellStyle name="Output 2 2 3 3 2 11" xfId="59218"/>
    <cellStyle name="Output 2 2 3 3 2 12" xfId="59219"/>
    <cellStyle name="Output 2 2 3 3 2 13" xfId="59220"/>
    <cellStyle name="Output 2 2 3 3 2 14" xfId="59221"/>
    <cellStyle name="Output 2 2 3 3 2 15" xfId="59222"/>
    <cellStyle name="Output 2 2 3 3 2 2" xfId="59223"/>
    <cellStyle name="Output 2 2 3 3 2 2 2" xfId="59224"/>
    <cellStyle name="Output 2 2 3 3 2 2 3" xfId="59225"/>
    <cellStyle name="Output 2 2 3 3 2 2 4" xfId="59226"/>
    <cellStyle name="Output 2 2 3 3 2 2 5" xfId="59227"/>
    <cellStyle name="Output 2 2 3 3 2 2 6" xfId="59228"/>
    <cellStyle name="Output 2 2 3 3 2 2 7" xfId="59229"/>
    <cellStyle name="Output 2 2 3 3 2 2 8" xfId="59230"/>
    <cellStyle name="Output 2 2 3 3 2 2 9" xfId="59231"/>
    <cellStyle name="Output 2 2 3 3 2 3" xfId="59232"/>
    <cellStyle name="Output 2 2 3 3 2 3 2" xfId="59233"/>
    <cellStyle name="Output 2 2 3 3 2 3 3" xfId="59234"/>
    <cellStyle name="Output 2 2 3 3 2 3 4" xfId="59235"/>
    <cellStyle name="Output 2 2 3 3 2 3 5" xfId="59236"/>
    <cellStyle name="Output 2 2 3 3 2 3 6" xfId="59237"/>
    <cellStyle name="Output 2 2 3 3 2 3 7" xfId="59238"/>
    <cellStyle name="Output 2 2 3 3 2 3 8" xfId="59239"/>
    <cellStyle name="Output 2 2 3 3 2 3 9" xfId="59240"/>
    <cellStyle name="Output 2 2 3 3 2 4" xfId="59241"/>
    <cellStyle name="Output 2 2 3 3 2 4 2" xfId="59242"/>
    <cellStyle name="Output 2 2 3 3 2 4 3" xfId="59243"/>
    <cellStyle name="Output 2 2 3 3 2 4 4" xfId="59244"/>
    <cellStyle name="Output 2 2 3 3 2 4 5" xfId="59245"/>
    <cellStyle name="Output 2 2 3 3 2 4 6" xfId="59246"/>
    <cellStyle name="Output 2 2 3 3 2 4 7" xfId="59247"/>
    <cellStyle name="Output 2 2 3 3 2 4 8" xfId="59248"/>
    <cellStyle name="Output 2 2 3 3 2 4 9" xfId="59249"/>
    <cellStyle name="Output 2 2 3 3 2 5" xfId="59250"/>
    <cellStyle name="Output 2 2 3 3 2 5 2" xfId="59251"/>
    <cellStyle name="Output 2 2 3 3 2 5 3" xfId="59252"/>
    <cellStyle name="Output 2 2 3 3 2 5 4" xfId="59253"/>
    <cellStyle name="Output 2 2 3 3 2 5 5" xfId="59254"/>
    <cellStyle name="Output 2 2 3 3 2 5 6" xfId="59255"/>
    <cellStyle name="Output 2 2 3 3 2 5 7" xfId="59256"/>
    <cellStyle name="Output 2 2 3 3 2 5 8" xfId="59257"/>
    <cellStyle name="Output 2 2 3 3 2 6" xfId="59258"/>
    <cellStyle name="Output 2 2 3 3 2 6 2" xfId="59259"/>
    <cellStyle name="Output 2 2 3 3 2 6 3" xfId="59260"/>
    <cellStyle name="Output 2 2 3 3 2 6 4" xfId="59261"/>
    <cellStyle name="Output 2 2 3 3 2 6 5" xfId="59262"/>
    <cellStyle name="Output 2 2 3 3 2 6 6" xfId="59263"/>
    <cellStyle name="Output 2 2 3 3 2 6 7" xfId="59264"/>
    <cellStyle name="Output 2 2 3 3 2 6 8" xfId="59265"/>
    <cellStyle name="Output 2 2 3 3 2 7" xfId="59266"/>
    <cellStyle name="Output 2 2 3 3 2 7 2" xfId="59267"/>
    <cellStyle name="Output 2 2 3 3 2 7 3" xfId="59268"/>
    <cellStyle name="Output 2 2 3 3 2 7 4" xfId="59269"/>
    <cellStyle name="Output 2 2 3 3 2 7 5" xfId="59270"/>
    <cellStyle name="Output 2 2 3 3 2 7 6" xfId="59271"/>
    <cellStyle name="Output 2 2 3 3 2 7 7" xfId="59272"/>
    <cellStyle name="Output 2 2 3 3 2 7 8" xfId="59273"/>
    <cellStyle name="Output 2 2 3 3 2 8" xfId="59274"/>
    <cellStyle name="Output 2 2 3 3 2 9" xfId="59275"/>
    <cellStyle name="Output 2 2 3 3 20" xfId="59276"/>
    <cellStyle name="Output 2 2 3 3 21" xfId="59277"/>
    <cellStyle name="Output 2 2 3 3 22" xfId="59278"/>
    <cellStyle name="Output 2 2 3 3 23" xfId="59279"/>
    <cellStyle name="Output 2 2 3 3 24" xfId="59280"/>
    <cellStyle name="Output 2 2 3 3 25" xfId="59281"/>
    <cellStyle name="Output 2 2 3 3 26" xfId="59282"/>
    <cellStyle name="Output 2 2 3 3 27" xfId="59283"/>
    <cellStyle name="Output 2 2 3 3 3" xfId="59284"/>
    <cellStyle name="Output 2 2 3 3 3 10" xfId="59285"/>
    <cellStyle name="Output 2 2 3 3 3 11" xfId="59286"/>
    <cellStyle name="Output 2 2 3 3 3 12" xfId="59287"/>
    <cellStyle name="Output 2 2 3 3 3 13" xfId="59288"/>
    <cellStyle name="Output 2 2 3 3 3 14" xfId="59289"/>
    <cellStyle name="Output 2 2 3 3 3 15" xfId="59290"/>
    <cellStyle name="Output 2 2 3 3 3 2" xfId="59291"/>
    <cellStyle name="Output 2 2 3 3 3 2 2" xfId="59292"/>
    <cellStyle name="Output 2 2 3 3 3 2 3" xfId="59293"/>
    <cellStyle name="Output 2 2 3 3 3 2 4" xfId="59294"/>
    <cellStyle name="Output 2 2 3 3 3 2 5" xfId="59295"/>
    <cellStyle name="Output 2 2 3 3 3 2 6" xfId="59296"/>
    <cellStyle name="Output 2 2 3 3 3 2 7" xfId="59297"/>
    <cellStyle name="Output 2 2 3 3 3 2 8" xfId="59298"/>
    <cellStyle name="Output 2 2 3 3 3 3" xfId="59299"/>
    <cellStyle name="Output 2 2 3 3 3 3 2" xfId="59300"/>
    <cellStyle name="Output 2 2 3 3 3 3 3" xfId="59301"/>
    <cellStyle name="Output 2 2 3 3 3 3 4" xfId="59302"/>
    <cellStyle name="Output 2 2 3 3 3 3 5" xfId="59303"/>
    <cellStyle name="Output 2 2 3 3 3 3 6" xfId="59304"/>
    <cellStyle name="Output 2 2 3 3 3 3 7" xfId="59305"/>
    <cellStyle name="Output 2 2 3 3 3 3 8" xfId="59306"/>
    <cellStyle name="Output 2 2 3 3 3 4" xfId="59307"/>
    <cellStyle name="Output 2 2 3 3 3 4 2" xfId="59308"/>
    <cellStyle name="Output 2 2 3 3 3 4 3" xfId="59309"/>
    <cellStyle name="Output 2 2 3 3 3 4 4" xfId="59310"/>
    <cellStyle name="Output 2 2 3 3 3 4 5" xfId="59311"/>
    <cellStyle name="Output 2 2 3 3 3 4 6" xfId="59312"/>
    <cellStyle name="Output 2 2 3 3 3 4 7" xfId="59313"/>
    <cellStyle name="Output 2 2 3 3 3 4 8" xfId="59314"/>
    <cellStyle name="Output 2 2 3 3 3 5" xfId="59315"/>
    <cellStyle name="Output 2 2 3 3 3 5 2" xfId="59316"/>
    <cellStyle name="Output 2 2 3 3 3 5 3" xfId="59317"/>
    <cellStyle name="Output 2 2 3 3 3 5 4" xfId="59318"/>
    <cellStyle name="Output 2 2 3 3 3 5 5" xfId="59319"/>
    <cellStyle name="Output 2 2 3 3 3 5 6" xfId="59320"/>
    <cellStyle name="Output 2 2 3 3 3 5 7" xfId="59321"/>
    <cellStyle name="Output 2 2 3 3 3 5 8" xfId="59322"/>
    <cellStyle name="Output 2 2 3 3 3 6" xfId="59323"/>
    <cellStyle name="Output 2 2 3 3 3 6 2" xfId="59324"/>
    <cellStyle name="Output 2 2 3 3 3 6 3" xfId="59325"/>
    <cellStyle name="Output 2 2 3 3 3 6 4" xfId="59326"/>
    <cellStyle name="Output 2 2 3 3 3 6 5" xfId="59327"/>
    <cellStyle name="Output 2 2 3 3 3 6 6" xfId="59328"/>
    <cellStyle name="Output 2 2 3 3 3 6 7" xfId="59329"/>
    <cellStyle name="Output 2 2 3 3 3 6 8" xfId="59330"/>
    <cellStyle name="Output 2 2 3 3 3 7" xfId="59331"/>
    <cellStyle name="Output 2 2 3 3 3 7 2" xfId="59332"/>
    <cellStyle name="Output 2 2 3 3 3 7 3" xfId="59333"/>
    <cellStyle name="Output 2 2 3 3 3 7 4" xfId="59334"/>
    <cellStyle name="Output 2 2 3 3 3 7 5" xfId="59335"/>
    <cellStyle name="Output 2 2 3 3 3 7 6" xfId="59336"/>
    <cellStyle name="Output 2 2 3 3 3 7 7" xfId="59337"/>
    <cellStyle name="Output 2 2 3 3 3 7 8" xfId="59338"/>
    <cellStyle name="Output 2 2 3 3 3 8" xfId="59339"/>
    <cellStyle name="Output 2 2 3 3 3 9" xfId="59340"/>
    <cellStyle name="Output 2 2 3 3 4" xfId="59341"/>
    <cellStyle name="Output 2 2 3 3 4 2" xfId="59342"/>
    <cellStyle name="Output 2 2 3 3 4 3" xfId="59343"/>
    <cellStyle name="Output 2 2 3 3 4 4" xfId="59344"/>
    <cellStyle name="Output 2 2 3 3 4 5" xfId="59345"/>
    <cellStyle name="Output 2 2 3 3 4 6" xfId="59346"/>
    <cellStyle name="Output 2 2 3 3 4 7" xfId="59347"/>
    <cellStyle name="Output 2 2 3 3 4 8" xfId="59348"/>
    <cellStyle name="Output 2 2 3 3 4 9" xfId="59349"/>
    <cellStyle name="Output 2 2 3 3 5" xfId="59350"/>
    <cellStyle name="Output 2 2 3 3 5 2" xfId="59351"/>
    <cellStyle name="Output 2 2 3 3 5 3" xfId="59352"/>
    <cellStyle name="Output 2 2 3 3 5 4" xfId="59353"/>
    <cellStyle name="Output 2 2 3 3 5 5" xfId="59354"/>
    <cellStyle name="Output 2 2 3 3 5 6" xfId="59355"/>
    <cellStyle name="Output 2 2 3 3 5 7" xfId="59356"/>
    <cellStyle name="Output 2 2 3 3 5 8" xfId="59357"/>
    <cellStyle name="Output 2 2 3 3 5 9" xfId="59358"/>
    <cellStyle name="Output 2 2 3 3 6" xfId="59359"/>
    <cellStyle name="Output 2 2 3 3 6 2" xfId="59360"/>
    <cellStyle name="Output 2 2 3 3 6 3" xfId="59361"/>
    <cellStyle name="Output 2 2 3 3 6 4" xfId="59362"/>
    <cellStyle name="Output 2 2 3 3 6 5" xfId="59363"/>
    <cellStyle name="Output 2 2 3 3 6 6" xfId="59364"/>
    <cellStyle name="Output 2 2 3 3 6 7" xfId="59365"/>
    <cellStyle name="Output 2 2 3 3 6 8" xfId="59366"/>
    <cellStyle name="Output 2 2 3 3 6 9" xfId="59367"/>
    <cellStyle name="Output 2 2 3 3 7" xfId="59368"/>
    <cellStyle name="Output 2 2 3 3 7 2" xfId="59369"/>
    <cellStyle name="Output 2 2 3 3 7 3" xfId="59370"/>
    <cellStyle name="Output 2 2 3 3 7 4" xfId="59371"/>
    <cellStyle name="Output 2 2 3 3 7 5" xfId="59372"/>
    <cellStyle name="Output 2 2 3 3 7 6" xfId="59373"/>
    <cellStyle name="Output 2 2 3 3 7 7" xfId="59374"/>
    <cellStyle name="Output 2 2 3 3 7 8" xfId="59375"/>
    <cellStyle name="Output 2 2 3 3 8" xfId="59376"/>
    <cellStyle name="Output 2 2 3 3 8 2" xfId="59377"/>
    <cellStyle name="Output 2 2 3 3 8 3" xfId="59378"/>
    <cellStyle name="Output 2 2 3 3 8 4" xfId="59379"/>
    <cellStyle name="Output 2 2 3 3 8 5" xfId="59380"/>
    <cellStyle name="Output 2 2 3 3 8 6" xfId="59381"/>
    <cellStyle name="Output 2 2 3 3 8 7" xfId="59382"/>
    <cellStyle name="Output 2 2 3 3 8 8" xfId="59383"/>
    <cellStyle name="Output 2 2 3 3 9" xfId="59384"/>
    <cellStyle name="Output 2 2 3 3 9 2" xfId="59385"/>
    <cellStyle name="Output 2 2 3 3 9 3" xfId="59386"/>
    <cellStyle name="Output 2 2 3 3 9 4" xfId="59387"/>
    <cellStyle name="Output 2 2 3 3 9 5" xfId="59388"/>
    <cellStyle name="Output 2 2 3 3 9 6" xfId="59389"/>
    <cellStyle name="Output 2 2 3 3 9 7" xfId="59390"/>
    <cellStyle name="Output 2 2 3 3 9 8" xfId="59391"/>
    <cellStyle name="Output 2 2 3 4" xfId="59392"/>
    <cellStyle name="Output 2 2 3 4 10" xfId="59393"/>
    <cellStyle name="Output 2 2 3 4 11" xfId="59394"/>
    <cellStyle name="Output 2 2 3 4 12" xfId="59395"/>
    <cellStyle name="Output 2 2 3 4 13" xfId="59396"/>
    <cellStyle name="Output 2 2 3 4 14" xfId="59397"/>
    <cellStyle name="Output 2 2 3 4 15" xfId="59398"/>
    <cellStyle name="Output 2 2 3 4 16" xfId="59399"/>
    <cellStyle name="Output 2 2 3 4 17" xfId="59400"/>
    <cellStyle name="Output 2 2 3 4 18" xfId="59401"/>
    <cellStyle name="Output 2 2 3 4 19" xfId="59402"/>
    <cellStyle name="Output 2 2 3 4 2" xfId="59403"/>
    <cellStyle name="Output 2 2 3 4 2 2" xfId="59404"/>
    <cellStyle name="Output 2 2 3 4 2 3" xfId="59405"/>
    <cellStyle name="Output 2 2 3 4 2 4" xfId="59406"/>
    <cellStyle name="Output 2 2 3 4 2 5" xfId="59407"/>
    <cellStyle name="Output 2 2 3 4 2 6" xfId="59408"/>
    <cellStyle name="Output 2 2 3 4 2 7" xfId="59409"/>
    <cellStyle name="Output 2 2 3 4 2 8" xfId="59410"/>
    <cellStyle name="Output 2 2 3 4 2 9" xfId="59411"/>
    <cellStyle name="Output 2 2 3 4 20" xfId="59412"/>
    <cellStyle name="Output 2 2 3 4 21" xfId="59413"/>
    <cellStyle name="Output 2 2 3 4 22" xfId="59414"/>
    <cellStyle name="Output 2 2 3 4 23" xfId="59415"/>
    <cellStyle name="Output 2 2 3 4 24" xfId="59416"/>
    <cellStyle name="Output 2 2 3 4 3" xfId="59417"/>
    <cellStyle name="Output 2 2 3 4 3 2" xfId="59418"/>
    <cellStyle name="Output 2 2 3 4 3 3" xfId="59419"/>
    <cellStyle name="Output 2 2 3 4 3 4" xfId="59420"/>
    <cellStyle name="Output 2 2 3 4 3 5" xfId="59421"/>
    <cellStyle name="Output 2 2 3 4 3 6" xfId="59422"/>
    <cellStyle name="Output 2 2 3 4 3 7" xfId="59423"/>
    <cellStyle name="Output 2 2 3 4 3 8" xfId="59424"/>
    <cellStyle name="Output 2 2 3 4 3 9" xfId="59425"/>
    <cellStyle name="Output 2 2 3 4 4" xfId="59426"/>
    <cellStyle name="Output 2 2 3 4 4 2" xfId="59427"/>
    <cellStyle name="Output 2 2 3 4 4 3" xfId="59428"/>
    <cellStyle name="Output 2 2 3 4 4 4" xfId="59429"/>
    <cellStyle name="Output 2 2 3 4 4 5" xfId="59430"/>
    <cellStyle name="Output 2 2 3 4 4 6" xfId="59431"/>
    <cellStyle name="Output 2 2 3 4 4 7" xfId="59432"/>
    <cellStyle name="Output 2 2 3 4 4 8" xfId="59433"/>
    <cellStyle name="Output 2 2 3 4 4 9" xfId="59434"/>
    <cellStyle name="Output 2 2 3 4 5" xfId="59435"/>
    <cellStyle name="Output 2 2 3 4 5 2" xfId="59436"/>
    <cellStyle name="Output 2 2 3 4 5 3" xfId="59437"/>
    <cellStyle name="Output 2 2 3 4 5 4" xfId="59438"/>
    <cellStyle name="Output 2 2 3 4 5 5" xfId="59439"/>
    <cellStyle name="Output 2 2 3 4 5 6" xfId="59440"/>
    <cellStyle name="Output 2 2 3 4 5 7" xfId="59441"/>
    <cellStyle name="Output 2 2 3 4 5 8" xfId="59442"/>
    <cellStyle name="Output 2 2 3 4 6" xfId="59443"/>
    <cellStyle name="Output 2 2 3 4 6 2" xfId="59444"/>
    <cellStyle name="Output 2 2 3 4 6 3" xfId="59445"/>
    <cellStyle name="Output 2 2 3 4 6 4" xfId="59446"/>
    <cellStyle name="Output 2 2 3 4 6 5" xfId="59447"/>
    <cellStyle name="Output 2 2 3 4 6 6" xfId="59448"/>
    <cellStyle name="Output 2 2 3 4 6 7" xfId="59449"/>
    <cellStyle name="Output 2 2 3 4 6 8" xfId="59450"/>
    <cellStyle name="Output 2 2 3 4 7" xfId="59451"/>
    <cellStyle name="Output 2 2 3 4 7 2" xfId="59452"/>
    <cellStyle name="Output 2 2 3 4 7 3" xfId="59453"/>
    <cellStyle name="Output 2 2 3 4 7 4" xfId="59454"/>
    <cellStyle name="Output 2 2 3 4 7 5" xfId="59455"/>
    <cellStyle name="Output 2 2 3 4 7 6" xfId="59456"/>
    <cellStyle name="Output 2 2 3 4 7 7" xfId="59457"/>
    <cellStyle name="Output 2 2 3 4 7 8" xfId="59458"/>
    <cellStyle name="Output 2 2 3 4 8" xfId="59459"/>
    <cellStyle name="Output 2 2 3 4 9" xfId="59460"/>
    <cellStyle name="Output 2 2 3 5" xfId="59461"/>
    <cellStyle name="Output 2 2 3 5 2" xfId="59462"/>
    <cellStyle name="Output 2 2 3 5 3" xfId="59463"/>
    <cellStyle name="Output 2 2 3 5 4" xfId="59464"/>
    <cellStyle name="Output 2 2 3 5 5" xfId="59465"/>
    <cellStyle name="Output 2 2 3 5 6" xfId="59466"/>
    <cellStyle name="Output 2 2 3 5 7" xfId="59467"/>
    <cellStyle name="Output 2 2 3 5 8" xfId="59468"/>
    <cellStyle name="Output 2 2 3 5 9" xfId="59469"/>
    <cellStyle name="Output 2 2 3 6" xfId="59470"/>
    <cellStyle name="Output 2 2 3 6 2" xfId="59471"/>
    <cellStyle name="Output 2 2 3 6 3" xfId="59472"/>
    <cellStyle name="Output 2 2 3 6 4" xfId="59473"/>
    <cellStyle name="Output 2 2 3 6 5" xfId="59474"/>
    <cellStyle name="Output 2 2 3 6 6" xfId="59475"/>
    <cellStyle name="Output 2 2 3 6 7" xfId="59476"/>
    <cellStyle name="Output 2 2 3 6 8" xfId="59477"/>
    <cellStyle name="Output 2 2 3 6 9" xfId="59478"/>
    <cellStyle name="Output 2 2 3 7" xfId="59479"/>
    <cellStyle name="Output 2 2 3 7 2" xfId="59480"/>
    <cellStyle name="Output 2 2 3 7 3" xfId="59481"/>
    <cellStyle name="Output 2 2 3 7 4" xfId="59482"/>
    <cellStyle name="Output 2 2 3 7 5" xfId="59483"/>
    <cellStyle name="Output 2 2 3 7 6" xfId="59484"/>
    <cellStyle name="Output 2 2 3 7 7" xfId="59485"/>
    <cellStyle name="Output 2 2 3 7 8" xfId="59486"/>
    <cellStyle name="Output 2 2 3 7 9" xfId="59487"/>
    <cellStyle name="Output 2 2 3 8" xfId="59488"/>
    <cellStyle name="Output 2 2 3 8 2" xfId="59489"/>
    <cellStyle name="Output 2 2 3 8 3" xfId="59490"/>
    <cellStyle name="Output 2 2 3 8 4" xfId="59491"/>
    <cellStyle name="Output 2 2 3 8 5" xfId="59492"/>
    <cellStyle name="Output 2 2 3 8 6" xfId="59493"/>
    <cellStyle name="Output 2 2 3 8 7" xfId="59494"/>
    <cellStyle name="Output 2 2 3 8 8" xfId="59495"/>
    <cellStyle name="Output 2 2 3 8 9" xfId="59496"/>
    <cellStyle name="Output 2 2 3 9" xfId="59497"/>
    <cellStyle name="Output 2 2 3 9 2" xfId="59498"/>
    <cellStyle name="Output 2 2 3 9 3" xfId="59499"/>
    <cellStyle name="Output 2 2 3 9 4" xfId="59500"/>
    <cellStyle name="Output 2 2 3 9 5" xfId="59501"/>
    <cellStyle name="Output 2 2 3 9 6" xfId="59502"/>
    <cellStyle name="Output 2 2 3 9 7" xfId="59503"/>
    <cellStyle name="Output 2 2 3 9 8" xfId="59504"/>
    <cellStyle name="Output 2 2 3 9 9" xfId="59505"/>
    <cellStyle name="Output 2 2 4" xfId="9790"/>
    <cellStyle name="Output 2 2 4 10" xfId="59506"/>
    <cellStyle name="Output 2 2 4 11" xfId="59507"/>
    <cellStyle name="Output 2 2 4 12" xfId="59508"/>
    <cellStyle name="Output 2 2 4 13" xfId="59509"/>
    <cellStyle name="Output 2 2 4 14" xfId="59510"/>
    <cellStyle name="Output 2 2 4 15" xfId="59511"/>
    <cellStyle name="Output 2 2 4 16" xfId="59512"/>
    <cellStyle name="Output 2 2 4 17" xfId="59513"/>
    <cellStyle name="Output 2 2 4 18" xfId="59514"/>
    <cellStyle name="Output 2 2 4 19" xfId="59515"/>
    <cellStyle name="Output 2 2 4 2" xfId="10122"/>
    <cellStyle name="Output 2 2 4 2 10" xfId="59516"/>
    <cellStyle name="Output 2 2 4 2 11" xfId="59517"/>
    <cellStyle name="Output 2 2 4 2 12" xfId="59518"/>
    <cellStyle name="Output 2 2 4 2 13" xfId="59519"/>
    <cellStyle name="Output 2 2 4 2 14" xfId="59520"/>
    <cellStyle name="Output 2 2 4 2 15" xfId="59521"/>
    <cellStyle name="Output 2 2 4 2 16" xfId="59522"/>
    <cellStyle name="Output 2 2 4 2 17" xfId="59523"/>
    <cellStyle name="Output 2 2 4 2 18" xfId="59524"/>
    <cellStyle name="Output 2 2 4 2 19" xfId="59525"/>
    <cellStyle name="Output 2 2 4 2 2" xfId="59526"/>
    <cellStyle name="Output 2 2 4 2 2 10" xfId="59527"/>
    <cellStyle name="Output 2 2 4 2 2 11" xfId="59528"/>
    <cellStyle name="Output 2 2 4 2 2 12" xfId="59529"/>
    <cellStyle name="Output 2 2 4 2 2 13" xfId="59530"/>
    <cellStyle name="Output 2 2 4 2 2 14" xfId="59531"/>
    <cellStyle name="Output 2 2 4 2 2 15" xfId="59532"/>
    <cellStyle name="Output 2 2 4 2 2 2" xfId="59533"/>
    <cellStyle name="Output 2 2 4 2 2 2 2" xfId="59534"/>
    <cellStyle name="Output 2 2 4 2 2 2 3" xfId="59535"/>
    <cellStyle name="Output 2 2 4 2 2 2 4" xfId="59536"/>
    <cellStyle name="Output 2 2 4 2 2 2 5" xfId="59537"/>
    <cellStyle name="Output 2 2 4 2 2 2 6" xfId="59538"/>
    <cellStyle name="Output 2 2 4 2 2 2 7" xfId="59539"/>
    <cellStyle name="Output 2 2 4 2 2 2 8" xfId="59540"/>
    <cellStyle name="Output 2 2 4 2 2 3" xfId="59541"/>
    <cellStyle name="Output 2 2 4 2 2 3 2" xfId="59542"/>
    <cellStyle name="Output 2 2 4 2 2 3 3" xfId="59543"/>
    <cellStyle name="Output 2 2 4 2 2 3 4" xfId="59544"/>
    <cellStyle name="Output 2 2 4 2 2 3 5" xfId="59545"/>
    <cellStyle name="Output 2 2 4 2 2 3 6" xfId="59546"/>
    <cellStyle name="Output 2 2 4 2 2 3 7" xfId="59547"/>
    <cellStyle name="Output 2 2 4 2 2 3 8" xfId="59548"/>
    <cellStyle name="Output 2 2 4 2 2 4" xfId="59549"/>
    <cellStyle name="Output 2 2 4 2 2 4 2" xfId="59550"/>
    <cellStyle name="Output 2 2 4 2 2 4 3" xfId="59551"/>
    <cellStyle name="Output 2 2 4 2 2 4 4" xfId="59552"/>
    <cellStyle name="Output 2 2 4 2 2 4 5" xfId="59553"/>
    <cellStyle name="Output 2 2 4 2 2 4 6" xfId="59554"/>
    <cellStyle name="Output 2 2 4 2 2 4 7" xfId="59555"/>
    <cellStyle name="Output 2 2 4 2 2 4 8" xfId="59556"/>
    <cellStyle name="Output 2 2 4 2 2 5" xfId="59557"/>
    <cellStyle name="Output 2 2 4 2 2 5 2" xfId="59558"/>
    <cellStyle name="Output 2 2 4 2 2 5 3" xfId="59559"/>
    <cellStyle name="Output 2 2 4 2 2 5 4" xfId="59560"/>
    <cellStyle name="Output 2 2 4 2 2 5 5" xfId="59561"/>
    <cellStyle name="Output 2 2 4 2 2 5 6" xfId="59562"/>
    <cellStyle name="Output 2 2 4 2 2 5 7" xfId="59563"/>
    <cellStyle name="Output 2 2 4 2 2 5 8" xfId="59564"/>
    <cellStyle name="Output 2 2 4 2 2 6" xfId="59565"/>
    <cellStyle name="Output 2 2 4 2 2 6 2" xfId="59566"/>
    <cellStyle name="Output 2 2 4 2 2 6 3" xfId="59567"/>
    <cellStyle name="Output 2 2 4 2 2 6 4" xfId="59568"/>
    <cellStyle name="Output 2 2 4 2 2 6 5" xfId="59569"/>
    <cellStyle name="Output 2 2 4 2 2 6 6" xfId="59570"/>
    <cellStyle name="Output 2 2 4 2 2 6 7" xfId="59571"/>
    <cellStyle name="Output 2 2 4 2 2 6 8" xfId="59572"/>
    <cellStyle name="Output 2 2 4 2 2 7" xfId="59573"/>
    <cellStyle name="Output 2 2 4 2 2 7 2" xfId="59574"/>
    <cellStyle name="Output 2 2 4 2 2 7 3" xfId="59575"/>
    <cellStyle name="Output 2 2 4 2 2 7 4" xfId="59576"/>
    <cellStyle name="Output 2 2 4 2 2 7 5" xfId="59577"/>
    <cellStyle name="Output 2 2 4 2 2 7 6" xfId="59578"/>
    <cellStyle name="Output 2 2 4 2 2 7 7" xfId="59579"/>
    <cellStyle name="Output 2 2 4 2 2 7 8" xfId="59580"/>
    <cellStyle name="Output 2 2 4 2 2 8" xfId="59581"/>
    <cellStyle name="Output 2 2 4 2 2 9" xfId="59582"/>
    <cellStyle name="Output 2 2 4 2 20" xfId="59583"/>
    <cellStyle name="Output 2 2 4 2 21" xfId="59584"/>
    <cellStyle name="Output 2 2 4 2 22" xfId="59585"/>
    <cellStyle name="Output 2 2 4 2 23" xfId="59586"/>
    <cellStyle name="Output 2 2 4 2 24" xfId="59587"/>
    <cellStyle name="Output 2 2 4 2 25" xfId="59588"/>
    <cellStyle name="Output 2 2 4 2 26" xfId="59589"/>
    <cellStyle name="Output 2 2 4 2 27" xfId="59590"/>
    <cellStyle name="Output 2 2 4 2 3" xfId="59591"/>
    <cellStyle name="Output 2 2 4 2 3 10" xfId="59592"/>
    <cellStyle name="Output 2 2 4 2 3 11" xfId="59593"/>
    <cellStyle name="Output 2 2 4 2 3 12" xfId="59594"/>
    <cellStyle name="Output 2 2 4 2 3 13" xfId="59595"/>
    <cellStyle name="Output 2 2 4 2 3 14" xfId="59596"/>
    <cellStyle name="Output 2 2 4 2 3 15" xfId="59597"/>
    <cellStyle name="Output 2 2 4 2 3 2" xfId="59598"/>
    <cellStyle name="Output 2 2 4 2 3 2 2" xfId="59599"/>
    <cellStyle name="Output 2 2 4 2 3 2 3" xfId="59600"/>
    <cellStyle name="Output 2 2 4 2 3 2 4" xfId="59601"/>
    <cellStyle name="Output 2 2 4 2 3 2 5" xfId="59602"/>
    <cellStyle name="Output 2 2 4 2 3 2 6" xfId="59603"/>
    <cellStyle name="Output 2 2 4 2 3 2 7" xfId="59604"/>
    <cellStyle name="Output 2 2 4 2 3 2 8" xfId="59605"/>
    <cellStyle name="Output 2 2 4 2 3 3" xfId="59606"/>
    <cellStyle name="Output 2 2 4 2 3 3 2" xfId="59607"/>
    <cellStyle name="Output 2 2 4 2 3 3 3" xfId="59608"/>
    <cellStyle name="Output 2 2 4 2 3 3 4" xfId="59609"/>
    <cellStyle name="Output 2 2 4 2 3 3 5" xfId="59610"/>
    <cellStyle name="Output 2 2 4 2 3 3 6" xfId="59611"/>
    <cellStyle name="Output 2 2 4 2 3 3 7" xfId="59612"/>
    <cellStyle name="Output 2 2 4 2 3 3 8" xfId="59613"/>
    <cellStyle name="Output 2 2 4 2 3 4" xfId="59614"/>
    <cellStyle name="Output 2 2 4 2 3 4 2" xfId="59615"/>
    <cellStyle name="Output 2 2 4 2 3 4 3" xfId="59616"/>
    <cellStyle name="Output 2 2 4 2 3 4 4" xfId="59617"/>
    <cellStyle name="Output 2 2 4 2 3 4 5" xfId="59618"/>
    <cellStyle name="Output 2 2 4 2 3 4 6" xfId="59619"/>
    <cellStyle name="Output 2 2 4 2 3 4 7" xfId="59620"/>
    <cellStyle name="Output 2 2 4 2 3 4 8" xfId="59621"/>
    <cellStyle name="Output 2 2 4 2 3 5" xfId="59622"/>
    <cellStyle name="Output 2 2 4 2 3 5 2" xfId="59623"/>
    <cellStyle name="Output 2 2 4 2 3 5 3" xfId="59624"/>
    <cellStyle name="Output 2 2 4 2 3 5 4" xfId="59625"/>
    <cellStyle name="Output 2 2 4 2 3 5 5" xfId="59626"/>
    <cellStyle name="Output 2 2 4 2 3 5 6" xfId="59627"/>
    <cellStyle name="Output 2 2 4 2 3 5 7" xfId="59628"/>
    <cellStyle name="Output 2 2 4 2 3 5 8" xfId="59629"/>
    <cellStyle name="Output 2 2 4 2 3 6" xfId="59630"/>
    <cellStyle name="Output 2 2 4 2 3 6 2" xfId="59631"/>
    <cellStyle name="Output 2 2 4 2 3 6 3" xfId="59632"/>
    <cellStyle name="Output 2 2 4 2 3 6 4" xfId="59633"/>
    <cellStyle name="Output 2 2 4 2 3 6 5" xfId="59634"/>
    <cellStyle name="Output 2 2 4 2 3 6 6" xfId="59635"/>
    <cellStyle name="Output 2 2 4 2 3 6 7" xfId="59636"/>
    <cellStyle name="Output 2 2 4 2 3 6 8" xfId="59637"/>
    <cellStyle name="Output 2 2 4 2 3 7" xfId="59638"/>
    <cellStyle name="Output 2 2 4 2 3 7 2" xfId="59639"/>
    <cellStyle name="Output 2 2 4 2 3 7 3" xfId="59640"/>
    <cellStyle name="Output 2 2 4 2 3 7 4" xfId="59641"/>
    <cellStyle name="Output 2 2 4 2 3 7 5" xfId="59642"/>
    <cellStyle name="Output 2 2 4 2 3 7 6" xfId="59643"/>
    <cellStyle name="Output 2 2 4 2 3 7 7" xfId="59644"/>
    <cellStyle name="Output 2 2 4 2 3 7 8" xfId="59645"/>
    <cellStyle name="Output 2 2 4 2 3 8" xfId="59646"/>
    <cellStyle name="Output 2 2 4 2 3 9" xfId="59647"/>
    <cellStyle name="Output 2 2 4 2 4" xfId="59648"/>
    <cellStyle name="Output 2 2 4 2 4 2" xfId="59649"/>
    <cellStyle name="Output 2 2 4 2 4 3" xfId="59650"/>
    <cellStyle name="Output 2 2 4 2 4 4" xfId="59651"/>
    <cellStyle name="Output 2 2 4 2 4 5" xfId="59652"/>
    <cellStyle name="Output 2 2 4 2 4 6" xfId="59653"/>
    <cellStyle name="Output 2 2 4 2 4 7" xfId="59654"/>
    <cellStyle name="Output 2 2 4 2 4 8" xfId="59655"/>
    <cellStyle name="Output 2 2 4 2 4 9" xfId="59656"/>
    <cellStyle name="Output 2 2 4 2 5" xfId="59657"/>
    <cellStyle name="Output 2 2 4 2 5 2" xfId="59658"/>
    <cellStyle name="Output 2 2 4 2 5 3" xfId="59659"/>
    <cellStyle name="Output 2 2 4 2 5 4" xfId="59660"/>
    <cellStyle name="Output 2 2 4 2 5 5" xfId="59661"/>
    <cellStyle name="Output 2 2 4 2 5 6" xfId="59662"/>
    <cellStyle name="Output 2 2 4 2 5 7" xfId="59663"/>
    <cellStyle name="Output 2 2 4 2 5 8" xfId="59664"/>
    <cellStyle name="Output 2 2 4 2 6" xfId="59665"/>
    <cellStyle name="Output 2 2 4 2 6 2" xfId="59666"/>
    <cellStyle name="Output 2 2 4 2 6 3" xfId="59667"/>
    <cellStyle name="Output 2 2 4 2 6 4" xfId="59668"/>
    <cellStyle name="Output 2 2 4 2 6 5" xfId="59669"/>
    <cellStyle name="Output 2 2 4 2 6 6" xfId="59670"/>
    <cellStyle name="Output 2 2 4 2 6 7" xfId="59671"/>
    <cellStyle name="Output 2 2 4 2 6 8" xfId="59672"/>
    <cellStyle name="Output 2 2 4 2 7" xfId="59673"/>
    <cellStyle name="Output 2 2 4 2 7 2" xfId="59674"/>
    <cellStyle name="Output 2 2 4 2 7 3" xfId="59675"/>
    <cellStyle name="Output 2 2 4 2 7 4" xfId="59676"/>
    <cellStyle name="Output 2 2 4 2 7 5" xfId="59677"/>
    <cellStyle name="Output 2 2 4 2 7 6" xfId="59678"/>
    <cellStyle name="Output 2 2 4 2 7 7" xfId="59679"/>
    <cellStyle name="Output 2 2 4 2 7 8" xfId="59680"/>
    <cellStyle name="Output 2 2 4 2 8" xfId="59681"/>
    <cellStyle name="Output 2 2 4 2 8 2" xfId="59682"/>
    <cellStyle name="Output 2 2 4 2 8 3" xfId="59683"/>
    <cellStyle name="Output 2 2 4 2 8 4" xfId="59684"/>
    <cellStyle name="Output 2 2 4 2 8 5" xfId="59685"/>
    <cellStyle name="Output 2 2 4 2 8 6" xfId="59686"/>
    <cellStyle name="Output 2 2 4 2 8 7" xfId="59687"/>
    <cellStyle name="Output 2 2 4 2 8 8" xfId="59688"/>
    <cellStyle name="Output 2 2 4 2 9" xfId="59689"/>
    <cellStyle name="Output 2 2 4 2 9 2" xfId="59690"/>
    <cellStyle name="Output 2 2 4 2 9 3" xfId="59691"/>
    <cellStyle name="Output 2 2 4 2 9 4" xfId="59692"/>
    <cellStyle name="Output 2 2 4 2 9 5" xfId="59693"/>
    <cellStyle name="Output 2 2 4 2 9 6" xfId="59694"/>
    <cellStyle name="Output 2 2 4 2 9 7" xfId="59695"/>
    <cellStyle name="Output 2 2 4 2 9 8" xfId="59696"/>
    <cellStyle name="Output 2 2 4 20" xfId="59697"/>
    <cellStyle name="Output 2 2 4 21" xfId="59698"/>
    <cellStyle name="Output 2 2 4 22" xfId="59699"/>
    <cellStyle name="Output 2 2 4 23" xfId="59700"/>
    <cellStyle name="Output 2 2 4 24" xfId="59701"/>
    <cellStyle name="Output 2 2 4 3" xfId="59702"/>
    <cellStyle name="Output 2 2 4 3 10" xfId="59703"/>
    <cellStyle name="Output 2 2 4 3 11" xfId="59704"/>
    <cellStyle name="Output 2 2 4 3 12" xfId="59705"/>
    <cellStyle name="Output 2 2 4 3 13" xfId="59706"/>
    <cellStyle name="Output 2 2 4 3 14" xfId="59707"/>
    <cellStyle name="Output 2 2 4 3 15" xfId="59708"/>
    <cellStyle name="Output 2 2 4 3 16" xfId="59709"/>
    <cellStyle name="Output 2 2 4 3 17" xfId="59710"/>
    <cellStyle name="Output 2 2 4 3 18" xfId="59711"/>
    <cellStyle name="Output 2 2 4 3 19" xfId="59712"/>
    <cellStyle name="Output 2 2 4 3 2" xfId="59713"/>
    <cellStyle name="Output 2 2 4 3 2 2" xfId="59714"/>
    <cellStyle name="Output 2 2 4 3 2 3" xfId="59715"/>
    <cellStyle name="Output 2 2 4 3 2 4" xfId="59716"/>
    <cellStyle name="Output 2 2 4 3 2 5" xfId="59717"/>
    <cellStyle name="Output 2 2 4 3 2 6" xfId="59718"/>
    <cellStyle name="Output 2 2 4 3 2 7" xfId="59719"/>
    <cellStyle name="Output 2 2 4 3 2 8" xfId="59720"/>
    <cellStyle name="Output 2 2 4 3 20" xfId="59721"/>
    <cellStyle name="Output 2 2 4 3 21" xfId="59722"/>
    <cellStyle name="Output 2 2 4 3 22" xfId="59723"/>
    <cellStyle name="Output 2 2 4 3 23" xfId="59724"/>
    <cellStyle name="Output 2 2 4 3 24" xfId="59725"/>
    <cellStyle name="Output 2 2 4 3 3" xfId="59726"/>
    <cellStyle name="Output 2 2 4 3 3 2" xfId="59727"/>
    <cellStyle name="Output 2 2 4 3 3 3" xfId="59728"/>
    <cellStyle name="Output 2 2 4 3 3 4" xfId="59729"/>
    <cellStyle name="Output 2 2 4 3 3 5" xfId="59730"/>
    <cellStyle name="Output 2 2 4 3 3 6" xfId="59731"/>
    <cellStyle name="Output 2 2 4 3 3 7" xfId="59732"/>
    <cellStyle name="Output 2 2 4 3 3 8" xfId="59733"/>
    <cellStyle name="Output 2 2 4 3 4" xfId="59734"/>
    <cellStyle name="Output 2 2 4 3 4 2" xfId="59735"/>
    <cellStyle name="Output 2 2 4 3 4 3" xfId="59736"/>
    <cellStyle name="Output 2 2 4 3 4 4" xfId="59737"/>
    <cellStyle name="Output 2 2 4 3 4 5" xfId="59738"/>
    <cellStyle name="Output 2 2 4 3 4 6" xfId="59739"/>
    <cellStyle name="Output 2 2 4 3 4 7" xfId="59740"/>
    <cellStyle name="Output 2 2 4 3 4 8" xfId="59741"/>
    <cellStyle name="Output 2 2 4 3 5" xfId="59742"/>
    <cellStyle name="Output 2 2 4 3 5 2" xfId="59743"/>
    <cellStyle name="Output 2 2 4 3 5 3" xfId="59744"/>
    <cellStyle name="Output 2 2 4 3 5 4" xfId="59745"/>
    <cellStyle name="Output 2 2 4 3 5 5" xfId="59746"/>
    <cellStyle name="Output 2 2 4 3 5 6" xfId="59747"/>
    <cellStyle name="Output 2 2 4 3 5 7" xfId="59748"/>
    <cellStyle name="Output 2 2 4 3 5 8" xfId="59749"/>
    <cellStyle name="Output 2 2 4 3 6" xfId="59750"/>
    <cellStyle name="Output 2 2 4 3 6 2" xfId="59751"/>
    <cellStyle name="Output 2 2 4 3 6 3" xfId="59752"/>
    <cellStyle name="Output 2 2 4 3 6 4" xfId="59753"/>
    <cellStyle name="Output 2 2 4 3 6 5" xfId="59754"/>
    <cellStyle name="Output 2 2 4 3 6 6" xfId="59755"/>
    <cellStyle name="Output 2 2 4 3 6 7" xfId="59756"/>
    <cellStyle name="Output 2 2 4 3 6 8" xfId="59757"/>
    <cellStyle name="Output 2 2 4 3 7" xfId="59758"/>
    <cellStyle name="Output 2 2 4 3 7 2" xfId="59759"/>
    <cellStyle name="Output 2 2 4 3 7 3" xfId="59760"/>
    <cellStyle name="Output 2 2 4 3 7 4" xfId="59761"/>
    <cellStyle name="Output 2 2 4 3 7 5" xfId="59762"/>
    <cellStyle name="Output 2 2 4 3 7 6" xfId="59763"/>
    <cellStyle name="Output 2 2 4 3 7 7" xfId="59764"/>
    <cellStyle name="Output 2 2 4 3 7 8" xfId="59765"/>
    <cellStyle name="Output 2 2 4 3 8" xfId="59766"/>
    <cellStyle name="Output 2 2 4 3 9" xfId="59767"/>
    <cellStyle name="Output 2 2 4 4" xfId="59768"/>
    <cellStyle name="Output 2 2 4 4 2" xfId="59769"/>
    <cellStyle name="Output 2 2 4 4 3" xfId="59770"/>
    <cellStyle name="Output 2 2 4 4 4" xfId="59771"/>
    <cellStyle name="Output 2 2 4 4 5" xfId="59772"/>
    <cellStyle name="Output 2 2 4 4 6" xfId="59773"/>
    <cellStyle name="Output 2 2 4 4 7" xfId="59774"/>
    <cellStyle name="Output 2 2 4 4 8" xfId="59775"/>
    <cellStyle name="Output 2 2 4 4 9" xfId="59776"/>
    <cellStyle name="Output 2 2 4 5" xfId="59777"/>
    <cellStyle name="Output 2 2 4 5 2" xfId="59778"/>
    <cellStyle name="Output 2 2 4 5 3" xfId="59779"/>
    <cellStyle name="Output 2 2 4 5 4" xfId="59780"/>
    <cellStyle name="Output 2 2 4 5 5" xfId="59781"/>
    <cellStyle name="Output 2 2 4 5 6" xfId="59782"/>
    <cellStyle name="Output 2 2 4 5 7" xfId="59783"/>
    <cellStyle name="Output 2 2 4 5 8" xfId="59784"/>
    <cellStyle name="Output 2 2 4 5 9" xfId="59785"/>
    <cellStyle name="Output 2 2 4 6" xfId="59786"/>
    <cellStyle name="Output 2 2 4 6 2" xfId="59787"/>
    <cellStyle name="Output 2 2 4 6 3" xfId="59788"/>
    <cellStyle name="Output 2 2 4 6 4" xfId="59789"/>
    <cellStyle name="Output 2 2 4 6 5" xfId="59790"/>
    <cellStyle name="Output 2 2 4 6 6" xfId="59791"/>
    <cellStyle name="Output 2 2 4 6 7" xfId="59792"/>
    <cellStyle name="Output 2 2 4 6 8" xfId="59793"/>
    <cellStyle name="Output 2 2 4 6 9" xfId="59794"/>
    <cellStyle name="Output 2 2 4 7" xfId="59795"/>
    <cellStyle name="Output 2 2 4 7 2" xfId="59796"/>
    <cellStyle name="Output 2 2 4 7 3" xfId="59797"/>
    <cellStyle name="Output 2 2 4 7 4" xfId="59798"/>
    <cellStyle name="Output 2 2 4 7 5" xfId="59799"/>
    <cellStyle name="Output 2 2 4 7 6" xfId="59800"/>
    <cellStyle name="Output 2 2 4 7 7" xfId="59801"/>
    <cellStyle name="Output 2 2 4 7 8" xfId="59802"/>
    <cellStyle name="Output 2 2 4 7 9" xfId="59803"/>
    <cellStyle name="Output 2 2 4 8" xfId="59804"/>
    <cellStyle name="Output 2 2 4 8 2" xfId="59805"/>
    <cellStyle name="Output 2 2 4 8 3" xfId="59806"/>
    <cellStyle name="Output 2 2 4 8 4" xfId="59807"/>
    <cellStyle name="Output 2 2 4 8 5" xfId="59808"/>
    <cellStyle name="Output 2 2 4 8 6" xfId="59809"/>
    <cellStyle name="Output 2 2 4 8 7" xfId="59810"/>
    <cellStyle name="Output 2 2 4 8 8" xfId="59811"/>
    <cellStyle name="Output 2 2 4 9" xfId="59812"/>
    <cellStyle name="Output 2 2 5" xfId="9887"/>
    <cellStyle name="Output 2 2 5 10" xfId="59813"/>
    <cellStyle name="Output 2 2 5 11" xfId="59814"/>
    <cellStyle name="Output 2 2 5 12" xfId="59815"/>
    <cellStyle name="Output 2 2 5 13" xfId="59816"/>
    <cellStyle name="Output 2 2 5 14" xfId="59817"/>
    <cellStyle name="Output 2 2 5 15" xfId="59818"/>
    <cellStyle name="Output 2 2 5 16" xfId="59819"/>
    <cellStyle name="Output 2 2 5 17" xfId="59820"/>
    <cellStyle name="Output 2 2 5 18" xfId="59821"/>
    <cellStyle name="Output 2 2 5 19" xfId="59822"/>
    <cellStyle name="Output 2 2 5 2" xfId="10164"/>
    <cellStyle name="Output 2 2 5 2 2" xfId="10302"/>
    <cellStyle name="Output 2 2 5 2 3" xfId="10399"/>
    <cellStyle name="Output 2 2 5 20" xfId="59823"/>
    <cellStyle name="Output 2 2 5 3" xfId="59824"/>
    <cellStyle name="Output 2 2 5 4" xfId="59825"/>
    <cellStyle name="Output 2 2 5 5" xfId="59826"/>
    <cellStyle name="Output 2 2 5 6" xfId="59827"/>
    <cellStyle name="Output 2 2 5 7" xfId="59828"/>
    <cellStyle name="Output 2 2 5 8" xfId="59829"/>
    <cellStyle name="Output 2 2 5 9" xfId="59830"/>
    <cellStyle name="Output 2 2 6" xfId="10332"/>
    <cellStyle name="Output 2 2 6 10" xfId="59831"/>
    <cellStyle name="Output 2 2 6 11" xfId="59832"/>
    <cellStyle name="Output 2 2 6 12" xfId="59833"/>
    <cellStyle name="Output 2 2 6 13" xfId="59834"/>
    <cellStyle name="Output 2 2 6 14" xfId="59835"/>
    <cellStyle name="Output 2 2 6 15" xfId="59836"/>
    <cellStyle name="Output 2 2 6 16" xfId="59837"/>
    <cellStyle name="Output 2 2 6 17" xfId="59838"/>
    <cellStyle name="Output 2 2 6 18" xfId="59839"/>
    <cellStyle name="Output 2 2 6 19" xfId="59840"/>
    <cellStyle name="Output 2 2 6 2" xfId="59841"/>
    <cellStyle name="Output 2 2 6 3" xfId="59842"/>
    <cellStyle name="Output 2 2 6 4" xfId="59843"/>
    <cellStyle name="Output 2 2 6 5" xfId="59844"/>
    <cellStyle name="Output 2 2 6 6" xfId="59845"/>
    <cellStyle name="Output 2 2 6 7" xfId="59846"/>
    <cellStyle name="Output 2 2 6 8" xfId="59847"/>
    <cellStyle name="Output 2 2 6 9" xfId="59848"/>
    <cellStyle name="Output 2 2 7" xfId="59849"/>
    <cellStyle name="Output 2 2 7 10" xfId="59850"/>
    <cellStyle name="Output 2 2 7 2" xfId="59851"/>
    <cellStyle name="Output 2 2 7 3" xfId="59852"/>
    <cellStyle name="Output 2 2 7 4" xfId="59853"/>
    <cellStyle name="Output 2 2 7 5" xfId="59854"/>
    <cellStyle name="Output 2 2 7 6" xfId="59855"/>
    <cellStyle name="Output 2 2 7 7" xfId="59856"/>
    <cellStyle name="Output 2 2 7 8" xfId="59857"/>
    <cellStyle name="Output 2 2 7 9" xfId="59858"/>
    <cellStyle name="Output 2 2 8" xfId="59859"/>
    <cellStyle name="Output 2 2 8 2" xfId="59860"/>
    <cellStyle name="Output 2 2 8 3" xfId="59861"/>
    <cellStyle name="Output 2 2 8 4" xfId="59862"/>
    <cellStyle name="Output 2 2 8 5" xfId="59863"/>
    <cellStyle name="Output 2 2 8 6" xfId="59864"/>
    <cellStyle name="Output 2 2 8 7" xfId="59865"/>
    <cellStyle name="Output 2 2 8 8" xfId="59866"/>
    <cellStyle name="Output 2 2 8 9" xfId="59867"/>
    <cellStyle name="Output 2 2 9" xfId="59868"/>
    <cellStyle name="Output 2 2 9 10" xfId="59869"/>
    <cellStyle name="Output 2 2 9 2" xfId="59870"/>
    <cellStyle name="Output 2 2 9 3" xfId="59871"/>
    <cellStyle name="Output 2 2 9 4" xfId="59872"/>
    <cellStyle name="Output 2 2 9 5" xfId="59873"/>
    <cellStyle name="Output 2 2 9 6" xfId="59874"/>
    <cellStyle name="Output 2 2 9 7" xfId="59875"/>
    <cellStyle name="Output 2 2 9 8" xfId="59876"/>
    <cellStyle name="Output 2 2 9 9" xfId="59877"/>
    <cellStyle name="Output 2 20" xfId="59878"/>
    <cellStyle name="Output 2 21" xfId="59879"/>
    <cellStyle name="Output 2 22" xfId="59880"/>
    <cellStyle name="Output 2 23" xfId="59881"/>
    <cellStyle name="Output 2 24" xfId="59882"/>
    <cellStyle name="Output 2 25" xfId="59883"/>
    <cellStyle name="Output 2 26" xfId="59884"/>
    <cellStyle name="Output 2 27" xfId="59885"/>
    <cellStyle name="Output 2 3" xfId="82"/>
    <cellStyle name="Output 2 3 10" xfId="59886"/>
    <cellStyle name="Output 2 3 10 2" xfId="59887"/>
    <cellStyle name="Output 2 3 11" xfId="59888"/>
    <cellStyle name="Output 2 3 12" xfId="59889"/>
    <cellStyle name="Output 2 3 13" xfId="59890"/>
    <cellStyle name="Output 2 3 14" xfId="59891"/>
    <cellStyle name="Output 2 3 15" xfId="59892"/>
    <cellStyle name="Output 2 3 16" xfId="59893"/>
    <cellStyle name="Output 2 3 17" xfId="59894"/>
    <cellStyle name="Output 2 3 18" xfId="59895"/>
    <cellStyle name="Output 2 3 19" xfId="59896"/>
    <cellStyle name="Output 2 3 2" xfId="9764"/>
    <cellStyle name="Output 2 3 2 10" xfId="59897"/>
    <cellStyle name="Output 2 3 2 10 2" xfId="59898"/>
    <cellStyle name="Output 2 3 2 10 3" xfId="59899"/>
    <cellStyle name="Output 2 3 2 10 4" xfId="59900"/>
    <cellStyle name="Output 2 3 2 10 5" xfId="59901"/>
    <cellStyle name="Output 2 3 2 10 6" xfId="59902"/>
    <cellStyle name="Output 2 3 2 10 7" xfId="59903"/>
    <cellStyle name="Output 2 3 2 10 8" xfId="59904"/>
    <cellStyle name="Output 2 3 2 11" xfId="59905"/>
    <cellStyle name="Output 2 3 2 12" xfId="59906"/>
    <cellStyle name="Output 2 3 2 13" xfId="59907"/>
    <cellStyle name="Output 2 3 2 14" xfId="59908"/>
    <cellStyle name="Output 2 3 2 15" xfId="59909"/>
    <cellStyle name="Output 2 3 2 16" xfId="59910"/>
    <cellStyle name="Output 2 3 2 17" xfId="59911"/>
    <cellStyle name="Output 2 3 2 18" xfId="59912"/>
    <cellStyle name="Output 2 3 2 19" xfId="59913"/>
    <cellStyle name="Output 2 3 2 2" xfId="10096"/>
    <cellStyle name="Output 2 3 2 2 10" xfId="59914"/>
    <cellStyle name="Output 2 3 2 2 11" xfId="59915"/>
    <cellStyle name="Output 2 3 2 2 12" xfId="59916"/>
    <cellStyle name="Output 2 3 2 2 13" xfId="59917"/>
    <cellStyle name="Output 2 3 2 2 14" xfId="59918"/>
    <cellStyle name="Output 2 3 2 2 15" xfId="59919"/>
    <cellStyle name="Output 2 3 2 2 16" xfId="59920"/>
    <cellStyle name="Output 2 3 2 2 17" xfId="59921"/>
    <cellStyle name="Output 2 3 2 2 18" xfId="59922"/>
    <cellStyle name="Output 2 3 2 2 19" xfId="59923"/>
    <cellStyle name="Output 2 3 2 2 2" xfId="59924"/>
    <cellStyle name="Output 2 3 2 2 2 10" xfId="59925"/>
    <cellStyle name="Output 2 3 2 2 2 11" xfId="59926"/>
    <cellStyle name="Output 2 3 2 2 2 12" xfId="59927"/>
    <cellStyle name="Output 2 3 2 2 2 13" xfId="59928"/>
    <cellStyle name="Output 2 3 2 2 2 14" xfId="59929"/>
    <cellStyle name="Output 2 3 2 2 2 15" xfId="59930"/>
    <cellStyle name="Output 2 3 2 2 2 2" xfId="59931"/>
    <cellStyle name="Output 2 3 2 2 2 2 2" xfId="59932"/>
    <cellStyle name="Output 2 3 2 2 2 2 3" xfId="59933"/>
    <cellStyle name="Output 2 3 2 2 2 2 4" xfId="59934"/>
    <cellStyle name="Output 2 3 2 2 2 2 5" xfId="59935"/>
    <cellStyle name="Output 2 3 2 2 2 2 6" xfId="59936"/>
    <cellStyle name="Output 2 3 2 2 2 2 7" xfId="59937"/>
    <cellStyle name="Output 2 3 2 2 2 2 8" xfId="59938"/>
    <cellStyle name="Output 2 3 2 2 2 2 9" xfId="59939"/>
    <cellStyle name="Output 2 3 2 2 2 3" xfId="59940"/>
    <cellStyle name="Output 2 3 2 2 2 3 2" xfId="59941"/>
    <cellStyle name="Output 2 3 2 2 2 3 3" xfId="59942"/>
    <cellStyle name="Output 2 3 2 2 2 3 4" xfId="59943"/>
    <cellStyle name="Output 2 3 2 2 2 3 5" xfId="59944"/>
    <cellStyle name="Output 2 3 2 2 2 3 6" xfId="59945"/>
    <cellStyle name="Output 2 3 2 2 2 3 7" xfId="59946"/>
    <cellStyle name="Output 2 3 2 2 2 3 8" xfId="59947"/>
    <cellStyle name="Output 2 3 2 2 2 3 9" xfId="59948"/>
    <cellStyle name="Output 2 3 2 2 2 4" xfId="59949"/>
    <cellStyle name="Output 2 3 2 2 2 4 2" xfId="59950"/>
    <cellStyle name="Output 2 3 2 2 2 4 3" xfId="59951"/>
    <cellStyle name="Output 2 3 2 2 2 4 4" xfId="59952"/>
    <cellStyle name="Output 2 3 2 2 2 4 5" xfId="59953"/>
    <cellStyle name="Output 2 3 2 2 2 4 6" xfId="59954"/>
    <cellStyle name="Output 2 3 2 2 2 4 7" xfId="59955"/>
    <cellStyle name="Output 2 3 2 2 2 4 8" xfId="59956"/>
    <cellStyle name="Output 2 3 2 2 2 4 9" xfId="59957"/>
    <cellStyle name="Output 2 3 2 2 2 5" xfId="59958"/>
    <cellStyle name="Output 2 3 2 2 2 5 2" xfId="59959"/>
    <cellStyle name="Output 2 3 2 2 2 5 3" xfId="59960"/>
    <cellStyle name="Output 2 3 2 2 2 5 4" xfId="59961"/>
    <cellStyle name="Output 2 3 2 2 2 5 5" xfId="59962"/>
    <cellStyle name="Output 2 3 2 2 2 5 6" xfId="59963"/>
    <cellStyle name="Output 2 3 2 2 2 5 7" xfId="59964"/>
    <cellStyle name="Output 2 3 2 2 2 5 8" xfId="59965"/>
    <cellStyle name="Output 2 3 2 2 2 6" xfId="59966"/>
    <cellStyle name="Output 2 3 2 2 2 6 2" xfId="59967"/>
    <cellStyle name="Output 2 3 2 2 2 6 3" xfId="59968"/>
    <cellStyle name="Output 2 3 2 2 2 6 4" xfId="59969"/>
    <cellStyle name="Output 2 3 2 2 2 6 5" xfId="59970"/>
    <cellStyle name="Output 2 3 2 2 2 6 6" xfId="59971"/>
    <cellStyle name="Output 2 3 2 2 2 6 7" xfId="59972"/>
    <cellStyle name="Output 2 3 2 2 2 6 8" xfId="59973"/>
    <cellStyle name="Output 2 3 2 2 2 7" xfId="59974"/>
    <cellStyle name="Output 2 3 2 2 2 7 2" xfId="59975"/>
    <cellStyle name="Output 2 3 2 2 2 7 3" xfId="59976"/>
    <cellStyle name="Output 2 3 2 2 2 7 4" xfId="59977"/>
    <cellStyle name="Output 2 3 2 2 2 7 5" xfId="59978"/>
    <cellStyle name="Output 2 3 2 2 2 7 6" xfId="59979"/>
    <cellStyle name="Output 2 3 2 2 2 7 7" xfId="59980"/>
    <cellStyle name="Output 2 3 2 2 2 7 8" xfId="59981"/>
    <cellStyle name="Output 2 3 2 2 2 8" xfId="59982"/>
    <cellStyle name="Output 2 3 2 2 2 9" xfId="59983"/>
    <cellStyle name="Output 2 3 2 2 20" xfId="59984"/>
    <cellStyle name="Output 2 3 2 2 21" xfId="59985"/>
    <cellStyle name="Output 2 3 2 2 22" xfId="59986"/>
    <cellStyle name="Output 2 3 2 2 23" xfId="59987"/>
    <cellStyle name="Output 2 3 2 2 24" xfId="59988"/>
    <cellStyle name="Output 2 3 2 2 25" xfId="59989"/>
    <cellStyle name="Output 2 3 2 2 26" xfId="59990"/>
    <cellStyle name="Output 2 3 2 2 27" xfId="59991"/>
    <cellStyle name="Output 2 3 2 2 3" xfId="59992"/>
    <cellStyle name="Output 2 3 2 2 3 10" xfId="59993"/>
    <cellStyle name="Output 2 3 2 2 3 11" xfId="59994"/>
    <cellStyle name="Output 2 3 2 2 3 12" xfId="59995"/>
    <cellStyle name="Output 2 3 2 2 3 13" xfId="59996"/>
    <cellStyle name="Output 2 3 2 2 3 14" xfId="59997"/>
    <cellStyle name="Output 2 3 2 2 3 15" xfId="59998"/>
    <cellStyle name="Output 2 3 2 2 3 2" xfId="59999"/>
    <cellStyle name="Output 2 3 2 2 3 2 2" xfId="60000"/>
    <cellStyle name="Output 2 3 2 2 3 2 3" xfId="60001"/>
    <cellStyle name="Output 2 3 2 2 3 2 4" xfId="60002"/>
    <cellStyle name="Output 2 3 2 2 3 2 5" xfId="60003"/>
    <cellStyle name="Output 2 3 2 2 3 2 6" xfId="60004"/>
    <cellStyle name="Output 2 3 2 2 3 2 7" xfId="60005"/>
    <cellStyle name="Output 2 3 2 2 3 2 8" xfId="60006"/>
    <cellStyle name="Output 2 3 2 2 3 3" xfId="60007"/>
    <cellStyle name="Output 2 3 2 2 3 3 2" xfId="60008"/>
    <cellStyle name="Output 2 3 2 2 3 3 3" xfId="60009"/>
    <cellStyle name="Output 2 3 2 2 3 3 4" xfId="60010"/>
    <cellStyle name="Output 2 3 2 2 3 3 5" xfId="60011"/>
    <cellStyle name="Output 2 3 2 2 3 3 6" xfId="60012"/>
    <cellStyle name="Output 2 3 2 2 3 3 7" xfId="60013"/>
    <cellStyle name="Output 2 3 2 2 3 3 8" xfId="60014"/>
    <cellStyle name="Output 2 3 2 2 3 4" xfId="60015"/>
    <cellStyle name="Output 2 3 2 2 3 4 2" xfId="60016"/>
    <cellStyle name="Output 2 3 2 2 3 4 3" xfId="60017"/>
    <cellStyle name="Output 2 3 2 2 3 4 4" xfId="60018"/>
    <cellStyle name="Output 2 3 2 2 3 4 5" xfId="60019"/>
    <cellStyle name="Output 2 3 2 2 3 4 6" xfId="60020"/>
    <cellStyle name="Output 2 3 2 2 3 4 7" xfId="60021"/>
    <cellStyle name="Output 2 3 2 2 3 4 8" xfId="60022"/>
    <cellStyle name="Output 2 3 2 2 3 5" xfId="60023"/>
    <cellStyle name="Output 2 3 2 2 3 5 2" xfId="60024"/>
    <cellStyle name="Output 2 3 2 2 3 5 3" xfId="60025"/>
    <cellStyle name="Output 2 3 2 2 3 5 4" xfId="60026"/>
    <cellStyle name="Output 2 3 2 2 3 5 5" xfId="60027"/>
    <cellStyle name="Output 2 3 2 2 3 5 6" xfId="60028"/>
    <cellStyle name="Output 2 3 2 2 3 5 7" xfId="60029"/>
    <cellStyle name="Output 2 3 2 2 3 5 8" xfId="60030"/>
    <cellStyle name="Output 2 3 2 2 3 6" xfId="60031"/>
    <cellStyle name="Output 2 3 2 2 3 6 2" xfId="60032"/>
    <cellStyle name="Output 2 3 2 2 3 6 3" xfId="60033"/>
    <cellStyle name="Output 2 3 2 2 3 6 4" xfId="60034"/>
    <cellStyle name="Output 2 3 2 2 3 6 5" xfId="60035"/>
    <cellStyle name="Output 2 3 2 2 3 6 6" xfId="60036"/>
    <cellStyle name="Output 2 3 2 2 3 6 7" xfId="60037"/>
    <cellStyle name="Output 2 3 2 2 3 6 8" xfId="60038"/>
    <cellStyle name="Output 2 3 2 2 3 7" xfId="60039"/>
    <cellStyle name="Output 2 3 2 2 3 7 2" xfId="60040"/>
    <cellStyle name="Output 2 3 2 2 3 7 3" xfId="60041"/>
    <cellStyle name="Output 2 3 2 2 3 7 4" xfId="60042"/>
    <cellStyle name="Output 2 3 2 2 3 7 5" xfId="60043"/>
    <cellStyle name="Output 2 3 2 2 3 7 6" xfId="60044"/>
    <cellStyle name="Output 2 3 2 2 3 7 7" xfId="60045"/>
    <cellStyle name="Output 2 3 2 2 3 7 8" xfId="60046"/>
    <cellStyle name="Output 2 3 2 2 3 8" xfId="60047"/>
    <cellStyle name="Output 2 3 2 2 3 9" xfId="60048"/>
    <cellStyle name="Output 2 3 2 2 4" xfId="60049"/>
    <cellStyle name="Output 2 3 2 2 4 2" xfId="60050"/>
    <cellStyle name="Output 2 3 2 2 4 3" xfId="60051"/>
    <cellStyle name="Output 2 3 2 2 4 4" xfId="60052"/>
    <cellStyle name="Output 2 3 2 2 4 5" xfId="60053"/>
    <cellStyle name="Output 2 3 2 2 4 6" xfId="60054"/>
    <cellStyle name="Output 2 3 2 2 4 7" xfId="60055"/>
    <cellStyle name="Output 2 3 2 2 4 8" xfId="60056"/>
    <cellStyle name="Output 2 3 2 2 4 9" xfId="60057"/>
    <cellStyle name="Output 2 3 2 2 5" xfId="60058"/>
    <cellStyle name="Output 2 3 2 2 5 2" xfId="60059"/>
    <cellStyle name="Output 2 3 2 2 5 3" xfId="60060"/>
    <cellStyle name="Output 2 3 2 2 5 4" xfId="60061"/>
    <cellStyle name="Output 2 3 2 2 5 5" xfId="60062"/>
    <cellStyle name="Output 2 3 2 2 5 6" xfId="60063"/>
    <cellStyle name="Output 2 3 2 2 5 7" xfId="60064"/>
    <cellStyle name="Output 2 3 2 2 5 8" xfId="60065"/>
    <cellStyle name="Output 2 3 2 2 5 9" xfId="60066"/>
    <cellStyle name="Output 2 3 2 2 6" xfId="60067"/>
    <cellStyle name="Output 2 3 2 2 6 2" xfId="60068"/>
    <cellStyle name="Output 2 3 2 2 6 3" xfId="60069"/>
    <cellStyle name="Output 2 3 2 2 6 4" xfId="60070"/>
    <cellStyle name="Output 2 3 2 2 6 5" xfId="60071"/>
    <cellStyle name="Output 2 3 2 2 6 6" xfId="60072"/>
    <cellStyle name="Output 2 3 2 2 6 7" xfId="60073"/>
    <cellStyle name="Output 2 3 2 2 6 8" xfId="60074"/>
    <cellStyle name="Output 2 3 2 2 6 9" xfId="60075"/>
    <cellStyle name="Output 2 3 2 2 7" xfId="60076"/>
    <cellStyle name="Output 2 3 2 2 7 2" xfId="60077"/>
    <cellStyle name="Output 2 3 2 2 7 3" xfId="60078"/>
    <cellStyle name="Output 2 3 2 2 7 4" xfId="60079"/>
    <cellStyle name="Output 2 3 2 2 7 5" xfId="60080"/>
    <cellStyle name="Output 2 3 2 2 7 6" xfId="60081"/>
    <cellStyle name="Output 2 3 2 2 7 7" xfId="60082"/>
    <cellStyle name="Output 2 3 2 2 7 8" xfId="60083"/>
    <cellStyle name="Output 2 3 2 2 8" xfId="60084"/>
    <cellStyle name="Output 2 3 2 2 8 2" xfId="60085"/>
    <cellStyle name="Output 2 3 2 2 8 3" xfId="60086"/>
    <cellStyle name="Output 2 3 2 2 8 4" xfId="60087"/>
    <cellStyle name="Output 2 3 2 2 8 5" xfId="60088"/>
    <cellStyle name="Output 2 3 2 2 8 6" xfId="60089"/>
    <cellStyle name="Output 2 3 2 2 8 7" xfId="60090"/>
    <cellStyle name="Output 2 3 2 2 8 8" xfId="60091"/>
    <cellStyle name="Output 2 3 2 2 9" xfId="60092"/>
    <cellStyle name="Output 2 3 2 2 9 2" xfId="60093"/>
    <cellStyle name="Output 2 3 2 2 9 3" xfId="60094"/>
    <cellStyle name="Output 2 3 2 2 9 4" xfId="60095"/>
    <cellStyle name="Output 2 3 2 2 9 5" xfId="60096"/>
    <cellStyle name="Output 2 3 2 2 9 6" xfId="60097"/>
    <cellStyle name="Output 2 3 2 2 9 7" xfId="60098"/>
    <cellStyle name="Output 2 3 2 2 9 8" xfId="60099"/>
    <cellStyle name="Output 2 3 2 20" xfId="60100"/>
    <cellStyle name="Output 2 3 2 21" xfId="60101"/>
    <cellStyle name="Output 2 3 2 22" xfId="60102"/>
    <cellStyle name="Output 2 3 2 23" xfId="60103"/>
    <cellStyle name="Output 2 3 2 24" xfId="60104"/>
    <cellStyle name="Output 2 3 2 25" xfId="60105"/>
    <cellStyle name="Output 2 3 2 3" xfId="60106"/>
    <cellStyle name="Output 2 3 2 3 10" xfId="60107"/>
    <cellStyle name="Output 2 3 2 3 11" xfId="60108"/>
    <cellStyle name="Output 2 3 2 3 12" xfId="60109"/>
    <cellStyle name="Output 2 3 2 3 13" xfId="60110"/>
    <cellStyle name="Output 2 3 2 3 14" xfId="60111"/>
    <cellStyle name="Output 2 3 2 3 15" xfId="60112"/>
    <cellStyle name="Output 2 3 2 3 16" xfId="60113"/>
    <cellStyle name="Output 2 3 2 3 17" xfId="60114"/>
    <cellStyle name="Output 2 3 2 3 18" xfId="60115"/>
    <cellStyle name="Output 2 3 2 3 19" xfId="60116"/>
    <cellStyle name="Output 2 3 2 3 2" xfId="60117"/>
    <cellStyle name="Output 2 3 2 3 2 2" xfId="60118"/>
    <cellStyle name="Output 2 3 2 3 2 3" xfId="60119"/>
    <cellStyle name="Output 2 3 2 3 2 4" xfId="60120"/>
    <cellStyle name="Output 2 3 2 3 2 5" xfId="60121"/>
    <cellStyle name="Output 2 3 2 3 2 6" xfId="60122"/>
    <cellStyle name="Output 2 3 2 3 2 7" xfId="60123"/>
    <cellStyle name="Output 2 3 2 3 2 8" xfId="60124"/>
    <cellStyle name="Output 2 3 2 3 2 9" xfId="60125"/>
    <cellStyle name="Output 2 3 2 3 20" xfId="60126"/>
    <cellStyle name="Output 2 3 2 3 21" xfId="60127"/>
    <cellStyle name="Output 2 3 2 3 22" xfId="60128"/>
    <cellStyle name="Output 2 3 2 3 23" xfId="60129"/>
    <cellStyle name="Output 2 3 2 3 24" xfId="60130"/>
    <cellStyle name="Output 2 3 2 3 3" xfId="60131"/>
    <cellStyle name="Output 2 3 2 3 3 2" xfId="60132"/>
    <cellStyle name="Output 2 3 2 3 3 3" xfId="60133"/>
    <cellStyle name="Output 2 3 2 3 3 4" xfId="60134"/>
    <cellStyle name="Output 2 3 2 3 3 5" xfId="60135"/>
    <cellStyle name="Output 2 3 2 3 3 6" xfId="60136"/>
    <cellStyle name="Output 2 3 2 3 3 7" xfId="60137"/>
    <cellStyle name="Output 2 3 2 3 3 8" xfId="60138"/>
    <cellStyle name="Output 2 3 2 3 3 9" xfId="60139"/>
    <cellStyle name="Output 2 3 2 3 4" xfId="60140"/>
    <cellStyle name="Output 2 3 2 3 4 2" xfId="60141"/>
    <cellStyle name="Output 2 3 2 3 4 3" xfId="60142"/>
    <cellStyle name="Output 2 3 2 3 4 4" xfId="60143"/>
    <cellStyle name="Output 2 3 2 3 4 5" xfId="60144"/>
    <cellStyle name="Output 2 3 2 3 4 6" xfId="60145"/>
    <cellStyle name="Output 2 3 2 3 4 7" xfId="60146"/>
    <cellStyle name="Output 2 3 2 3 4 8" xfId="60147"/>
    <cellStyle name="Output 2 3 2 3 4 9" xfId="60148"/>
    <cellStyle name="Output 2 3 2 3 5" xfId="60149"/>
    <cellStyle name="Output 2 3 2 3 5 2" xfId="60150"/>
    <cellStyle name="Output 2 3 2 3 5 3" xfId="60151"/>
    <cellStyle name="Output 2 3 2 3 5 4" xfId="60152"/>
    <cellStyle name="Output 2 3 2 3 5 5" xfId="60153"/>
    <cellStyle name="Output 2 3 2 3 5 6" xfId="60154"/>
    <cellStyle name="Output 2 3 2 3 5 7" xfId="60155"/>
    <cellStyle name="Output 2 3 2 3 5 8" xfId="60156"/>
    <cellStyle name="Output 2 3 2 3 6" xfId="60157"/>
    <cellStyle name="Output 2 3 2 3 6 2" xfId="60158"/>
    <cellStyle name="Output 2 3 2 3 6 3" xfId="60159"/>
    <cellStyle name="Output 2 3 2 3 6 4" xfId="60160"/>
    <cellStyle name="Output 2 3 2 3 6 5" xfId="60161"/>
    <cellStyle name="Output 2 3 2 3 6 6" xfId="60162"/>
    <cellStyle name="Output 2 3 2 3 6 7" xfId="60163"/>
    <cellStyle name="Output 2 3 2 3 6 8" xfId="60164"/>
    <cellStyle name="Output 2 3 2 3 7" xfId="60165"/>
    <cellStyle name="Output 2 3 2 3 7 2" xfId="60166"/>
    <cellStyle name="Output 2 3 2 3 7 3" xfId="60167"/>
    <cellStyle name="Output 2 3 2 3 7 4" xfId="60168"/>
    <cellStyle name="Output 2 3 2 3 7 5" xfId="60169"/>
    <cellStyle name="Output 2 3 2 3 7 6" xfId="60170"/>
    <cellStyle name="Output 2 3 2 3 7 7" xfId="60171"/>
    <cellStyle name="Output 2 3 2 3 7 8" xfId="60172"/>
    <cellStyle name="Output 2 3 2 3 8" xfId="60173"/>
    <cellStyle name="Output 2 3 2 3 9" xfId="60174"/>
    <cellStyle name="Output 2 3 2 4" xfId="60175"/>
    <cellStyle name="Output 2 3 2 4 2" xfId="60176"/>
    <cellStyle name="Output 2 3 2 4 3" xfId="60177"/>
    <cellStyle name="Output 2 3 2 4 4" xfId="60178"/>
    <cellStyle name="Output 2 3 2 4 5" xfId="60179"/>
    <cellStyle name="Output 2 3 2 4 6" xfId="60180"/>
    <cellStyle name="Output 2 3 2 4 7" xfId="60181"/>
    <cellStyle name="Output 2 3 2 4 8" xfId="60182"/>
    <cellStyle name="Output 2 3 2 4 9" xfId="60183"/>
    <cellStyle name="Output 2 3 2 5" xfId="60184"/>
    <cellStyle name="Output 2 3 2 5 2" xfId="60185"/>
    <cellStyle name="Output 2 3 2 5 3" xfId="60186"/>
    <cellStyle name="Output 2 3 2 5 4" xfId="60187"/>
    <cellStyle name="Output 2 3 2 5 5" xfId="60188"/>
    <cellStyle name="Output 2 3 2 5 6" xfId="60189"/>
    <cellStyle name="Output 2 3 2 5 7" xfId="60190"/>
    <cellStyle name="Output 2 3 2 5 8" xfId="60191"/>
    <cellStyle name="Output 2 3 2 5 9" xfId="60192"/>
    <cellStyle name="Output 2 3 2 6" xfId="60193"/>
    <cellStyle name="Output 2 3 2 6 2" xfId="60194"/>
    <cellStyle name="Output 2 3 2 6 3" xfId="60195"/>
    <cellStyle name="Output 2 3 2 6 4" xfId="60196"/>
    <cellStyle name="Output 2 3 2 6 5" xfId="60197"/>
    <cellStyle name="Output 2 3 2 6 6" xfId="60198"/>
    <cellStyle name="Output 2 3 2 6 7" xfId="60199"/>
    <cellStyle name="Output 2 3 2 6 8" xfId="60200"/>
    <cellStyle name="Output 2 3 2 6 9" xfId="60201"/>
    <cellStyle name="Output 2 3 2 7" xfId="60202"/>
    <cellStyle name="Output 2 3 2 7 2" xfId="60203"/>
    <cellStyle name="Output 2 3 2 7 3" xfId="60204"/>
    <cellStyle name="Output 2 3 2 7 4" xfId="60205"/>
    <cellStyle name="Output 2 3 2 7 5" xfId="60206"/>
    <cellStyle name="Output 2 3 2 7 6" xfId="60207"/>
    <cellStyle name="Output 2 3 2 7 7" xfId="60208"/>
    <cellStyle name="Output 2 3 2 7 8" xfId="60209"/>
    <cellStyle name="Output 2 3 2 7 9" xfId="60210"/>
    <cellStyle name="Output 2 3 2 8" xfId="60211"/>
    <cellStyle name="Output 2 3 2 8 2" xfId="60212"/>
    <cellStyle name="Output 2 3 2 8 3" xfId="60213"/>
    <cellStyle name="Output 2 3 2 8 4" xfId="60214"/>
    <cellStyle name="Output 2 3 2 8 5" xfId="60215"/>
    <cellStyle name="Output 2 3 2 8 6" xfId="60216"/>
    <cellStyle name="Output 2 3 2 8 7" xfId="60217"/>
    <cellStyle name="Output 2 3 2 8 8" xfId="60218"/>
    <cellStyle name="Output 2 3 2 8 9" xfId="60219"/>
    <cellStyle name="Output 2 3 2 9" xfId="60220"/>
    <cellStyle name="Output 2 3 2 9 2" xfId="60221"/>
    <cellStyle name="Output 2 3 2 9 3" xfId="60222"/>
    <cellStyle name="Output 2 3 2 9 4" xfId="60223"/>
    <cellStyle name="Output 2 3 2 9 5" xfId="60224"/>
    <cellStyle name="Output 2 3 2 9 6" xfId="60225"/>
    <cellStyle name="Output 2 3 2 9 7" xfId="60226"/>
    <cellStyle name="Output 2 3 2 9 8" xfId="60227"/>
    <cellStyle name="Output 2 3 20" xfId="60228"/>
    <cellStyle name="Output 2 3 21" xfId="60229"/>
    <cellStyle name="Output 2 3 22" xfId="60230"/>
    <cellStyle name="Output 2 3 23" xfId="60231"/>
    <cellStyle name="Output 2 3 24" xfId="60232"/>
    <cellStyle name="Output 2 3 3" xfId="9791"/>
    <cellStyle name="Output 2 3 3 10" xfId="60233"/>
    <cellStyle name="Output 2 3 3 10 2" xfId="60234"/>
    <cellStyle name="Output 2 3 3 10 3" xfId="60235"/>
    <cellStyle name="Output 2 3 3 10 4" xfId="60236"/>
    <cellStyle name="Output 2 3 3 10 5" xfId="60237"/>
    <cellStyle name="Output 2 3 3 10 6" xfId="60238"/>
    <cellStyle name="Output 2 3 3 10 7" xfId="60239"/>
    <cellStyle name="Output 2 3 3 10 8" xfId="60240"/>
    <cellStyle name="Output 2 3 3 11" xfId="60241"/>
    <cellStyle name="Output 2 3 3 11 2" xfId="60242"/>
    <cellStyle name="Output 2 3 3 11 3" xfId="60243"/>
    <cellStyle name="Output 2 3 3 11 4" xfId="60244"/>
    <cellStyle name="Output 2 3 3 11 5" xfId="60245"/>
    <cellStyle name="Output 2 3 3 11 6" xfId="60246"/>
    <cellStyle name="Output 2 3 3 11 7" xfId="60247"/>
    <cellStyle name="Output 2 3 3 11 8" xfId="60248"/>
    <cellStyle name="Output 2 3 3 12" xfId="60249"/>
    <cellStyle name="Output 2 3 3 13" xfId="60250"/>
    <cellStyle name="Output 2 3 3 14" xfId="60251"/>
    <cellStyle name="Output 2 3 3 15" xfId="60252"/>
    <cellStyle name="Output 2 3 3 16" xfId="60253"/>
    <cellStyle name="Output 2 3 3 17" xfId="60254"/>
    <cellStyle name="Output 2 3 3 18" xfId="60255"/>
    <cellStyle name="Output 2 3 3 19" xfId="60256"/>
    <cellStyle name="Output 2 3 3 2" xfId="10123"/>
    <cellStyle name="Output 2 3 3 2 10" xfId="60257"/>
    <cellStyle name="Output 2 3 3 2 10 2" xfId="60258"/>
    <cellStyle name="Output 2 3 3 2 10 3" xfId="60259"/>
    <cellStyle name="Output 2 3 3 2 10 4" xfId="60260"/>
    <cellStyle name="Output 2 3 3 2 10 5" xfId="60261"/>
    <cellStyle name="Output 2 3 3 2 10 6" xfId="60262"/>
    <cellStyle name="Output 2 3 3 2 10 7" xfId="60263"/>
    <cellStyle name="Output 2 3 3 2 10 8" xfId="60264"/>
    <cellStyle name="Output 2 3 3 2 11" xfId="60265"/>
    <cellStyle name="Output 2 3 3 2 12" xfId="60266"/>
    <cellStyle name="Output 2 3 3 2 13" xfId="60267"/>
    <cellStyle name="Output 2 3 3 2 14" xfId="60268"/>
    <cellStyle name="Output 2 3 3 2 15" xfId="60269"/>
    <cellStyle name="Output 2 3 3 2 16" xfId="60270"/>
    <cellStyle name="Output 2 3 3 2 17" xfId="60271"/>
    <cellStyle name="Output 2 3 3 2 18" xfId="60272"/>
    <cellStyle name="Output 2 3 3 2 19" xfId="60273"/>
    <cellStyle name="Output 2 3 3 2 2" xfId="60274"/>
    <cellStyle name="Output 2 3 3 2 2 10" xfId="60275"/>
    <cellStyle name="Output 2 3 3 2 2 11" xfId="60276"/>
    <cellStyle name="Output 2 3 3 2 2 12" xfId="60277"/>
    <cellStyle name="Output 2 3 3 2 2 13" xfId="60278"/>
    <cellStyle name="Output 2 3 3 2 2 14" xfId="60279"/>
    <cellStyle name="Output 2 3 3 2 2 15" xfId="60280"/>
    <cellStyle name="Output 2 3 3 2 2 16" xfId="60281"/>
    <cellStyle name="Output 2 3 3 2 2 17" xfId="60282"/>
    <cellStyle name="Output 2 3 3 2 2 18" xfId="60283"/>
    <cellStyle name="Output 2 3 3 2 2 19" xfId="60284"/>
    <cellStyle name="Output 2 3 3 2 2 2" xfId="60285"/>
    <cellStyle name="Output 2 3 3 2 2 2 10" xfId="60286"/>
    <cellStyle name="Output 2 3 3 2 2 2 11" xfId="60287"/>
    <cellStyle name="Output 2 3 3 2 2 2 12" xfId="60288"/>
    <cellStyle name="Output 2 3 3 2 2 2 13" xfId="60289"/>
    <cellStyle name="Output 2 3 3 2 2 2 14" xfId="60290"/>
    <cellStyle name="Output 2 3 3 2 2 2 15" xfId="60291"/>
    <cellStyle name="Output 2 3 3 2 2 2 2" xfId="60292"/>
    <cellStyle name="Output 2 3 3 2 2 2 2 2" xfId="60293"/>
    <cellStyle name="Output 2 3 3 2 2 2 2 3" xfId="60294"/>
    <cellStyle name="Output 2 3 3 2 2 2 2 4" xfId="60295"/>
    <cellStyle name="Output 2 3 3 2 2 2 2 5" xfId="60296"/>
    <cellStyle name="Output 2 3 3 2 2 2 2 6" xfId="60297"/>
    <cellStyle name="Output 2 3 3 2 2 2 2 7" xfId="60298"/>
    <cellStyle name="Output 2 3 3 2 2 2 2 8" xfId="60299"/>
    <cellStyle name="Output 2 3 3 2 2 2 2 9" xfId="60300"/>
    <cellStyle name="Output 2 3 3 2 2 2 3" xfId="60301"/>
    <cellStyle name="Output 2 3 3 2 2 2 3 2" xfId="60302"/>
    <cellStyle name="Output 2 3 3 2 2 2 3 3" xfId="60303"/>
    <cellStyle name="Output 2 3 3 2 2 2 3 4" xfId="60304"/>
    <cellStyle name="Output 2 3 3 2 2 2 3 5" xfId="60305"/>
    <cellStyle name="Output 2 3 3 2 2 2 3 6" xfId="60306"/>
    <cellStyle name="Output 2 3 3 2 2 2 3 7" xfId="60307"/>
    <cellStyle name="Output 2 3 3 2 2 2 3 8" xfId="60308"/>
    <cellStyle name="Output 2 3 3 2 2 2 3 9" xfId="60309"/>
    <cellStyle name="Output 2 3 3 2 2 2 4" xfId="60310"/>
    <cellStyle name="Output 2 3 3 2 2 2 4 2" xfId="60311"/>
    <cellStyle name="Output 2 3 3 2 2 2 4 3" xfId="60312"/>
    <cellStyle name="Output 2 3 3 2 2 2 4 4" xfId="60313"/>
    <cellStyle name="Output 2 3 3 2 2 2 4 5" xfId="60314"/>
    <cellStyle name="Output 2 3 3 2 2 2 4 6" xfId="60315"/>
    <cellStyle name="Output 2 3 3 2 2 2 4 7" xfId="60316"/>
    <cellStyle name="Output 2 3 3 2 2 2 4 8" xfId="60317"/>
    <cellStyle name="Output 2 3 3 2 2 2 4 9" xfId="60318"/>
    <cellStyle name="Output 2 3 3 2 2 2 5" xfId="60319"/>
    <cellStyle name="Output 2 3 3 2 2 2 5 2" xfId="60320"/>
    <cellStyle name="Output 2 3 3 2 2 2 5 3" xfId="60321"/>
    <cellStyle name="Output 2 3 3 2 2 2 5 4" xfId="60322"/>
    <cellStyle name="Output 2 3 3 2 2 2 5 5" xfId="60323"/>
    <cellStyle name="Output 2 3 3 2 2 2 5 6" xfId="60324"/>
    <cellStyle name="Output 2 3 3 2 2 2 5 7" xfId="60325"/>
    <cellStyle name="Output 2 3 3 2 2 2 5 8" xfId="60326"/>
    <cellStyle name="Output 2 3 3 2 2 2 6" xfId="60327"/>
    <cellStyle name="Output 2 3 3 2 2 2 6 2" xfId="60328"/>
    <cellStyle name="Output 2 3 3 2 2 2 6 3" xfId="60329"/>
    <cellStyle name="Output 2 3 3 2 2 2 6 4" xfId="60330"/>
    <cellStyle name="Output 2 3 3 2 2 2 6 5" xfId="60331"/>
    <cellStyle name="Output 2 3 3 2 2 2 6 6" xfId="60332"/>
    <cellStyle name="Output 2 3 3 2 2 2 6 7" xfId="60333"/>
    <cellStyle name="Output 2 3 3 2 2 2 6 8" xfId="60334"/>
    <cellStyle name="Output 2 3 3 2 2 2 7" xfId="60335"/>
    <cellStyle name="Output 2 3 3 2 2 2 7 2" xfId="60336"/>
    <cellStyle name="Output 2 3 3 2 2 2 7 3" xfId="60337"/>
    <cellStyle name="Output 2 3 3 2 2 2 7 4" xfId="60338"/>
    <cellStyle name="Output 2 3 3 2 2 2 7 5" xfId="60339"/>
    <cellStyle name="Output 2 3 3 2 2 2 7 6" xfId="60340"/>
    <cellStyle name="Output 2 3 3 2 2 2 7 7" xfId="60341"/>
    <cellStyle name="Output 2 3 3 2 2 2 7 8" xfId="60342"/>
    <cellStyle name="Output 2 3 3 2 2 2 8" xfId="60343"/>
    <cellStyle name="Output 2 3 3 2 2 2 9" xfId="60344"/>
    <cellStyle name="Output 2 3 3 2 2 20" xfId="60345"/>
    <cellStyle name="Output 2 3 3 2 2 21" xfId="60346"/>
    <cellStyle name="Output 2 3 3 2 2 22" xfId="60347"/>
    <cellStyle name="Output 2 3 3 2 2 23" xfId="60348"/>
    <cellStyle name="Output 2 3 3 2 2 24" xfId="60349"/>
    <cellStyle name="Output 2 3 3 2 2 25" xfId="60350"/>
    <cellStyle name="Output 2 3 3 2 2 26" xfId="60351"/>
    <cellStyle name="Output 2 3 3 2 2 27" xfId="60352"/>
    <cellStyle name="Output 2 3 3 2 2 3" xfId="60353"/>
    <cellStyle name="Output 2 3 3 2 2 3 10" xfId="60354"/>
    <cellStyle name="Output 2 3 3 2 2 3 11" xfId="60355"/>
    <cellStyle name="Output 2 3 3 2 2 3 12" xfId="60356"/>
    <cellStyle name="Output 2 3 3 2 2 3 13" xfId="60357"/>
    <cellStyle name="Output 2 3 3 2 2 3 14" xfId="60358"/>
    <cellStyle name="Output 2 3 3 2 2 3 15" xfId="60359"/>
    <cellStyle name="Output 2 3 3 2 2 3 2" xfId="60360"/>
    <cellStyle name="Output 2 3 3 2 2 3 2 2" xfId="60361"/>
    <cellStyle name="Output 2 3 3 2 2 3 2 3" xfId="60362"/>
    <cellStyle name="Output 2 3 3 2 2 3 2 4" xfId="60363"/>
    <cellStyle name="Output 2 3 3 2 2 3 2 5" xfId="60364"/>
    <cellStyle name="Output 2 3 3 2 2 3 2 6" xfId="60365"/>
    <cellStyle name="Output 2 3 3 2 2 3 2 7" xfId="60366"/>
    <cellStyle name="Output 2 3 3 2 2 3 2 8" xfId="60367"/>
    <cellStyle name="Output 2 3 3 2 2 3 3" xfId="60368"/>
    <cellStyle name="Output 2 3 3 2 2 3 3 2" xfId="60369"/>
    <cellStyle name="Output 2 3 3 2 2 3 3 3" xfId="60370"/>
    <cellStyle name="Output 2 3 3 2 2 3 3 4" xfId="60371"/>
    <cellStyle name="Output 2 3 3 2 2 3 3 5" xfId="60372"/>
    <cellStyle name="Output 2 3 3 2 2 3 3 6" xfId="60373"/>
    <cellStyle name="Output 2 3 3 2 2 3 3 7" xfId="60374"/>
    <cellStyle name="Output 2 3 3 2 2 3 3 8" xfId="60375"/>
    <cellStyle name="Output 2 3 3 2 2 3 4" xfId="60376"/>
    <cellStyle name="Output 2 3 3 2 2 3 4 2" xfId="60377"/>
    <cellStyle name="Output 2 3 3 2 2 3 4 3" xfId="60378"/>
    <cellStyle name="Output 2 3 3 2 2 3 4 4" xfId="60379"/>
    <cellStyle name="Output 2 3 3 2 2 3 4 5" xfId="60380"/>
    <cellStyle name="Output 2 3 3 2 2 3 4 6" xfId="60381"/>
    <cellStyle name="Output 2 3 3 2 2 3 4 7" xfId="60382"/>
    <cellStyle name="Output 2 3 3 2 2 3 4 8" xfId="60383"/>
    <cellStyle name="Output 2 3 3 2 2 3 5" xfId="60384"/>
    <cellStyle name="Output 2 3 3 2 2 3 5 2" xfId="60385"/>
    <cellStyle name="Output 2 3 3 2 2 3 5 3" xfId="60386"/>
    <cellStyle name="Output 2 3 3 2 2 3 5 4" xfId="60387"/>
    <cellStyle name="Output 2 3 3 2 2 3 5 5" xfId="60388"/>
    <cellStyle name="Output 2 3 3 2 2 3 5 6" xfId="60389"/>
    <cellStyle name="Output 2 3 3 2 2 3 5 7" xfId="60390"/>
    <cellStyle name="Output 2 3 3 2 2 3 5 8" xfId="60391"/>
    <cellStyle name="Output 2 3 3 2 2 3 6" xfId="60392"/>
    <cellStyle name="Output 2 3 3 2 2 3 6 2" xfId="60393"/>
    <cellStyle name="Output 2 3 3 2 2 3 6 3" xfId="60394"/>
    <cellStyle name="Output 2 3 3 2 2 3 6 4" xfId="60395"/>
    <cellStyle name="Output 2 3 3 2 2 3 6 5" xfId="60396"/>
    <cellStyle name="Output 2 3 3 2 2 3 6 6" xfId="60397"/>
    <cellStyle name="Output 2 3 3 2 2 3 6 7" xfId="60398"/>
    <cellStyle name="Output 2 3 3 2 2 3 6 8" xfId="60399"/>
    <cellStyle name="Output 2 3 3 2 2 3 7" xfId="60400"/>
    <cellStyle name="Output 2 3 3 2 2 3 7 2" xfId="60401"/>
    <cellStyle name="Output 2 3 3 2 2 3 7 3" xfId="60402"/>
    <cellStyle name="Output 2 3 3 2 2 3 7 4" xfId="60403"/>
    <cellStyle name="Output 2 3 3 2 2 3 7 5" xfId="60404"/>
    <cellStyle name="Output 2 3 3 2 2 3 7 6" xfId="60405"/>
    <cellStyle name="Output 2 3 3 2 2 3 7 7" xfId="60406"/>
    <cellStyle name="Output 2 3 3 2 2 3 7 8" xfId="60407"/>
    <cellStyle name="Output 2 3 3 2 2 3 8" xfId="60408"/>
    <cellStyle name="Output 2 3 3 2 2 3 9" xfId="60409"/>
    <cellStyle name="Output 2 3 3 2 2 4" xfId="60410"/>
    <cellStyle name="Output 2 3 3 2 2 4 2" xfId="60411"/>
    <cellStyle name="Output 2 3 3 2 2 4 3" xfId="60412"/>
    <cellStyle name="Output 2 3 3 2 2 4 4" xfId="60413"/>
    <cellStyle name="Output 2 3 3 2 2 4 5" xfId="60414"/>
    <cellStyle name="Output 2 3 3 2 2 4 6" xfId="60415"/>
    <cellStyle name="Output 2 3 3 2 2 4 7" xfId="60416"/>
    <cellStyle name="Output 2 3 3 2 2 4 8" xfId="60417"/>
    <cellStyle name="Output 2 3 3 2 2 4 9" xfId="60418"/>
    <cellStyle name="Output 2 3 3 2 2 5" xfId="60419"/>
    <cellStyle name="Output 2 3 3 2 2 5 2" xfId="60420"/>
    <cellStyle name="Output 2 3 3 2 2 5 3" xfId="60421"/>
    <cellStyle name="Output 2 3 3 2 2 5 4" xfId="60422"/>
    <cellStyle name="Output 2 3 3 2 2 5 5" xfId="60423"/>
    <cellStyle name="Output 2 3 3 2 2 5 6" xfId="60424"/>
    <cellStyle name="Output 2 3 3 2 2 5 7" xfId="60425"/>
    <cellStyle name="Output 2 3 3 2 2 5 8" xfId="60426"/>
    <cellStyle name="Output 2 3 3 2 2 5 9" xfId="60427"/>
    <cellStyle name="Output 2 3 3 2 2 6" xfId="60428"/>
    <cellStyle name="Output 2 3 3 2 2 6 2" xfId="60429"/>
    <cellStyle name="Output 2 3 3 2 2 6 3" xfId="60430"/>
    <cellStyle name="Output 2 3 3 2 2 6 4" xfId="60431"/>
    <cellStyle name="Output 2 3 3 2 2 6 5" xfId="60432"/>
    <cellStyle name="Output 2 3 3 2 2 6 6" xfId="60433"/>
    <cellStyle name="Output 2 3 3 2 2 6 7" xfId="60434"/>
    <cellStyle name="Output 2 3 3 2 2 6 8" xfId="60435"/>
    <cellStyle name="Output 2 3 3 2 2 6 9" xfId="60436"/>
    <cellStyle name="Output 2 3 3 2 2 7" xfId="60437"/>
    <cellStyle name="Output 2 3 3 2 2 7 2" xfId="60438"/>
    <cellStyle name="Output 2 3 3 2 2 7 3" xfId="60439"/>
    <cellStyle name="Output 2 3 3 2 2 7 4" xfId="60440"/>
    <cellStyle name="Output 2 3 3 2 2 7 5" xfId="60441"/>
    <cellStyle name="Output 2 3 3 2 2 7 6" xfId="60442"/>
    <cellStyle name="Output 2 3 3 2 2 7 7" xfId="60443"/>
    <cellStyle name="Output 2 3 3 2 2 7 8" xfId="60444"/>
    <cellStyle name="Output 2 3 3 2 2 8" xfId="60445"/>
    <cellStyle name="Output 2 3 3 2 2 8 2" xfId="60446"/>
    <cellStyle name="Output 2 3 3 2 2 8 3" xfId="60447"/>
    <cellStyle name="Output 2 3 3 2 2 8 4" xfId="60448"/>
    <cellStyle name="Output 2 3 3 2 2 8 5" xfId="60449"/>
    <cellStyle name="Output 2 3 3 2 2 8 6" xfId="60450"/>
    <cellStyle name="Output 2 3 3 2 2 8 7" xfId="60451"/>
    <cellStyle name="Output 2 3 3 2 2 8 8" xfId="60452"/>
    <cellStyle name="Output 2 3 3 2 2 9" xfId="60453"/>
    <cellStyle name="Output 2 3 3 2 2 9 2" xfId="60454"/>
    <cellStyle name="Output 2 3 3 2 2 9 3" xfId="60455"/>
    <cellStyle name="Output 2 3 3 2 2 9 4" xfId="60456"/>
    <cellStyle name="Output 2 3 3 2 2 9 5" xfId="60457"/>
    <cellStyle name="Output 2 3 3 2 2 9 6" xfId="60458"/>
    <cellStyle name="Output 2 3 3 2 2 9 7" xfId="60459"/>
    <cellStyle name="Output 2 3 3 2 2 9 8" xfId="60460"/>
    <cellStyle name="Output 2 3 3 2 20" xfId="60461"/>
    <cellStyle name="Output 2 3 3 2 21" xfId="60462"/>
    <cellStyle name="Output 2 3 3 2 22" xfId="60463"/>
    <cellStyle name="Output 2 3 3 2 23" xfId="60464"/>
    <cellStyle name="Output 2 3 3 2 24" xfId="60465"/>
    <cellStyle name="Output 2 3 3 2 25" xfId="60466"/>
    <cellStyle name="Output 2 3 3 2 3" xfId="60467"/>
    <cellStyle name="Output 2 3 3 2 3 10" xfId="60468"/>
    <cellStyle name="Output 2 3 3 2 3 11" xfId="60469"/>
    <cellStyle name="Output 2 3 3 2 3 12" xfId="60470"/>
    <cellStyle name="Output 2 3 3 2 3 13" xfId="60471"/>
    <cellStyle name="Output 2 3 3 2 3 14" xfId="60472"/>
    <cellStyle name="Output 2 3 3 2 3 15" xfId="60473"/>
    <cellStyle name="Output 2 3 3 2 3 16" xfId="60474"/>
    <cellStyle name="Output 2 3 3 2 3 17" xfId="60475"/>
    <cellStyle name="Output 2 3 3 2 3 18" xfId="60476"/>
    <cellStyle name="Output 2 3 3 2 3 19" xfId="60477"/>
    <cellStyle name="Output 2 3 3 2 3 2" xfId="60478"/>
    <cellStyle name="Output 2 3 3 2 3 2 2" xfId="60479"/>
    <cellStyle name="Output 2 3 3 2 3 2 3" xfId="60480"/>
    <cellStyle name="Output 2 3 3 2 3 2 4" xfId="60481"/>
    <cellStyle name="Output 2 3 3 2 3 2 5" xfId="60482"/>
    <cellStyle name="Output 2 3 3 2 3 2 6" xfId="60483"/>
    <cellStyle name="Output 2 3 3 2 3 2 7" xfId="60484"/>
    <cellStyle name="Output 2 3 3 2 3 2 8" xfId="60485"/>
    <cellStyle name="Output 2 3 3 2 3 2 9" xfId="60486"/>
    <cellStyle name="Output 2 3 3 2 3 20" xfId="60487"/>
    <cellStyle name="Output 2 3 3 2 3 21" xfId="60488"/>
    <cellStyle name="Output 2 3 3 2 3 22" xfId="60489"/>
    <cellStyle name="Output 2 3 3 2 3 23" xfId="60490"/>
    <cellStyle name="Output 2 3 3 2 3 24" xfId="60491"/>
    <cellStyle name="Output 2 3 3 2 3 3" xfId="60492"/>
    <cellStyle name="Output 2 3 3 2 3 3 2" xfId="60493"/>
    <cellStyle name="Output 2 3 3 2 3 3 3" xfId="60494"/>
    <cellStyle name="Output 2 3 3 2 3 3 4" xfId="60495"/>
    <cellStyle name="Output 2 3 3 2 3 3 5" xfId="60496"/>
    <cellStyle name="Output 2 3 3 2 3 3 6" xfId="60497"/>
    <cellStyle name="Output 2 3 3 2 3 3 7" xfId="60498"/>
    <cellStyle name="Output 2 3 3 2 3 3 8" xfId="60499"/>
    <cellStyle name="Output 2 3 3 2 3 3 9" xfId="60500"/>
    <cellStyle name="Output 2 3 3 2 3 4" xfId="60501"/>
    <cellStyle name="Output 2 3 3 2 3 4 2" xfId="60502"/>
    <cellStyle name="Output 2 3 3 2 3 4 3" xfId="60503"/>
    <cellStyle name="Output 2 3 3 2 3 4 4" xfId="60504"/>
    <cellStyle name="Output 2 3 3 2 3 4 5" xfId="60505"/>
    <cellStyle name="Output 2 3 3 2 3 4 6" xfId="60506"/>
    <cellStyle name="Output 2 3 3 2 3 4 7" xfId="60507"/>
    <cellStyle name="Output 2 3 3 2 3 4 8" xfId="60508"/>
    <cellStyle name="Output 2 3 3 2 3 4 9" xfId="60509"/>
    <cellStyle name="Output 2 3 3 2 3 5" xfId="60510"/>
    <cellStyle name="Output 2 3 3 2 3 5 2" xfId="60511"/>
    <cellStyle name="Output 2 3 3 2 3 5 3" xfId="60512"/>
    <cellStyle name="Output 2 3 3 2 3 5 4" xfId="60513"/>
    <cellStyle name="Output 2 3 3 2 3 5 5" xfId="60514"/>
    <cellStyle name="Output 2 3 3 2 3 5 6" xfId="60515"/>
    <cellStyle name="Output 2 3 3 2 3 5 7" xfId="60516"/>
    <cellStyle name="Output 2 3 3 2 3 5 8" xfId="60517"/>
    <cellStyle name="Output 2 3 3 2 3 6" xfId="60518"/>
    <cellStyle name="Output 2 3 3 2 3 6 2" xfId="60519"/>
    <cellStyle name="Output 2 3 3 2 3 6 3" xfId="60520"/>
    <cellStyle name="Output 2 3 3 2 3 6 4" xfId="60521"/>
    <cellStyle name="Output 2 3 3 2 3 6 5" xfId="60522"/>
    <cellStyle name="Output 2 3 3 2 3 6 6" xfId="60523"/>
    <cellStyle name="Output 2 3 3 2 3 6 7" xfId="60524"/>
    <cellStyle name="Output 2 3 3 2 3 6 8" xfId="60525"/>
    <cellStyle name="Output 2 3 3 2 3 7" xfId="60526"/>
    <cellStyle name="Output 2 3 3 2 3 7 2" xfId="60527"/>
    <cellStyle name="Output 2 3 3 2 3 7 3" xfId="60528"/>
    <cellStyle name="Output 2 3 3 2 3 7 4" xfId="60529"/>
    <cellStyle name="Output 2 3 3 2 3 7 5" xfId="60530"/>
    <cellStyle name="Output 2 3 3 2 3 7 6" xfId="60531"/>
    <cellStyle name="Output 2 3 3 2 3 7 7" xfId="60532"/>
    <cellStyle name="Output 2 3 3 2 3 7 8" xfId="60533"/>
    <cellStyle name="Output 2 3 3 2 3 8" xfId="60534"/>
    <cellStyle name="Output 2 3 3 2 3 9" xfId="60535"/>
    <cellStyle name="Output 2 3 3 2 4" xfId="60536"/>
    <cellStyle name="Output 2 3 3 2 4 2" xfId="60537"/>
    <cellStyle name="Output 2 3 3 2 4 3" xfId="60538"/>
    <cellStyle name="Output 2 3 3 2 4 4" xfId="60539"/>
    <cellStyle name="Output 2 3 3 2 4 5" xfId="60540"/>
    <cellStyle name="Output 2 3 3 2 4 6" xfId="60541"/>
    <cellStyle name="Output 2 3 3 2 4 7" xfId="60542"/>
    <cellStyle name="Output 2 3 3 2 4 8" xfId="60543"/>
    <cellStyle name="Output 2 3 3 2 4 9" xfId="60544"/>
    <cellStyle name="Output 2 3 3 2 5" xfId="60545"/>
    <cellStyle name="Output 2 3 3 2 5 2" xfId="60546"/>
    <cellStyle name="Output 2 3 3 2 5 3" xfId="60547"/>
    <cellStyle name="Output 2 3 3 2 5 4" xfId="60548"/>
    <cellStyle name="Output 2 3 3 2 5 5" xfId="60549"/>
    <cellStyle name="Output 2 3 3 2 5 6" xfId="60550"/>
    <cellStyle name="Output 2 3 3 2 5 7" xfId="60551"/>
    <cellStyle name="Output 2 3 3 2 5 8" xfId="60552"/>
    <cellStyle name="Output 2 3 3 2 5 9" xfId="60553"/>
    <cellStyle name="Output 2 3 3 2 6" xfId="60554"/>
    <cellStyle name="Output 2 3 3 2 6 2" xfId="60555"/>
    <cellStyle name="Output 2 3 3 2 6 3" xfId="60556"/>
    <cellStyle name="Output 2 3 3 2 6 4" xfId="60557"/>
    <cellStyle name="Output 2 3 3 2 6 5" xfId="60558"/>
    <cellStyle name="Output 2 3 3 2 6 6" xfId="60559"/>
    <cellStyle name="Output 2 3 3 2 6 7" xfId="60560"/>
    <cellStyle name="Output 2 3 3 2 6 8" xfId="60561"/>
    <cellStyle name="Output 2 3 3 2 6 9" xfId="60562"/>
    <cellStyle name="Output 2 3 3 2 7" xfId="60563"/>
    <cellStyle name="Output 2 3 3 2 7 2" xfId="60564"/>
    <cellStyle name="Output 2 3 3 2 7 3" xfId="60565"/>
    <cellStyle name="Output 2 3 3 2 7 4" xfId="60566"/>
    <cellStyle name="Output 2 3 3 2 7 5" xfId="60567"/>
    <cellStyle name="Output 2 3 3 2 7 6" xfId="60568"/>
    <cellStyle name="Output 2 3 3 2 7 7" xfId="60569"/>
    <cellStyle name="Output 2 3 3 2 7 8" xfId="60570"/>
    <cellStyle name="Output 2 3 3 2 7 9" xfId="60571"/>
    <cellStyle name="Output 2 3 3 2 8" xfId="60572"/>
    <cellStyle name="Output 2 3 3 2 8 2" xfId="60573"/>
    <cellStyle name="Output 2 3 3 2 8 3" xfId="60574"/>
    <cellStyle name="Output 2 3 3 2 8 4" xfId="60575"/>
    <cellStyle name="Output 2 3 3 2 8 5" xfId="60576"/>
    <cellStyle name="Output 2 3 3 2 8 6" xfId="60577"/>
    <cellStyle name="Output 2 3 3 2 8 7" xfId="60578"/>
    <cellStyle name="Output 2 3 3 2 8 8" xfId="60579"/>
    <cellStyle name="Output 2 3 3 2 8 9" xfId="60580"/>
    <cellStyle name="Output 2 3 3 2 9" xfId="60581"/>
    <cellStyle name="Output 2 3 3 2 9 2" xfId="60582"/>
    <cellStyle name="Output 2 3 3 2 9 3" xfId="60583"/>
    <cellStyle name="Output 2 3 3 2 9 4" xfId="60584"/>
    <cellStyle name="Output 2 3 3 2 9 5" xfId="60585"/>
    <cellStyle name="Output 2 3 3 2 9 6" xfId="60586"/>
    <cellStyle name="Output 2 3 3 2 9 7" xfId="60587"/>
    <cellStyle name="Output 2 3 3 2 9 8" xfId="60588"/>
    <cellStyle name="Output 2 3 3 20" xfId="60589"/>
    <cellStyle name="Output 2 3 3 21" xfId="60590"/>
    <cellStyle name="Output 2 3 3 22" xfId="60591"/>
    <cellStyle name="Output 2 3 3 23" xfId="60592"/>
    <cellStyle name="Output 2 3 3 24" xfId="60593"/>
    <cellStyle name="Output 2 3 3 25" xfId="60594"/>
    <cellStyle name="Output 2 3 3 26" xfId="60595"/>
    <cellStyle name="Output 2 3 3 3" xfId="60596"/>
    <cellStyle name="Output 2 3 3 3 10" xfId="60597"/>
    <cellStyle name="Output 2 3 3 3 11" xfId="60598"/>
    <cellStyle name="Output 2 3 3 3 12" xfId="60599"/>
    <cellStyle name="Output 2 3 3 3 13" xfId="60600"/>
    <cellStyle name="Output 2 3 3 3 14" xfId="60601"/>
    <cellStyle name="Output 2 3 3 3 15" xfId="60602"/>
    <cellStyle name="Output 2 3 3 3 16" xfId="60603"/>
    <cellStyle name="Output 2 3 3 3 17" xfId="60604"/>
    <cellStyle name="Output 2 3 3 3 18" xfId="60605"/>
    <cellStyle name="Output 2 3 3 3 19" xfId="60606"/>
    <cellStyle name="Output 2 3 3 3 2" xfId="60607"/>
    <cellStyle name="Output 2 3 3 3 2 10" xfId="60608"/>
    <cellStyle name="Output 2 3 3 3 2 11" xfId="60609"/>
    <cellStyle name="Output 2 3 3 3 2 12" xfId="60610"/>
    <cellStyle name="Output 2 3 3 3 2 13" xfId="60611"/>
    <cellStyle name="Output 2 3 3 3 2 14" xfId="60612"/>
    <cellStyle name="Output 2 3 3 3 2 15" xfId="60613"/>
    <cellStyle name="Output 2 3 3 3 2 2" xfId="60614"/>
    <cellStyle name="Output 2 3 3 3 2 2 2" xfId="60615"/>
    <cellStyle name="Output 2 3 3 3 2 2 3" xfId="60616"/>
    <cellStyle name="Output 2 3 3 3 2 2 4" xfId="60617"/>
    <cellStyle name="Output 2 3 3 3 2 2 5" xfId="60618"/>
    <cellStyle name="Output 2 3 3 3 2 2 6" xfId="60619"/>
    <cellStyle name="Output 2 3 3 3 2 2 7" xfId="60620"/>
    <cellStyle name="Output 2 3 3 3 2 2 8" xfId="60621"/>
    <cellStyle name="Output 2 3 3 3 2 2 9" xfId="60622"/>
    <cellStyle name="Output 2 3 3 3 2 3" xfId="60623"/>
    <cellStyle name="Output 2 3 3 3 2 3 2" xfId="60624"/>
    <cellStyle name="Output 2 3 3 3 2 3 3" xfId="60625"/>
    <cellStyle name="Output 2 3 3 3 2 3 4" xfId="60626"/>
    <cellStyle name="Output 2 3 3 3 2 3 5" xfId="60627"/>
    <cellStyle name="Output 2 3 3 3 2 3 6" xfId="60628"/>
    <cellStyle name="Output 2 3 3 3 2 3 7" xfId="60629"/>
    <cellStyle name="Output 2 3 3 3 2 3 8" xfId="60630"/>
    <cellStyle name="Output 2 3 3 3 2 3 9" xfId="60631"/>
    <cellStyle name="Output 2 3 3 3 2 4" xfId="60632"/>
    <cellStyle name="Output 2 3 3 3 2 4 2" xfId="60633"/>
    <cellStyle name="Output 2 3 3 3 2 4 3" xfId="60634"/>
    <cellStyle name="Output 2 3 3 3 2 4 4" xfId="60635"/>
    <cellStyle name="Output 2 3 3 3 2 4 5" xfId="60636"/>
    <cellStyle name="Output 2 3 3 3 2 4 6" xfId="60637"/>
    <cellStyle name="Output 2 3 3 3 2 4 7" xfId="60638"/>
    <cellStyle name="Output 2 3 3 3 2 4 8" xfId="60639"/>
    <cellStyle name="Output 2 3 3 3 2 4 9" xfId="60640"/>
    <cellStyle name="Output 2 3 3 3 2 5" xfId="60641"/>
    <cellStyle name="Output 2 3 3 3 2 5 2" xfId="60642"/>
    <cellStyle name="Output 2 3 3 3 2 5 3" xfId="60643"/>
    <cellStyle name="Output 2 3 3 3 2 5 4" xfId="60644"/>
    <cellStyle name="Output 2 3 3 3 2 5 5" xfId="60645"/>
    <cellStyle name="Output 2 3 3 3 2 5 6" xfId="60646"/>
    <cellStyle name="Output 2 3 3 3 2 5 7" xfId="60647"/>
    <cellStyle name="Output 2 3 3 3 2 5 8" xfId="60648"/>
    <cellStyle name="Output 2 3 3 3 2 6" xfId="60649"/>
    <cellStyle name="Output 2 3 3 3 2 6 2" xfId="60650"/>
    <cellStyle name="Output 2 3 3 3 2 6 3" xfId="60651"/>
    <cellStyle name="Output 2 3 3 3 2 6 4" xfId="60652"/>
    <cellStyle name="Output 2 3 3 3 2 6 5" xfId="60653"/>
    <cellStyle name="Output 2 3 3 3 2 6 6" xfId="60654"/>
    <cellStyle name="Output 2 3 3 3 2 6 7" xfId="60655"/>
    <cellStyle name="Output 2 3 3 3 2 6 8" xfId="60656"/>
    <cellStyle name="Output 2 3 3 3 2 7" xfId="60657"/>
    <cellStyle name="Output 2 3 3 3 2 7 2" xfId="60658"/>
    <cellStyle name="Output 2 3 3 3 2 7 3" xfId="60659"/>
    <cellStyle name="Output 2 3 3 3 2 7 4" xfId="60660"/>
    <cellStyle name="Output 2 3 3 3 2 7 5" xfId="60661"/>
    <cellStyle name="Output 2 3 3 3 2 7 6" xfId="60662"/>
    <cellStyle name="Output 2 3 3 3 2 7 7" xfId="60663"/>
    <cellStyle name="Output 2 3 3 3 2 7 8" xfId="60664"/>
    <cellStyle name="Output 2 3 3 3 2 8" xfId="60665"/>
    <cellStyle name="Output 2 3 3 3 2 9" xfId="60666"/>
    <cellStyle name="Output 2 3 3 3 20" xfId="60667"/>
    <cellStyle name="Output 2 3 3 3 21" xfId="60668"/>
    <cellStyle name="Output 2 3 3 3 22" xfId="60669"/>
    <cellStyle name="Output 2 3 3 3 23" xfId="60670"/>
    <cellStyle name="Output 2 3 3 3 24" xfId="60671"/>
    <cellStyle name="Output 2 3 3 3 25" xfId="60672"/>
    <cellStyle name="Output 2 3 3 3 26" xfId="60673"/>
    <cellStyle name="Output 2 3 3 3 27" xfId="60674"/>
    <cellStyle name="Output 2 3 3 3 3" xfId="60675"/>
    <cellStyle name="Output 2 3 3 3 3 10" xfId="60676"/>
    <cellStyle name="Output 2 3 3 3 3 11" xfId="60677"/>
    <cellStyle name="Output 2 3 3 3 3 12" xfId="60678"/>
    <cellStyle name="Output 2 3 3 3 3 13" xfId="60679"/>
    <cellStyle name="Output 2 3 3 3 3 14" xfId="60680"/>
    <cellStyle name="Output 2 3 3 3 3 15" xfId="60681"/>
    <cellStyle name="Output 2 3 3 3 3 2" xfId="60682"/>
    <cellStyle name="Output 2 3 3 3 3 2 2" xfId="60683"/>
    <cellStyle name="Output 2 3 3 3 3 2 3" xfId="60684"/>
    <cellStyle name="Output 2 3 3 3 3 2 4" xfId="60685"/>
    <cellStyle name="Output 2 3 3 3 3 2 5" xfId="60686"/>
    <cellStyle name="Output 2 3 3 3 3 2 6" xfId="60687"/>
    <cellStyle name="Output 2 3 3 3 3 2 7" xfId="60688"/>
    <cellStyle name="Output 2 3 3 3 3 2 8" xfId="60689"/>
    <cellStyle name="Output 2 3 3 3 3 3" xfId="60690"/>
    <cellStyle name="Output 2 3 3 3 3 3 2" xfId="60691"/>
    <cellStyle name="Output 2 3 3 3 3 3 3" xfId="60692"/>
    <cellStyle name="Output 2 3 3 3 3 3 4" xfId="60693"/>
    <cellStyle name="Output 2 3 3 3 3 3 5" xfId="60694"/>
    <cellStyle name="Output 2 3 3 3 3 3 6" xfId="60695"/>
    <cellStyle name="Output 2 3 3 3 3 3 7" xfId="60696"/>
    <cellStyle name="Output 2 3 3 3 3 3 8" xfId="60697"/>
    <cellStyle name="Output 2 3 3 3 3 4" xfId="60698"/>
    <cellStyle name="Output 2 3 3 3 3 4 2" xfId="60699"/>
    <cellStyle name="Output 2 3 3 3 3 4 3" xfId="60700"/>
    <cellStyle name="Output 2 3 3 3 3 4 4" xfId="60701"/>
    <cellStyle name="Output 2 3 3 3 3 4 5" xfId="60702"/>
    <cellStyle name="Output 2 3 3 3 3 4 6" xfId="60703"/>
    <cellStyle name="Output 2 3 3 3 3 4 7" xfId="60704"/>
    <cellStyle name="Output 2 3 3 3 3 4 8" xfId="60705"/>
    <cellStyle name="Output 2 3 3 3 3 5" xfId="60706"/>
    <cellStyle name="Output 2 3 3 3 3 5 2" xfId="60707"/>
    <cellStyle name="Output 2 3 3 3 3 5 3" xfId="60708"/>
    <cellStyle name="Output 2 3 3 3 3 5 4" xfId="60709"/>
    <cellStyle name="Output 2 3 3 3 3 5 5" xfId="60710"/>
    <cellStyle name="Output 2 3 3 3 3 5 6" xfId="60711"/>
    <cellStyle name="Output 2 3 3 3 3 5 7" xfId="60712"/>
    <cellStyle name="Output 2 3 3 3 3 5 8" xfId="60713"/>
    <cellStyle name="Output 2 3 3 3 3 6" xfId="60714"/>
    <cellStyle name="Output 2 3 3 3 3 6 2" xfId="60715"/>
    <cellStyle name="Output 2 3 3 3 3 6 3" xfId="60716"/>
    <cellStyle name="Output 2 3 3 3 3 6 4" xfId="60717"/>
    <cellStyle name="Output 2 3 3 3 3 6 5" xfId="60718"/>
    <cellStyle name="Output 2 3 3 3 3 6 6" xfId="60719"/>
    <cellStyle name="Output 2 3 3 3 3 6 7" xfId="60720"/>
    <cellStyle name="Output 2 3 3 3 3 6 8" xfId="60721"/>
    <cellStyle name="Output 2 3 3 3 3 7" xfId="60722"/>
    <cellStyle name="Output 2 3 3 3 3 7 2" xfId="60723"/>
    <cellStyle name="Output 2 3 3 3 3 7 3" xfId="60724"/>
    <cellStyle name="Output 2 3 3 3 3 7 4" xfId="60725"/>
    <cellStyle name="Output 2 3 3 3 3 7 5" xfId="60726"/>
    <cellStyle name="Output 2 3 3 3 3 7 6" xfId="60727"/>
    <cellStyle name="Output 2 3 3 3 3 7 7" xfId="60728"/>
    <cellStyle name="Output 2 3 3 3 3 7 8" xfId="60729"/>
    <cellStyle name="Output 2 3 3 3 3 8" xfId="60730"/>
    <cellStyle name="Output 2 3 3 3 3 9" xfId="60731"/>
    <cellStyle name="Output 2 3 3 3 4" xfId="60732"/>
    <cellStyle name="Output 2 3 3 3 4 2" xfId="60733"/>
    <cellStyle name="Output 2 3 3 3 4 3" xfId="60734"/>
    <cellStyle name="Output 2 3 3 3 4 4" xfId="60735"/>
    <cellStyle name="Output 2 3 3 3 4 5" xfId="60736"/>
    <cellStyle name="Output 2 3 3 3 4 6" xfId="60737"/>
    <cellStyle name="Output 2 3 3 3 4 7" xfId="60738"/>
    <cellStyle name="Output 2 3 3 3 4 8" xfId="60739"/>
    <cellStyle name="Output 2 3 3 3 4 9" xfId="60740"/>
    <cellStyle name="Output 2 3 3 3 5" xfId="60741"/>
    <cellStyle name="Output 2 3 3 3 5 2" xfId="60742"/>
    <cellStyle name="Output 2 3 3 3 5 3" xfId="60743"/>
    <cellStyle name="Output 2 3 3 3 5 4" xfId="60744"/>
    <cellStyle name="Output 2 3 3 3 5 5" xfId="60745"/>
    <cellStyle name="Output 2 3 3 3 5 6" xfId="60746"/>
    <cellStyle name="Output 2 3 3 3 5 7" xfId="60747"/>
    <cellStyle name="Output 2 3 3 3 5 8" xfId="60748"/>
    <cellStyle name="Output 2 3 3 3 5 9" xfId="60749"/>
    <cellStyle name="Output 2 3 3 3 6" xfId="60750"/>
    <cellStyle name="Output 2 3 3 3 6 2" xfId="60751"/>
    <cellStyle name="Output 2 3 3 3 6 3" xfId="60752"/>
    <cellStyle name="Output 2 3 3 3 6 4" xfId="60753"/>
    <cellStyle name="Output 2 3 3 3 6 5" xfId="60754"/>
    <cellStyle name="Output 2 3 3 3 6 6" xfId="60755"/>
    <cellStyle name="Output 2 3 3 3 6 7" xfId="60756"/>
    <cellStyle name="Output 2 3 3 3 6 8" xfId="60757"/>
    <cellStyle name="Output 2 3 3 3 6 9" xfId="60758"/>
    <cellStyle name="Output 2 3 3 3 7" xfId="60759"/>
    <cellStyle name="Output 2 3 3 3 7 2" xfId="60760"/>
    <cellStyle name="Output 2 3 3 3 7 3" xfId="60761"/>
    <cellStyle name="Output 2 3 3 3 7 4" xfId="60762"/>
    <cellStyle name="Output 2 3 3 3 7 5" xfId="60763"/>
    <cellStyle name="Output 2 3 3 3 7 6" xfId="60764"/>
    <cellStyle name="Output 2 3 3 3 7 7" xfId="60765"/>
    <cellStyle name="Output 2 3 3 3 7 8" xfId="60766"/>
    <cellStyle name="Output 2 3 3 3 8" xfId="60767"/>
    <cellStyle name="Output 2 3 3 3 8 2" xfId="60768"/>
    <cellStyle name="Output 2 3 3 3 8 3" xfId="60769"/>
    <cellStyle name="Output 2 3 3 3 8 4" xfId="60770"/>
    <cellStyle name="Output 2 3 3 3 8 5" xfId="60771"/>
    <cellStyle name="Output 2 3 3 3 8 6" xfId="60772"/>
    <cellStyle name="Output 2 3 3 3 8 7" xfId="60773"/>
    <cellStyle name="Output 2 3 3 3 8 8" xfId="60774"/>
    <cellStyle name="Output 2 3 3 3 9" xfId="60775"/>
    <cellStyle name="Output 2 3 3 3 9 2" xfId="60776"/>
    <cellStyle name="Output 2 3 3 3 9 3" xfId="60777"/>
    <cellStyle name="Output 2 3 3 3 9 4" xfId="60778"/>
    <cellStyle name="Output 2 3 3 3 9 5" xfId="60779"/>
    <cellStyle name="Output 2 3 3 3 9 6" xfId="60780"/>
    <cellStyle name="Output 2 3 3 3 9 7" xfId="60781"/>
    <cellStyle name="Output 2 3 3 3 9 8" xfId="60782"/>
    <cellStyle name="Output 2 3 3 4" xfId="60783"/>
    <cellStyle name="Output 2 3 3 4 10" xfId="60784"/>
    <cellStyle name="Output 2 3 3 4 11" xfId="60785"/>
    <cellStyle name="Output 2 3 3 4 12" xfId="60786"/>
    <cellStyle name="Output 2 3 3 4 13" xfId="60787"/>
    <cellStyle name="Output 2 3 3 4 14" xfId="60788"/>
    <cellStyle name="Output 2 3 3 4 15" xfId="60789"/>
    <cellStyle name="Output 2 3 3 4 16" xfId="60790"/>
    <cellStyle name="Output 2 3 3 4 17" xfId="60791"/>
    <cellStyle name="Output 2 3 3 4 18" xfId="60792"/>
    <cellStyle name="Output 2 3 3 4 19" xfId="60793"/>
    <cellStyle name="Output 2 3 3 4 2" xfId="60794"/>
    <cellStyle name="Output 2 3 3 4 2 2" xfId="60795"/>
    <cellStyle name="Output 2 3 3 4 2 3" xfId="60796"/>
    <cellStyle name="Output 2 3 3 4 2 4" xfId="60797"/>
    <cellStyle name="Output 2 3 3 4 2 5" xfId="60798"/>
    <cellStyle name="Output 2 3 3 4 2 6" xfId="60799"/>
    <cellStyle name="Output 2 3 3 4 2 7" xfId="60800"/>
    <cellStyle name="Output 2 3 3 4 2 8" xfId="60801"/>
    <cellStyle name="Output 2 3 3 4 2 9" xfId="60802"/>
    <cellStyle name="Output 2 3 3 4 20" xfId="60803"/>
    <cellStyle name="Output 2 3 3 4 21" xfId="60804"/>
    <cellStyle name="Output 2 3 3 4 22" xfId="60805"/>
    <cellStyle name="Output 2 3 3 4 23" xfId="60806"/>
    <cellStyle name="Output 2 3 3 4 24" xfId="60807"/>
    <cellStyle name="Output 2 3 3 4 3" xfId="60808"/>
    <cellStyle name="Output 2 3 3 4 3 2" xfId="60809"/>
    <cellStyle name="Output 2 3 3 4 3 3" xfId="60810"/>
    <cellStyle name="Output 2 3 3 4 3 4" xfId="60811"/>
    <cellStyle name="Output 2 3 3 4 3 5" xfId="60812"/>
    <cellStyle name="Output 2 3 3 4 3 6" xfId="60813"/>
    <cellStyle name="Output 2 3 3 4 3 7" xfId="60814"/>
    <cellStyle name="Output 2 3 3 4 3 8" xfId="60815"/>
    <cellStyle name="Output 2 3 3 4 3 9" xfId="60816"/>
    <cellStyle name="Output 2 3 3 4 4" xfId="60817"/>
    <cellStyle name="Output 2 3 3 4 4 2" xfId="60818"/>
    <cellStyle name="Output 2 3 3 4 4 3" xfId="60819"/>
    <cellStyle name="Output 2 3 3 4 4 4" xfId="60820"/>
    <cellStyle name="Output 2 3 3 4 4 5" xfId="60821"/>
    <cellStyle name="Output 2 3 3 4 4 6" xfId="60822"/>
    <cellStyle name="Output 2 3 3 4 4 7" xfId="60823"/>
    <cellStyle name="Output 2 3 3 4 4 8" xfId="60824"/>
    <cellStyle name="Output 2 3 3 4 4 9" xfId="60825"/>
    <cellStyle name="Output 2 3 3 4 5" xfId="60826"/>
    <cellStyle name="Output 2 3 3 4 5 2" xfId="60827"/>
    <cellStyle name="Output 2 3 3 4 5 3" xfId="60828"/>
    <cellStyle name="Output 2 3 3 4 5 4" xfId="60829"/>
    <cellStyle name="Output 2 3 3 4 5 5" xfId="60830"/>
    <cellStyle name="Output 2 3 3 4 5 6" xfId="60831"/>
    <cellStyle name="Output 2 3 3 4 5 7" xfId="60832"/>
    <cellStyle name="Output 2 3 3 4 5 8" xfId="60833"/>
    <cellStyle name="Output 2 3 3 4 6" xfId="60834"/>
    <cellStyle name="Output 2 3 3 4 6 2" xfId="60835"/>
    <cellStyle name="Output 2 3 3 4 6 3" xfId="60836"/>
    <cellStyle name="Output 2 3 3 4 6 4" xfId="60837"/>
    <cellStyle name="Output 2 3 3 4 6 5" xfId="60838"/>
    <cellStyle name="Output 2 3 3 4 6 6" xfId="60839"/>
    <cellStyle name="Output 2 3 3 4 6 7" xfId="60840"/>
    <cellStyle name="Output 2 3 3 4 6 8" xfId="60841"/>
    <cellStyle name="Output 2 3 3 4 7" xfId="60842"/>
    <cellStyle name="Output 2 3 3 4 7 2" xfId="60843"/>
    <cellStyle name="Output 2 3 3 4 7 3" xfId="60844"/>
    <cellStyle name="Output 2 3 3 4 7 4" xfId="60845"/>
    <cellStyle name="Output 2 3 3 4 7 5" xfId="60846"/>
    <cellStyle name="Output 2 3 3 4 7 6" xfId="60847"/>
    <cellStyle name="Output 2 3 3 4 7 7" xfId="60848"/>
    <cellStyle name="Output 2 3 3 4 7 8" xfId="60849"/>
    <cellStyle name="Output 2 3 3 4 8" xfId="60850"/>
    <cellStyle name="Output 2 3 3 4 9" xfId="60851"/>
    <cellStyle name="Output 2 3 3 5" xfId="60852"/>
    <cellStyle name="Output 2 3 3 5 2" xfId="60853"/>
    <cellStyle name="Output 2 3 3 5 3" xfId="60854"/>
    <cellStyle name="Output 2 3 3 5 4" xfId="60855"/>
    <cellStyle name="Output 2 3 3 5 5" xfId="60856"/>
    <cellStyle name="Output 2 3 3 5 6" xfId="60857"/>
    <cellStyle name="Output 2 3 3 5 7" xfId="60858"/>
    <cellStyle name="Output 2 3 3 5 8" xfId="60859"/>
    <cellStyle name="Output 2 3 3 5 9" xfId="60860"/>
    <cellStyle name="Output 2 3 3 6" xfId="60861"/>
    <cellStyle name="Output 2 3 3 6 2" xfId="60862"/>
    <cellStyle name="Output 2 3 3 6 3" xfId="60863"/>
    <cellStyle name="Output 2 3 3 6 4" xfId="60864"/>
    <cellStyle name="Output 2 3 3 6 5" xfId="60865"/>
    <cellStyle name="Output 2 3 3 6 6" xfId="60866"/>
    <cellStyle name="Output 2 3 3 6 7" xfId="60867"/>
    <cellStyle name="Output 2 3 3 6 8" xfId="60868"/>
    <cellStyle name="Output 2 3 3 6 9" xfId="60869"/>
    <cellStyle name="Output 2 3 3 7" xfId="60870"/>
    <cellStyle name="Output 2 3 3 7 2" xfId="60871"/>
    <cellStyle name="Output 2 3 3 7 3" xfId="60872"/>
    <cellStyle name="Output 2 3 3 7 4" xfId="60873"/>
    <cellStyle name="Output 2 3 3 7 5" xfId="60874"/>
    <cellStyle name="Output 2 3 3 7 6" xfId="60875"/>
    <cellStyle name="Output 2 3 3 7 7" xfId="60876"/>
    <cellStyle name="Output 2 3 3 7 8" xfId="60877"/>
    <cellStyle name="Output 2 3 3 7 9" xfId="60878"/>
    <cellStyle name="Output 2 3 3 8" xfId="60879"/>
    <cellStyle name="Output 2 3 3 8 2" xfId="60880"/>
    <cellStyle name="Output 2 3 3 8 3" xfId="60881"/>
    <cellStyle name="Output 2 3 3 8 4" xfId="60882"/>
    <cellStyle name="Output 2 3 3 8 5" xfId="60883"/>
    <cellStyle name="Output 2 3 3 8 6" xfId="60884"/>
    <cellStyle name="Output 2 3 3 8 7" xfId="60885"/>
    <cellStyle name="Output 2 3 3 8 8" xfId="60886"/>
    <cellStyle name="Output 2 3 3 8 9" xfId="60887"/>
    <cellStyle name="Output 2 3 3 9" xfId="60888"/>
    <cellStyle name="Output 2 3 3 9 2" xfId="60889"/>
    <cellStyle name="Output 2 3 3 9 3" xfId="60890"/>
    <cellStyle name="Output 2 3 3 9 4" xfId="60891"/>
    <cellStyle name="Output 2 3 3 9 5" xfId="60892"/>
    <cellStyle name="Output 2 3 3 9 6" xfId="60893"/>
    <cellStyle name="Output 2 3 3 9 7" xfId="60894"/>
    <cellStyle name="Output 2 3 3 9 8" xfId="60895"/>
    <cellStyle name="Output 2 3 3 9 9" xfId="60896"/>
    <cellStyle name="Output 2 3 4" xfId="9889"/>
    <cellStyle name="Output 2 3 4 10" xfId="60897"/>
    <cellStyle name="Output 2 3 4 11" xfId="60898"/>
    <cellStyle name="Output 2 3 4 12" xfId="60899"/>
    <cellStyle name="Output 2 3 4 13" xfId="60900"/>
    <cellStyle name="Output 2 3 4 14" xfId="60901"/>
    <cellStyle name="Output 2 3 4 15" xfId="60902"/>
    <cellStyle name="Output 2 3 4 16" xfId="60903"/>
    <cellStyle name="Output 2 3 4 17" xfId="60904"/>
    <cellStyle name="Output 2 3 4 18" xfId="60905"/>
    <cellStyle name="Output 2 3 4 19" xfId="60906"/>
    <cellStyle name="Output 2 3 4 2" xfId="10165"/>
    <cellStyle name="Output 2 3 4 2 10" xfId="60907"/>
    <cellStyle name="Output 2 3 4 2 11" xfId="60908"/>
    <cellStyle name="Output 2 3 4 2 12" xfId="60909"/>
    <cellStyle name="Output 2 3 4 2 13" xfId="60910"/>
    <cellStyle name="Output 2 3 4 2 14" xfId="60911"/>
    <cellStyle name="Output 2 3 4 2 15" xfId="60912"/>
    <cellStyle name="Output 2 3 4 2 16" xfId="60913"/>
    <cellStyle name="Output 2 3 4 2 17" xfId="60914"/>
    <cellStyle name="Output 2 3 4 2 18" xfId="60915"/>
    <cellStyle name="Output 2 3 4 2 19" xfId="60916"/>
    <cellStyle name="Output 2 3 4 2 2" xfId="10303"/>
    <cellStyle name="Output 2 3 4 2 2 10" xfId="60917"/>
    <cellStyle name="Output 2 3 4 2 2 11" xfId="60918"/>
    <cellStyle name="Output 2 3 4 2 2 12" xfId="60919"/>
    <cellStyle name="Output 2 3 4 2 2 13" xfId="60920"/>
    <cellStyle name="Output 2 3 4 2 2 14" xfId="60921"/>
    <cellStyle name="Output 2 3 4 2 2 15" xfId="60922"/>
    <cellStyle name="Output 2 3 4 2 2 2" xfId="60923"/>
    <cellStyle name="Output 2 3 4 2 2 2 2" xfId="60924"/>
    <cellStyle name="Output 2 3 4 2 2 2 3" xfId="60925"/>
    <cellStyle name="Output 2 3 4 2 2 2 4" xfId="60926"/>
    <cellStyle name="Output 2 3 4 2 2 2 5" xfId="60927"/>
    <cellStyle name="Output 2 3 4 2 2 2 6" xfId="60928"/>
    <cellStyle name="Output 2 3 4 2 2 2 7" xfId="60929"/>
    <cellStyle name="Output 2 3 4 2 2 2 8" xfId="60930"/>
    <cellStyle name="Output 2 3 4 2 2 3" xfId="60931"/>
    <cellStyle name="Output 2 3 4 2 2 3 2" xfId="60932"/>
    <cellStyle name="Output 2 3 4 2 2 3 3" xfId="60933"/>
    <cellStyle name="Output 2 3 4 2 2 3 4" xfId="60934"/>
    <cellStyle name="Output 2 3 4 2 2 3 5" xfId="60935"/>
    <cellStyle name="Output 2 3 4 2 2 3 6" xfId="60936"/>
    <cellStyle name="Output 2 3 4 2 2 3 7" xfId="60937"/>
    <cellStyle name="Output 2 3 4 2 2 3 8" xfId="60938"/>
    <cellStyle name="Output 2 3 4 2 2 4" xfId="60939"/>
    <cellStyle name="Output 2 3 4 2 2 4 2" xfId="60940"/>
    <cellStyle name="Output 2 3 4 2 2 4 3" xfId="60941"/>
    <cellStyle name="Output 2 3 4 2 2 4 4" xfId="60942"/>
    <cellStyle name="Output 2 3 4 2 2 4 5" xfId="60943"/>
    <cellStyle name="Output 2 3 4 2 2 4 6" xfId="60944"/>
    <cellStyle name="Output 2 3 4 2 2 4 7" xfId="60945"/>
    <cellStyle name="Output 2 3 4 2 2 4 8" xfId="60946"/>
    <cellStyle name="Output 2 3 4 2 2 5" xfId="60947"/>
    <cellStyle name="Output 2 3 4 2 2 5 2" xfId="60948"/>
    <cellStyle name="Output 2 3 4 2 2 5 3" xfId="60949"/>
    <cellStyle name="Output 2 3 4 2 2 5 4" xfId="60950"/>
    <cellStyle name="Output 2 3 4 2 2 5 5" xfId="60951"/>
    <cellStyle name="Output 2 3 4 2 2 5 6" xfId="60952"/>
    <cellStyle name="Output 2 3 4 2 2 5 7" xfId="60953"/>
    <cellStyle name="Output 2 3 4 2 2 5 8" xfId="60954"/>
    <cellStyle name="Output 2 3 4 2 2 6" xfId="60955"/>
    <cellStyle name="Output 2 3 4 2 2 6 2" xfId="60956"/>
    <cellStyle name="Output 2 3 4 2 2 6 3" xfId="60957"/>
    <cellStyle name="Output 2 3 4 2 2 6 4" xfId="60958"/>
    <cellStyle name="Output 2 3 4 2 2 6 5" xfId="60959"/>
    <cellStyle name="Output 2 3 4 2 2 6 6" xfId="60960"/>
    <cellStyle name="Output 2 3 4 2 2 6 7" xfId="60961"/>
    <cellStyle name="Output 2 3 4 2 2 6 8" xfId="60962"/>
    <cellStyle name="Output 2 3 4 2 2 7" xfId="60963"/>
    <cellStyle name="Output 2 3 4 2 2 7 2" xfId="60964"/>
    <cellStyle name="Output 2 3 4 2 2 7 3" xfId="60965"/>
    <cellStyle name="Output 2 3 4 2 2 7 4" xfId="60966"/>
    <cellStyle name="Output 2 3 4 2 2 7 5" xfId="60967"/>
    <cellStyle name="Output 2 3 4 2 2 7 6" xfId="60968"/>
    <cellStyle name="Output 2 3 4 2 2 7 7" xfId="60969"/>
    <cellStyle name="Output 2 3 4 2 2 7 8" xfId="60970"/>
    <cellStyle name="Output 2 3 4 2 2 8" xfId="60971"/>
    <cellStyle name="Output 2 3 4 2 2 9" xfId="60972"/>
    <cellStyle name="Output 2 3 4 2 20" xfId="60973"/>
    <cellStyle name="Output 2 3 4 2 21" xfId="60974"/>
    <cellStyle name="Output 2 3 4 2 22" xfId="60975"/>
    <cellStyle name="Output 2 3 4 2 23" xfId="60976"/>
    <cellStyle name="Output 2 3 4 2 24" xfId="60977"/>
    <cellStyle name="Output 2 3 4 2 25" xfId="60978"/>
    <cellStyle name="Output 2 3 4 2 26" xfId="60979"/>
    <cellStyle name="Output 2 3 4 2 27" xfId="60980"/>
    <cellStyle name="Output 2 3 4 2 3" xfId="10400"/>
    <cellStyle name="Output 2 3 4 2 3 10" xfId="60981"/>
    <cellStyle name="Output 2 3 4 2 3 11" xfId="60982"/>
    <cellStyle name="Output 2 3 4 2 3 12" xfId="60983"/>
    <cellStyle name="Output 2 3 4 2 3 13" xfId="60984"/>
    <cellStyle name="Output 2 3 4 2 3 14" xfId="60985"/>
    <cellStyle name="Output 2 3 4 2 3 15" xfId="60986"/>
    <cellStyle name="Output 2 3 4 2 3 2" xfId="60987"/>
    <cellStyle name="Output 2 3 4 2 3 2 2" xfId="60988"/>
    <cellStyle name="Output 2 3 4 2 3 2 3" xfId="60989"/>
    <cellStyle name="Output 2 3 4 2 3 2 4" xfId="60990"/>
    <cellStyle name="Output 2 3 4 2 3 2 5" xfId="60991"/>
    <cellStyle name="Output 2 3 4 2 3 2 6" xfId="60992"/>
    <cellStyle name="Output 2 3 4 2 3 2 7" xfId="60993"/>
    <cellStyle name="Output 2 3 4 2 3 2 8" xfId="60994"/>
    <cellStyle name="Output 2 3 4 2 3 3" xfId="60995"/>
    <cellStyle name="Output 2 3 4 2 3 3 2" xfId="60996"/>
    <cellStyle name="Output 2 3 4 2 3 3 3" xfId="60997"/>
    <cellStyle name="Output 2 3 4 2 3 3 4" xfId="60998"/>
    <cellStyle name="Output 2 3 4 2 3 3 5" xfId="60999"/>
    <cellStyle name="Output 2 3 4 2 3 3 6" xfId="61000"/>
    <cellStyle name="Output 2 3 4 2 3 3 7" xfId="61001"/>
    <cellStyle name="Output 2 3 4 2 3 3 8" xfId="61002"/>
    <cellStyle name="Output 2 3 4 2 3 4" xfId="61003"/>
    <cellStyle name="Output 2 3 4 2 3 4 2" xfId="61004"/>
    <cellStyle name="Output 2 3 4 2 3 4 3" xfId="61005"/>
    <cellStyle name="Output 2 3 4 2 3 4 4" xfId="61006"/>
    <cellStyle name="Output 2 3 4 2 3 4 5" xfId="61007"/>
    <cellStyle name="Output 2 3 4 2 3 4 6" xfId="61008"/>
    <cellStyle name="Output 2 3 4 2 3 4 7" xfId="61009"/>
    <cellStyle name="Output 2 3 4 2 3 4 8" xfId="61010"/>
    <cellStyle name="Output 2 3 4 2 3 5" xfId="61011"/>
    <cellStyle name="Output 2 3 4 2 3 5 2" xfId="61012"/>
    <cellStyle name="Output 2 3 4 2 3 5 3" xfId="61013"/>
    <cellStyle name="Output 2 3 4 2 3 5 4" xfId="61014"/>
    <cellStyle name="Output 2 3 4 2 3 5 5" xfId="61015"/>
    <cellStyle name="Output 2 3 4 2 3 5 6" xfId="61016"/>
    <cellStyle name="Output 2 3 4 2 3 5 7" xfId="61017"/>
    <cellStyle name="Output 2 3 4 2 3 5 8" xfId="61018"/>
    <cellStyle name="Output 2 3 4 2 3 6" xfId="61019"/>
    <cellStyle name="Output 2 3 4 2 3 6 2" xfId="61020"/>
    <cellStyle name="Output 2 3 4 2 3 6 3" xfId="61021"/>
    <cellStyle name="Output 2 3 4 2 3 6 4" xfId="61022"/>
    <cellStyle name="Output 2 3 4 2 3 6 5" xfId="61023"/>
    <cellStyle name="Output 2 3 4 2 3 6 6" xfId="61024"/>
    <cellStyle name="Output 2 3 4 2 3 6 7" xfId="61025"/>
    <cellStyle name="Output 2 3 4 2 3 6 8" xfId="61026"/>
    <cellStyle name="Output 2 3 4 2 3 7" xfId="61027"/>
    <cellStyle name="Output 2 3 4 2 3 7 2" xfId="61028"/>
    <cellStyle name="Output 2 3 4 2 3 7 3" xfId="61029"/>
    <cellStyle name="Output 2 3 4 2 3 7 4" xfId="61030"/>
    <cellStyle name="Output 2 3 4 2 3 7 5" xfId="61031"/>
    <cellStyle name="Output 2 3 4 2 3 7 6" xfId="61032"/>
    <cellStyle name="Output 2 3 4 2 3 7 7" xfId="61033"/>
    <cellStyle name="Output 2 3 4 2 3 7 8" xfId="61034"/>
    <cellStyle name="Output 2 3 4 2 3 8" xfId="61035"/>
    <cellStyle name="Output 2 3 4 2 3 9" xfId="61036"/>
    <cellStyle name="Output 2 3 4 2 4" xfId="61037"/>
    <cellStyle name="Output 2 3 4 2 4 2" xfId="61038"/>
    <cellStyle name="Output 2 3 4 2 4 3" xfId="61039"/>
    <cellStyle name="Output 2 3 4 2 4 4" xfId="61040"/>
    <cellStyle name="Output 2 3 4 2 4 5" xfId="61041"/>
    <cellStyle name="Output 2 3 4 2 4 6" xfId="61042"/>
    <cellStyle name="Output 2 3 4 2 4 7" xfId="61043"/>
    <cellStyle name="Output 2 3 4 2 4 8" xfId="61044"/>
    <cellStyle name="Output 2 3 4 2 4 9" xfId="61045"/>
    <cellStyle name="Output 2 3 4 2 5" xfId="61046"/>
    <cellStyle name="Output 2 3 4 2 5 2" xfId="61047"/>
    <cellStyle name="Output 2 3 4 2 5 3" xfId="61048"/>
    <cellStyle name="Output 2 3 4 2 5 4" xfId="61049"/>
    <cellStyle name="Output 2 3 4 2 5 5" xfId="61050"/>
    <cellStyle name="Output 2 3 4 2 5 6" xfId="61051"/>
    <cellStyle name="Output 2 3 4 2 5 7" xfId="61052"/>
    <cellStyle name="Output 2 3 4 2 5 8" xfId="61053"/>
    <cellStyle name="Output 2 3 4 2 6" xfId="61054"/>
    <cellStyle name="Output 2 3 4 2 6 2" xfId="61055"/>
    <cellStyle name="Output 2 3 4 2 6 3" xfId="61056"/>
    <cellStyle name="Output 2 3 4 2 6 4" xfId="61057"/>
    <cellStyle name="Output 2 3 4 2 6 5" xfId="61058"/>
    <cellStyle name="Output 2 3 4 2 6 6" xfId="61059"/>
    <cellStyle name="Output 2 3 4 2 6 7" xfId="61060"/>
    <cellStyle name="Output 2 3 4 2 6 8" xfId="61061"/>
    <cellStyle name="Output 2 3 4 2 7" xfId="61062"/>
    <cellStyle name="Output 2 3 4 2 7 2" xfId="61063"/>
    <cellStyle name="Output 2 3 4 2 7 3" xfId="61064"/>
    <cellStyle name="Output 2 3 4 2 7 4" xfId="61065"/>
    <cellStyle name="Output 2 3 4 2 7 5" xfId="61066"/>
    <cellStyle name="Output 2 3 4 2 7 6" xfId="61067"/>
    <cellStyle name="Output 2 3 4 2 7 7" xfId="61068"/>
    <cellStyle name="Output 2 3 4 2 7 8" xfId="61069"/>
    <cellStyle name="Output 2 3 4 2 8" xfId="61070"/>
    <cellStyle name="Output 2 3 4 2 8 2" xfId="61071"/>
    <cellStyle name="Output 2 3 4 2 8 3" xfId="61072"/>
    <cellStyle name="Output 2 3 4 2 8 4" xfId="61073"/>
    <cellStyle name="Output 2 3 4 2 8 5" xfId="61074"/>
    <cellStyle name="Output 2 3 4 2 8 6" xfId="61075"/>
    <cellStyle name="Output 2 3 4 2 8 7" xfId="61076"/>
    <cellStyle name="Output 2 3 4 2 8 8" xfId="61077"/>
    <cellStyle name="Output 2 3 4 2 9" xfId="61078"/>
    <cellStyle name="Output 2 3 4 2 9 2" xfId="61079"/>
    <cellStyle name="Output 2 3 4 2 9 3" xfId="61080"/>
    <cellStyle name="Output 2 3 4 2 9 4" xfId="61081"/>
    <cellStyle name="Output 2 3 4 2 9 5" xfId="61082"/>
    <cellStyle name="Output 2 3 4 2 9 6" xfId="61083"/>
    <cellStyle name="Output 2 3 4 2 9 7" xfId="61084"/>
    <cellStyle name="Output 2 3 4 2 9 8" xfId="61085"/>
    <cellStyle name="Output 2 3 4 20" xfId="61086"/>
    <cellStyle name="Output 2 3 4 21" xfId="61087"/>
    <cellStyle name="Output 2 3 4 22" xfId="61088"/>
    <cellStyle name="Output 2 3 4 23" xfId="61089"/>
    <cellStyle name="Output 2 3 4 3" xfId="61090"/>
    <cellStyle name="Output 2 3 4 3 10" xfId="61091"/>
    <cellStyle name="Output 2 3 4 3 11" xfId="61092"/>
    <cellStyle name="Output 2 3 4 3 12" xfId="61093"/>
    <cellStyle name="Output 2 3 4 3 13" xfId="61094"/>
    <cellStyle name="Output 2 3 4 3 14" xfId="61095"/>
    <cellStyle name="Output 2 3 4 3 15" xfId="61096"/>
    <cellStyle name="Output 2 3 4 3 16" xfId="61097"/>
    <cellStyle name="Output 2 3 4 3 17" xfId="61098"/>
    <cellStyle name="Output 2 3 4 3 18" xfId="61099"/>
    <cellStyle name="Output 2 3 4 3 19" xfId="61100"/>
    <cellStyle name="Output 2 3 4 3 2" xfId="61101"/>
    <cellStyle name="Output 2 3 4 3 2 2" xfId="61102"/>
    <cellStyle name="Output 2 3 4 3 2 3" xfId="61103"/>
    <cellStyle name="Output 2 3 4 3 2 4" xfId="61104"/>
    <cellStyle name="Output 2 3 4 3 2 5" xfId="61105"/>
    <cellStyle name="Output 2 3 4 3 2 6" xfId="61106"/>
    <cellStyle name="Output 2 3 4 3 2 7" xfId="61107"/>
    <cellStyle name="Output 2 3 4 3 2 8" xfId="61108"/>
    <cellStyle name="Output 2 3 4 3 20" xfId="61109"/>
    <cellStyle name="Output 2 3 4 3 21" xfId="61110"/>
    <cellStyle name="Output 2 3 4 3 22" xfId="61111"/>
    <cellStyle name="Output 2 3 4 3 23" xfId="61112"/>
    <cellStyle name="Output 2 3 4 3 24" xfId="61113"/>
    <cellStyle name="Output 2 3 4 3 3" xfId="61114"/>
    <cellStyle name="Output 2 3 4 3 3 2" xfId="61115"/>
    <cellStyle name="Output 2 3 4 3 3 3" xfId="61116"/>
    <cellStyle name="Output 2 3 4 3 3 4" xfId="61117"/>
    <cellStyle name="Output 2 3 4 3 3 5" xfId="61118"/>
    <cellStyle name="Output 2 3 4 3 3 6" xfId="61119"/>
    <cellStyle name="Output 2 3 4 3 3 7" xfId="61120"/>
    <cellStyle name="Output 2 3 4 3 3 8" xfId="61121"/>
    <cellStyle name="Output 2 3 4 3 4" xfId="61122"/>
    <cellStyle name="Output 2 3 4 3 4 2" xfId="61123"/>
    <cellStyle name="Output 2 3 4 3 4 3" xfId="61124"/>
    <cellStyle name="Output 2 3 4 3 4 4" xfId="61125"/>
    <cellStyle name="Output 2 3 4 3 4 5" xfId="61126"/>
    <cellStyle name="Output 2 3 4 3 4 6" xfId="61127"/>
    <cellStyle name="Output 2 3 4 3 4 7" xfId="61128"/>
    <cellStyle name="Output 2 3 4 3 4 8" xfId="61129"/>
    <cellStyle name="Output 2 3 4 3 5" xfId="61130"/>
    <cellStyle name="Output 2 3 4 3 5 2" xfId="61131"/>
    <cellStyle name="Output 2 3 4 3 5 3" xfId="61132"/>
    <cellStyle name="Output 2 3 4 3 5 4" xfId="61133"/>
    <cellStyle name="Output 2 3 4 3 5 5" xfId="61134"/>
    <cellStyle name="Output 2 3 4 3 5 6" xfId="61135"/>
    <cellStyle name="Output 2 3 4 3 5 7" xfId="61136"/>
    <cellStyle name="Output 2 3 4 3 5 8" xfId="61137"/>
    <cellStyle name="Output 2 3 4 3 6" xfId="61138"/>
    <cellStyle name="Output 2 3 4 3 6 2" xfId="61139"/>
    <cellStyle name="Output 2 3 4 3 6 3" xfId="61140"/>
    <cellStyle name="Output 2 3 4 3 6 4" xfId="61141"/>
    <cellStyle name="Output 2 3 4 3 6 5" xfId="61142"/>
    <cellStyle name="Output 2 3 4 3 6 6" xfId="61143"/>
    <cellStyle name="Output 2 3 4 3 6 7" xfId="61144"/>
    <cellStyle name="Output 2 3 4 3 6 8" xfId="61145"/>
    <cellStyle name="Output 2 3 4 3 7" xfId="61146"/>
    <cellStyle name="Output 2 3 4 3 7 2" xfId="61147"/>
    <cellStyle name="Output 2 3 4 3 7 3" xfId="61148"/>
    <cellStyle name="Output 2 3 4 3 7 4" xfId="61149"/>
    <cellStyle name="Output 2 3 4 3 7 5" xfId="61150"/>
    <cellStyle name="Output 2 3 4 3 7 6" xfId="61151"/>
    <cellStyle name="Output 2 3 4 3 7 7" xfId="61152"/>
    <cellStyle name="Output 2 3 4 3 7 8" xfId="61153"/>
    <cellStyle name="Output 2 3 4 3 8" xfId="61154"/>
    <cellStyle name="Output 2 3 4 3 9" xfId="61155"/>
    <cellStyle name="Output 2 3 4 4" xfId="61156"/>
    <cellStyle name="Output 2 3 4 4 2" xfId="61157"/>
    <cellStyle name="Output 2 3 4 4 3" xfId="61158"/>
    <cellStyle name="Output 2 3 4 4 4" xfId="61159"/>
    <cellStyle name="Output 2 3 4 4 5" xfId="61160"/>
    <cellStyle name="Output 2 3 4 4 6" xfId="61161"/>
    <cellStyle name="Output 2 3 4 4 7" xfId="61162"/>
    <cellStyle name="Output 2 3 4 4 8" xfId="61163"/>
    <cellStyle name="Output 2 3 4 4 9" xfId="61164"/>
    <cellStyle name="Output 2 3 4 5" xfId="61165"/>
    <cellStyle name="Output 2 3 4 5 2" xfId="61166"/>
    <cellStyle name="Output 2 3 4 5 3" xfId="61167"/>
    <cellStyle name="Output 2 3 4 5 4" xfId="61168"/>
    <cellStyle name="Output 2 3 4 5 5" xfId="61169"/>
    <cellStyle name="Output 2 3 4 5 6" xfId="61170"/>
    <cellStyle name="Output 2 3 4 5 7" xfId="61171"/>
    <cellStyle name="Output 2 3 4 5 8" xfId="61172"/>
    <cellStyle name="Output 2 3 4 5 9" xfId="61173"/>
    <cellStyle name="Output 2 3 4 6" xfId="61174"/>
    <cellStyle name="Output 2 3 4 6 2" xfId="61175"/>
    <cellStyle name="Output 2 3 4 6 3" xfId="61176"/>
    <cellStyle name="Output 2 3 4 6 4" xfId="61177"/>
    <cellStyle name="Output 2 3 4 6 5" xfId="61178"/>
    <cellStyle name="Output 2 3 4 6 6" xfId="61179"/>
    <cellStyle name="Output 2 3 4 6 7" xfId="61180"/>
    <cellStyle name="Output 2 3 4 6 8" xfId="61181"/>
    <cellStyle name="Output 2 3 4 6 9" xfId="61182"/>
    <cellStyle name="Output 2 3 4 7" xfId="61183"/>
    <cellStyle name="Output 2 3 4 7 2" xfId="61184"/>
    <cellStyle name="Output 2 3 4 7 3" xfId="61185"/>
    <cellStyle name="Output 2 3 4 7 4" xfId="61186"/>
    <cellStyle name="Output 2 3 4 7 5" xfId="61187"/>
    <cellStyle name="Output 2 3 4 7 6" xfId="61188"/>
    <cellStyle name="Output 2 3 4 7 7" xfId="61189"/>
    <cellStyle name="Output 2 3 4 7 8" xfId="61190"/>
    <cellStyle name="Output 2 3 4 7 9" xfId="61191"/>
    <cellStyle name="Output 2 3 4 8" xfId="61192"/>
    <cellStyle name="Output 2 3 4 8 2" xfId="61193"/>
    <cellStyle name="Output 2 3 4 8 3" xfId="61194"/>
    <cellStyle name="Output 2 3 4 8 4" xfId="61195"/>
    <cellStyle name="Output 2 3 4 8 5" xfId="61196"/>
    <cellStyle name="Output 2 3 4 8 6" xfId="61197"/>
    <cellStyle name="Output 2 3 4 8 7" xfId="61198"/>
    <cellStyle name="Output 2 3 4 8 8" xfId="61199"/>
    <cellStyle name="Output 2 3 4 9" xfId="61200"/>
    <cellStyle name="Output 2 3 5" xfId="10340"/>
    <cellStyle name="Output 2 3 5 10" xfId="61201"/>
    <cellStyle name="Output 2 3 5 11" xfId="61202"/>
    <cellStyle name="Output 2 3 5 12" xfId="61203"/>
    <cellStyle name="Output 2 3 5 13" xfId="61204"/>
    <cellStyle name="Output 2 3 5 14" xfId="61205"/>
    <cellStyle name="Output 2 3 5 15" xfId="61206"/>
    <cellStyle name="Output 2 3 5 16" xfId="61207"/>
    <cellStyle name="Output 2 3 5 17" xfId="61208"/>
    <cellStyle name="Output 2 3 5 18" xfId="61209"/>
    <cellStyle name="Output 2 3 5 19" xfId="61210"/>
    <cellStyle name="Output 2 3 5 2" xfId="61211"/>
    <cellStyle name="Output 2 3 5 3" xfId="61212"/>
    <cellStyle name="Output 2 3 5 4" xfId="61213"/>
    <cellStyle name="Output 2 3 5 5" xfId="61214"/>
    <cellStyle name="Output 2 3 5 6" xfId="61215"/>
    <cellStyle name="Output 2 3 5 7" xfId="61216"/>
    <cellStyle name="Output 2 3 5 8" xfId="61217"/>
    <cellStyle name="Output 2 3 5 9" xfId="61218"/>
    <cellStyle name="Output 2 3 6" xfId="61219"/>
    <cellStyle name="Output 2 3 6 10" xfId="61220"/>
    <cellStyle name="Output 2 3 6 11" xfId="61221"/>
    <cellStyle name="Output 2 3 6 12" xfId="61222"/>
    <cellStyle name="Output 2 3 6 13" xfId="61223"/>
    <cellStyle name="Output 2 3 6 14" xfId="61224"/>
    <cellStyle name="Output 2 3 6 15" xfId="61225"/>
    <cellStyle name="Output 2 3 6 16" xfId="61226"/>
    <cellStyle name="Output 2 3 6 17" xfId="61227"/>
    <cellStyle name="Output 2 3 6 18" xfId="61228"/>
    <cellStyle name="Output 2 3 6 2" xfId="61229"/>
    <cellStyle name="Output 2 3 6 3" xfId="61230"/>
    <cellStyle name="Output 2 3 6 4" xfId="61231"/>
    <cellStyle name="Output 2 3 6 5" xfId="61232"/>
    <cellStyle name="Output 2 3 6 6" xfId="61233"/>
    <cellStyle name="Output 2 3 6 7" xfId="61234"/>
    <cellStyle name="Output 2 3 6 8" xfId="61235"/>
    <cellStyle name="Output 2 3 6 9" xfId="61236"/>
    <cellStyle name="Output 2 3 7" xfId="61237"/>
    <cellStyle name="Output 2 3 7 2" xfId="61238"/>
    <cellStyle name="Output 2 3 7 3" xfId="61239"/>
    <cellStyle name="Output 2 3 7 4" xfId="61240"/>
    <cellStyle name="Output 2 3 7 5" xfId="61241"/>
    <cellStyle name="Output 2 3 7 6" xfId="61242"/>
    <cellStyle name="Output 2 3 7 7" xfId="61243"/>
    <cellStyle name="Output 2 3 7 8" xfId="61244"/>
    <cellStyle name="Output 2 3 7 9" xfId="61245"/>
    <cellStyle name="Output 2 3 8" xfId="61246"/>
    <cellStyle name="Output 2 3 8 2" xfId="61247"/>
    <cellStyle name="Output 2 3 8 3" xfId="61248"/>
    <cellStyle name="Output 2 3 8 4" xfId="61249"/>
    <cellStyle name="Output 2 3 8 5" xfId="61250"/>
    <cellStyle name="Output 2 3 8 6" xfId="61251"/>
    <cellStyle name="Output 2 3 8 7" xfId="61252"/>
    <cellStyle name="Output 2 3 8 8" xfId="61253"/>
    <cellStyle name="Output 2 3 8 9" xfId="61254"/>
    <cellStyle name="Output 2 3 9" xfId="61255"/>
    <cellStyle name="Output 2 3 9 2" xfId="61256"/>
    <cellStyle name="Output 2 3 9 3" xfId="61257"/>
    <cellStyle name="Output 2 3 9 4" xfId="61258"/>
    <cellStyle name="Output 2 3 9 5" xfId="61259"/>
    <cellStyle name="Output 2 3 9 6" xfId="61260"/>
    <cellStyle name="Output 2 3 9 7" xfId="61261"/>
    <cellStyle name="Output 2 3 9 8" xfId="61262"/>
    <cellStyle name="Output 2 3 9 9" xfId="61263"/>
    <cellStyle name="Output 2 4" xfId="4609"/>
    <cellStyle name="Output 2 4 10" xfId="61264"/>
    <cellStyle name="Output 2 4 10 2" xfId="61265"/>
    <cellStyle name="Output 2 4 10 3" xfId="61266"/>
    <cellStyle name="Output 2 4 10 4" xfId="61267"/>
    <cellStyle name="Output 2 4 10 5" xfId="61268"/>
    <cellStyle name="Output 2 4 10 6" xfId="61269"/>
    <cellStyle name="Output 2 4 10 7" xfId="61270"/>
    <cellStyle name="Output 2 4 10 8" xfId="61271"/>
    <cellStyle name="Output 2 4 11" xfId="61272"/>
    <cellStyle name="Output 2 4 12" xfId="61273"/>
    <cellStyle name="Output 2 4 13" xfId="61274"/>
    <cellStyle name="Output 2 4 14" xfId="61275"/>
    <cellStyle name="Output 2 4 15" xfId="61276"/>
    <cellStyle name="Output 2 4 16" xfId="61277"/>
    <cellStyle name="Output 2 4 17" xfId="61278"/>
    <cellStyle name="Output 2 4 18" xfId="61279"/>
    <cellStyle name="Output 2 4 19" xfId="61280"/>
    <cellStyle name="Output 2 4 2" xfId="61281"/>
    <cellStyle name="Output 2 4 2 10" xfId="61282"/>
    <cellStyle name="Output 2 4 2 11" xfId="61283"/>
    <cellStyle name="Output 2 4 2 12" xfId="61284"/>
    <cellStyle name="Output 2 4 2 13" xfId="61285"/>
    <cellStyle name="Output 2 4 2 14" xfId="61286"/>
    <cellStyle name="Output 2 4 2 15" xfId="61287"/>
    <cellStyle name="Output 2 4 2 16" xfId="61288"/>
    <cellStyle name="Output 2 4 2 17" xfId="61289"/>
    <cellStyle name="Output 2 4 2 18" xfId="61290"/>
    <cellStyle name="Output 2 4 2 19" xfId="61291"/>
    <cellStyle name="Output 2 4 2 2" xfId="61292"/>
    <cellStyle name="Output 2 4 2 2 10" xfId="61293"/>
    <cellStyle name="Output 2 4 2 2 11" xfId="61294"/>
    <cellStyle name="Output 2 4 2 2 12" xfId="61295"/>
    <cellStyle name="Output 2 4 2 2 13" xfId="61296"/>
    <cellStyle name="Output 2 4 2 2 14" xfId="61297"/>
    <cellStyle name="Output 2 4 2 2 15" xfId="61298"/>
    <cellStyle name="Output 2 4 2 2 2" xfId="61299"/>
    <cellStyle name="Output 2 4 2 2 2 2" xfId="61300"/>
    <cellStyle name="Output 2 4 2 2 2 3" xfId="61301"/>
    <cellStyle name="Output 2 4 2 2 2 4" xfId="61302"/>
    <cellStyle name="Output 2 4 2 2 2 5" xfId="61303"/>
    <cellStyle name="Output 2 4 2 2 2 6" xfId="61304"/>
    <cellStyle name="Output 2 4 2 2 2 7" xfId="61305"/>
    <cellStyle name="Output 2 4 2 2 2 8" xfId="61306"/>
    <cellStyle name="Output 2 4 2 2 2 9" xfId="61307"/>
    <cellStyle name="Output 2 4 2 2 3" xfId="61308"/>
    <cellStyle name="Output 2 4 2 2 3 2" xfId="61309"/>
    <cellStyle name="Output 2 4 2 2 3 3" xfId="61310"/>
    <cellStyle name="Output 2 4 2 2 3 4" xfId="61311"/>
    <cellStyle name="Output 2 4 2 2 3 5" xfId="61312"/>
    <cellStyle name="Output 2 4 2 2 3 6" xfId="61313"/>
    <cellStyle name="Output 2 4 2 2 3 7" xfId="61314"/>
    <cellStyle name="Output 2 4 2 2 3 8" xfId="61315"/>
    <cellStyle name="Output 2 4 2 2 3 9" xfId="61316"/>
    <cellStyle name="Output 2 4 2 2 4" xfId="61317"/>
    <cellStyle name="Output 2 4 2 2 4 2" xfId="61318"/>
    <cellStyle name="Output 2 4 2 2 4 3" xfId="61319"/>
    <cellStyle name="Output 2 4 2 2 4 4" xfId="61320"/>
    <cellStyle name="Output 2 4 2 2 4 5" xfId="61321"/>
    <cellStyle name="Output 2 4 2 2 4 6" xfId="61322"/>
    <cellStyle name="Output 2 4 2 2 4 7" xfId="61323"/>
    <cellStyle name="Output 2 4 2 2 4 8" xfId="61324"/>
    <cellStyle name="Output 2 4 2 2 4 9" xfId="61325"/>
    <cellStyle name="Output 2 4 2 2 5" xfId="61326"/>
    <cellStyle name="Output 2 4 2 2 5 2" xfId="61327"/>
    <cellStyle name="Output 2 4 2 2 5 3" xfId="61328"/>
    <cellStyle name="Output 2 4 2 2 5 4" xfId="61329"/>
    <cellStyle name="Output 2 4 2 2 5 5" xfId="61330"/>
    <cellStyle name="Output 2 4 2 2 5 6" xfId="61331"/>
    <cellStyle name="Output 2 4 2 2 5 7" xfId="61332"/>
    <cellStyle name="Output 2 4 2 2 5 8" xfId="61333"/>
    <cellStyle name="Output 2 4 2 2 6" xfId="61334"/>
    <cellStyle name="Output 2 4 2 2 6 2" xfId="61335"/>
    <cellStyle name="Output 2 4 2 2 6 3" xfId="61336"/>
    <cellStyle name="Output 2 4 2 2 6 4" xfId="61337"/>
    <cellStyle name="Output 2 4 2 2 6 5" xfId="61338"/>
    <cellStyle name="Output 2 4 2 2 6 6" xfId="61339"/>
    <cellStyle name="Output 2 4 2 2 6 7" xfId="61340"/>
    <cellStyle name="Output 2 4 2 2 6 8" xfId="61341"/>
    <cellStyle name="Output 2 4 2 2 7" xfId="61342"/>
    <cellStyle name="Output 2 4 2 2 7 2" xfId="61343"/>
    <cellStyle name="Output 2 4 2 2 7 3" xfId="61344"/>
    <cellStyle name="Output 2 4 2 2 7 4" xfId="61345"/>
    <cellStyle name="Output 2 4 2 2 7 5" xfId="61346"/>
    <cellStyle name="Output 2 4 2 2 7 6" xfId="61347"/>
    <cellStyle name="Output 2 4 2 2 7 7" xfId="61348"/>
    <cellStyle name="Output 2 4 2 2 7 8" xfId="61349"/>
    <cellStyle name="Output 2 4 2 2 8" xfId="61350"/>
    <cellStyle name="Output 2 4 2 2 9" xfId="61351"/>
    <cellStyle name="Output 2 4 2 20" xfId="61352"/>
    <cellStyle name="Output 2 4 2 21" xfId="61353"/>
    <cellStyle name="Output 2 4 2 22" xfId="61354"/>
    <cellStyle name="Output 2 4 2 23" xfId="61355"/>
    <cellStyle name="Output 2 4 2 24" xfId="61356"/>
    <cellStyle name="Output 2 4 2 25" xfId="61357"/>
    <cellStyle name="Output 2 4 2 26" xfId="61358"/>
    <cellStyle name="Output 2 4 2 27" xfId="61359"/>
    <cellStyle name="Output 2 4 2 3" xfId="61360"/>
    <cellStyle name="Output 2 4 2 3 10" xfId="61361"/>
    <cellStyle name="Output 2 4 2 3 11" xfId="61362"/>
    <cellStyle name="Output 2 4 2 3 12" xfId="61363"/>
    <cellStyle name="Output 2 4 2 3 13" xfId="61364"/>
    <cellStyle name="Output 2 4 2 3 14" xfId="61365"/>
    <cellStyle name="Output 2 4 2 3 15" xfId="61366"/>
    <cellStyle name="Output 2 4 2 3 2" xfId="61367"/>
    <cellStyle name="Output 2 4 2 3 2 2" xfId="61368"/>
    <cellStyle name="Output 2 4 2 3 2 3" xfId="61369"/>
    <cellStyle name="Output 2 4 2 3 2 4" xfId="61370"/>
    <cellStyle name="Output 2 4 2 3 2 5" xfId="61371"/>
    <cellStyle name="Output 2 4 2 3 2 6" xfId="61372"/>
    <cellStyle name="Output 2 4 2 3 2 7" xfId="61373"/>
    <cellStyle name="Output 2 4 2 3 2 8" xfId="61374"/>
    <cellStyle name="Output 2 4 2 3 3" xfId="61375"/>
    <cellStyle name="Output 2 4 2 3 3 2" xfId="61376"/>
    <cellStyle name="Output 2 4 2 3 3 3" xfId="61377"/>
    <cellStyle name="Output 2 4 2 3 3 4" xfId="61378"/>
    <cellStyle name="Output 2 4 2 3 3 5" xfId="61379"/>
    <cellStyle name="Output 2 4 2 3 3 6" xfId="61380"/>
    <cellStyle name="Output 2 4 2 3 3 7" xfId="61381"/>
    <cellStyle name="Output 2 4 2 3 3 8" xfId="61382"/>
    <cellStyle name="Output 2 4 2 3 4" xfId="61383"/>
    <cellStyle name="Output 2 4 2 3 4 2" xfId="61384"/>
    <cellStyle name="Output 2 4 2 3 4 3" xfId="61385"/>
    <cellStyle name="Output 2 4 2 3 4 4" xfId="61386"/>
    <cellStyle name="Output 2 4 2 3 4 5" xfId="61387"/>
    <cellStyle name="Output 2 4 2 3 4 6" xfId="61388"/>
    <cellStyle name="Output 2 4 2 3 4 7" xfId="61389"/>
    <cellStyle name="Output 2 4 2 3 4 8" xfId="61390"/>
    <cellStyle name="Output 2 4 2 3 5" xfId="61391"/>
    <cellStyle name="Output 2 4 2 3 5 2" xfId="61392"/>
    <cellStyle name="Output 2 4 2 3 5 3" xfId="61393"/>
    <cellStyle name="Output 2 4 2 3 5 4" xfId="61394"/>
    <cellStyle name="Output 2 4 2 3 5 5" xfId="61395"/>
    <cellStyle name="Output 2 4 2 3 5 6" xfId="61396"/>
    <cellStyle name="Output 2 4 2 3 5 7" xfId="61397"/>
    <cellStyle name="Output 2 4 2 3 5 8" xfId="61398"/>
    <cellStyle name="Output 2 4 2 3 6" xfId="61399"/>
    <cellStyle name="Output 2 4 2 3 6 2" xfId="61400"/>
    <cellStyle name="Output 2 4 2 3 6 3" xfId="61401"/>
    <cellStyle name="Output 2 4 2 3 6 4" xfId="61402"/>
    <cellStyle name="Output 2 4 2 3 6 5" xfId="61403"/>
    <cellStyle name="Output 2 4 2 3 6 6" xfId="61404"/>
    <cellStyle name="Output 2 4 2 3 6 7" xfId="61405"/>
    <cellStyle name="Output 2 4 2 3 6 8" xfId="61406"/>
    <cellStyle name="Output 2 4 2 3 7" xfId="61407"/>
    <cellStyle name="Output 2 4 2 3 7 2" xfId="61408"/>
    <cellStyle name="Output 2 4 2 3 7 3" xfId="61409"/>
    <cellStyle name="Output 2 4 2 3 7 4" xfId="61410"/>
    <cellStyle name="Output 2 4 2 3 7 5" xfId="61411"/>
    <cellStyle name="Output 2 4 2 3 7 6" xfId="61412"/>
    <cellStyle name="Output 2 4 2 3 7 7" xfId="61413"/>
    <cellStyle name="Output 2 4 2 3 7 8" xfId="61414"/>
    <cellStyle name="Output 2 4 2 3 8" xfId="61415"/>
    <cellStyle name="Output 2 4 2 3 9" xfId="61416"/>
    <cellStyle name="Output 2 4 2 4" xfId="61417"/>
    <cellStyle name="Output 2 4 2 4 2" xfId="61418"/>
    <cellStyle name="Output 2 4 2 4 3" xfId="61419"/>
    <cellStyle name="Output 2 4 2 4 4" xfId="61420"/>
    <cellStyle name="Output 2 4 2 4 5" xfId="61421"/>
    <cellStyle name="Output 2 4 2 4 6" xfId="61422"/>
    <cellStyle name="Output 2 4 2 4 7" xfId="61423"/>
    <cellStyle name="Output 2 4 2 4 8" xfId="61424"/>
    <cellStyle name="Output 2 4 2 4 9" xfId="61425"/>
    <cellStyle name="Output 2 4 2 5" xfId="61426"/>
    <cellStyle name="Output 2 4 2 5 2" xfId="61427"/>
    <cellStyle name="Output 2 4 2 5 3" xfId="61428"/>
    <cellStyle name="Output 2 4 2 5 4" xfId="61429"/>
    <cellStyle name="Output 2 4 2 5 5" xfId="61430"/>
    <cellStyle name="Output 2 4 2 5 6" xfId="61431"/>
    <cellStyle name="Output 2 4 2 5 7" xfId="61432"/>
    <cellStyle name="Output 2 4 2 5 8" xfId="61433"/>
    <cellStyle name="Output 2 4 2 5 9" xfId="61434"/>
    <cellStyle name="Output 2 4 2 6" xfId="61435"/>
    <cellStyle name="Output 2 4 2 6 2" xfId="61436"/>
    <cellStyle name="Output 2 4 2 6 3" xfId="61437"/>
    <cellStyle name="Output 2 4 2 6 4" xfId="61438"/>
    <cellStyle name="Output 2 4 2 6 5" xfId="61439"/>
    <cellStyle name="Output 2 4 2 6 6" xfId="61440"/>
    <cellStyle name="Output 2 4 2 6 7" xfId="61441"/>
    <cellStyle name="Output 2 4 2 6 8" xfId="61442"/>
    <cellStyle name="Output 2 4 2 6 9" xfId="61443"/>
    <cellStyle name="Output 2 4 2 7" xfId="61444"/>
    <cellStyle name="Output 2 4 2 7 2" xfId="61445"/>
    <cellStyle name="Output 2 4 2 7 3" xfId="61446"/>
    <cellStyle name="Output 2 4 2 7 4" xfId="61447"/>
    <cellStyle name="Output 2 4 2 7 5" xfId="61448"/>
    <cellStyle name="Output 2 4 2 7 6" xfId="61449"/>
    <cellStyle name="Output 2 4 2 7 7" xfId="61450"/>
    <cellStyle name="Output 2 4 2 7 8" xfId="61451"/>
    <cellStyle name="Output 2 4 2 8" xfId="61452"/>
    <cellStyle name="Output 2 4 2 8 2" xfId="61453"/>
    <cellStyle name="Output 2 4 2 8 3" xfId="61454"/>
    <cellStyle name="Output 2 4 2 8 4" xfId="61455"/>
    <cellStyle name="Output 2 4 2 8 5" xfId="61456"/>
    <cellStyle name="Output 2 4 2 8 6" xfId="61457"/>
    <cellStyle name="Output 2 4 2 8 7" xfId="61458"/>
    <cellStyle name="Output 2 4 2 8 8" xfId="61459"/>
    <cellStyle name="Output 2 4 2 9" xfId="61460"/>
    <cellStyle name="Output 2 4 2 9 2" xfId="61461"/>
    <cellStyle name="Output 2 4 2 9 3" xfId="61462"/>
    <cellStyle name="Output 2 4 2 9 4" xfId="61463"/>
    <cellStyle name="Output 2 4 2 9 5" xfId="61464"/>
    <cellStyle name="Output 2 4 2 9 6" xfId="61465"/>
    <cellStyle name="Output 2 4 2 9 7" xfId="61466"/>
    <cellStyle name="Output 2 4 2 9 8" xfId="61467"/>
    <cellStyle name="Output 2 4 20" xfId="61468"/>
    <cellStyle name="Output 2 4 21" xfId="61469"/>
    <cellStyle name="Output 2 4 22" xfId="61470"/>
    <cellStyle name="Output 2 4 23" xfId="61471"/>
    <cellStyle name="Output 2 4 24" xfId="61472"/>
    <cellStyle name="Output 2 4 25" xfId="61473"/>
    <cellStyle name="Output 2 4 3" xfId="61474"/>
    <cellStyle name="Output 2 4 3 10" xfId="61475"/>
    <cellStyle name="Output 2 4 3 11" xfId="61476"/>
    <cellStyle name="Output 2 4 3 12" xfId="61477"/>
    <cellStyle name="Output 2 4 3 13" xfId="61478"/>
    <cellStyle name="Output 2 4 3 14" xfId="61479"/>
    <cellStyle name="Output 2 4 3 15" xfId="61480"/>
    <cellStyle name="Output 2 4 3 16" xfId="61481"/>
    <cellStyle name="Output 2 4 3 17" xfId="61482"/>
    <cellStyle name="Output 2 4 3 18" xfId="61483"/>
    <cellStyle name="Output 2 4 3 19" xfId="61484"/>
    <cellStyle name="Output 2 4 3 2" xfId="61485"/>
    <cellStyle name="Output 2 4 3 2 2" xfId="61486"/>
    <cellStyle name="Output 2 4 3 2 3" xfId="61487"/>
    <cellStyle name="Output 2 4 3 2 4" xfId="61488"/>
    <cellStyle name="Output 2 4 3 2 5" xfId="61489"/>
    <cellStyle name="Output 2 4 3 2 6" xfId="61490"/>
    <cellStyle name="Output 2 4 3 2 7" xfId="61491"/>
    <cellStyle name="Output 2 4 3 2 8" xfId="61492"/>
    <cellStyle name="Output 2 4 3 2 9" xfId="61493"/>
    <cellStyle name="Output 2 4 3 20" xfId="61494"/>
    <cellStyle name="Output 2 4 3 21" xfId="61495"/>
    <cellStyle name="Output 2 4 3 22" xfId="61496"/>
    <cellStyle name="Output 2 4 3 23" xfId="61497"/>
    <cellStyle name="Output 2 4 3 24" xfId="61498"/>
    <cellStyle name="Output 2 4 3 3" xfId="61499"/>
    <cellStyle name="Output 2 4 3 3 2" xfId="61500"/>
    <cellStyle name="Output 2 4 3 3 3" xfId="61501"/>
    <cellStyle name="Output 2 4 3 3 4" xfId="61502"/>
    <cellStyle name="Output 2 4 3 3 5" xfId="61503"/>
    <cellStyle name="Output 2 4 3 3 6" xfId="61504"/>
    <cellStyle name="Output 2 4 3 3 7" xfId="61505"/>
    <cellStyle name="Output 2 4 3 3 8" xfId="61506"/>
    <cellStyle name="Output 2 4 3 3 9" xfId="61507"/>
    <cellStyle name="Output 2 4 3 4" xfId="61508"/>
    <cellStyle name="Output 2 4 3 4 2" xfId="61509"/>
    <cellStyle name="Output 2 4 3 4 3" xfId="61510"/>
    <cellStyle name="Output 2 4 3 4 4" xfId="61511"/>
    <cellStyle name="Output 2 4 3 4 5" xfId="61512"/>
    <cellStyle name="Output 2 4 3 4 6" xfId="61513"/>
    <cellStyle name="Output 2 4 3 4 7" xfId="61514"/>
    <cellStyle name="Output 2 4 3 4 8" xfId="61515"/>
    <cellStyle name="Output 2 4 3 4 9" xfId="61516"/>
    <cellStyle name="Output 2 4 3 5" xfId="61517"/>
    <cellStyle name="Output 2 4 3 5 2" xfId="61518"/>
    <cellStyle name="Output 2 4 3 5 3" xfId="61519"/>
    <cellStyle name="Output 2 4 3 5 4" xfId="61520"/>
    <cellStyle name="Output 2 4 3 5 5" xfId="61521"/>
    <cellStyle name="Output 2 4 3 5 6" xfId="61522"/>
    <cellStyle name="Output 2 4 3 5 7" xfId="61523"/>
    <cellStyle name="Output 2 4 3 5 8" xfId="61524"/>
    <cellStyle name="Output 2 4 3 6" xfId="61525"/>
    <cellStyle name="Output 2 4 3 6 2" xfId="61526"/>
    <cellStyle name="Output 2 4 3 6 3" xfId="61527"/>
    <cellStyle name="Output 2 4 3 6 4" xfId="61528"/>
    <cellStyle name="Output 2 4 3 6 5" xfId="61529"/>
    <cellStyle name="Output 2 4 3 6 6" xfId="61530"/>
    <cellStyle name="Output 2 4 3 6 7" xfId="61531"/>
    <cellStyle name="Output 2 4 3 6 8" xfId="61532"/>
    <cellStyle name="Output 2 4 3 7" xfId="61533"/>
    <cellStyle name="Output 2 4 3 7 2" xfId="61534"/>
    <cellStyle name="Output 2 4 3 7 3" xfId="61535"/>
    <cellStyle name="Output 2 4 3 7 4" xfId="61536"/>
    <cellStyle name="Output 2 4 3 7 5" xfId="61537"/>
    <cellStyle name="Output 2 4 3 7 6" xfId="61538"/>
    <cellStyle name="Output 2 4 3 7 7" xfId="61539"/>
    <cellStyle name="Output 2 4 3 7 8" xfId="61540"/>
    <cellStyle name="Output 2 4 3 8" xfId="61541"/>
    <cellStyle name="Output 2 4 3 9" xfId="61542"/>
    <cellStyle name="Output 2 4 4" xfId="61543"/>
    <cellStyle name="Output 2 4 4 2" xfId="61544"/>
    <cellStyle name="Output 2 4 4 3" xfId="61545"/>
    <cellStyle name="Output 2 4 4 4" xfId="61546"/>
    <cellStyle name="Output 2 4 4 5" xfId="61547"/>
    <cellStyle name="Output 2 4 4 6" xfId="61548"/>
    <cellStyle name="Output 2 4 4 7" xfId="61549"/>
    <cellStyle name="Output 2 4 4 8" xfId="61550"/>
    <cellStyle name="Output 2 4 4 9" xfId="61551"/>
    <cellStyle name="Output 2 4 5" xfId="61552"/>
    <cellStyle name="Output 2 4 5 2" xfId="61553"/>
    <cellStyle name="Output 2 4 5 3" xfId="61554"/>
    <cellStyle name="Output 2 4 5 4" xfId="61555"/>
    <cellStyle name="Output 2 4 5 5" xfId="61556"/>
    <cellStyle name="Output 2 4 5 6" xfId="61557"/>
    <cellStyle name="Output 2 4 5 7" xfId="61558"/>
    <cellStyle name="Output 2 4 5 8" xfId="61559"/>
    <cellStyle name="Output 2 4 5 9" xfId="61560"/>
    <cellStyle name="Output 2 4 6" xfId="61561"/>
    <cellStyle name="Output 2 4 6 2" xfId="61562"/>
    <cellStyle name="Output 2 4 6 3" xfId="61563"/>
    <cellStyle name="Output 2 4 6 4" xfId="61564"/>
    <cellStyle name="Output 2 4 6 5" xfId="61565"/>
    <cellStyle name="Output 2 4 6 6" xfId="61566"/>
    <cellStyle name="Output 2 4 6 7" xfId="61567"/>
    <cellStyle name="Output 2 4 6 8" xfId="61568"/>
    <cellStyle name="Output 2 4 6 9" xfId="61569"/>
    <cellStyle name="Output 2 4 7" xfId="61570"/>
    <cellStyle name="Output 2 4 7 2" xfId="61571"/>
    <cellStyle name="Output 2 4 7 3" xfId="61572"/>
    <cellStyle name="Output 2 4 7 4" xfId="61573"/>
    <cellStyle name="Output 2 4 7 5" xfId="61574"/>
    <cellStyle name="Output 2 4 7 6" xfId="61575"/>
    <cellStyle name="Output 2 4 7 7" xfId="61576"/>
    <cellStyle name="Output 2 4 7 8" xfId="61577"/>
    <cellStyle name="Output 2 4 7 9" xfId="61578"/>
    <cellStyle name="Output 2 4 8" xfId="61579"/>
    <cellStyle name="Output 2 4 8 2" xfId="61580"/>
    <cellStyle name="Output 2 4 8 3" xfId="61581"/>
    <cellStyle name="Output 2 4 8 4" xfId="61582"/>
    <cellStyle name="Output 2 4 8 5" xfId="61583"/>
    <cellStyle name="Output 2 4 8 6" xfId="61584"/>
    <cellStyle name="Output 2 4 8 7" xfId="61585"/>
    <cellStyle name="Output 2 4 8 8" xfId="61586"/>
    <cellStyle name="Output 2 4 8 9" xfId="61587"/>
    <cellStyle name="Output 2 4 9" xfId="61588"/>
    <cellStyle name="Output 2 4 9 2" xfId="61589"/>
    <cellStyle name="Output 2 4 9 3" xfId="61590"/>
    <cellStyle name="Output 2 4 9 4" xfId="61591"/>
    <cellStyle name="Output 2 4 9 5" xfId="61592"/>
    <cellStyle name="Output 2 4 9 6" xfId="61593"/>
    <cellStyle name="Output 2 4 9 7" xfId="61594"/>
    <cellStyle name="Output 2 4 9 8" xfId="61595"/>
    <cellStyle name="Output 2 5" xfId="4610"/>
    <cellStyle name="Output 2 5 10" xfId="61596"/>
    <cellStyle name="Output 2 5 10 2" xfId="61597"/>
    <cellStyle name="Output 2 5 10 3" xfId="61598"/>
    <cellStyle name="Output 2 5 10 4" xfId="61599"/>
    <cellStyle name="Output 2 5 10 5" xfId="61600"/>
    <cellStyle name="Output 2 5 10 6" xfId="61601"/>
    <cellStyle name="Output 2 5 10 7" xfId="61602"/>
    <cellStyle name="Output 2 5 10 8" xfId="61603"/>
    <cellStyle name="Output 2 5 11" xfId="61604"/>
    <cellStyle name="Output 2 5 11 2" xfId="61605"/>
    <cellStyle name="Output 2 5 11 3" xfId="61606"/>
    <cellStyle name="Output 2 5 11 4" xfId="61607"/>
    <cellStyle name="Output 2 5 11 5" xfId="61608"/>
    <cellStyle name="Output 2 5 11 6" xfId="61609"/>
    <cellStyle name="Output 2 5 11 7" xfId="61610"/>
    <cellStyle name="Output 2 5 11 8" xfId="61611"/>
    <cellStyle name="Output 2 5 12" xfId="61612"/>
    <cellStyle name="Output 2 5 13" xfId="61613"/>
    <cellStyle name="Output 2 5 14" xfId="61614"/>
    <cellStyle name="Output 2 5 15" xfId="61615"/>
    <cellStyle name="Output 2 5 16" xfId="61616"/>
    <cellStyle name="Output 2 5 17" xfId="61617"/>
    <cellStyle name="Output 2 5 18" xfId="61618"/>
    <cellStyle name="Output 2 5 19" xfId="61619"/>
    <cellStyle name="Output 2 5 2" xfId="61620"/>
    <cellStyle name="Output 2 5 2 10" xfId="61621"/>
    <cellStyle name="Output 2 5 2 10 2" xfId="61622"/>
    <cellStyle name="Output 2 5 2 10 3" xfId="61623"/>
    <cellStyle name="Output 2 5 2 10 4" xfId="61624"/>
    <cellStyle name="Output 2 5 2 10 5" xfId="61625"/>
    <cellStyle name="Output 2 5 2 10 6" xfId="61626"/>
    <cellStyle name="Output 2 5 2 10 7" xfId="61627"/>
    <cellStyle name="Output 2 5 2 10 8" xfId="61628"/>
    <cellStyle name="Output 2 5 2 11" xfId="61629"/>
    <cellStyle name="Output 2 5 2 12" xfId="61630"/>
    <cellStyle name="Output 2 5 2 13" xfId="61631"/>
    <cellStyle name="Output 2 5 2 14" xfId="61632"/>
    <cellStyle name="Output 2 5 2 15" xfId="61633"/>
    <cellStyle name="Output 2 5 2 16" xfId="61634"/>
    <cellStyle name="Output 2 5 2 17" xfId="61635"/>
    <cellStyle name="Output 2 5 2 18" xfId="61636"/>
    <cellStyle name="Output 2 5 2 19" xfId="61637"/>
    <cellStyle name="Output 2 5 2 2" xfId="61638"/>
    <cellStyle name="Output 2 5 2 2 10" xfId="61639"/>
    <cellStyle name="Output 2 5 2 2 11" xfId="61640"/>
    <cellStyle name="Output 2 5 2 2 12" xfId="61641"/>
    <cellStyle name="Output 2 5 2 2 13" xfId="61642"/>
    <cellStyle name="Output 2 5 2 2 14" xfId="61643"/>
    <cellStyle name="Output 2 5 2 2 15" xfId="61644"/>
    <cellStyle name="Output 2 5 2 2 16" xfId="61645"/>
    <cellStyle name="Output 2 5 2 2 17" xfId="61646"/>
    <cellStyle name="Output 2 5 2 2 18" xfId="61647"/>
    <cellStyle name="Output 2 5 2 2 19" xfId="61648"/>
    <cellStyle name="Output 2 5 2 2 2" xfId="61649"/>
    <cellStyle name="Output 2 5 2 2 2 10" xfId="61650"/>
    <cellStyle name="Output 2 5 2 2 2 11" xfId="61651"/>
    <cellStyle name="Output 2 5 2 2 2 12" xfId="61652"/>
    <cellStyle name="Output 2 5 2 2 2 13" xfId="61653"/>
    <cellStyle name="Output 2 5 2 2 2 14" xfId="61654"/>
    <cellStyle name="Output 2 5 2 2 2 15" xfId="61655"/>
    <cellStyle name="Output 2 5 2 2 2 2" xfId="61656"/>
    <cellStyle name="Output 2 5 2 2 2 2 2" xfId="61657"/>
    <cellStyle name="Output 2 5 2 2 2 2 3" xfId="61658"/>
    <cellStyle name="Output 2 5 2 2 2 2 4" xfId="61659"/>
    <cellStyle name="Output 2 5 2 2 2 2 5" xfId="61660"/>
    <cellStyle name="Output 2 5 2 2 2 2 6" xfId="61661"/>
    <cellStyle name="Output 2 5 2 2 2 2 7" xfId="61662"/>
    <cellStyle name="Output 2 5 2 2 2 2 8" xfId="61663"/>
    <cellStyle name="Output 2 5 2 2 2 2 9" xfId="61664"/>
    <cellStyle name="Output 2 5 2 2 2 3" xfId="61665"/>
    <cellStyle name="Output 2 5 2 2 2 3 2" xfId="61666"/>
    <cellStyle name="Output 2 5 2 2 2 3 3" xfId="61667"/>
    <cellStyle name="Output 2 5 2 2 2 3 4" xfId="61668"/>
    <cellStyle name="Output 2 5 2 2 2 3 5" xfId="61669"/>
    <cellStyle name="Output 2 5 2 2 2 3 6" xfId="61670"/>
    <cellStyle name="Output 2 5 2 2 2 3 7" xfId="61671"/>
    <cellStyle name="Output 2 5 2 2 2 3 8" xfId="61672"/>
    <cellStyle name="Output 2 5 2 2 2 3 9" xfId="61673"/>
    <cellStyle name="Output 2 5 2 2 2 4" xfId="61674"/>
    <cellStyle name="Output 2 5 2 2 2 4 2" xfId="61675"/>
    <cellStyle name="Output 2 5 2 2 2 4 3" xfId="61676"/>
    <cellStyle name="Output 2 5 2 2 2 4 4" xfId="61677"/>
    <cellStyle name="Output 2 5 2 2 2 4 5" xfId="61678"/>
    <cellStyle name="Output 2 5 2 2 2 4 6" xfId="61679"/>
    <cellStyle name="Output 2 5 2 2 2 4 7" xfId="61680"/>
    <cellStyle name="Output 2 5 2 2 2 4 8" xfId="61681"/>
    <cellStyle name="Output 2 5 2 2 2 4 9" xfId="61682"/>
    <cellStyle name="Output 2 5 2 2 2 5" xfId="61683"/>
    <cellStyle name="Output 2 5 2 2 2 5 2" xfId="61684"/>
    <cellStyle name="Output 2 5 2 2 2 5 3" xfId="61685"/>
    <cellStyle name="Output 2 5 2 2 2 5 4" xfId="61686"/>
    <cellStyle name="Output 2 5 2 2 2 5 5" xfId="61687"/>
    <cellStyle name="Output 2 5 2 2 2 5 6" xfId="61688"/>
    <cellStyle name="Output 2 5 2 2 2 5 7" xfId="61689"/>
    <cellStyle name="Output 2 5 2 2 2 5 8" xfId="61690"/>
    <cellStyle name="Output 2 5 2 2 2 6" xfId="61691"/>
    <cellStyle name="Output 2 5 2 2 2 6 2" xfId="61692"/>
    <cellStyle name="Output 2 5 2 2 2 6 3" xfId="61693"/>
    <cellStyle name="Output 2 5 2 2 2 6 4" xfId="61694"/>
    <cellStyle name="Output 2 5 2 2 2 6 5" xfId="61695"/>
    <cellStyle name="Output 2 5 2 2 2 6 6" xfId="61696"/>
    <cellStyle name="Output 2 5 2 2 2 6 7" xfId="61697"/>
    <cellStyle name="Output 2 5 2 2 2 6 8" xfId="61698"/>
    <cellStyle name="Output 2 5 2 2 2 7" xfId="61699"/>
    <cellStyle name="Output 2 5 2 2 2 7 2" xfId="61700"/>
    <cellStyle name="Output 2 5 2 2 2 7 3" xfId="61701"/>
    <cellStyle name="Output 2 5 2 2 2 7 4" xfId="61702"/>
    <cellStyle name="Output 2 5 2 2 2 7 5" xfId="61703"/>
    <cellStyle name="Output 2 5 2 2 2 7 6" xfId="61704"/>
    <cellStyle name="Output 2 5 2 2 2 7 7" xfId="61705"/>
    <cellStyle name="Output 2 5 2 2 2 7 8" xfId="61706"/>
    <cellStyle name="Output 2 5 2 2 2 8" xfId="61707"/>
    <cellStyle name="Output 2 5 2 2 2 9" xfId="61708"/>
    <cellStyle name="Output 2 5 2 2 20" xfId="61709"/>
    <cellStyle name="Output 2 5 2 2 21" xfId="61710"/>
    <cellStyle name="Output 2 5 2 2 22" xfId="61711"/>
    <cellStyle name="Output 2 5 2 2 23" xfId="61712"/>
    <cellStyle name="Output 2 5 2 2 24" xfId="61713"/>
    <cellStyle name="Output 2 5 2 2 25" xfId="61714"/>
    <cellStyle name="Output 2 5 2 2 26" xfId="61715"/>
    <cellStyle name="Output 2 5 2 2 27" xfId="61716"/>
    <cellStyle name="Output 2 5 2 2 3" xfId="61717"/>
    <cellStyle name="Output 2 5 2 2 3 10" xfId="61718"/>
    <cellStyle name="Output 2 5 2 2 3 11" xfId="61719"/>
    <cellStyle name="Output 2 5 2 2 3 12" xfId="61720"/>
    <cellStyle name="Output 2 5 2 2 3 13" xfId="61721"/>
    <cellStyle name="Output 2 5 2 2 3 14" xfId="61722"/>
    <cellStyle name="Output 2 5 2 2 3 15" xfId="61723"/>
    <cellStyle name="Output 2 5 2 2 3 2" xfId="61724"/>
    <cellStyle name="Output 2 5 2 2 3 2 2" xfId="61725"/>
    <cellStyle name="Output 2 5 2 2 3 2 3" xfId="61726"/>
    <cellStyle name="Output 2 5 2 2 3 2 4" xfId="61727"/>
    <cellStyle name="Output 2 5 2 2 3 2 5" xfId="61728"/>
    <cellStyle name="Output 2 5 2 2 3 2 6" xfId="61729"/>
    <cellStyle name="Output 2 5 2 2 3 2 7" xfId="61730"/>
    <cellStyle name="Output 2 5 2 2 3 2 8" xfId="61731"/>
    <cellStyle name="Output 2 5 2 2 3 3" xfId="61732"/>
    <cellStyle name="Output 2 5 2 2 3 3 2" xfId="61733"/>
    <cellStyle name="Output 2 5 2 2 3 3 3" xfId="61734"/>
    <cellStyle name="Output 2 5 2 2 3 3 4" xfId="61735"/>
    <cellStyle name="Output 2 5 2 2 3 3 5" xfId="61736"/>
    <cellStyle name="Output 2 5 2 2 3 3 6" xfId="61737"/>
    <cellStyle name="Output 2 5 2 2 3 3 7" xfId="61738"/>
    <cellStyle name="Output 2 5 2 2 3 3 8" xfId="61739"/>
    <cellStyle name="Output 2 5 2 2 3 4" xfId="61740"/>
    <cellStyle name="Output 2 5 2 2 3 4 2" xfId="61741"/>
    <cellStyle name="Output 2 5 2 2 3 4 3" xfId="61742"/>
    <cellStyle name="Output 2 5 2 2 3 4 4" xfId="61743"/>
    <cellStyle name="Output 2 5 2 2 3 4 5" xfId="61744"/>
    <cellStyle name="Output 2 5 2 2 3 4 6" xfId="61745"/>
    <cellStyle name="Output 2 5 2 2 3 4 7" xfId="61746"/>
    <cellStyle name="Output 2 5 2 2 3 4 8" xfId="61747"/>
    <cellStyle name="Output 2 5 2 2 3 5" xfId="61748"/>
    <cellStyle name="Output 2 5 2 2 3 5 2" xfId="61749"/>
    <cellStyle name="Output 2 5 2 2 3 5 3" xfId="61750"/>
    <cellStyle name="Output 2 5 2 2 3 5 4" xfId="61751"/>
    <cellStyle name="Output 2 5 2 2 3 5 5" xfId="61752"/>
    <cellStyle name="Output 2 5 2 2 3 5 6" xfId="61753"/>
    <cellStyle name="Output 2 5 2 2 3 5 7" xfId="61754"/>
    <cellStyle name="Output 2 5 2 2 3 5 8" xfId="61755"/>
    <cellStyle name="Output 2 5 2 2 3 6" xfId="61756"/>
    <cellStyle name="Output 2 5 2 2 3 6 2" xfId="61757"/>
    <cellStyle name="Output 2 5 2 2 3 6 3" xfId="61758"/>
    <cellStyle name="Output 2 5 2 2 3 6 4" xfId="61759"/>
    <cellStyle name="Output 2 5 2 2 3 6 5" xfId="61760"/>
    <cellStyle name="Output 2 5 2 2 3 6 6" xfId="61761"/>
    <cellStyle name="Output 2 5 2 2 3 6 7" xfId="61762"/>
    <cellStyle name="Output 2 5 2 2 3 6 8" xfId="61763"/>
    <cellStyle name="Output 2 5 2 2 3 7" xfId="61764"/>
    <cellStyle name="Output 2 5 2 2 3 7 2" xfId="61765"/>
    <cellStyle name="Output 2 5 2 2 3 7 3" xfId="61766"/>
    <cellStyle name="Output 2 5 2 2 3 7 4" xfId="61767"/>
    <cellStyle name="Output 2 5 2 2 3 7 5" xfId="61768"/>
    <cellStyle name="Output 2 5 2 2 3 7 6" xfId="61769"/>
    <cellStyle name="Output 2 5 2 2 3 7 7" xfId="61770"/>
    <cellStyle name="Output 2 5 2 2 3 7 8" xfId="61771"/>
    <cellStyle name="Output 2 5 2 2 3 8" xfId="61772"/>
    <cellStyle name="Output 2 5 2 2 3 9" xfId="61773"/>
    <cellStyle name="Output 2 5 2 2 4" xfId="61774"/>
    <cellStyle name="Output 2 5 2 2 4 2" xfId="61775"/>
    <cellStyle name="Output 2 5 2 2 4 3" xfId="61776"/>
    <cellStyle name="Output 2 5 2 2 4 4" xfId="61777"/>
    <cellStyle name="Output 2 5 2 2 4 5" xfId="61778"/>
    <cellStyle name="Output 2 5 2 2 4 6" xfId="61779"/>
    <cellStyle name="Output 2 5 2 2 4 7" xfId="61780"/>
    <cellStyle name="Output 2 5 2 2 4 8" xfId="61781"/>
    <cellStyle name="Output 2 5 2 2 4 9" xfId="61782"/>
    <cellStyle name="Output 2 5 2 2 5" xfId="61783"/>
    <cellStyle name="Output 2 5 2 2 5 2" xfId="61784"/>
    <cellStyle name="Output 2 5 2 2 5 3" xfId="61785"/>
    <cellStyle name="Output 2 5 2 2 5 4" xfId="61786"/>
    <cellStyle name="Output 2 5 2 2 5 5" xfId="61787"/>
    <cellStyle name="Output 2 5 2 2 5 6" xfId="61788"/>
    <cellStyle name="Output 2 5 2 2 5 7" xfId="61789"/>
    <cellStyle name="Output 2 5 2 2 5 8" xfId="61790"/>
    <cellStyle name="Output 2 5 2 2 5 9" xfId="61791"/>
    <cellStyle name="Output 2 5 2 2 6" xfId="61792"/>
    <cellStyle name="Output 2 5 2 2 6 2" xfId="61793"/>
    <cellStyle name="Output 2 5 2 2 6 3" xfId="61794"/>
    <cellStyle name="Output 2 5 2 2 6 4" xfId="61795"/>
    <cellStyle name="Output 2 5 2 2 6 5" xfId="61796"/>
    <cellStyle name="Output 2 5 2 2 6 6" xfId="61797"/>
    <cellStyle name="Output 2 5 2 2 6 7" xfId="61798"/>
    <cellStyle name="Output 2 5 2 2 6 8" xfId="61799"/>
    <cellStyle name="Output 2 5 2 2 6 9" xfId="61800"/>
    <cellStyle name="Output 2 5 2 2 7" xfId="61801"/>
    <cellStyle name="Output 2 5 2 2 7 2" xfId="61802"/>
    <cellStyle name="Output 2 5 2 2 7 3" xfId="61803"/>
    <cellStyle name="Output 2 5 2 2 7 4" xfId="61804"/>
    <cellStyle name="Output 2 5 2 2 7 5" xfId="61805"/>
    <cellStyle name="Output 2 5 2 2 7 6" xfId="61806"/>
    <cellStyle name="Output 2 5 2 2 7 7" xfId="61807"/>
    <cellStyle name="Output 2 5 2 2 7 8" xfId="61808"/>
    <cellStyle name="Output 2 5 2 2 8" xfId="61809"/>
    <cellStyle name="Output 2 5 2 2 8 2" xfId="61810"/>
    <cellStyle name="Output 2 5 2 2 8 3" xfId="61811"/>
    <cellStyle name="Output 2 5 2 2 8 4" xfId="61812"/>
    <cellStyle name="Output 2 5 2 2 8 5" xfId="61813"/>
    <cellStyle name="Output 2 5 2 2 8 6" xfId="61814"/>
    <cellStyle name="Output 2 5 2 2 8 7" xfId="61815"/>
    <cellStyle name="Output 2 5 2 2 8 8" xfId="61816"/>
    <cellStyle name="Output 2 5 2 2 9" xfId="61817"/>
    <cellStyle name="Output 2 5 2 2 9 2" xfId="61818"/>
    <cellStyle name="Output 2 5 2 2 9 3" xfId="61819"/>
    <cellStyle name="Output 2 5 2 2 9 4" xfId="61820"/>
    <cellStyle name="Output 2 5 2 2 9 5" xfId="61821"/>
    <cellStyle name="Output 2 5 2 2 9 6" xfId="61822"/>
    <cellStyle name="Output 2 5 2 2 9 7" xfId="61823"/>
    <cellStyle name="Output 2 5 2 2 9 8" xfId="61824"/>
    <cellStyle name="Output 2 5 2 20" xfId="61825"/>
    <cellStyle name="Output 2 5 2 21" xfId="61826"/>
    <cellStyle name="Output 2 5 2 22" xfId="61827"/>
    <cellStyle name="Output 2 5 2 23" xfId="61828"/>
    <cellStyle name="Output 2 5 2 24" xfId="61829"/>
    <cellStyle name="Output 2 5 2 25" xfId="61830"/>
    <cellStyle name="Output 2 5 2 3" xfId="61831"/>
    <cellStyle name="Output 2 5 2 3 10" xfId="61832"/>
    <cellStyle name="Output 2 5 2 3 11" xfId="61833"/>
    <cellStyle name="Output 2 5 2 3 12" xfId="61834"/>
    <cellStyle name="Output 2 5 2 3 13" xfId="61835"/>
    <cellStyle name="Output 2 5 2 3 14" xfId="61836"/>
    <cellStyle name="Output 2 5 2 3 15" xfId="61837"/>
    <cellStyle name="Output 2 5 2 3 16" xfId="61838"/>
    <cellStyle name="Output 2 5 2 3 17" xfId="61839"/>
    <cellStyle name="Output 2 5 2 3 18" xfId="61840"/>
    <cellStyle name="Output 2 5 2 3 19" xfId="61841"/>
    <cellStyle name="Output 2 5 2 3 2" xfId="61842"/>
    <cellStyle name="Output 2 5 2 3 2 2" xfId="61843"/>
    <cellStyle name="Output 2 5 2 3 2 3" xfId="61844"/>
    <cellStyle name="Output 2 5 2 3 2 4" xfId="61845"/>
    <cellStyle name="Output 2 5 2 3 2 5" xfId="61846"/>
    <cellStyle name="Output 2 5 2 3 2 6" xfId="61847"/>
    <cellStyle name="Output 2 5 2 3 2 7" xfId="61848"/>
    <cellStyle name="Output 2 5 2 3 2 8" xfId="61849"/>
    <cellStyle name="Output 2 5 2 3 2 9" xfId="61850"/>
    <cellStyle name="Output 2 5 2 3 20" xfId="61851"/>
    <cellStyle name="Output 2 5 2 3 21" xfId="61852"/>
    <cellStyle name="Output 2 5 2 3 22" xfId="61853"/>
    <cellStyle name="Output 2 5 2 3 23" xfId="61854"/>
    <cellStyle name="Output 2 5 2 3 24" xfId="61855"/>
    <cellStyle name="Output 2 5 2 3 3" xfId="61856"/>
    <cellStyle name="Output 2 5 2 3 3 2" xfId="61857"/>
    <cellStyle name="Output 2 5 2 3 3 3" xfId="61858"/>
    <cellStyle name="Output 2 5 2 3 3 4" xfId="61859"/>
    <cellStyle name="Output 2 5 2 3 3 5" xfId="61860"/>
    <cellStyle name="Output 2 5 2 3 3 6" xfId="61861"/>
    <cellStyle name="Output 2 5 2 3 3 7" xfId="61862"/>
    <cellStyle name="Output 2 5 2 3 3 8" xfId="61863"/>
    <cellStyle name="Output 2 5 2 3 3 9" xfId="61864"/>
    <cellStyle name="Output 2 5 2 3 4" xfId="61865"/>
    <cellStyle name="Output 2 5 2 3 4 2" xfId="61866"/>
    <cellStyle name="Output 2 5 2 3 4 3" xfId="61867"/>
    <cellStyle name="Output 2 5 2 3 4 4" xfId="61868"/>
    <cellStyle name="Output 2 5 2 3 4 5" xfId="61869"/>
    <cellStyle name="Output 2 5 2 3 4 6" xfId="61870"/>
    <cellStyle name="Output 2 5 2 3 4 7" xfId="61871"/>
    <cellStyle name="Output 2 5 2 3 4 8" xfId="61872"/>
    <cellStyle name="Output 2 5 2 3 4 9" xfId="61873"/>
    <cellStyle name="Output 2 5 2 3 5" xfId="61874"/>
    <cellStyle name="Output 2 5 2 3 5 2" xfId="61875"/>
    <cellStyle name="Output 2 5 2 3 5 3" xfId="61876"/>
    <cellStyle name="Output 2 5 2 3 5 4" xfId="61877"/>
    <cellStyle name="Output 2 5 2 3 5 5" xfId="61878"/>
    <cellStyle name="Output 2 5 2 3 5 6" xfId="61879"/>
    <cellStyle name="Output 2 5 2 3 5 7" xfId="61880"/>
    <cellStyle name="Output 2 5 2 3 5 8" xfId="61881"/>
    <cellStyle name="Output 2 5 2 3 6" xfId="61882"/>
    <cellStyle name="Output 2 5 2 3 6 2" xfId="61883"/>
    <cellStyle name="Output 2 5 2 3 6 3" xfId="61884"/>
    <cellStyle name="Output 2 5 2 3 6 4" xfId="61885"/>
    <cellStyle name="Output 2 5 2 3 6 5" xfId="61886"/>
    <cellStyle name="Output 2 5 2 3 6 6" xfId="61887"/>
    <cellStyle name="Output 2 5 2 3 6 7" xfId="61888"/>
    <cellStyle name="Output 2 5 2 3 6 8" xfId="61889"/>
    <cellStyle name="Output 2 5 2 3 7" xfId="61890"/>
    <cellStyle name="Output 2 5 2 3 7 2" xfId="61891"/>
    <cellStyle name="Output 2 5 2 3 7 3" xfId="61892"/>
    <cellStyle name="Output 2 5 2 3 7 4" xfId="61893"/>
    <cellStyle name="Output 2 5 2 3 7 5" xfId="61894"/>
    <cellStyle name="Output 2 5 2 3 7 6" xfId="61895"/>
    <cellStyle name="Output 2 5 2 3 7 7" xfId="61896"/>
    <cellStyle name="Output 2 5 2 3 7 8" xfId="61897"/>
    <cellStyle name="Output 2 5 2 3 8" xfId="61898"/>
    <cellStyle name="Output 2 5 2 3 9" xfId="61899"/>
    <cellStyle name="Output 2 5 2 4" xfId="61900"/>
    <cellStyle name="Output 2 5 2 4 2" xfId="61901"/>
    <cellStyle name="Output 2 5 2 4 3" xfId="61902"/>
    <cellStyle name="Output 2 5 2 4 4" xfId="61903"/>
    <cellStyle name="Output 2 5 2 4 5" xfId="61904"/>
    <cellStyle name="Output 2 5 2 4 6" xfId="61905"/>
    <cellStyle name="Output 2 5 2 4 7" xfId="61906"/>
    <cellStyle name="Output 2 5 2 4 8" xfId="61907"/>
    <cellStyle name="Output 2 5 2 4 9" xfId="61908"/>
    <cellStyle name="Output 2 5 2 5" xfId="61909"/>
    <cellStyle name="Output 2 5 2 5 2" xfId="61910"/>
    <cellStyle name="Output 2 5 2 5 3" xfId="61911"/>
    <cellStyle name="Output 2 5 2 5 4" xfId="61912"/>
    <cellStyle name="Output 2 5 2 5 5" xfId="61913"/>
    <cellStyle name="Output 2 5 2 5 6" xfId="61914"/>
    <cellStyle name="Output 2 5 2 5 7" xfId="61915"/>
    <cellStyle name="Output 2 5 2 5 8" xfId="61916"/>
    <cellStyle name="Output 2 5 2 5 9" xfId="61917"/>
    <cellStyle name="Output 2 5 2 6" xfId="61918"/>
    <cellStyle name="Output 2 5 2 6 2" xfId="61919"/>
    <cellStyle name="Output 2 5 2 6 3" xfId="61920"/>
    <cellStyle name="Output 2 5 2 6 4" xfId="61921"/>
    <cellStyle name="Output 2 5 2 6 5" xfId="61922"/>
    <cellStyle name="Output 2 5 2 6 6" xfId="61923"/>
    <cellStyle name="Output 2 5 2 6 7" xfId="61924"/>
    <cellStyle name="Output 2 5 2 6 8" xfId="61925"/>
    <cellStyle name="Output 2 5 2 6 9" xfId="61926"/>
    <cellStyle name="Output 2 5 2 7" xfId="61927"/>
    <cellStyle name="Output 2 5 2 7 2" xfId="61928"/>
    <cellStyle name="Output 2 5 2 7 3" xfId="61929"/>
    <cellStyle name="Output 2 5 2 7 4" xfId="61930"/>
    <cellStyle name="Output 2 5 2 7 5" xfId="61931"/>
    <cellStyle name="Output 2 5 2 7 6" xfId="61932"/>
    <cellStyle name="Output 2 5 2 7 7" xfId="61933"/>
    <cellStyle name="Output 2 5 2 7 8" xfId="61934"/>
    <cellStyle name="Output 2 5 2 7 9" xfId="61935"/>
    <cellStyle name="Output 2 5 2 8" xfId="61936"/>
    <cellStyle name="Output 2 5 2 8 2" xfId="61937"/>
    <cellStyle name="Output 2 5 2 8 3" xfId="61938"/>
    <cellStyle name="Output 2 5 2 8 4" xfId="61939"/>
    <cellStyle name="Output 2 5 2 8 5" xfId="61940"/>
    <cellStyle name="Output 2 5 2 8 6" xfId="61941"/>
    <cellStyle name="Output 2 5 2 8 7" xfId="61942"/>
    <cellStyle name="Output 2 5 2 8 8" xfId="61943"/>
    <cellStyle name="Output 2 5 2 8 9" xfId="61944"/>
    <cellStyle name="Output 2 5 2 9" xfId="61945"/>
    <cellStyle name="Output 2 5 2 9 2" xfId="61946"/>
    <cellStyle name="Output 2 5 2 9 3" xfId="61947"/>
    <cellStyle name="Output 2 5 2 9 4" xfId="61948"/>
    <cellStyle name="Output 2 5 2 9 5" xfId="61949"/>
    <cellStyle name="Output 2 5 2 9 6" xfId="61950"/>
    <cellStyle name="Output 2 5 2 9 7" xfId="61951"/>
    <cellStyle name="Output 2 5 2 9 8" xfId="61952"/>
    <cellStyle name="Output 2 5 20" xfId="61953"/>
    <cellStyle name="Output 2 5 21" xfId="61954"/>
    <cellStyle name="Output 2 5 22" xfId="61955"/>
    <cellStyle name="Output 2 5 23" xfId="61956"/>
    <cellStyle name="Output 2 5 24" xfId="61957"/>
    <cellStyle name="Output 2 5 25" xfId="61958"/>
    <cellStyle name="Output 2 5 26" xfId="61959"/>
    <cellStyle name="Output 2 5 3" xfId="61960"/>
    <cellStyle name="Output 2 5 3 10" xfId="61961"/>
    <cellStyle name="Output 2 5 3 11" xfId="61962"/>
    <cellStyle name="Output 2 5 3 12" xfId="61963"/>
    <cellStyle name="Output 2 5 3 13" xfId="61964"/>
    <cellStyle name="Output 2 5 3 14" xfId="61965"/>
    <cellStyle name="Output 2 5 3 15" xfId="61966"/>
    <cellStyle name="Output 2 5 3 16" xfId="61967"/>
    <cellStyle name="Output 2 5 3 17" xfId="61968"/>
    <cellStyle name="Output 2 5 3 18" xfId="61969"/>
    <cellStyle name="Output 2 5 3 19" xfId="61970"/>
    <cellStyle name="Output 2 5 3 2" xfId="61971"/>
    <cellStyle name="Output 2 5 3 2 10" xfId="61972"/>
    <cellStyle name="Output 2 5 3 2 11" xfId="61973"/>
    <cellStyle name="Output 2 5 3 2 12" xfId="61974"/>
    <cellStyle name="Output 2 5 3 2 13" xfId="61975"/>
    <cellStyle name="Output 2 5 3 2 14" xfId="61976"/>
    <cellStyle name="Output 2 5 3 2 15" xfId="61977"/>
    <cellStyle name="Output 2 5 3 2 2" xfId="61978"/>
    <cellStyle name="Output 2 5 3 2 2 2" xfId="61979"/>
    <cellStyle name="Output 2 5 3 2 2 3" xfId="61980"/>
    <cellStyle name="Output 2 5 3 2 2 4" xfId="61981"/>
    <cellStyle name="Output 2 5 3 2 2 5" xfId="61982"/>
    <cellStyle name="Output 2 5 3 2 2 6" xfId="61983"/>
    <cellStyle name="Output 2 5 3 2 2 7" xfId="61984"/>
    <cellStyle name="Output 2 5 3 2 2 8" xfId="61985"/>
    <cellStyle name="Output 2 5 3 2 2 9" xfId="61986"/>
    <cellStyle name="Output 2 5 3 2 3" xfId="61987"/>
    <cellStyle name="Output 2 5 3 2 3 2" xfId="61988"/>
    <cellStyle name="Output 2 5 3 2 3 3" xfId="61989"/>
    <cellStyle name="Output 2 5 3 2 3 4" xfId="61990"/>
    <cellStyle name="Output 2 5 3 2 3 5" xfId="61991"/>
    <cellStyle name="Output 2 5 3 2 3 6" xfId="61992"/>
    <cellStyle name="Output 2 5 3 2 3 7" xfId="61993"/>
    <cellStyle name="Output 2 5 3 2 3 8" xfId="61994"/>
    <cellStyle name="Output 2 5 3 2 3 9" xfId="61995"/>
    <cellStyle name="Output 2 5 3 2 4" xfId="61996"/>
    <cellStyle name="Output 2 5 3 2 4 2" xfId="61997"/>
    <cellStyle name="Output 2 5 3 2 4 3" xfId="61998"/>
    <cellStyle name="Output 2 5 3 2 4 4" xfId="61999"/>
    <cellStyle name="Output 2 5 3 2 4 5" xfId="62000"/>
    <cellStyle name="Output 2 5 3 2 4 6" xfId="62001"/>
    <cellStyle name="Output 2 5 3 2 4 7" xfId="62002"/>
    <cellStyle name="Output 2 5 3 2 4 8" xfId="62003"/>
    <cellStyle name="Output 2 5 3 2 4 9" xfId="62004"/>
    <cellStyle name="Output 2 5 3 2 5" xfId="62005"/>
    <cellStyle name="Output 2 5 3 2 5 2" xfId="62006"/>
    <cellStyle name="Output 2 5 3 2 5 3" xfId="62007"/>
    <cellStyle name="Output 2 5 3 2 5 4" xfId="62008"/>
    <cellStyle name="Output 2 5 3 2 5 5" xfId="62009"/>
    <cellStyle name="Output 2 5 3 2 5 6" xfId="62010"/>
    <cellStyle name="Output 2 5 3 2 5 7" xfId="62011"/>
    <cellStyle name="Output 2 5 3 2 5 8" xfId="62012"/>
    <cellStyle name="Output 2 5 3 2 6" xfId="62013"/>
    <cellStyle name="Output 2 5 3 2 6 2" xfId="62014"/>
    <cellStyle name="Output 2 5 3 2 6 3" xfId="62015"/>
    <cellStyle name="Output 2 5 3 2 6 4" xfId="62016"/>
    <cellStyle name="Output 2 5 3 2 6 5" xfId="62017"/>
    <cellStyle name="Output 2 5 3 2 6 6" xfId="62018"/>
    <cellStyle name="Output 2 5 3 2 6 7" xfId="62019"/>
    <cellStyle name="Output 2 5 3 2 6 8" xfId="62020"/>
    <cellStyle name="Output 2 5 3 2 7" xfId="62021"/>
    <cellStyle name="Output 2 5 3 2 7 2" xfId="62022"/>
    <cellStyle name="Output 2 5 3 2 7 3" xfId="62023"/>
    <cellStyle name="Output 2 5 3 2 7 4" xfId="62024"/>
    <cellStyle name="Output 2 5 3 2 7 5" xfId="62025"/>
    <cellStyle name="Output 2 5 3 2 7 6" xfId="62026"/>
    <cellStyle name="Output 2 5 3 2 7 7" xfId="62027"/>
    <cellStyle name="Output 2 5 3 2 7 8" xfId="62028"/>
    <cellStyle name="Output 2 5 3 2 8" xfId="62029"/>
    <cellStyle name="Output 2 5 3 2 9" xfId="62030"/>
    <cellStyle name="Output 2 5 3 20" xfId="62031"/>
    <cellStyle name="Output 2 5 3 21" xfId="62032"/>
    <cellStyle name="Output 2 5 3 22" xfId="62033"/>
    <cellStyle name="Output 2 5 3 23" xfId="62034"/>
    <cellStyle name="Output 2 5 3 24" xfId="62035"/>
    <cellStyle name="Output 2 5 3 25" xfId="62036"/>
    <cellStyle name="Output 2 5 3 26" xfId="62037"/>
    <cellStyle name="Output 2 5 3 27" xfId="62038"/>
    <cellStyle name="Output 2 5 3 3" xfId="62039"/>
    <cellStyle name="Output 2 5 3 3 10" xfId="62040"/>
    <cellStyle name="Output 2 5 3 3 11" xfId="62041"/>
    <cellStyle name="Output 2 5 3 3 12" xfId="62042"/>
    <cellStyle name="Output 2 5 3 3 13" xfId="62043"/>
    <cellStyle name="Output 2 5 3 3 14" xfId="62044"/>
    <cellStyle name="Output 2 5 3 3 15" xfId="62045"/>
    <cellStyle name="Output 2 5 3 3 2" xfId="62046"/>
    <cellStyle name="Output 2 5 3 3 2 2" xfId="62047"/>
    <cellStyle name="Output 2 5 3 3 2 3" xfId="62048"/>
    <cellStyle name="Output 2 5 3 3 2 4" xfId="62049"/>
    <cellStyle name="Output 2 5 3 3 2 5" xfId="62050"/>
    <cellStyle name="Output 2 5 3 3 2 6" xfId="62051"/>
    <cellStyle name="Output 2 5 3 3 2 7" xfId="62052"/>
    <cellStyle name="Output 2 5 3 3 2 8" xfId="62053"/>
    <cellStyle name="Output 2 5 3 3 3" xfId="62054"/>
    <cellStyle name="Output 2 5 3 3 3 2" xfId="62055"/>
    <cellStyle name="Output 2 5 3 3 3 3" xfId="62056"/>
    <cellStyle name="Output 2 5 3 3 3 4" xfId="62057"/>
    <cellStyle name="Output 2 5 3 3 3 5" xfId="62058"/>
    <cellStyle name="Output 2 5 3 3 3 6" xfId="62059"/>
    <cellStyle name="Output 2 5 3 3 3 7" xfId="62060"/>
    <cellStyle name="Output 2 5 3 3 3 8" xfId="62061"/>
    <cellStyle name="Output 2 5 3 3 4" xfId="62062"/>
    <cellStyle name="Output 2 5 3 3 4 2" xfId="62063"/>
    <cellStyle name="Output 2 5 3 3 4 3" xfId="62064"/>
    <cellStyle name="Output 2 5 3 3 4 4" xfId="62065"/>
    <cellStyle name="Output 2 5 3 3 4 5" xfId="62066"/>
    <cellStyle name="Output 2 5 3 3 4 6" xfId="62067"/>
    <cellStyle name="Output 2 5 3 3 4 7" xfId="62068"/>
    <cellStyle name="Output 2 5 3 3 4 8" xfId="62069"/>
    <cellStyle name="Output 2 5 3 3 5" xfId="62070"/>
    <cellStyle name="Output 2 5 3 3 5 2" xfId="62071"/>
    <cellStyle name="Output 2 5 3 3 5 3" xfId="62072"/>
    <cellStyle name="Output 2 5 3 3 5 4" xfId="62073"/>
    <cellStyle name="Output 2 5 3 3 5 5" xfId="62074"/>
    <cellStyle name="Output 2 5 3 3 5 6" xfId="62075"/>
    <cellStyle name="Output 2 5 3 3 5 7" xfId="62076"/>
    <cellStyle name="Output 2 5 3 3 5 8" xfId="62077"/>
    <cellStyle name="Output 2 5 3 3 6" xfId="62078"/>
    <cellStyle name="Output 2 5 3 3 6 2" xfId="62079"/>
    <cellStyle name="Output 2 5 3 3 6 3" xfId="62080"/>
    <cellStyle name="Output 2 5 3 3 6 4" xfId="62081"/>
    <cellStyle name="Output 2 5 3 3 6 5" xfId="62082"/>
    <cellStyle name="Output 2 5 3 3 6 6" xfId="62083"/>
    <cellStyle name="Output 2 5 3 3 6 7" xfId="62084"/>
    <cellStyle name="Output 2 5 3 3 6 8" xfId="62085"/>
    <cellStyle name="Output 2 5 3 3 7" xfId="62086"/>
    <cellStyle name="Output 2 5 3 3 7 2" xfId="62087"/>
    <cellStyle name="Output 2 5 3 3 7 3" xfId="62088"/>
    <cellStyle name="Output 2 5 3 3 7 4" xfId="62089"/>
    <cellStyle name="Output 2 5 3 3 7 5" xfId="62090"/>
    <cellStyle name="Output 2 5 3 3 7 6" xfId="62091"/>
    <cellStyle name="Output 2 5 3 3 7 7" xfId="62092"/>
    <cellStyle name="Output 2 5 3 3 7 8" xfId="62093"/>
    <cellStyle name="Output 2 5 3 3 8" xfId="62094"/>
    <cellStyle name="Output 2 5 3 3 9" xfId="62095"/>
    <cellStyle name="Output 2 5 3 4" xfId="62096"/>
    <cellStyle name="Output 2 5 3 4 2" xfId="62097"/>
    <cellStyle name="Output 2 5 3 4 3" xfId="62098"/>
    <cellStyle name="Output 2 5 3 4 4" xfId="62099"/>
    <cellStyle name="Output 2 5 3 4 5" xfId="62100"/>
    <cellStyle name="Output 2 5 3 4 6" xfId="62101"/>
    <cellStyle name="Output 2 5 3 4 7" xfId="62102"/>
    <cellStyle name="Output 2 5 3 4 8" xfId="62103"/>
    <cellStyle name="Output 2 5 3 4 9" xfId="62104"/>
    <cellStyle name="Output 2 5 3 5" xfId="62105"/>
    <cellStyle name="Output 2 5 3 5 2" xfId="62106"/>
    <cellStyle name="Output 2 5 3 5 3" xfId="62107"/>
    <cellStyle name="Output 2 5 3 5 4" xfId="62108"/>
    <cellStyle name="Output 2 5 3 5 5" xfId="62109"/>
    <cellStyle name="Output 2 5 3 5 6" xfId="62110"/>
    <cellStyle name="Output 2 5 3 5 7" xfId="62111"/>
    <cellStyle name="Output 2 5 3 5 8" xfId="62112"/>
    <cellStyle name="Output 2 5 3 5 9" xfId="62113"/>
    <cellStyle name="Output 2 5 3 6" xfId="62114"/>
    <cellStyle name="Output 2 5 3 6 2" xfId="62115"/>
    <cellStyle name="Output 2 5 3 6 3" xfId="62116"/>
    <cellStyle name="Output 2 5 3 6 4" xfId="62117"/>
    <cellStyle name="Output 2 5 3 6 5" xfId="62118"/>
    <cellStyle name="Output 2 5 3 6 6" xfId="62119"/>
    <cellStyle name="Output 2 5 3 6 7" xfId="62120"/>
    <cellStyle name="Output 2 5 3 6 8" xfId="62121"/>
    <cellStyle name="Output 2 5 3 6 9" xfId="62122"/>
    <cellStyle name="Output 2 5 3 7" xfId="62123"/>
    <cellStyle name="Output 2 5 3 7 2" xfId="62124"/>
    <cellStyle name="Output 2 5 3 7 3" xfId="62125"/>
    <cellStyle name="Output 2 5 3 7 4" xfId="62126"/>
    <cellStyle name="Output 2 5 3 7 5" xfId="62127"/>
    <cellStyle name="Output 2 5 3 7 6" xfId="62128"/>
    <cellStyle name="Output 2 5 3 7 7" xfId="62129"/>
    <cellStyle name="Output 2 5 3 7 8" xfId="62130"/>
    <cellStyle name="Output 2 5 3 8" xfId="62131"/>
    <cellStyle name="Output 2 5 3 8 2" xfId="62132"/>
    <cellStyle name="Output 2 5 3 8 3" xfId="62133"/>
    <cellStyle name="Output 2 5 3 8 4" xfId="62134"/>
    <cellStyle name="Output 2 5 3 8 5" xfId="62135"/>
    <cellStyle name="Output 2 5 3 8 6" xfId="62136"/>
    <cellStyle name="Output 2 5 3 8 7" xfId="62137"/>
    <cellStyle name="Output 2 5 3 8 8" xfId="62138"/>
    <cellStyle name="Output 2 5 3 9" xfId="62139"/>
    <cellStyle name="Output 2 5 3 9 2" xfId="62140"/>
    <cellStyle name="Output 2 5 3 9 3" xfId="62141"/>
    <cellStyle name="Output 2 5 3 9 4" xfId="62142"/>
    <cellStyle name="Output 2 5 3 9 5" xfId="62143"/>
    <cellStyle name="Output 2 5 3 9 6" xfId="62144"/>
    <cellStyle name="Output 2 5 3 9 7" xfId="62145"/>
    <cellStyle name="Output 2 5 3 9 8" xfId="62146"/>
    <cellStyle name="Output 2 5 4" xfId="62147"/>
    <cellStyle name="Output 2 5 4 10" xfId="62148"/>
    <cellStyle name="Output 2 5 4 11" xfId="62149"/>
    <cellStyle name="Output 2 5 4 12" xfId="62150"/>
    <cellStyle name="Output 2 5 4 13" xfId="62151"/>
    <cellStyle name="Output 2 5 4 14" xfId="62152"/>
    <cellStyle name="Output 2 5 4 15" xfId="62153"/>
    <cellStyle name="Output 2 5 4 16" xfId="62154"/>
    <cellStyle name="Output 2 5 4 17" xfId="62155"/>
    <cellStyle name="Output 2 5 4 18" xfId="62156"/>
    <cellStyle name="Output 2 5 4 19" xfId="62157"/>
    <cellStyle name="Output 2 5 4 2" xfId="62158"/>
    <cellStyle name="Output 2 5 4 2 2" xfId="62159"/>
    <cellStyle name="Output 2 5 4 2 3" xfId="62160"/>
    <cellStyle name="Output 2 5 4 2 4" xfId="62161"/>
    <cellStyle name="Output 2 5 4 2 5" xfId="62162"/>
    <cellStyle name="Output 2 5 4 2 6" xfId="62163"/>
    <cellStyle name="Output 2 5 4 2 7" xfId="62164"/>
    <cellStyle name="Output 2 5 4 2 8" xfId="62165"/>
    <cellStyle name="Output 2 5 4 2 9" xfId="62166"/>
    <cellStyle name="Output 2 5 4 20" xfId="62167"/>
    <cellStyle name="Output 2 5 4 21" xfId="62168"/>
    <cellStyle name="Output 2 5 4 22" xfId="62169"/>
    <cellStyle name="Output 2 5 4 23" xfId="62170"/>
    <cellStyle name="Output 2 5 4 24" xfId="62171"/>
    <cellStyle name="Output 2 5 4 3" xfId="62172"/>
    <cellStyle name="Output 2 5 4 3 2" xfId="62173"/>
    <cellStyle name="Output 2 5 4 3 3" xfId="62174"/>
    <cellStyle name="Output 2 5 4 3 4" xfId="62175"/>
    <cellStyle name="Output 2 5 4 3 5" xfId="62176"/>
    <cellStyle name="Output 2 5 4 3 6" xfId="62177"/>
    <cellStyle name="Output 2 5 4 3 7" xfId="62178"/>
    <cellStyle name="Output 2 5 4 3 8" xfId="62179"/>
    <cellStyle name="Output 2 5 4 3 9" xfId="62180"/>
    <cellStyle name="Output 2 5 4 4" xfId="62181"/>
    <cellStyle name="Output 2 5 4 4 2" xfId="62182"/>
    <cellStyle name="Output 2 5 4 4 3" xfId="62183"/>
    <cellStyle name="Output 2 5 4 4 4" xfId="62184"/>
    <cellStyle name="Output 2 5 4 4 5" xfId="62185"/>
    <cellStyle name="Output 2 5 4 4 6" xfId="62186"/>
    <cellStyle name="Output 2 5 4 4 7" xfId="62187"/>
    <cellStyle name="Output 2 5 4 4 8" xfId="62188"/>
    <cellStyle name="Output 2 5 4 4 9" xfId="62189"/>
    <cellStyle name="Output 2 5 4 5" xfId="62190"/>
    <cellStyle name="Output 2 5 4 5 2" xfId="62191"/>
    <cellStyle name="Output 2 5 4 5 3" xfId="62192"/>
    <cellStyle name="Output 2 5 4 5 4" xfId="62193"/>
    <cellStyle name="Output 2 5 4 5 5" xfId="62194"/>
    <cellStyle name="Output 2 5 4 5 6" xfId="62195"/>
    <cellStyle name="Output 2 5 4 5 7" xfId="62196"/>
    <cellStyle name="Output 2 5 4 5 8" xfId="62197"/>
    <cellStyle name="Output 2 5 4 6" xfId="62198"/>
    <cellStyle name="Output 2 5 4 6 2" xfId="62199"/>
    <cellStyle name="Output 2 5 4 6 3" xfId="62200"/>
    <cellStyle name="Output 2 5 4 6 4" xfId="62201"/>
    <cellStyle name="Output 2 5 4 6 5" xfId="62202"/>
    <cellStyle name="Output 2 5 4 6 6" xfId="62203"/>
    <cellStyle name="Output 2 5 4 6 7" xfId="62204"/>
    <cellStyle name="Output 2 5 4 6 8" xfId="62205"/>
    <cellStyle name="Output 2 5 4 7" xfId="62206"/>
    <cellStyle name="Output 2 5 4 7 2" xfId="62207"/>
    <cellStyle name="Output 2 5 4 7 3" xfId="62208"/>
    <cellStyle name="Output 2 5 4 7 4" xfId="62209"/>
    <cellStyle name="Output 2 5 4 7 5" xfId="62210"/>
    <cellStyle name="Output 2 5 4 7 6" xfId="62211"/>
    <cellStyle name="Output 2 5 4 7 7" xfId="62212"/>
    <cellStyle name="Output 2 5 4 7 8" xfId="62213"/>
    <cellStyle name="Output 2 5 4 8" xfId="62214"/>
    <cellStyle name="Output 2 5 4 9" xfId="62215"/>
    <cellStyle name="Output 2 5 5" xfId="62216"/>
    <cellStyle name="Output 2 5 5 2" xfId="62217"/>
    <cellStyle name="Output 2 5 5 3" xfId="62218"/>
    <cellStyle name="Output 2 5 5 4" xfId="62219"/>
    <cellStyle name="Output 2 5 5 5" xfId="62220"/>
    <cellStyle name="Output 2 5 5 6" xfId="62221"/>
    <cellStyle name="Output 2 5 5 7" xfId="62222"/>
    <cellStyle name="Output 2 5 5 8" xfId="62223"/>
    <cellStyle name="Output 2 5 5 9" xfId="62224"/>
    <cellStyle name="Output 2 5 6" xfId="62225"/>
    <cellStyle name="Output 2 5 6 2" xfId="62226"/>
    <cellStyle name="Output 2 5 6 3" xfId="62227"/>
    <cellStyle name="Output 2 5 6 4" xfId="62228"/>
    <cellStyle name="Output 2 5 6 5" xfId="62229"/>
    <cellStyle name="Output 2 5 6 6" xfId="62230"/>
    <cellStyle name="Output 2 5 6 7" xfId="62231"/>
    <cellStyle name="Output 2 5 6 8" xfId="62232"/>
    <cellStyle name="Output 2 5 6 9" xfId="62233"/>
    <cellStyle name="Output 2 5 7" xfId="62234"/>
    <cellStyle name="Output 2 5 7 2" xfId="62235"/>
    <cellStyle name="Output 2 5 7 3" xfId="62236"/>
    <cellStyle name="Output 2 5 7 4" xfId="62237"/>
    <cellStyle name="Output 2 5 7 5" xfId="62238"/>
    <cellStyle name="Output 2 5 7 6" xfId="62239"/>
    <cellStyle name="Output 2 5 7 7" xfId="62240"/>
    <cellStyle name="Output 2 5 7 8" xfId="62241"/>
    <cellStyle name="Output 2 5 7 9" xfId="62242"/>
    <cellStyle name="Output 2 5 8" xfId="62243"/>
    <cellStyle name="Output 2 5 8 2" xfId="62244"/>
    <cellStyle name="Output 2 5 8 3" xfId="62245"/>
    <cellStyle name="Output 2 5 8 4" xfId="62246"/>
    <cellStyle name="Output 2 5 8 5" xfId="62247"/>
    <cellStyle name="Output 2 5 8 6" xfId="62248"/>
    <cellStyle name="Output 2 5 8 7" xfId="62249"/>
    <cellStyle name="Output 2 5 8 8" xfId="62250"/>
    <cellStyle name="Output 2 5 8 9" xfId="62251"/>
    <cellStyle name="Output 2 5 9" xfId="62252"/>
    <cellStyle name="Output 2 5 9 2" xfId="62253"/>
    <cellStyle name="Output 2 5 9 3" xfId="62254"/>
    <cellStyle name="Output 2 5 9 4" xfId="62255"/>
    <cellStyle name="Output 2 5 9 5" xfId="62256"/>
    <cellStyle name="Output 2 5 9 6" xfId="62257"/>
    <cellStyle name="Output 2 5 9 7" xfId="62258"/>
    <cellStyle name="Output 2 5 9 8" xfId="62259"/>
    <cellStyle name="Output 2 5 9 9" xfId="62260"/>
    <cellStyle name="Output 2 6" xfId="4611"/>
    <cellStyle name="Output 2 6 10" xfId="62261"/>
    <cellStyle name="Output 2 6 11" xfId="62262"/>
    <cellStyle name="Output 2 6 12" xfId="62263"/>
    <cellStyle name="Output 2 6 13" xfId="62264"/>
    <cellStyle name="Output 2 6 14" xfId="62265"/>
    <cellStyle name="Output 2 6 15" xfId="62266"/>
    <cellStyle name="Output 2 6 16" xfId="62267"/>
    <cellStyle name="Output 2 6 17" xfId="62268"/>
    <cellStyle name="Output 2 6 18" xfId="62269"/>
    <cellStyle name="Output 2 6 19" xfId="62270"/>
    <cellStyle name="Output 2 6 2" xfId="62271"/>
    <cellStyle name="Output 2 6 2 10" xfId="62272"/>
    <cellStyle name="Output 2 6 2 11" xfId="62273"/>
    <cellStyle name="Output 2 6 2 12" xfId="62274"/>
    <cellStyle name="Output 2 6 2 13" xfId="62275"/>
    <cellStyle name="Output 2 6 2 14" xfId="62276"/>
    <cellStyle name="Output 2 6 2 15" xfId="62277"/>
    <cellStyle name="Output 2 6 2 16" xfId="62278"/>
    <cellStyle name="Output 2 6 2 17" xfId="62279"/>
    <cellStyle name="Output 2 6 2 18" xfId="62280"/>
    <cellStyle name="Output 2 6 2 19" xfId="62281"/>
    <cellStyle name="Output 2 6 2 2" xfId="62282"/>
    <cellStyle name="Output 2 6 2 2 10" xfId="62283"/>
    <cellStyle name="Output 2 6 2 2 11" xfId="62284"/>
    <cellStyle name="Output 2 6 2 2 12" xfId="62285"/>
    <cellStyle name="Output 2 6 2 2 13" xfId="62286"/>
    <cellStyle name="Output 2 6 2 2 14" xfId="62287"/>
    <cellStyle name="Output 2 6 2 2 15" xfId="62288"/>
    <cellStyle name="Output 2 6 2 2 2" xfId="62289"/>
    <cellStyle name="Output 2 6 2 2 2 2" xfId="62290"/>
    <cellStyle name="Output 2 6 2 2 2 3" xfId="62291"/>
    <cellStyle name="Output 2 6 2 2 2 4" xfId="62292"/>
    <cellStyle name="Output 2 6 2 2 2 5" xfId="62293"/>
    <cellStyle name="Output 2 6 2 2 2 6" xfId="62294"/>
    <cellStyle name="Output 2 6 2 2 2 7" xfId="62295"/>
    <cellStyle name="Output 2 6 2 2 2 8" xfId="62296"/>
    <cellStyle name="Output 2 6 2 2 3" xfId="62297"/>
    <cellStyle name="Output 2 6 2 2 3 2" xfId="62298"/>
    <cellStyle name="Output 2 6 2 2 3 3" xfId="62299"/>
    <cellStyle name="Output 2 6 2 2 3 4" xfId="62300"/>
    <cellStyle name="Output 2 6 2 2 3 5" xfId="62301"/>
    <cellStyle name="Output 2 6 2 2 3 6" xfId="62302"/>
    <cellStyle name="Output 2 6 2 2 3 7" xfId="62303"/>
    <cellStyle name="Output 2 6 2 2 3 8" xfId="62304"/>
    <cellStyle name="Output 2 6 2 2 4" xfId="62305"/>
    <cellStyle name="Output 2 6 2 2 4 2" xfId="62306"/>
    <cellStyle name="Output 2 6 2 2 4 3" xfId="62307"/>
    <cellStyle name="Output 2 6 2 2 4 4" xfId="62308"/>
    <cellStyle name="Output 2 6 2 2 4 5" xfId="62309"/>
    <cellStyle name="Output 2 6 2 2 4 6" xfId="62310"/>
    <cellStyle name="Output 2 6 2 2 4 7" xfId="62311"/>
    <cellStyle name="Output 2 6 2 2 4 8" xfId="62312"/>
    <cellStyle name="Output 2 6 2 2 5" xfId="62313"/>
    <cellStyle name="Output 2 6 2 2 5 2" xfId="62314"/>
    <cellStyle name="Output 2 6 2 2 5 3" xfId="62315"/>
    <cellStyle name="Output 2 6 2 2 5 4" xfId="62316"/>
    <cellStyle name="Output 2 6 2 2 5 5" xfId="62317"/>
    <cellStyle name="Output 2 6 2 2 5 6" xfId="62318"/>
    <cellStyle name="Output 2 6 2 2 5 7" xfId="62319"/>
    <cellStyle name="Output 2 6 2 2 5 8" xfId="62320"/>
    <cellStyle name="Output 2 6 2 2 6" xfId="62321"/>
    <cellStyle name="Output 2 6 2 2 6 2" xfId="62322"/>
    <cellStyle name="Output 2 6 2 2 6 3" xfId="62323"/>
    <cellStyle name="Output 2 6 2 2 6 4" xfId="62324"/>
    <cellStyle name="Output 2 6 2 2 6 5" xfId="62325"/>
    <cellStyle name="Output 2 6 2 2 6 6" xfId="62326"/>
    <cellStyle name="Output 2 6 2 2 6 7" xfId="62327"/>
    <cellStyle name="Output 2 6 2 2 6 8" xfId="62328"/>
    <cellStyle name="Output 2 6 2 2 7" xfId="62329"/>
    <cellStyle name="Output 2 6 2 2 7 2" xfId="62330"/>
    <cellStyle name="Output 2 6 2 2 7 3" xfId="62331"/>
    <cellStyle name="Output 2 6 2 2 7 4" xfId="62332"/>
    <cellStyle name="Output 2 6 2 2 7 5" xfId="62333"/>
    <cellStyle name="Output 2 6 2 2 7 6" xfId="62334"/>
    <cellStyle name="Output 2 6 2 2 7 7" xfId="62335"/>
    <cellStyle name="Output 2 6 2 2 7 8" xfId="62336"/>
    <cellStyle name="Output 2 6 2 2 8" xfId="62337"/>
    <cellStyle name="Output 2 6 2 2 9" xfId="62338"/>
    <cellStyle name="Output 2 6 2 20" xfId="62339"/>
    <cellStyle name="Output 2 6 2 21" xfId="62340"/>
    <cellStyle name="Output 2 6 2 22" xfId="62341"/>
    <cellStyle name="Output 2 6 2 23" xfId="62342"/>
    <cellStyle name="Output 2 6 2 24" xfId="62343"/>
    <cellStyle name="Output 2 6 2 25" xfId="62344"/>
    <cellStyle name="Output 2 6 2 26" xfId="62345"/>
    <cellStyle name="Output 2 6 2 27" xfId="62346"/>
    <cellStyle name="Output 2 6 2 3" xfId="62347"/>
    <cellStyle name="Output 2 6 2 3 10" xfId="62348"/>
    <cellStyle name="Output 2 6 2 3 11" xfId="62349"/>
    <cellStyle name="Output 2 6 2 3 12" xfId="62350"/>
    <cellStyle name="Output 2 6 2 3 13" xfId="62351"/>
    <cellStyle name="Output 2 6 2 3 14" xfId="62352"/>
    <cellStyle name="Output 2 6 2 3 15" xfId="62353"/>
    <cellStyle name="Output 2 6 2 3 2" xfId="62354"/>
    <cellStyle name="Output 2 6 2 3 2 2" xfId="62355"/>
    <cellStyle name="Output 2 6 2 3 2 3" xfId="62356"/>
    <cellStyle name="Output 2 6 2 3 2 4" xfId="62357"/>
    <cellStyle name="Output 2 6 2 3 2 5" xfId="62358"/>
    <cellStyle name="Output 2 6 2 3 2 6" xfId="62359"/>
    <cellStyle name="Output 2 6 2 3 2 7" xfId="62360"/>
    <cellStyle name="Output 2 6 2 3 2 8" xfId="62361"/>
    <cellStyle name="Output 2 6 2 3 3" xfId="62362"/>
    <cellStyle name="Output 2 6 2 3 3 2" xfId="62363"/>
    <cellStyle name="Output 2 6 2 3 3 3" xfId="62364"/>
    <cellStyle name="Output 2 6 2 3 3 4" xfId="62365"/>
    <cellStyle name="Output 2 6 2 3 3 5" xfId="62366"/>
    <cellStyle name="Output 2 6 2 3 3 6" xfId="62367"/>
    <cellStyle name="Output 2 6 2 3 3 7" xfId="62368"/>
    <cellStyle name="Output 2 6 2 3 3 8" xfId="62369"/>
    <cellStyle name="Output 2 6 2 3 4" xfId="62370"/>
    <cellStyle name="Output 2 6 2 3 4 2" xfId="62371"/>
    <cellStyle name="Output 2 6 2 3 4 3" xfId="62372"/>
    <cellStyle name="Output 2 6 2 3 4 4" xfId="62373"/>
    <cellStyle name="Output 2 6 2 3 4 5" xfId="62374"/>
    <cellStyle name="Output 2 6 2 3 4 6" xfId="62375"/>
    <cellStyle name="Output 2 6 2 3 4 7" xfId="62376"/>
    <cellStyle name="Output 2 6 2 3 4 8" xfId="62377"/>
    <cellStyle name="Output 2 6 2 3 5" xfId="62378"/>
    <cellStyle name="Output 2 6 2 3 5 2" xfId="62379"/>
    <cellStyle name="Output 2 6 2 3 5 3" xfId="62380"/>
    <cellStyle name="Output 2 6 2 3 5 4" xfId="62381"/>
    <cellStyle name="Output 2 6 2 3 5 5" xfId="62382"/>
    <cellStyle name="Output 2 6 2 3 5 6" xfId="62383"/>
    <cellStyle name="Output 2 6 2 3 5 7" xfId="62384"/>
    <cellStyle name="Output 2 6 2 3 5 8" xfId="62385"/>
    <cellStyle name="Output 2 6 2 3 6" xfId="62386"/>
    <cellStyle name="Output 2 6 2 3 6 2" xfId="62387"/>
    <cellStyle name="Output 2 6 2 3 6 3" xfId="62388"/>
    <cellStyle name="Output 2 6 2 3 6 4" xfId="62389"/>
    <cellStyle name="Output 2 6 2 3 6 5" xfId="62390"/>
    <cellStyle name="Output 2 6 2 3 6 6" xfId="62391"/>
    <cellStyle name="Output 2 6 2 3 6 7" xfId="62392"/>
    <cellStyle name="Output 2 6 2 3 6 8" xfId="62393"/>
    <cellStyle name="Output 2 6 2 3 7" xfId="62394"/>
    <cellStyle name="Output 2 6 2 3 7 2" xfId="62395"/>
    <cellStyle name="Output 2 6 2 3 7 3" xfId="62396"/>
    <cellStyle name="Output 2 6 2 3 7 4" xfId="62397"/>
    <cellStyle name="Output 2 6 2 3 7 5" xfId="62398"/>
    <cellStyle name="Output 2 6 2 3 7 6" xfId="62399"/>
    <cellStyle name="Output 2 6 2 3 7 7" xfId="62400"/>
    <cellStyle name="Output 2 6 2 3 7 8" xfId="62401"/>
    <cellStyle name="Output 2 6 2 3 8" xfId="62402"/>
    <cellStyle name="Output 2 6 2 3 9" xfId="62403"/>
    <cellStyle name="Output 2 6 2 4" xfId="62404"/>
    <cellStyle name="Output 2 6 2 4 2" xfId="62405"/>
    <cellStyle name="Output 2 6 2 4 3" xfId="62406"/>
    <cellStyle name="Output 2 6 2 4 4" xfId="62407"/>
    <cellStyle name="Output 2 6 2 4 5" xfId="62408"/>
    <cellStyle name="Output 2 6 2 4 6" xfId="62409"/>
    <cellStyle name="Output 2 6 2 4 7" xfId="62410"/>
    <cellStyle name="Output 2 6 2 4 8" xfId="62411"/>
    <cellStyle name="Output 2 6 2 4 9" xfId="62412"/>
    <cellStyle name="Output 2 6 2 5" xfId="62413"/>
    <cellStyle name="Output 2 6 2 5 2" xfId="62414"/>
    <cellStyle name="Output 2 6 2 5 3" xfId="62415"/>
    <cellStyle name="Output 2 6 2 5 4" xfId="62416"/>
    <cellStyle name="Output 2 6 2 5 5" xfId="62417"/>
    <cellStyle name="Output 2 6 2 5 6" xfId="62418"/>
    <cellStyle name="Output 2 6 2 5 7" xfId="62419"/>
    <cellStyle name="Output 2 6 2 5 8" xfId="62420"/>
    <cellStyle name="Output 2 6 2 6" xfId="62421"/>
    <cellStyle name="Output 2 6 2 6 2" xfId="62422"/>
    <cellStyle name="Output 2 6 2 6 3" xfId="62423"/>
    <cellStyle name="Output 2 6 2 6 4" xfId="62424"/>
    <cellStyle name="Output 2 6 2 6 5" xfId="62425"/>
    <cellStyle name="Output 2 6 2 6 6" xfId="62426"/>
    <cellStyle name="Output 2 6 2 6 7" xfId="62427"/>
    <cellStyle name="Output 2 6 2 6 8" xfId="62428"/>
    <cellStyle name="Output 2 6 2 7" xfId="62429"/>
    <cellStyle name="Output 2 6 2 7 2" xfId="62430"/>
    <cellStyle name="Output 2 6 2 7 3" xfId="62431"/>
    <cellStyle name="Output 2 6 2 7 4" xfId="62432"/>
    <cellStyle name="Output 2 6 2 7 5" xfId="62433"/>
    <cellStyle name="Output 2 6 2 7 6" xfId="62434"/>
    <cellStyle name="Output 2 6 2 7 7" xfId="62435"/>
    <cellStyle name="Output 2 6 2 7 8" xfId="62436"/>
    <cellStyle name="Output 2 6 2 8" xfId="62437"/>
    <cellStyle name="Output 2 6 2 8 2" xfId="62438"/>
    <cellStyle name="Output 2 6 2 8 3" xfId="62439"/>
    <cellStyle name="Output 2 6 2 8 4" xfId="62440"/>
    <cellStyle name="Output 2 6 2 8 5" xfId="62441"/>
    <cellStyle name="Output 2 6 2 8 6" xfId="62442"/>
    <cellStyle name="Output 2 6 2 8 7" xfId="62443"/>
    <cellStyle name="Output 2 6 2 8 8" xfId="62444"/>
    <cellStyle name="Output 2 6 2 9" xfId="62445"/>
    <cellStyle name="Output 2 6 2 9 2" xfId="62446"/>
    <cellStyle name="Output 2 6 2 9 3" xfId="62447"/>
    <cellStyle name="Output 2 6 2 9 4" xfId="62448"/>
    <cellStyle name="Output 2 6 2 9 5" xfId="62449"/>
    <cellStyle name="Output 2 6 2 9 6" xfId="62450"/>
    <cellStyle name="Output 2 6 2 9 7" xfId="62451"/>
    <cellStyle name="Output 2 6 2 9 8" xfId="62452"/>
    <cellStyle name="Output 2 6 20" xfId="62453"/>
    <cellStyle name="Output 2 6 21" xfId="62454"/>
    <cellStyle name="Output 2 6 22" xfId="62455"/>
    <cellStyle name="Output 2 6 23" xfId="62456"/>
    <cellStyle name="Output 2 6 3" xfId="62457"/>
    <cellStyle name="Output 2 6 3 10" xfId="62458"/>
    <cellStyle name="Output 2 6 3 11" xfId="62459"/>
    <cellStyle name="Output 2 6 3 12" xfId="62460"/>
    <cellStyle name="Output 2 6 3 13" xfId="62461"/>
    <cellStyle name="Output 2 6 3 14" xfId="62462"/>
    <cellStyle name="Output 2 6 3 15" xfId="62463"/>
    <cellStyle name="Output 2 6 3 16" xfId="62464"/>
    <cellStyle name="Output 2 6 3 17" xfId="62465"/>
    <cellStyle name="Output 2 6 3 18" xfId="62466"/>
    <cellStyle name="Output 2 6 3 19" xfId="62467"/>
    <cellStyle name="Output 2 6 3 2" xfId="62468"/>
    <cellStyle name="Output 2 6 3 2 2" xfId="62469"/>
    <cellStyle name="Output 2 6 3 2 3" xfId="62470"/>
    <cellStyle name="Output 2 6 3 2 4" xfId="62471"/>
    <cellStyle name="Output 2 6 3 2 5" xfId="62472"/>
    <cellStyle name="Output 2 6 3 2 6" xfId="62473"/>
    <cellStyle name="Output 2 6 3 2 7" xfId="62474"/>
    <cellStyle name="Output 2 6 3 2 8" xfId="62475"/>
    <cellStyle name="Output 2 6 3 20" xfId="62476"/>
    <cellStyle name="Output 2 6 3 21" xfId="62477"/>
    <cellStyle name="Output 2 6 3 22" xfId="62478"/>
    <cellStyle name="Output 2 6 3 23" xfId="62479"/>
    <cellStyle name="Output 2 6 3 24" xfId="62480"/>
    <cellStyle name="Output 2 6 3 3" xfId="62481"/>
    <cellStyle name="Output 2 6 3 3 2" xfId="62482"/>
    <cellStyle name="Output 2 6 3 3 3" xfId="62483"/>
    <cellStyle name="Output 2 6 3 3 4" xfId="62484"/>
    <cellStyle name="Output 2 6 3 3 5" xfId="62485"/>
    <cellStyle name="Output 2 6 3 3 6" xfId="62486"/>
    <cellStyle name="Output 2 6 3 3 7" xfId="62487"/>
    <cellStyle name="Output 2 6 3 3 8" xfId="62488"/>
    <cellStyle name="Output 2 6 3 4" xfId="62489"/>
    <cellStyle name="Output 2 6 3 4 2" xfId="62490"/>
    <cellStyle name="Output 2 6 3 4 3" xfId="62491"/>
    <cellStyle name="Output 2 6 3 4 4" xfId="62492"/>
    <cellStyle name="Output 2 6 3 4 5" xfId="62493"/>
    <cellStyle name="Output 2 6 3 4 6" xfId="62494"/>
    <cellStyle name="Output 2 6 3 4 7" xfId="62495"/>
    <cellStyle name="Output 2 6 3 4 8" xfId="62496"/>
    <cellStyle name="Output 2 6 3 5" xfId="62497"/>
    <cellStyle name="Output 2 6 3 5 2" xfId="62498"/>
    <cellStyle name="Output 2 6 3 5 3" xfId="62499"/>
    <cellStyle name="Output 2 6 3 5 4" xfId="62500"/>
    <cellStyle name="Output 2 6 3 5 5" xfId="62501"/>
    <cellStyle name="Output 2 6 3 5 6" xfId="62502"/>
    <cellStyle name="Output 2 6 3 5 7" xfId="62503"/>
    <cellStyle name="Output 2 6 3 5 8" xfId="62504"/>
    <cellStyle name="Output 2 6 3 6" xfId="62505"/>
    <cellStyle name="Output 2 6 3 6 2" xfId="62506"/>
    <cellStyle name="Output 2 6 3 6 3" xfId="62507"/>
    <cellStyle name="Output 2 6 3 6 4" xfId="62508"/>
    <cellStyle name="Output 2 6 3 6 5" xfId="62509"/>
    <cellStyle name="Output 2 6 3 6 6" xfId="62510"/>
    <cellStyle name="Output 2 6 3 6 7" xfId="62511"/>
    <cellStyle name="Output 2 6 3 6 8" xfId="62512"/>
    <cellStyle name="Output 2 6 3 7" xfId="62513"/>
    <cellStyle name="Output 2 6 3 7 2" xfId="62514"/>
    <cellStyle name="Output 2 6 3 7 3" xfId="62515"/>
    <cellStyle name="Output 2 6 3 7 4" xfId="62516"/>
    <cellStyle name="Output 2 6 3 7 5" xfId="62517"/>
    <cellStyle name="Output 2 6 3 7 6" xfId="62518"/>
    <cellStyle name="Output 2 6 3 7 7" xfId="62519"/>
    <cellStyle name="Output 2 6 3 7 8" xfId="62520"/>
    <cellStyle name="Output 2 6 3 8" xfId="62521"/>
    <cellStyle name="Output 2 6 3 9" xfId="62522"/>
    <cellStyle name="Output 2 6 4" xfId="62523"/>
    <cellStyle name="Output 2 6 4 2" xfId="62524"/>
    <cellStyle name="Output 2 6 4 3" xfId="62525"/>
    <cellStyle name="Output 2 6 4 4" xfId="62526"/>
    <cellStyle name="Output 2 6 4 5" xfId="62527"/>
    <cellStyle name="Output 2 6 4 6" xfId="62528"/>
    <cellStyle name="Output 2 6 4 7" xfId="62529"/>
    <cellStyle name="Output 2 6 4 8" xfId="62530"/>
    <cellStyle name="Output 2 6 4 9" xfId="62531"/>
    <cellStyle name="Output 2 6 5" xfId="62532"/>
    <cellStyle name="Output 2 6 5 2" xfId="62533"/>
    <cellStyle name="Output 2 6 5 3" xfId="62534"/>
    <cellStyle name="Output 2 6 5 4" xfId="62535"/>
    <cellStyle name="Output 2 6 5 5" xfId="62536"/>
    <cellStyle name="Output 2 6 5 6" xfId="62537"/>
    <cellStyle name="Output 2 6 5 7" xfId="62538"/>
    <cellStyle name="Output 2 6 5 8" xfId="62539"/>
    <cellStyle name="Output 2 6 5 9" xfId="62540"/>
    <cellStyle name="Output 2 6 6" xfId="62541"/>
    <cellStyle name="Output 2 6 6 2" xfId="62542"/>
    <cellStyle name="Output 2 6 6 3" xfId="62543"/>
    <cellStyle name="Output 2 6 6 4" xfId="62544"/>
    <cellStyle name="Output 2 6 6 5" xfId="62545"/>
    <cellStyle name="Output 2 6 6 6" xfId="62546"/>
    <cellStyle name="Output 2 6 6 7" xfId="62547"/>
    <cellStyle name="Output 2 6 6 8" xfId="62548"/>
    <cellStyle name="Output 2 6 6 9" xfId="62549"/>
    <cellStyle name="Output 2 6 7" xfId="62550"/>
    <cellStyle name="Output 2 6 7 2" xfId="62551"/>
    <cellStyle name="Output 2 6 7 3" xfId="62552"/>
    <cellStyle name="Output 2 6 7 4" xfId="62553"/>
    <cellStyle name="Output 2 6 7 5" xfId="62554"/>
    <cellStyle name="Output 2 6 7 6" xfId="62555"/>
    <cellStyle name="Output 2 6 7 7" xfId="62556"/>
    <cellStyle name="Output 2 6 7 8" xfId="62557"/>
    <cellStyle name="Output 2 6 7 9" xfId="62558"/>
    <cellStyle name="Output 2 6 8" xfId="62559"/>
    <cellStyle name="Output 2 6 8 2" xfId="62560"/>
    <cellStyle name="Output 2 6 8 3" xfId="62561"/>
    <cellStyle name="Output 2 6 8 4" xfId="62562"/>
    <cellStyle name="Output 2 6 8 5" xfId="62563"/>
    <cellStyle name="Output 2 6 8 6" xfId="62564"/>
    <cellStyle name="Output 2 6 8 7" xfId="62565"/>
    <cellStyle name="Output 2 6 8 8" xfId="62566"/>
    <cellStyle name="Output 2 6 9" xfId="62567"/>
    <cellStyle name="Output 2 7" xfId="4612"/>
    <cellStyle name="Output 2 7 10" xfId="62568"/>
    <cellStyle name="Output 2 7 11" xfId="62569"/>
    <cellStyle name="Output 2 7 12" xfId="62570"/>
    <cellStyle name="Output 2 7 13" xfId="62571"/>
    <cellStyle name="Output 2 7 14" xfId="62572"/>
    <cellStyle name="Output 2 7 15" xfId="62573"/>
    <cellStyle name="Output 2 7 16" xfId="62574"/>
    <cellStyle name="Output 2 7 17" xfId="62575"/>
    <cellStyle name="Output 2 7 18" xfId="62576"/>
    <cellStyle name="Output 2 7 19" xfId="62577"/>
    <cellStyle name="Output 2 7 2" xfId="62578"/>
    <cellStyle name="Output 2 7 3" xfId="62579"/>
    <cellStyle name="Output 2 7 4" xfId="62580"/>
    <cellStyle name="Output 2 7 5" xfId="62581"/>
    <cellStyle name="Output 2 7 6" xfId="62582"/>
    <cellStyle name="Output 2 7 7" xfId="62583"/>
    <cellStyle name="Output 2 7 8" xfId="62584"/>
    <cellStyle name="Output 2 7 9" xfId="62585"/>
    <cellStyle name="Output 2 8" xfId="4613"/>
    <cellStyle name="Output 2 8 10" xfId="62586"/>
    <cellStyle name="Output 2 8 11" xfId="62587"/>
    <cellStyle name="Output 2 8 12" xfId="62588"/>
    <cellStyle name="Output 2 8 13" xfId="62589"/>
    <cellStyle name="Output 2 8 14" xfId="62590"/>
    <cellStyle name="Output 2 8 15" xfId="62591"/>
    <cellStyle name="Output 2 8 16" xfId="62592"/>
    <cellStyle name="Output 2 8 17" xfId="62593"/>
    <cellStyle name="Output 2 8 18" xfId="62594"/>
    <cellStyle name="Output 2 8 2" xfId="62595"/>
    <cellStyle name="Output 2 8 3" xfId="62596"/>
    <cellStyle name="Output 2 8 4" xfId="62597"/>
    <cellStyle name="Output 2 8 5" xfId="62598"/>
    <cellStyle name="Output 2 8 6" xfId="62599"/>
    <cellStyle name="Output 2 8 7" xfId="62600"/>
    <cellStyle name="Output 2 8 8" xfId="62601"/>
    <cellStyle name="Output 2 8 9" xfId="62602"/>
    <cellStyle name="Output 2 9" xfId="4614"/>
    <cellStyle name="Output 2 9 2" xfId="62603"/>
    <cellStyle name="Output 2 9 3" xfId="62604"/>
    <cellStyle name="Output 2 9 4" xfId="62605"/>
    <cellStyle name="Output 2 9 5" xfId="62606"/>
    <cellStyle name="Output 2 9 6" xfId="62607"/>
    <cellStyle name="Output 2 9 7" xfId="62608"/>
    <cellStyle name="Output 2 9 8" xfId="62609"/>
    <cellStyle name="Output 2 9 9" xfId="62610"/>
    <cellStyle name="Output 3" xfId="4615"/>
    <cellStyle name="Output 4" xfId="10188"/>
    <cellStyle name="Output 5" xfId="10227"/>
    <cellStyle name="Output 6" xfId="10321"/>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0"/>
    <cellStyle name="Percent [1] 2 2" xfId="10166"/>
    <cellStyle name="Percent [1] 2 2 2" xfId="10304"/>
    <cellStyle name="Percent [1] 2 2 2 2" xfId="10497"/>
    <cellStyle name="Percent [1] 2 3" xfId="10258"/>
    <cellStyle name="Percent [1] 2 3 2" xfId="10471"/>
    <cellStyle name="Percent [1] 3" xfId="9823"/>
    <cellStyle name="Percent [1] 3 2" xfId="10244"/>
    <cellStyle name="Percent [1] 3 2 2" xfId="10460"/>
    <cellStyle name="Percent [1] 4" xfId="10213"/>
    <cellStyle name="Percent [1] 4 2" xfId="10431"/>
    <cellStyle name="Percent [1] 5" xfId="10365"/>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611"/>
    <cellStyle name="Percent 12" xfId="62612"/>
    <cellStyle name="Percent 12 2" xfId="62613"/>
    <cellStyle name="Percent 12 2 2" xfId="62614"/>
    <cellStyle name="Percent 12 2 2 2" xfId="62615"/>
    <cellStyle name="Percent 12 2 3" xfId="62616"/>
    <cellStyle name="Percent 12 2 4" xfId="62617"/>
    <cellStyle name="Percent 12 3" xfId="62618"/>
    <cellStyle name="Percent 12 3 2" xfId="62619"/>
    <cellStyle name="Percent 12 4" xfId="62620"/>
    <cellStyle name="Percent 12 5" xfId="62621"/>
    <cellStyle name="Percent 12 6" xfId="62622"/>
    <cellStyle name="Percent 13" xfId="62623"/>
    <cellStyle name="Percent 13 2" xfId="62624"/>
    <cellStyle name="Percent 13 2 2" xfId="62625"/>
    <cellStyle name="Percent 13 2 2 2" xfId="62626"/>
    <cellStyle name="Percent 13 2 3" xfId="62627"/>
    <cellStyle name="Percent 13 2 4" xfId="62628"/>
    <cellStyle name="Percent 13 3" xfId="62629"/>
    <cellStyle name="Percent 13 3 2" xfId="62630"/>
    <cellStyle name="Percent 13 4" xfId="62631"/>
    <cellStyle name="Percent 13 5" xfId="62632"/>
    <cellStyle name="Percent 13 6" xfId="62633"/>
    <cellStyle name="Percent 14" xfId="62634"/>
    <cellStyle name="Percent 15" xfId="62635"/>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636"/>
    <cellStyle name="Percent 2 20" xfId="62637"/>
    <cellStyle name="Percent 2 3" xfId="10"/>
    <cellStyle name="Percent 2 3 2" xfId="9891"/>
    <cellStyle name="Percent 2 3 2 2" xfId="62638"/>
    <cellStyle name="Percent 2 3 2 2 2" xfId="62639"/>
    <cellStyle name="Percent 2 3 2 2 2 2" xfId="62640"/>
    <cellStyle name="Percent 2 3 2 2 3" xfId="62641"/>
    <cellStyle name="Percent 2 3 2 2 4" xfId="62642"/>
    <cellStyle name="Percent 2 3 2 3" xfId="62643"/>
    <cellStyle name="Percent 2 3 2 3 2" xfId="62644"/>
    <cellStyle name="Percent 2 3 2 4" xfId="62645"/>
    <cellStyle name="Percent 2 3 2 5" xfId="62646"/>
    <cellStyle name="Percent 2 3 2 6" xfId="62647"/>
    <cellStyle name="Percent 2 3 2 7" xfId="62648"/>
    <cellStyle name="Percent 2 3 3" xfId="62649"/>
    <cellStyle name="Percent 2 3 3 2" xfId="62650"/>
    <cellStyle name="Percent 2 3 3 2 2" xfId="62651"/>
    <cellStyle name="Percent 2 3 3 3" xfId="62652"/>
    <cellStyle name="Percent 2 3 3 4" xfId="62653"/>
    <cellStyle name="Percent 2 3 3 5" xfId="62654"/>
    <cellStyle name="Percent 2 3 4" xfId="62655"/>
    <cellStyle name="Percent 2 3 4 2" xfId="62656"/>
    <cellStyle name="Percent 2 3 5" xfId="62657"/>
    <cellStyle name="Percent 2 3 6" xfId="62658"/>
    <cellStyle name="Percent 2 3 7" xfId="62659"/>
    <cellStyle name="Percent 2 4" xfId="4662"/>
    <cellStyle name="Percent 2 4 2" xfId="62660"/>
    <cellStyle name="Percent 2 4 2 2" xfId="62661"/>
    <cellStyle name="Percent 2 4 2 2 2" xfId="62662"/>
    <cellStyle name="Percent 2 4 2 3" xfId="62663"/>
    <cellStyle name="Percent 2 4 2 4" xfId="62664"/>
    <cellStyle name="Percent 2 4 2 5" xfId="62665"/>
    <cellStyle name="Percent 2 4 3" xfId="62666"/>
    <cellStyle name="Percent 2 4 3 2" xfId="62667"/>
    <cellStyle name="Percent 2 4 4" xfId="62668"/>
    <cellStyle name="Percent 2 4 5" xfId="62669"/>
    <cellStyle name="Percent 2 4 6" xfId="62670"/>
    <cellStyle name="Percent 2 4 7" xfId="62671"/>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672"/>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673"/>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674"/>
    <cellStyle name="Percent 3 2 2" xfId="4730"/>
    <cellStyle name="Percent 3 2 2 2" xfId="4731"/>
    <cellStyle name="Percent 3 2 2 2 2" xfId="62675"/>
    <cellStyle name="Percent 3 2 2 2 2 2" xfId="62676"/>
    <cellStyle name="Percent 3 2 2 2 2 2 2" xfId="62677"/>
    <cellStyle name="Percent 3 2 2 2 2 3" xfId="62678"/>
    <cellStyle name="Percent 3 2 2 2 2 4" xfId="62679"/>
    <cellStyle name="Percent 3 2 2 2 3" xfId="62680"/>
    <cellStyle name="Percent 3 2 2 2 3 2" xfId="62681"/>
    <cellStyle name="Percent 3 2 2 2 4" xfId="62682"/>
    <cellStyle name="Percent 3 2 2 2 5" xfId="62683"/>
    <cellStyle name="Percent 3 2 2 2 6" xfId="62684"/>
    <cellStyle name="Percent 3 2 2 3" xfId="62685"/>
    <cellStyle name="Percent 3 2 2 3 2" xfId="62686"/>
    <cellStyle name="Percent 3 2 2 3 2 2" xfId="62687"/>
    <cellStyle name="Percent 3 2 2 3 3" xfId="62688"/>
    <cellStyle name="Percent 3 2 2 3 4" xfId="62689"/>
    <cellStyle name="Percent 3 2 2 4" xfId="62690"/>
    <cellStyle name="Percent 3 2 2 4 2" xfId="62691"/>
    <cellStyle name="Percent 3 2 2 5" xfId="62692"/>
    <cellStyle name="Percent 3 2 2 6" xfId="62693"/>
    <cellStyle name="Percent 3 2 2 7" xfId="62694"/>
    <cellStyle name="Percent 3 2 3" xfId="4732"/>
    <cellStyle name="Percent 3 2 3 2" xfId="62695"/>
    <cellStyle name="Percent 3 2 3 2 2" xfId="62696"/>
    <cellStyle name="Percent 3 2 3 2 2 2" xfId="62697"/>
    <cellStyle name="Percent 3 2 3 2 3" xfId="62698"/>
    <cellStyle name="Percent 3 2 3 2 4" xfId="62699"/>
    <cellStyle name="Percent 3 2 3 3" xfId="62700"/>
    <cellStyle name="Percent 3 2 3 3 2" xfId="62701"/>
    <cellStyle name="Percent 3 2 3 4" xfId="62702"/>
    <cellStyle name="Percent 3 2 3 5" xfId="62703"/>
    <cellStyle name="Percent 3 2 3 6" xfId="62704"/>
    <cellStyle name="Percent 3 2 4" xfId="4733"/>
    <cellStyle name="Percent 3 2 4 2" xfId="62705"/>
    <cellStyle name="Percent 3 2 4 2 2" xfId="62706"/>
    <cellStyle name="Percent 3 2 4 2 2 2" xfId="62707"/>
    <cellStyle name="Percent 3 2 4 2 3" xfId="62708"/>
    <cellStyle name="Percent 3 2 4 2 4" xfId="62709"/>
    <cellStyle name="Percent 3 2 4 3" xfId="62710"/>
    <cellStyle name="Percent 3 2 4 3 2" xfId="62711"/>
    <cellStyle name="Percent 3 2 4 4" xfId="62712"/>
    <cellStyle name="Percent 3 2 4 5" xfId="62713"/>
    <cellStyle name="Percent 3 2 4 6" xfId="62714"/>
    <cellStyle name="Percent 3 2 5" xfId="62715"/>
    <cellStyle name="Percent 3 2 5 2" xfId="62716"/>
    <cellStyle name="Percent 3 2 5 2 2" xfId="62717"/>
    <cellStyle name="Percent 3 2 5 3" xfId="62718"/>
    <cellStyle name="Percent 3 2 5 4" xfId="62719"/>
    <cellStyle name="Percent 3 2 6" xfId="62720"/>
    <cellStyle name="Percent 3 2 6 2" xfId="62721"/>
    <cellStyle name="Percent 3 2 7" xfId="62722"/>
    <cellStyle name="Percent 3 2 8" xfId="62723"/>
    <cellStyle name="Percent 3 2 9" xfId="62724"/>
    <cellStyle name="Percent 3 3" xfId="4734"/>
    <cellStyle name="Percent 3 4" xfId="4735"/>
    <cellStyle name="Percent 3 5" xfId="62725"/>
    <cellStyle name="Percent 4" xfId="4736"/>
    <cellStyle name="Percent 4 2" xfId="4737"/>
    <cellStyle name="Percent 4 2 2" xfId="4738"/>
    <cellStyle name="Percent 4 2 2 2" xfId="62726"/>
    <cellStyle name="Percent 4 2 2 2 2" xfId="62727"/>
    <cellStyle name="Percent 4 2 2 2 2 2" xfId="62728"/>
    <cellStyle name="Percent 4 2 2 2 2 2 2" xfId="62729"/>
    <cellStyle name="Percent 4 2 2 2 2 2 2 2" xfId="62730"/>
    <cellStyle name="Percent 4 2 2 2 2 2 3" xfId="62731"/>
    <cellStyle name="Percent 4 2 2 2 2 2 4" xfId="62732"/>
    <cellStyle name="Percent 4 2 2 2 2 3" xfId="62733"/>
    <cellStyle name="Percent 4 2 2 2 2 3 2" xfId="62734"/>
    <cellStyle name="Percent 4 2 2 2 2 4" xfId="62735"/>
    <cellStyle name="Percent 4 2 2 2 2 5" xfId="62736"/>
    <cellStyle name="Percent 4 2 2 2 2 6" xfId="62737"/>
    <cellStyle name="Percent 4 2 2 2 3" xfId="62738"/>
    <cellStyle name="Percent 4 2 2 2 3 2" xfId="62739"/>
    <cellStyle name="Percent 4 2 2 2 3 2 2" xfId="62740"/>
    <cellStyle name="Percent 4 2 2 2 3 3" xfId="62741"/>
    <cellStyle name="Percent 4 2 2 2 3 4" xfId="62742"/>
    <cellStyle name="Percent 4 2 2 2 4" xfId="62743"/>
    <cellStyle name="Percent 4 2 2 2 4 2" xfId="62744"/>
    <cellStyle name="Percent 4 2 2 2 5" xfId="62745"/>
    <cellStyle name="Percent 4 2 2 2 6" xfId="62746"/>
    <cellStyle name="Percent 4 2 2 2 7" xfId="62747"/>
    <cellStyle name="Percent 4 2 2 3" xfId="62748"/>
    <cellStyle name="Percent 4 2 2 3 2" xfId="62749"/>
    <cellStyle name="Percent 4 2 2 3 2 2" xfId="62750"/>
    <cellStyle name="Percent 4 2 2 3 2 2 2" xfId="62751"/>
    <cellStyle name="Percent 4 2 2 3 2 3" xfId="62752"/>
    <cellStyle name="Percent 4 2 2 3 2 4" xfId="62753"/>
    <cellStyle name="Percent 4 2 2 3 3" xfId="62754"/>
    <cellStyle name="Percent 4 2 2 3 3 2" xfId="62755"/>
    <cellStyle name="Percent 4 2 2 3 4" xfId="62756"/>
    <cellStyle name="Percent 4 2 2 3 5" xfId="62757"/>
    <cellStyle name="Percent 4 2 2 3 6" xfId="62758"/>
    <cellStyle name="Percent 4 2 2 4" xfId="62759"/>
    <cellStyle name="Percent 4 2 2 4 2" xfId="62760"/>
    <cellStyle name="Percent 4 2 2 4 2 2" xfId="62761"/>
    <cellStyle name="Percent 4 2 2 4 2 2 2" xfId="62762"/>
    <cellStyle name="Percent 4 2 2 4 2 3" xfId="62763"/>
    <cellStyle name="Percent 4 2 2 4 2 4" xfId="62764"/>
    <cellStyle name="Percent 4 2 2 4 3" xfId="62765"/>
    <cellStyle name="Percent 4 2 2 4 3 2" xfId="62766"/>
    <cellStyle name="Percent 4 2 2 4 4" xfId="62767"/>
    <cellStyle name="Percent 4 2 2 4 5" xfId="62768"/>
    <cellStyle name="Percent 4 2 2 4 6" xfId="62769"/>
    <cellStyle name="Percent 4 2 2 5" xfId="62770"/>
    <cellStyle name="Percent 4 2 2 5 2" xfId="62771"/>
    <cellStyle name="Percent 4 2 2 5 2 2" xfId="62772"/>
    <cellStyle name="Percent 4 2 2 5 3" xfId="62773"/>
    <cellStyle name="Percent 4 2 2 5 4" xfId="62774"/>
    <cellStyle name="Percent 4 2 2 6" xfId="62775"/>
    <cellStyle name="Percent 4 2 2 6 2" xfId="62776"/>
    <cellStyle name="Percent 4 2 2 7" xfId="62777"/>
    <cellStyle name="Percent 4 2 2 8" xfId="62778"/>
    <cellStyle name="Percent 4 2 2 9" xfId="62779"/>
    <cellStyle name="Percent 4 2 3" xfId="4739"/>
    <cellStyle name="Percent 4 3" xfId="4740"/>
    <cellStyle name="Percent 4 3 2" xfId="4741"/>
    <cellStyle name="Percent 4 3 2 2" xfId="4742"/>
    <cellStyle name="Percent 4 3 3" xfId="4743"/>
    <cellStyle name="Percent 4 3 4" xfId="62780"/>
    <cellStyle name="Percent 4 4" xfId="4744"/>
    <cellStyle name="Percent 4 4 2" xfId="62781"/>
    <cellStyle name="Percent 4 5" xfId="62782"/>
    <cellStyle name="Percent 5" xfId="4745"/>
    <cellStyle name="Percent 5 2" xfId="4746"/>
    <cellStyle name="Percent 5 2 2" xfId="4747"/>
    <cellStyle name="Percent 5 2 2 2" xfId="4748"/>
    <cellStyle name="Percent 5 2 2 2 2" xfId="62783"/>
    <cellStyle name="Percent 5 2 2 2 2 2" xfId="62784"/>
    <cellStyle name="Percent 5 2 2 2 2 2 2" xfId="62785"/>
    <cellStyle name="Percent 5 2 2 2 2 2 2 2" xfId="62786"/>
    <cellStyle name="Percent 5 2 2 2 2 2 3" xfId="62787"/>
    <cellStyle name="Percent 5 2 2 2 2 2 4" xfId="62788"/>
    <cellStyle name="Percent 5 2 2 2 2 3" xfId="62789"/>
    <cellStyle name="Percent 5 2 2 2 2 3 2" xfId="62790"/>
    <cellStyle name="Percent 5 2 2 2 2 4" xfId="62791"/>
    <cellStyle name="Percent 5 2 2 2 2 5" xfId="62792"/>
    <cellStyle name="Percent 5 2 2 2 2 6" xfId="62793"/>
    <cellStyle name="Percent 5 2 2 2 3" xfId="62794"/>
    <cellStyle name="Percent 5 2 2 2 3 2" xfId="62795"/>
    <cellStyle name="Percent 5 2 2 2 3 2 2" xfId="62796"/>
    <cellStyle name="Percent 5 2 2 2 3 3" xfId="62797"/>
    <cellStyle name="Percent 5 2 2 2 3 4" xfId="62798"/>
    <cellStyle name="Percent 5 2 2 2 4" xfId="62799"/>
    <cellStyle name="Percent 5 2 2 2 4 2" xfId="62800"/>
    <cellStyle name="Percent 5 2 2 2 5" xfId="62801"/>
    <cellStyle name="Percent 5 2 2 2 6" xfId="62802"/>
    <cellStyle name="Percent 5 2 2 2 7" xfId="62803"/>
    <cellStyle name="Percent 5 2 2 3" xfId="62804"/>
    <cellStyle name="Percent 5 2 2 3 2" xfId="62805"/>
    <cellStyle name="Percent 5 2 2 3 2 2" xfId="62806"/>
    <cellStyle name="Percent 5 2 2 3 2 2 2" xfId="62807"/>
    <cellStyle name="Percent 5 2 2 3 2 3" xfId="62808"/>
    <cellStyle name="Percent 5 2 2 3 2 4" xfId="62809"/>
    <cellStyle name="Percent 5 2 2 3 3" xfId="62810"/>
    <cellStyle name="Percent 5 2 2 3 3 2" xfId="62811"/>
    <cellStyle name="Percent 5 2 2 3 4" xfId="62812"/>
    <cellStyle name="Percent 5 2 2 3 5" xfId="62813"/>
    <cellStyle name="Percent 5 2 2 3 6" xfId="62814"/>
    <cellStyle name="Percent 5 2 2 4" xfId="62815"/>
    <cellStyle name="Percent 5 2 2 4 2" xfId="62816"/>
    <cellStyle name="Percent 5 2 2 4 2 2" xfId="62817"/>
    <cellStyle name="Percent 5 2 2 4 2 2 2" xfId="62818"/>
    <cellStyle name="Percent 5 2 2 4 2 3" xfId="62819"/>
    <cellStyle name="Percent 5 2 2 4 2 4" xfId="62820"/>
    <cellStyle name="Percent 5 2 2 4 3" xfId="62821"/>
    <cellStyle name="Percent 5 2 2 4 3 2" xfId="62822"/>
    <cellStyle name="Percent 5 2 2 4 4" xfId="62823"/>
    <cellStyle name="Percent 5 2 2 4 5" xfId="62824"/>
    <cellStyle name="Percent 5 2 2 4 6" xfId="62825"/>
    <cellStyle name="Percent 5 2 2 5" xfId="62826"/>
    <cellStyle name="Percent 5 2 2 5 2" xfId="62827"/>
    <cellStyle name="Percent 5 2 2 5 2 2" xfId="62828"/>
    <cellStyle name="Percent 5 2 2 5 3" xfId="62829"/>
    <cellStyle name="Percent 5 2 2 5 4" xfId="62830"/>
    <cellStyle name="Percent 5 2 2 6" xfId="62831"/>
    <cellStyle name="Percent 5 2 2 6 2" xfId="62832"/>
    <cellStyle name="Percent 5 2 2 7" xfId="62833"/>
    <cellStyle name="Percent 5 2 2 8" xfId="62834"/>
    <cellStyle name="Percent 5 2 2 9" xfId="62835"/>
    <cellStyle name="Percent 5 2 3" xfId="4749"/>
    <cellStyle name="Percent 5 2 3 2" xfId="62836"/>
    <cellStyle name="Percent 5 2 4" xfId="62837"/>
    <cellStyle name="Percent 6" xfId="4750"/>
    <cellStyle name="Percent 6 2" xfId="4751"/>
    <cellStyle name="Percent 6 2 2" xfId="4752"/>
    <cellStyle name="Percent 6 2 2 2" xfId="4753"/>
    <cellStyle name="Percent 6 2 2 2 2" xfId="62838"/>
    <cellStyle name="Percent 6 2 2 2 2 2" xfId="62839"/>
    <cellStyle name="Percent 6 2 2 2 2 2 2" xfId="62840"/>
    <cellStyle name="Percent 6 2 2 2 2 3" xfId="62841"/>
    <cellStyle name="Percent 6 2 2 2 2 4" xfId="62842"/>
    <cellStyle name="Percent 6 2 2 2 3" xfId="62843"/>
    <cellStyle name="Percent 6 2 2 2 3 2" xfId="62844"/>
    <cellStyle name="Percent 6 2 2 2 4" xfId="62845"/>
    <cellStyle name="Percent 6 2 2 2 5" xfId="62846"/>
    <cellStyle name="Percent 6 2 2 2 6" xfId="62847"/>
    <cellStyle name="Percent 6 2 2 3" xfId="62848"/>
    <cellStyle name="Percent 6 2 2 3 2" xfId="62849"/>
    <cellStyle name="Percent 6 2 2 3 2 2" xfId="62850"/>
    <cellStyle name="Percent 6 2 2 3 3" xfId="62851"/>
    <cellStyle name="Percent 6 2 2 3 4" xfId="62852"/>
    <cellStyle name="Percent 6 2 2 4" xfId="62853"/>
    <cellStyle name="Percent 6 2 2 4 2" xfId="62854"/>
    <cellStyle name="Percent 6 2 2 5" xfId="62855"/>
    <cellStyle name="Percent 6 2 2 6" xfId="62856"/>
    <cellStyle name="Percent 6 2 2 7" xfId="62857"/>
    <cellStyle name="Percent 6 2 3" xfId="4754"/>
    <cellStyle name="Percent 6 2 3 2" xfId="62858"/>
    <cellStyle name="Percent 6 2 3 2 2" xfId="62859"/>
    <cellStyle name="Percent 6 2 3 2 2 2" xfId="62860"/>
    <cellStyle name="Percent 6 2 3 2 3" xfId="62861"/>
    <cellStyle name="Percent 6 2 3 2 4" xfId="62862"/>
    <cellStyle name="Percent 6 2 3 3" xfId="62863"/>
    <cellStyle name="Percent 6 2 3 3 2" xfId="62864"/>
    <cellStyle name="Percent 6 2 3 4" xfId="62865"/>
    <cellStyle name="Percent 6 2 3 5" xfId="62866"/>
    <cellStyle name="Percent 6 2 3 6" xfId="62867"/>
    <cellStyle name="Percent 6 2 4" xfId="62868"/>
    <cellStyle name="Percent 6 2 4 2" xfId="62869"/>
    <cellStyle name="Percent 6 2 4 2 2" xfId="62870"/>
    <cellStyle name="Percent 6 2 4 2 2 2" xfId="62871"/>
    <cellStyle name="Percent 6 2 4 2 3" xfId="62872"/>
    <cellStyle name="Percent 6 2 4 2 4" xfId="62873"/>
    <cellStyle name="Percent 6 2 4 3" xfId="62874"/>
    <cellStyle name="Percent 6 2 4 3 2" xfId="62875"/>
    <cellStyle name="Percent 6 2 4 4" xfId="62876"/>
    <cellStyle name="Percent 6 2 4 5" xfId="62877"/>
    <cellStyle name="Percent 6 2 4 6" xfId="62878"/>
    <cellStyle name="Percent 6 2 5" xfId="62879"/>
    <cellStyle name="Percent 6 2 5 2" xfId="62880"/>
    <cellStyle name="Percent 6 2 5 2 2" xfId="62881"/>
    <cellStyle name="Percent 6 2 5 3" xfId="62882"/>
    <cellStyle name="Percent 6 2 5 4" xfId="62883"/>
    <cellStyle name="Percent 6 2 6" xfId="62884"/>
    <cellStyle name="Percent 6 2 6 2" xfId="62885"/>
    <cellStyle name="Percent 6 2 7" xfId="62886"/>
    <cellStyle name="Percent 6 2 8" xfId="62887"/>
    <cellStyle name="Percent 6 2 9" xfId="62888"/>
    <cellStyle name="Percent 6 3" xfId="4755"/>
    <cellStyle name="Percent 6 3 2" xfId="4756"/>
    <cellStyle name="Percent 6 3 2 2" xfId="4757"/>
    <cellStyle name="Percent 6 3 3" xfId="4758"/>
    <cellStyle name="Percent 6 3 4" xfId="62889"/>
    <cellStyle name="Percent 6 4" xfId="62890"/>
    <cellStyle name="Percent 7" xfId="4759"/>
    <cellStyle name="Percent 7 2" xfId="4760"/>
    <cellStyle name="Percent 7 2 2" xfId="4761"/>
    <cellStyle name="Percent 7 2 2 2" xfId="4762"/>
    <cellStyle name="Percent 7 2 2 2 2" xfId="62891"/>
    <cellStyle name="Percent 7 2 2 2 2 2" xfId="62892"/>
    <cellStyle name="Percent 7 2 2 2 3" xfId="62893"/>
    <cellStyle name="Percent 7 2 2 2 4" xfId="62894"/>
    <cellStyle name="Percent 7 2 2 3" xfId="62895"/>
    <cellStyle name="Percent 7 2 2 3 2" xfId="62896"/>
    <cellStyle name="Percent 7 2 2 4" xfId="62897"/>
    <cellStyle name="Percent 7 2 2 5" xfId="62898"/>
    <cellStyle name="Percent 7 2 2 6" xfId="62899"/>
    <cellStyle name="Percent 7 2 3" xfId="4763"/>
    <cellStyle name="Percent 7 2 3 2" xfId="62900"/>
    <cellStyle name="Percent 7 2 3 2 2" xfId="62901"/>
    <cellStyle name="Percent 7 2 3 3" xfId="62902"/>
    <cellStyle name="Percent 7 2 3 4" xfId="62903"/>
    <cellStyle name="Percent 7 2 4" xfId="62904"/>
    <cellStyle name="Percent 7 2 4 2" xfId="62905"/>
    <cellStyle name="Percent 7 2 5" xfId="62906"/>
    <cellStyle name="Percent 7 2 6" xfId="62907"/>
    <cellStyle name="Percent 7 2 7" xfId="62908"/>
    <cellStyle name="Percent 7 3" xfId="4764"/>
    <cellStyle name="Percent 7 3 2" xfId="4765"/>
    <cellStyle name="Percent 7 3 2 2" xfId="62909"/>
    <cellStyle name="Percent 7 3 2 2 2" xfId="62910"/>
    <cellStyle name="Percent 7 3 2 3" xfId="62911"/>
    <cellStyle name="Percent 7 3 2 4" xfId="62912"/>
    <cellStyle name="Percent 7 3 3" xfId="62913"/>
    <cellStyle name="Percent 7 3 3 2" xfId="62914"/>
    <cellStyle name="Percent 7 3 4" xfId="62915"/>
    <cellStyle name="Percent 7 3 5" xfId="62916"/>
    <cellStyle name="Percent 7 3 6" xfId="62917"/>
    <cellStyle name="Percent 7 4" xfId="4766"/>
    <cellStyle name="Percent 7 4 2" xfId="62918"/>
    <cellStyle name="Percent 7 4 2 2" xfId="62919"/>
    <cellStyle name="Percent 7 4 2 2 2" xfId="62920"/>
    <cellStyle name="Percent 7 4 2 3" xfId="62921"/>
    <cellStyle name="Percent 7 4 2 4" xfId="62922"/>
    <cellStyle name="Percent 7 4 3" xfId="62923"/>
    <cellStyle name="Percent 7 4 3 2" xfId="62924"/>
    <cellStyle name="Percent 7 4 4" xfId="62925"/>
    <cellStyle name="Percent 7 4 5" xfId="62926"/>
    <cellStyle name="Percent 7 4 6" xfId="62927"/>
    <cellStyle name="Percent 7 5" xfId="62928"/>
    <cellStyle name="Percent 7 5 2" xfId="62929"/>
    <cellStyle name="Percent 7 5 2 2" xfId="62930"/>
    <cellStyle name="Percent 7 5 3" xfId="62931"/>
    <cellStyle name="Percent 7 5 4" xfId="62932"/>
    <cellStyle name="Percent 7 6" xfId="62933"/>
    <cellStyle name="Percent 7 6 2" xfId="62934"/>
    <cellStyle name="Percent 7 7" xfId="62935"/>
    <cellStyle name="Percent 7 8" xfId="62936"/>
    <cellStyle name="Percent 7 9" xfId="62937"/>
    <cellStyle name="Percent 8" xfId="4767"/>
    <cellStyle name="Percent 8 2" xfId="62938"/>
    <cellStyle name="Percent 8 2 2" xfId="62939"/>
    <cellStyle name="Percent 8 2 2 2" xfId="62940"/>
    <cellStyle name="Percent 8 2 2 2 2" xfId="62941"/>
    <cellStyle name="Percent 8 2 2 2 2 2" xfId="62942"/>
    <cellStyle name="Percent 8 2 2 2 3" xfId="62943"/>
    <cellStyle name="Percent 8 2 2 2 4" xfId="62944"/>
    <cellStyle name="Percent 8 2 2 3" xfId="62945"/>
    <cellStyle name="Percent 8 2 2 3 2" xfId="62946"/>
    <cellStyle name="Percent 8 2 2 4" xfId="62947"/>
    <cellStyle name="Percent 8 2 2 5" xfId="62948"/>
    <cellStyle name="Percent 8 2 2 6" xfId="62949"/>
    <cellStyle name="Percent 8 2 3" xfId="62950"/>
    <cellStyle name="Percent 8 2 3 2" xfId="62951"/>
    <cellStyle name="Percent 8 2 3 2 2" xfId="62952"/>
    <cellStyle name="Percent 8 2 3 3" xfId="62953"/>
    <cellStyle name="Percent 8 2 3 4" xfId="62954"/>
    <cellStyle name="Percent 8 2 4" xfId="62955"/>
    <cellStyle name="Percent 8 2 4 2" xfId="62956"/>
    <cellStyle name="Percent 8 2 5" xfId="62957"/>
    <cellStyle name="Percent 8 2 6" xfId="62958"/>
    <cellStyle name="Percent 8 2 7" xfId="62959"/>
    <cellStyle name="Percent 8 3" xfId="62960"/>
    <cellStyle name="Percent 8 3 2" xfId="62961"/>
    <cellStyle name="Percent 8 3 2 2" xfId="62962"/>
    <cellStyle name="Percent 8 3 2 2 2" xfId="62963"/>
    <cellStyle name="Percent 8 3 2 3" xfId="62964"/>
    <cellStyle name="Percent 8 3 2 4" xfId="62965"/>
    <cellStyle name="Percent 8 3 3" xfId="62966"/>
    <cellStyle name="Percent 8 3 3 2" xfId="62967"/>
    <cellStyle name="Percent 8 3 4" xfId="62968"/>
    <cellStyle name="Percent 8 3 5" xfId="62969"/>
    <cellStyle name="Percent 8 3 6" xfId="62970"/>
    <cellStyle name="Percent 8 4" xfId="62971"/>
    <cellStyle name="Percent 8 4 2" xfId="62972"/>
    <cellStyle name="Percent 8 4 2 2" xfId="62973"/>
    <cellStyle name="Percent 8 4 2 2 2" xfId="62974"/>
    <cellStyle name="Percent 8 4 2 3" xfId="62975"/>
    <cellStyle name="Percent 8 4 2 4" xfId="62976"/>
    <cellStyle name="Percent 8 4 3" xfId="62977"/>
    <cellStyle name="Percent 8 4 3 2" xfId="62978"/>
    <cellStyle name="Percent 8 4 4" xfId="62979"/>
    <cellStyle name="Percent 8 4 5" xfId="62980"/>
    <cellStyle name="Percent 8 4 6" xfId="62981"/>
    <cellStyle name="Percent 8 5" xfId="62982"/>
    <cellStyle name="Percent 8 5 2" xfId="62983"/>
    <cellStyle name="Percent 8 5 2 2" xfId="62984"/>
    <cellStyle name="Percent 8 5 3" xfId="62985"/>
    <cellStyle name="Percent 8 5 4" xfId="62986"/>
    <cellStyle name="Percent 8 6" xfId="62987"/>
    <cellStyle name="Percent 8 6 2" xfId="62988"/>
    <cellStyle name="Percent 8 7" xfId="62989"/>
    <cellStyle name="Percent 8 8" xfId="62990"/>
    <cellStyle name="Percent 8 9" xfId="62991"/>
    <cellStyle name="Percent 9" xfId="4768"/>
    <cellStyle name="Percent 9 2" xfId="62992"/>
    <cellStyle name="Percent 9 2 2" xfId="62993"/>
    <cellStyle name="Percent 9 2 2 2" xfId="62994"/>
    <cellStyle name="Percent 9 2 2 2 2" xfId="62995"/>
    <cellStyle name="Percent 9 2 2 2 2 2" xfId="62996"/>
    <cellStyle name="Percent 9 2 2 2 3" xfId="62997"/>
    <cellStyle name="Percent 9 2 2 2 4" xfId="62998"/>
    <cellStyle name="Percent 9 2 2 3" xfId="62999"/>
    <cellStyle name="Percent 9 2 2 3 2" xfId="63000"/>
    <cellStyle name="Percent 9 2 2 4" xfId="63001"/>
    <cellStyle name="Percent 9 2 2 5" xfId="63002"/>
    <cellStyle name="Percent 9 2 2 6" xfId="63003"/>
    <cellStyle name="Percent 9 2 3" xfId="63004"/>
    <cellStyle name="Percent 9 2 3 2" xfId="63005"/>
    <cellStyle name="Percent 9 2 3 2 2" xfId="63006"/>
    <cellStyle name="Percent 9 2 3 3" xfId="63007"/>
    <cellStyle name="Percent 9 2 3 4" xfId="63008"/>
    <cellStyle name="Percent 9 2 4" xfId="63009"/>
    <cellStyle name="Percent 9 2 4 2" xfId="63010"/>
    <cellStyle name="Percent 9 2 5" xfId="63011"/>
    <cellStyle name="Percent 9 2 6" xfId="63012"/>
    <cellStyle name="Percent 9 2 7" xfId="63013"/>
    <cellStyle name="Percent 9 3" xfId="63014"/>
    <cellStyle name="Percent 9 3 2" xfId="63015"/>
    <cellStyle name="Percent 9 3 2 2" xfId="63016"/>
    <cellStyle name="Percent 9 3 2 2 2" xfId="63017"/>
    <cellStyle name="Percent 9 3 2 3" xfId="63018"/>
    <cellStyle name="Percent 9 3 2 4" xfId="63019"/>
    <cellStyle name="Percent 9 3 3" xfId="63020"/>
    <cellStyle name="Percent 9 3 3 2" xfId="63021"/>
    <cellStyle name="Percent 9 3 4" xfId="63022"/>
    <cellStyle name="Percent 9 3 5" xfId="63023"/>
    <cellStyle name="Percent 9 3 6" xfId="63024"/>
    <cellStyle name="Percent 9 4" xfId="63025"/>
    <cellStyle name="Percent 9 4 2" xfId="63026"/>
    <cellStyle name="Percent 9 4 2 2" xfId="63027"/>
    <cellStyle name="Percent 9 4 2 2 2" xfId="63028"/>
    <cellStyle name="Percent 9 4 2 3" xfId="63029"/>
    <cellStyle name="Percent 9 4 2 4" xfId="63030"/>
    <cellStyle name="Percent 9 4 3" xfId="63031"/>
    <cellStyle name="Percent 9 4 3 2" xfId="63032"/>
    <cellStyle name="Percent 9 4 4" xfId="63033"/>
    <cellStyle name="Percent 9 4 5" xfId="63034"/>
    <cellStyle name="Percent 9 4 6" xfId="63035"/>
    <cellStyle name="Percent 9 5" xfId="63036"/>
    <cellStyle name="Percent 9 5 2" xfId="63037"/>
    <cellStyle name="Percent 9 5 2 2" xfId="63038"/>
    <cellStyle name="Percent 9 5 3" xfId="63039"/>
    <cellStyle name="Percent 9 5 4" xfId="63040"/>
    <cellStyle name="Percent 9 6" xfId="63041"/>
    <cellStyle name="Percent 9 6 2" xfId="63042"/>
    <cellStyle name="Percent 9 7" xfId="63043"/>
    <cellStyle name="Percent 9 8" xfId="63044"/>
    <cellStyle name="Percent 9 9" xfId="63045"/>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63046"/>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2"/>
    <cellStyle name="SectionHeading 2 2" xfId="10167"/>
    <cellStyle name="SectionHeading 2 2 2" xfId="10305"/>
    <cellStyle name="SectionHeading 2 2 2 2" xfId="10498"/>
    <cellStyle name="SectionHeading 2 3" xfId="10259"/>
    <cellStyle name="SectionHeading 2 3 2" xfId="10472"/>
    <cellStyle name="SectionHeading 3" xfId="9822"/>
    <cellStyle name="SectionHeading 3 2" xfId="10243"/>
    <cellStyle name="SectionHeading 3 2 2" xfId="10459"/>
    <cellStyle name="SectionHeading 4" xfId="10214"/>
    <cellStyle name="SectionHeading 4 2" xfId="10432"/>
    <cellStyle name="SectionHeading 5" xfId="10366"/>
    <cellStyle name="Shade" xfId="4799"/>
    <cellStyle name="Shaded" xfId="4800"/>
    <cellStyle name="Single Accounting" xfId="4801"/>
    <cellStyle name="Single Accounting 2" xfId="63047"/>
    <cellStyle name="SingleLineAcctgn" xfId="4802"/>
    <cellStyle name="SingleLineAcctgn 2" xfId="63048"/>
    <cellStyle name="SingleLinePercent" xfId="4803"/>
    <cellStyle name="Source Superscript" xfId="4804"/>
    <cellStyle name="Source Text" xfId="4805"/>
    <cellStyle name="ssp " xfId="4806"/>
    <cellStyle name="ssp  10" xfId="63049"/>
    <cellStyle name="ssp  11" xfId="63050"/>
    <cellStyle name="ssp  12" xfId="63051"/>
    <cellStyle name="ssp  13" xfId="63052"/>
    <cellStyle name="ssp  2" xfId="63053"/>
    <cellStyle name="ssp  2 10" xfId="63054"/>
    <cellStyle name="ssp  2 11" xfId="63055"/>
    <cellStyle name="ssp  2 2" xfId="63056"/>
    <cellStyle name="ssp  2 3" xfId="63057"/>
    <cellStyle name="ssp  2 4" xfId="63058"/>
    <cellStyle name="ssp  2 5" xfId="63059"/>
    <cellStyle name="ssp  2 6" xfId="63060"/>
    <cellStyle name="ssp  2 7" xfId="63061"/>
    <cellStyle name="ssp  2 8" xfId="63062"/>
    <cellStyle name="ssp  2 9" xfId="63063"/>
    <cellStyle name="ssp  3" xfId="63064"/>
    <cellStyle name="ssp  4" xfId="63065"/>
    <cellStyle name="ssp  5" xfId="63066"/>
    <cellStyle name="ssp  6" xfId="63067"/>
    <cellStyle name="ssp  7" xfId="63068"/>
    <cellStyle name="ssp  8" xfId="63069"/>
    <cellStyle name="ssp  9" xfId="63070"/>
    <cellStyle name="Standard" xfId="4807"/>
    <cellStyle name="Style 1" xfId="4808"/>
    <cellStyle name="Style 1 2" xfId="63071"/>
    <cellStyle name="Style 1 3" xfId="63072"/>
    <cellStyle name="Style 1 4" xfId="63073"/>
    <cellStyle name="Style 1 5" xfId="63074"/>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3075"/>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3076"/>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3077"/>
    <cellStyle name="Style 21 11" xfId="63078"/>
    <cellStyle name="Style 21 2" xfId="4932"/>
    <cellStyle name="Style 21 2 10" xfId="63079"/>
    <cellStyle name="Style 21 2 11" xfId="63080"/>
    <cellStyle name="Style 21 2 12" xfId="63081"/>
    <cellStyle name="Style 21 2 13" xfId="63082"/>
    <cellStyle name="Style 21 2 14" xfId="63083"/>
    <cellStyle name="Style 21 2 15" xfId="63084"/>
    <cellStyle name="Style 21 2 16" xfId="63085"/>
    <cellStyle name="Style 21 2 17" xfId="63086"/>
    <cellStyle name="Style 21 2 18" xfId="63087"/>
    <cellStyle name="Style 21 2 19" xfId="63088"/>
    <cellStyle name="Style 21 2 2" xfId="63089"/>
    <cellStyle name="Style 21 2 2 10" xfId="63090"/>
    <cellStyle name="Style 21 2 2 11" xfId="63091"/>
    <cellStyle name="Style 21 2 2 2" xfId="63092"/>
    <cellStyle name="Style 21 2 2 2 10" xfId="63093"/>
    <cellStyle name="Style 21 2 2 2 11" xfId="63094"/>
    <cellStyle name="Style 21 2 2 2 12" xfId="63095"/>
    <cellStyle name="Style 21 2 2 2 13" xfId="63096"/>
    <cellStyle name="Style 21 2 2 2 2" xfId="63097"/>
    <cellStyle name="Style 21 2 2 2 2 2" xfId="63098"/>
    <cellStyle name="Style 21 2 2 2 2 2 2" xfId="63099"/>
    <cellStyle name="Style 21 2 2 2 2 3" xfId="63100"/>
    <cellStyle name="Style 21 2 2 2 2 4" xfId="63101"/>
    <cellStyle name="Style 21 2 2 2 3" xfId="63102"/>
    <cellStyle name="Style 21 2 2 2 3 2" xfId="63103"/>
    <cellStyle name="Style 21 2 2 2 3 3" xfId="63104"/>
    <cellStyle name="Style 21 2 2 2 4" xfId="63105"/>
    <cellStyle name="Style 21 2 2 2 4 2" xfId="63106"/>
    <cellStyle name="Style 21 2 2 2 5" xfId="63107"/>
    <cellStyle name="Style 21 2 2 2 5 2" xfId="63108"/>
    <cellStyle name="Style 21 2 2 2 6" xfId="63109"/>
    <cellStyle name="Style 21 2 2 2 7" xfId="63110"/>
    <cellStyle name="Style 21 2 2 2 8" xfId="63111"/>
    <cellStyle name="Style 21 2 2 2 9" xfId="63112"/>
    <cellStyle name="Style 21 2 2 3" xfId="63113"/>
    <cellStyle name="Style 21 2 2 3 10" xfId="63114"/>
    <cellStyle name="Style 21 2 2 3 11" xfId="63115"/>
    <cellStyle name="Style 21 2 2 3 2" xfId="63116"/>
    <cellStyle name="Style 21 2 2 3 2 2" xfId="63117"/>
    <cellStyle name="Style 21 2 2 3 3" xfId="63118"/>
    <cellStyle name="Style 21 2 2 3 3 2" xfId="63119"/>
    <cellStyle name="Style 21 2 2 3 4" xfId="63120"/>
    <cellStyle name="Style 21 2 2 3 5" xfId="63121"/>
    <cellStyle name="Style 21 2 2 3 6" xfId="63122"/>
    <cellStyle name="Style 21 2 2 3 7" xfId="63123"/>
    <cellStyle name="Style 21 2 2 3 8" xfId="63124"/>
    <cellStyle name="Style 21 2 2 3 9" xfId="63125"/>
    <cellStyle name="Style 21 2 2 4" xfId="63126"/>
    <cellStyle name="Style 21 2 2 4 10" xfId="63127"/>
    <cellStyle name="Style 21 2 2 4 11" xfId="63128"/>
    <cellStyle name="Style 21 2 2 4 2" xfId="63129"/>
    <cellStyle name="Style 21 2 2 4 2 2" xfId="63130"/>
    <cellStyle name="Style 21 2 2 4 3" xfId="63131"/>
    <cellStyle name="Style 21 2 2 4 4" xfId="63132"/>
    <cellStyle name="Style 21 2 2 4 5" xfId="63133"/>
    <cellStyle name="Style 21 2 2 4 6" xfId="63134"/>
    <cellStyle name="Style 21 2 2 4 7" xfId="63135"/>
    <cellStyle name="Style 21 2 2 4 8" xfId="63136"/>
    <cellStyle name="Style 21 2 2 4 9" xfId="63137"/>
    <cellStyle name="Style 21 2 2 5" xfId="63138"/>
    <cellStyle name="Style 21 2 2 5 2" xfId="63139"/>
    <cellStyle name="Style 21 2 2 5 3" xfId="63140"/>
    <cellStyle name="Style 21 2 2 6" xfId="63141"/>
    <cellStyle name="Style 21 2 2 6 2" xfId="63142"/>
    <cellStyle name="Style 21 2 2 7" xfId="63143"/>
    <cellStyle name="Style 21 2 2 8" xfId="63144"/>
    <cellStyle name="Style 21 2 2 9" xfId="63145"/>
    <cellStyle name="Style 21 2 20" xfId="63146"/>
    <cellStyle name="Style 21 2 21" xfId="63147"/>
    <cellStyle name="Style 21 2 22" xfId="63148"/>
    <cellStyle name="Style 21 2 23" xfId="63149"/>
    <cellStyle name="Style 21 2 24" xfId="63150"/>
    <cellStyle name="Style 21 2 25" xfId="63151"/>
    <cellStyle name="Style 21 2 3" xfId="63152"/>
    <cellStyle name="Style 21 2 3 10" xfId="63153"/>
    <cellStyle name="Style 21 2 3 11" xfId="63154"/>
    <cellStyle name="Style 21 2 3 2" xfId="63155"/>
    <cellStyle name="Style 21 2 3 2 10" xfId="63156"/>
    <cellStyle name="Style 21 2 3 2 11" xfId="63157"/>
    <cellStyle name="Style 21 2 3 2 12" xfId="63158"/>
    <cellStyle name="Style 21 2 3 2 13" xfId="63159"/>
    <cellStyle name="Style 21 2 3 2 2" xfId="63160"/>
    <cellStyle name="Style 21 2 3 2 2 2" xfId="63161"/>
    <cellStyle name="Style 21 2 3 2 2 2 2" xfId="63162"/>
    <cellStyle name="Style 21 2 3 2 2 3" xfId="63163"/>
    <cellStyle name="Style 21 2 3 2 2 4" xfId="63164"/>
    <cellStyle name="Style 21 2 3 2 3" xfId="63165"/>
    <cellStyle name="Style 21 2 3 2 3 2" xfId="63166"/>
    <cellStyle name="Style 21 2 3 2 3 3" xfId="63167"/>
    <cellStyle name="Style 21 2 3 2 4" xfId="63168"/>
    <cellStyle name="Style 21 2 3 2 4 2" xfId="63169"/>
    <cellStyle name="Style 21 2 3 2 5" xfId="63170"/>
    <cellStyle name="Style 21 2 3 2 5 2" xfId="63171"/>
    <cellStyle name="Style 21 2 3 2 6" xfId="63172"/>
    <cellStyle name="Style 21 2 3 2 7" xfId="63173"/>
    <cellStyle name="Style 21 2 3 2 8" xfId="63174"/>
    <cellStyle name="Style 21 2 3 2 9" xfId="63175"/>
    <cellStyle name="Style 21 2 3 3" xfId="63176"/>
    <cellStyle name="Style 21 2 3 3 10" xfId="63177"/>
    <cellStyle name="Style 21 2 3 3 11" xfId="63178"/>
    <cellStyle name="Style 21 2 3 3 2" xfId="63179"/>
    <cellStyle name="Style 21 2 3 3 2 2" xfId="63180"/>
    <cellStyle name="Style 21 2 3 3 3" xfId="63181"/>
    <cellStyle name="Style 21 2 3 3 3 2" xfId="63182"/>
    <cellStyle name="Style 21 2 3 3 4" xfId="63183"/>
    <cellStyle name="Style 21 2 3 3 5" xfId="63184"/>
    <cellStyle name="Style 21 2 3 3 6" xfId="63185"/>
    <cellStyle name="Style 21 2 3 3 7" xfId="63186"/>
    <cellStyle name="Style 21 2 3 3 8" xfId="63187"/>
    <cellStyle name="Style 21 2 3 3 9" xfId="63188"/>
    <cellStyle name="Style 21 2 3 4" xfId="63189"/>
    <cellStyle name="Style 21 2 3 4 10" xfId="63190"/>
    <cellStyle name="Style 21 2 3 4 11" xfId="63191"/>
    <cellStyle name="Style 21 2 3 4 2" xfId="63192"/>
    <cellStyle name="Style 21 2 3 4 2 2" xfId="63193"/>
    <cellStyle name="Style 21 2 3 4 3" xfId="63194"/>
    <cellStyle name="Style 21 2 3 4 4" xfId="63195"/>
    <cellStyle name="Style 21 2 3 4 5" xfId="63196"/>
    <cellStyle name="Style 21 2 3 4 6" xfId="63197"/>
    <cellStyle name="Style 21 2 3 4 7" xfId="63198"/>
    <cellStyle name="Style 21 2 3 4 8" xfId="63199"/>
    <cellStyle name="Style 21 2 3 4 9" xfId="63200"/>
    <cellStyle name="Style 21 2 3 5" xfId="63201"/>
    <cellStyle name="Style 21 2 3 5 2" xfId="63202"/>
    <cellStyle name="Style 21 2 3 5 3" xfId="63203"/>
    <cellStyle name="Style 21 2 3 6" xfId="63204"/>
    <cellStyle name="Style 21 2 3 6 2" xfId="63205"/>
    <cellStyle name="Style 21 2 3 7" xfId="63206"/>
    <cellStyle name="Style 21 2 3 8" xfId="63207"/>
    <cellStyle name="Style 21 2 3 9" xfId="63208"/>
    <cellStyle name="Style 21 2 4" xfId="63209"/>
    <cellStyle name="Style 21 2 4 10" xfId="63210"/>
    <cellStyle name="Style 21 2 4 11" xfId="63211"/>
    <cellStyle name="Style 21 2 4 12" xfId="63212"/>
    <cellStyle name="Style 21 2 4 13" xfId="63213"/>
    <cellStyle name="Style 21 2 4 14" xfId="63214"/>
    <cellStyle name="Style 21 2 4 2" xfId="63215"/>
    <cellStyle name="Style 21 2 4 2 2" xfId="63216"/>
    <cellStyle name="Style 21 2 4 2 2 2" xfId="63217"/>
    <cellStyle name="Style 21 2 4 2 3" xfId="63218"/>
    <cellStyle name="Style 21 2 4 2 4" xfId="63219"/>
    <cellStyle name="Style 21 2 4 3" xfId="63220"/>
    <cellStyle name="Style 21 2 4 3 2" xfId="63221"/>
    <cellStyle name="Style 21 2 4 3 3" xfId="63222"/>
    <cellStyle name="Style 21 2 4 4" xfId="63223"/>
    <cellStyle name="Style 21 2 4 4 2" xfId="63224"/>
    <cellStyle name="Style 21 2 4 5" xfId="63225"/>
    <cellStyle name="Style 21 2 4 5 2" xfId="63226"/>
    <cellStyle name="Style 21 2 4 6" xfId="63227"/>
    <cellStyle name="Style 21 2 4 7" xfId="63228"/>
    <cellStyle name="Style 21 2 4 8" xfId="63229"/>
    <cellStyle name="Style 21 2 4 9" xfId="63230"/>
    <cellStyle name="Style 21 2 5" xfId="63231"/>
    <cellStyle name="Style 21 2 5 10" xfId="63232"/>
    <cellStyle name="Style 21 2 5 11" xfId="63233"/>
    <cellStyle name="Style 21 2 5 12" xfId="63234"/>
    <cellStyle name="Style 21 2 5 2" xfId="63235"/>
    <cellStyle name="Style 21 2 5 2 2" xfId="63236"/>
    <cellStyle name="Style 21 2 5 3" xfId="63237"/>
    <cellStyle name="Style 21 2 5 4" xfId="63238"/>
    <cellStyle name="Style 21 2 5 5" xfId="63239"/>
    <cellStyle name="Style 21 2 5 6" xfId="63240"/>
    <cellStyle name="Style 21 2 5 7" xfId="63241"/>
    <cellStyle name="Style 21 2 5 8" xfId="63242"/>
    <cellStyle name="Style 21 2 5 9" xfId="63243"/>
    <cellStyle name="Style 21 2 6" xfId="63244"/>
    <cellStyle name="Style 21 2 6 10" xfId="63245"/>
    <cellStyle name="Style 21 2 6 11" xfId="63246"/>
    <cellStyle name="Style 21 2 6 12" xfId="63247"/>
    <cellStyle name="Style 21 2 6 13" xfId="63248"/>
    <cellStyle name="Style 21 2 6 14" xfId="63249"/>
    <cellStyle name="Style 21 2 6 15" xfId="63250"/>
    <cellStyle name="Style 21 2 6 16" xfId="63251"/>
    <cellStyle name="Style 21 2 6 17" xfId="63252"/>
    <cellStyle name="Style 21 2 6 18" xfId="63253"/>
    <cellStyle name="Style 21 2 6 2" xfId="63254"/>
    <cellStyle name="Style 21 2 6 3" xfId="63255"/>
    <cellStyle name="Style 21 2 6 4" xfId="63256"/>
    <cellStyle name="Style 21 2 6 5" xfId="63257"/>
    <cellStyle name="Style 21 2 6 6" xfId="63258"/>
    <cellStyle name="Style 21 2 6 7" xfId="63259"/>
    <cellStyle name="Style 21 2 6 8" xfId="63260"/>
    <cellStyle name="Style 21 2 6 9" xfId="63261"/>
    <cellStyle name="Style 21 2 7" xfId="63262"/>
    <cellStyle name="Style 21 2 7 10" xfId="63263"/>
    <cellStyle name="Style 21 2 7 11" xfId="63264"/>
    <cellStyle name="Style 21 2 7 2" xfId="63265"/>
    <cellStyle name="Style 21 2 7 3" xfId="63266"/>
    <cellStyle name="Style 21 2 7 4" xfId="63267"/>
    <cellStyle name="Style 21 2 7 5" xfId="63268"/>
    <cellStyle name="Style 21 2 7 6" xfId="63269"/>
    <cellStyle name="Style 21 2 7 7" xfId="63270"/>
    <cellStyle name="Style 21 2 7 8" xfId="63271"/>
    <cellStyle name="Style 21 2 7 9" xfId="63272"/>
    <cellStyle name="Style 21 2 8" xfId="63273"/>
    <cellStyle name="Style 21 2 8 10" xfId="63274"/>
    <cellStyle name="Style 21 2 8 11" xfId="63275"/>
    <cellStyle name="Style 21 2 8 2" xfId="63276"/>
    <cellStyle name="Style 21 2 8 3" xfId="63277"/>
    <cellStyle name="Style 21 2 8 4" xfId="63278"/>
    <cellStyle name="Style 21 2 8 5" xfId="63279"/>
    <cellStyle name="Style 21 2 8 6" xfId="63280"/>
    <cellStyle name="Style 21 2 8 7" xfId="63281"/>
    <cellStyle name="Style 21 2 8 8" xfId="63282"/>
    <cellStyle name="Style 21 2 8 9" xfId="63283"/>
    <cellStyle name="Style 21 2 9" xfId="63284"/>
    <cellStyle name="Style 21 3" xfId="9893"/>
    <cellStyle name="Style 21 3 10" xfId="63285"/>
    <cellStyle name="Style 21 3 11" xfId="63286"/>
    <cellStyle name="Style 21 3 12" xfId="63287"/>
    <cellStyle name="Style 21 3 2" xfId="10168"/>
    <cellStyle name="Style 21 3 2 10" xfId="63288"/>
    <cellStyle name="Style 21 3 2 11" xfId="63289"/>
    <cellStyle name="Style 21 3 2 12" xfId="63290"/>
    <cellStyle name="Style 21 3 2 13" xfId="63291"/>
    <cellStyle name="Style 21 3 2 2" xfId="10306"/>
    <cellStyle name="Style 21 3 2 2 2" xfId="10499"/>
    <cellStyle name="Style 21 3 2 2 2 2" xfId="63292"/>
    <cellStyle name="Style 21 3 2 2 3" xfId="63293"/>
    <cellStyle name="Style 21 3 2 2 4" xfId="63294"/>
    <cellStyle name="Style 21 3 2 3" xfId="63295"/>
    <cellStyle name="Style 21 3 2 3 2" xfId="63296"/>
    <cellStyle name="Style 21 3 2 3 3" xfId="63297"/>
    <cellStyle name="Style 21 3 2 4" xfId="63298"/>
    <cellStyle name="Style 21 3 2 4 2" xfId="63299"/>
    <cellStyle name="Style 21 3 2 5" xfId="63300"/>
    <cellStyle name="Style 21 3 2 5 2" xfId="63301"/>
    <cellStyle name="Style 21 3 2 6" xfId="63302"/>
    <cellStyle name="Style 21 3 2 7" xfId="63303"/>
    <cellStyle name="Style 21 3 2 8" xfId="63304"/>
    <cellStyle name="Style 21 3 2 9" xfId="63305"/>
    <cellStyle name="Style 21 3 3" xfId="10260"/>
    <cellStyle name="Style 21 3 3 10" xfId="63306"/>
    <cellStyle name="Style 21 3 3 11" xfId="63307"/>
    <cellStyle name="Style 21 3 3 2" xfId="10473"/>
    <cellStyle name="Style 21 3 3 2 2" xfId="63308"/>
    <cellStyle name="Style 21 3 3 3" xfId="63309"/>
    <cellStyle name="Style 21 3 3 3 2" xfId="63310"/>
    <cellStyle name="Style 21 3 3 4" xfId="63311"/>
    <cellStyle name="Style 21 3 3 5" xfId="63312"/>
    <cellStyle name="Style 21 3 3 6" xfId="63313"/>
    <cellStyle name="Style 21 3 3 7" xfId="63314"/>
    <cellStyle name="Style 21 3 3 8" xfId="63315"/>
    <cellStyle name="Style 21 3 3 9" xfId="63316"/>
    <cellStyle name="Style 21 3 4" xfId="63317"/>
    <cellStyle name="Style 21 3 4 10" xfId="63318"/>
    <cellStyle name="Style 21 3 4 11" xfId="63319"/>
    <cellStyle name="Style 21 3 4 2" xfId="63320"/>
    <cellStyle name="Style 21 3 4 2 2" xfId="63321"/>
    <cellStyle name="Style 21 3 4 3" xfId="63322"/>
    <cellStyle name="Style 21 3 4 4" xfId="63323"/>
    <cellStyle name="Style 21 3 4 5" xfId="63324"/>
    <cellStyle name="Style 21 3 4 6" xfId="63325"/>
    <cellStyle name="Style 21 3 4 7" xfId="63326"/>
    <cellStyle name="Style 21 3 4 8" xfId="63327"/>
    <cellStyle name="Style 21 3 4 9" xfId="63328"/>
    <cellStyle name="Style 21 3 5" xfId="63329"/>
    <cellStyle name="Style 21 3 5 2" xfId="63330"/>
    <cellStyle name="Style 21 3 5 3" xfId="63331"/>
    <cellStyle name="Style 21 3 6" xfId="63332"/>
    <cellStyle name="Style 21 3 6 2" xfId="63333"/>
    <cellStyle name="Style 21 3 7" xfId="63334"/>
    <cellStyle name="Style 21 3 8" xfId="63335"/>
    <cellStyle name="Style 21 3 9" xfId="63336"/>
    <cellStyle name="Style 21 4" xfId="9821"/>
    <cellStyle name="Style 21 4 10" xfId="63337"/>
    <cellStyle name="Style 21 4 11" xfId="63338"/>
    <cellStyle name="Style 21 4 2" xfId="10242"/>
    <cellStyle name="Style 21 4 2 10" xfId="63339"/>
    <cellStyle name="Style 21 4 2 11" xfId="63340"/>
    <cellStyle name="Style 21 4 2 12" xfId="63341"/>
    <cellStyle name="Style 21 4 2 13" xfId="63342"/>
    <cellStyle name="Style 21 4 2 2" xfId="10458"/>
    <cellStyle name="Style 21 4 2 2 2" xfId="63343"/>
    <cellStyle name="Style 21 4 2 2 2 2" xfId="63344"/>
    <cellStyle name="Style 21 4 2 2 3" xfId="63345"/>
    <cellStyle name="Style 21 4 2 2 4" xfId="63346"/>
    <cellStyle name="Style 21 4 2 3" xfId="63347"/>
    <cellStyle name="Style 21 4 2 3 2" xfId="63348"/>
    <cellStyle name="Style 21 4 2 3 3" xfId="63349"/>
    <cellStyle name="Style 21 4 2 4" xfId="63350"/>
    <cellStyle name="Style 21 4 2 4 2" xfId="63351"/>
    <cellStyle name="Style 21 4 2 5" xfId="63352"/>
    <cellStyle name="Style 21 4 2 5 2" xfId="63353"/>
    <cellStyle name="Style 21 4 2 6" xfId="63354"/>
    <cellStyle name="Style 21 4 2 7" xfId="63355"/>
    <cellStyle name="Style 21 4 2 8" xfId="63356"/>
    <cellStyle name="Style 21 4 2 9" xfId="63357"/>
    <cellStyle name="Style 21 4 3" xfId="63358"/>
    <cellStyle name="Style 21 4 3 10" xfId="63359"/>
    <cellStyle name="Style 21 4 3 11" xfId="63360"/>
    <cellStyle name="Style 21 4 3 12" xfId="63361"/>
    <cellStyle name="Style 21 4 3 2" xfId="63362"/>
    <cellStyle name="Style 21 4 3 2 2" xfId="63363"/>
    <cellStyle name="Style 21 4 3 3" xfId="63364"/>
    <cellStyle name="Style 21 4 3 3 2" xfId="63365"/>
    <cellStyle name="Style 21 4 3 4" xfId="63366"/>
    <cellStyle name="Style 21 4 3 5" xfId="63367"/>
    <cellStyle name="Style 21 4 3 6" xfId="63368"/>
    <cellStyle name="Style 21 4 3 7" xfId="63369"/>
    <cellStyle name="Style 21 4 3 8" xfId="63370"/>
    <cellStyle name="Style 21 4 3 9" xfId="63371"/>
    <cellStyle name="Style 21 4 4" xfId="63372"/>
    <cellStyle name="Style 21 4 4 10" xfId="63373"/>
    <cellStyle name="Style 21 4 4 11" xfId="63374"/>
    <cellStyle name="Style 21 4 4 2" xfId="63375"/>
    <cellStyle name="Style 21 4 4 2 2" xfId="63376"/>
    <cellStyle name="Style 21 4 4 3" xfId="63377"/>
    <cellStyle name="Style 21 4 4 4" xfId="63378"/>
    <cellStyle name="Style 21 4 4 5" xfId="63379"/>
    <cellStyle name="Style 21 4 4 6" xfId="63380"/>
    <cellStyle name="Style 21 4 4 7" xfId="63381"/>
    <cellStyle name="Style 21 4 4 8" xfId="63382"/>
    <cellStyle name="Style 21 4 4 9" xfId="63383"/>
    <cellStyle name="Style 21 4 5" xfId="63384"/>
    <cellStyle name="Style 21 4 5 2" xfId="63385"/>
    <cellStyle name="Style 21 4 5 3" xfId="63386"/>
    <cellStyle name="Style 21 4 6" xfId="63387"/>
    <cellStyle name="Style 21 4 6 2" xfId="63388"/>
    <cellStyle name="Style 21 4 7" xfId="63389"/>
    <cellStyle name="Style 21 4 8" xfId="63390"/>
    <cellStyle name="Style 21 4 9" xfId="63391"/>
    <cellStyle name="Style 21 5" xfId="10215"/>
    <cellStyle name="Style 21 5 2" xfId="10433"/>
    <cellStyle name="Style 21 5 2 2" xfId="63392"/>
    <cellStyle name="Style 21 5 2 2 2" xfId="63393"/>
    <cellStyle name="Style 21 5 2 3" xfId="63394"/>
    <cellStyle name="Style 21 5 2 4" xfId="63395"/>
    <cellStyle name="Style 21 5 3" xfId="63396"/>
    <cellStyle name="Style 21 5 3 2" xfId="63397"/>
    <cellStyle name="Style 21 5 3 3" xfId="63398"/>
    <cellStyle name="Style 21 5 4" xfId="63399"/>
    <cellStyle name="Style 21 5 5" xfId="63400"/>
    <cellStyle name="Style 21 5 6" xfId="63401"/>
    <cellStyle name="Style 21 5 7" xfId="63402"/>
    <cellStyle name="Style 21 6" xfId="10367"/>
    <cellStyle name="Style 21 6 2" xfId="63403"/>
    <cellStyle name="Style 21 7" xfId="63404"/>
    <cellStyle name="Style 21 7 2" xfId="63405"/>
    <cellStyle name="Style 21 7 3" xfId="63406"/>
    <cellStyle name="Style 21 7 4" xfId="63407"/>
    <cellStyle name="Style 21 7 5" xfId="63408"/>
    <cellStyle name="Style 21 7 6" xfId="63409"/>
    <cellStyle name="Style 21 7 7" xfId="63410"/>
    <cellStyle name="Style 21 7 8" xfId="63411"/>
    <cellStyle name="Style 21 8" xfId="63412"/>
    <cellStyle name="Style 21 8 2" xfId="63413"/>
    <cellStyle name="Style 21 9" xfId="63414"/>
    <cellStyle name="Style 22" xfId="4933"/>
    <cellStyle name="Style 22 10" xfId="63415"/>
    <cellStyle name="Style 22 10 2" xfId="63416"/>
    <cellStyle name="Style 22 11" xfId="63417"/>
    <cellStyle name="Style 22 12" xfId="63418"/>
    <cellStyle name="Style 22 13" xfId="63419"/>
    <cellStyle name="Style 22 2" xfId="4934"/>
    <cellStyle name="Style 22 2 10" xfId="63420"/>
    <cellStyle name="Style 22 2 2" xfId="9895"/>
    <cellStyle name="Style 22 2 2 10" xfId="63421"/>
    <cellStyle name="Style 22 2 2 11" xfId="63422"/>
    <cellStyle name="Style 22 2 2 12" xfId="63423"/>
    <cellStyle name="Style 22 2 2 13" xfId="63424"/>
    <cellStyle name="Style 22 2 2 14" xfId="63425"/>
    <cellStyle name="Style 22 2 2 15" xfId="63426"/>
    <cellStyle name="Style 22 2 2 16" xfId="63427"/>
    <cellStyle name="Style 22 2 2 17" xfId="63428"/>
    <cellStyle name="Style 22 2 2 18" xfId="63429"/>
    <cellStyle name="Style 22 2 2 19" xfId="63430"/>
    <cellStyle name="Style 22 2 2 2" xfId="10170"/>
    <cellStyle name="Style 22 2 2 2 10" xfId="63431"/>
    <cellStyle name="Style 22 2 2 2 11" xfId="63432"/>
    <cellStyle name="Style 22 2 2 2 2" xfId="10308"/>
    <cellStyle name="Style 22 2 2 2 2 10" xfId="63433"/>
    <cellStyle name="Style 22 2 2 2 2 11" xfId="63434"/>
    <cellStyle name="Style 22 2 2 2 2 12" xfId="63435"/>
    <cellStyle name="Style 22 2 2 2 2 13" xfId="63436"/>
    <cellStyle name="Style 22 2 2 2 2 2" xfId="10501"/>
    <cellStyle name="Style 22 2 2 2 2 2 2" xfId="63437"/>
    <cellStyle name="Style 22 2 2 2 2 2 2 2" xfId="63438"/>
    <cellStyle name="Style 22 2 2 2 2 2 3" xfId="63439"/>
    <cellStyle name="Style 22 2 2 2 2 2 4" xfId="63440"/>
    <cellStyle name="Style 22 2 2 2 2 3" xfId="63441"/>
    <cellStyle name="Style 22 2 2 2 2 3 2" xfId="63442"/>
    <cellStyle name="Style 22 2 2 2 2 3 3" xfId="63443"/>
    <cellStyle name="Style 22 2 2 2 2 4" xfId="63444"/>
    <cellStyle name="Style 22 2 2 2 2 4 2" xfId="63445"/>
    <cellStyle name="Style 22 2 2 2 2 5" xfId="63446"/>
    <cellStyle name="Style 22 2 2 2 2 5 2" xfId="63447"/>
    <cellStyle name="Style 22 2 2 2 2 6" xfId="63448"/>
    <cellStyle name="Style 22 2 2 2 2 7" xfId="63449"/>
    <cellStyle name="Style 22 2 2 2 2 8" xfId="63450"/>
    <cellStyle name="Style 22 2 2 2 2 9" xfId="63451"/>
    <cellStyle name="Style 22 2 2 2 3" xfId="63452"/>
    <cellStyle name="Style 22 2 2 2 3 10" xfId="63453"/>
    <cellStyle name="Style 22 2 2 2 3 11" xfId="63454"/>
    <cellStyle name="Style 22 2 2 2 3 2" xfId="63455"/>
    <cellStyle name="Style 22 2 2 2 3 2 2" xfId="63456"/>
    <cellStyle name="Style 22 2 2 2 3 3" xfId="63457"/>
    <cellStyle name="Style 22 2 2 2 3 3 2" xfId="63458"/>
    <cellStyle name="Style 22 2 2 2 3 4" xfId="63459"/>
    <cellStyle name="Style 22 2 2 2 3 5" xfId="63460"/>
    <cellStyle name="Style 22 2 2 2 3 6" xfId="63461"/>
    <cellStyle name="Style 22 2 2 2 3 7" xfId="63462"/>
    <cellStyle name="Style 22 2 2 2 3 8" xfId="63463"/>
    <cellStyle name="Style 22 2 2 2 3 9" xfId="63464"/>
    <cellStyle name="Style 22 2 2 2 4" xfId="63465"/>
    <cellStyle name="Style 22 2 2 2 4 10" xfId="63466"/>
    <cellStyle name="Style 22 2 2 2 4 11" xfId="63467"/>
    <cellStyle name="Style 22 2 2 2 4 2" xfId="63468"/>
    <cellStyle name="Style 22 2 2 2 4 2 2" xfId="63469"/>
    <cellStyle name="Style 22 2 2 2 4 3" xfId="63470"/>
    <cellStyle name="Style 22 2 2 2 4 4" xfId="63471"/>
    <cellStyle name="Style 22 2 2 2 4 5" xfId="63472"/>
    <cellStyle name="Style 22 2 2 2 4 6" xfId="63473"/>
    <cellStyle name="Style 22 2 2 2 4 7" xfId="63474"/>
    <cellStyle name="Style 22 2 2 2 4 8" xfId="63475"/>
    <cellStyle name="Style 22 2 2 2 4 9" xfId="63476"/>
    <cellStyle name="Style 22 2 2 2 5" xfId="63477"/>
    <cellStyle name="Style 22 2 2 2 5 2" xfId="63478"/>
    <cellStyle name="Style 22 2 2 2 5 3" xfId="63479"/>
    <cellStyle name="Style 22 2 2 2 6" xfId="63480"/>
    <cellStyle name="Style 22 2 2 2 6 2" xfId="63481"/>
    <cellStyle name="Style 22 2 2 2 7" xfId="63482"/>
    <cellStyle name="Style 22 2 2 2 8" xfId="63483"/>
    <cellStyle name="Style 22 2 2 2 9" xfId="63484"/>
    <cellStyle name="Style 22 2 2 20" xfId="63485"/>
    <cellStyle name="Style 22 2 2 21" xfId="63486"/>
    <cellStyle name="Style 22 2 2 22" xfId="63487"/>
    <cellStyle name="Style 22 2 2 23" xfId="63488"/>
    <cellStyle name="Style 22 2 2 24" xfId="63489"/>
    <cellStyle name="Style 22 2 2 25" xfId="63490"/>
    <cellStyle name="Style 22 2 2 3" xfId="10262"/>
    <cellStyle name="Style 22 2 2 3 10" xfId="63491"/>
    <cellStyle name="Style 22 2 2 3 11" xfId="63492"/>
    <cellStyle name="Style 22 2 2 3 2" xfId="10475"/>
    <cellStyle name="Style 22 2 2 3 2 10" xfId="63493"/>
    <cellStyle name="Style 22 2 2 3 2 11" xfId="63494"/>
    <cellStyle name="Style 22 2 2 3 2 12" xfId="63495"/>
    <cellStyle name="Style 22 2 2 3 2 13" xfId="63496"/>
    <cellStyle name="Style 22 2 2 3 2 2" xfId="63497"/>
    <cellStyle name="Style 22 2 2 3 2 2 2" xfId="63498"/>
    <cellStyle name="Style 22 2 2 3 2 2 2 2" xfId="63499"/>
    <cellStyle name="Style 22 2 2 3 2 2 3" xfId="63500"/>
    <cellStyle name="Style 22 2 2 3 2 2 4" xfId="63501"/>
    <cellStyle name="Style 22 2 2 3 2 3" xfId="63502"/>
    <cellStyle name="Style 22 2 2 3 2 3 2" xfId="63503"/>
    <cellStyle name="Style 22 2 2 3 2 3 3" xfId="63504"/>
    <cellStyle name="Style 22 2 2 3 2 4" xfId="63505"/>
    <cellStyle name="Style 22 2 2 3 2 4 2" xfId="63506"/>
    <cellStyle name="Style 22 2 2 3 2 5" xfId="63507"/>
    <cellStyle name="Style 22 2 2 3 2 5 2" xfId="63508"/>
    <cellStyle name="Style 22 2 2 3 2 6" xfId="63509"/>
    <cellStyle name="Style 22 2 2 3 2 7" xfId="63510"/>
    <cellStyle name="Style 22 2 2 3 2 8" xfId="63511"/>
    <cellStyle name="Style 22 2 2 3 2 9" xfId="63512"/>
    <cellStyle name="Style 22 2 2 3 3" xfId="63513"/>
    <cellStyle name="Style 22 2 2 3 3 10" xfId="63514"/>
    <cellStyle name="Style 22 2 2 3 3 11" xfId="63515"/>
    <cellStyle name="Style 22 2 2 3 3 2" xfId="63516"/>
    <cellStyle name="Style 22 2 2 3 3 2 2" xfId="63517"/>
    <cellStyle name="Style 22 2 2 3 3 3" xfId="63518"/>
    <cellStyle name="Style 22 2 2 3 3 3 2" xfId="63519"/>
    <cellStyle name="Style 22 2 2 3 3 4" xfId="63520"/>
    <cellStyle name="Style 22 2 2 3 3 5" xfId="63521"/>
    <cellStyle name="Style 22 2 2 3 3 6" xfId="63522"/>
    <cellStyle name="Style 22 2 2 3 3 7" xfId="63523"/>
    <cellStyle name="Style 22 2 2 3 3 8" xfId="63524"/>
    <cellStyle name="Style 22 2 2 3 3 9" xfId="63525"/>
    <cellStyle name="Style 22 2 2 3 4" xfId="63526"/>
    <cellStyle name="Style 22 2 2 3 4 10" xfId="63527"/>
    <cellStyle name="Style 22 2 2 3 4 11" xfId="63528"/>
    <cellStyle name="Style 22 2 2 3 4 2" xfId="63529"/>
    <cellStyle name="Style 22 2 2 3 4 2 2" xfId="63530"/>
    <cellStyle name="Style 22 2 2 3 4 3" xfId="63531"/>
    <cellStyle name="Style 22 2 2 3 4 4" xfId="63532"/>
    <cellStyle name="Style 22 2 2 3 4 5" xfId="63533"/>
    <cellStyle name="Style 22 2 2 3 4 6" xfId="63534"/>
    <cellStyle name="Style 22 2 2 3 4 7" xfId="63535"/>
    <cellStyle name="Style 22 2 2 3 4 8" xfId="63536"/>
    <cellStyle name="Style 22 2 2 3 4 9" xfId="63537"/>
    <cellStyle name="Style 22 2 2 3 5" xfId="63538"/>
    <cellStyle name="Style 22 2 2 3 5 2" xfId="63539"/>
    <cellStyle name="Style 22 2 2 3 5 3" xfId="63540"/>
    <cellStyle name="Style 22 2 2 3 6" xfId="63541"/>
    <cellStyle name="Style 22 2 2 3 6 2" xfId="63542"/>
    <cellStyle name="Style 22 2 2 3 7" xfId="63543"/>
    <cellStyle name="Style 22 2 2 3 8" xfId="63544"/>
    <cellStyle name="Style 22 2 2 3 9" xfId="63545"/>
    <cellStyle name="Style 22 2 2 4" xfId="63546"/>
    <cellStyle name="Style 22 2 2 4 10" xfId="63547"/>
    <cellStyle name="Style 22 2 2 4 11" xfId="63548"/>
    <cellStyle name="Style 22 2 2 4 12" xfId="63549"/>
    <cellStyle name="Style 22 2 2 4 13" xfId="63550"/>
    <cellStyle name="Style 22 2 2 4 14" xfId="63551"/>
    <cellStyle name="Style 22 2 2 4 2" xfId="63552"/>
    <cellStyle name="Style 22 2 2 4 2 2" xfId="63553"/>
    <cellStyle name="Style 22 2 2 4 2 2 2" xfId="63554"/>
    <cellStyle name="Style 22 2 2 4 2 3" xfId="63555"/>
    <cellStyle name="Style 22 2 2 4 2 4" xfId="63556"/>
    <cellStyle name="Style 22 2 2 4 3" xfId="63557"/>
    <cellStyle name="Style 22 2 2 4 3 2" xfId="63558"/>
    <cellStyle name="Style 22 2 2 4 3 3" xfId="63559"/>
    <cellStyle name="Style 22 2 2 4 4" xfId="63560"/>
    <cellStyle name="Style 22 2 2 4 4 2" xfId="63561"/>
    <cellStyle name="Style 22 2 2 4 5" xfId="63562"/>
    <cellStyle name="Style 22 2 2 4 5 2" xfId="63563"/>
    <cellStyle name="Style 22 2 2 4 6" xfId="63564"/>
    <cellStyle name="Style 22 2 2 4 7" xfId="63565"/>
    <cellStyle name="Style 22 2 2 4 8" xfId="63566"/>
    <cellStyle name="Style 22 2 2 4 9" xfId="63567"/>
    <cellStyle name="Style 22 2 2 5" xfId="63568"/>
    <cellStyle name="Style 22 2 2 5 10" xfId="63569"/>
    <cellStyle name="Style 22 2 2 5 11" xfId="63570"/>
    <cellStyle name="Style 22 2 2 5 12" xfId="63571"/>
    <cellStyle name="Style 22 2 2 5 2" xfId="63572"/>
    <cellStyle name="Style 22 2 2 5 2 2" xfId="63573"/>
    <cellStyle name="Style 22 2 2 5 3" xfId="63574"/>
    <cellStyle name="Style 22 2 2 5 4" xfId="63575"/>
    <cellStyle name="Style 22 2 2 5 5" xfId="63576"/>
    <cellStyle name="Style 22 2 2 5 6" xfId="63577"/>
    <cellStyle name="Style 22 2 2 5 7" xfId="63578"/>
    <cellStyle name="Style 22 2 2 5 8" xfId="63579"/>
    <cellStyle name="Style 22 2 2 5 9" xfId="63580"/>
    <cellStyle name="Style 22 2 2 6" xfId="63581"/>
    <cellStyle name="Style 22 2 2 6 10" xfId="63582"/>
    <cellStyle name="Style 22 2 2 6 11" xfId="63583"/>
    <cellStyle name="Style 22 2 2 6 12" xfId="63584"/>
    <cellStyle name="Style 22 2 2 6 13" xfId="63585"/>
    <cellStyle name="Style 22 2 2 6 14" xfId="63586"/>
    <cellStyle name="Style 22 2 2 6 15" xfId="63587"/>
    <cellStyle name="Style 22 2 2 6 16" xfId="63588"/>
    <cellStyle name="Style 22 2 2 6 17" xfId="63589"/>
    <cellStyle name="Style 22 2 2 6 18" xfId="63590"/>
    <cellStyle name="Style 22 2 2 6 2" xfId="63591"/>
    <cellStyle name="Style 22 2 2 6 3" xfId="63592"/>
    <cellStyle name="Style 22 2 2 6 4" xfId="63593"/>
    <cellStyle name="Style 22 2 2 6 5" xfId="63594"/>
    <cellStyle name="Style 22 2 2 6 6" xfId="63595"/>
    <cellStyle name="Style 22 2 2 6 7" xfId="63596"/>
    <cellStyle name="Style 22 2 2 6 8" xfId="63597"/>
    <cellStyle name="Style 22 2 2 6 9" xfId="63598"/>
    <cellStyle name="Style 22 2 2 7" xfId="63599"/>
    <cellStyle name="Style 22 2 2 7 10" xfId="63600"/>
    <cellStyle name="Style 22 2 2 7 11" xfId="63601"/>
    <cellStyle name="Style 22 2 2 7 2" xfId="63602"/>
    <cellStyle name="Style 22 2 2 7 3" xfId="63603"/>
    <cellStyle name="Style 22 2 2 7 4" xfId="63604"/>
    <cellStyle name="Style 22 2 2 7 5" xfId="63605"/>
    <cellStyle name="Style 22 2 2 7 6" xfId="63606"/>
    <cellStyle name="Style 22 2 2 7 7" xfId="63607"/>
    <cellStyle name="Style 22 2 2 7 8" xfId="63608"/>
    <cellStyle name="Style 22 2 2 7 9" xfId="63609"/>
    <cellStyle name="Style 22 2 2 8" xfId="63610"/>
    <cellStyle name="Style 22 2 2 8 10" xfId="63611"/>
    <cellStyle name="Style 22 2 2 8 11" xfId="63612"/>
    <cellStyle name="Style 22 2 2 8 2" xfId="63613"/>
    <cellStyle name="Style 22 2 2 8 3" xfId="63614"/>
    <cellStyle name="Style 22 2 2 8 4" xfId="63615"/>
    <cellStyle name="Style 22 2 2 8 5" xfId="63616"/>
    <cellStyle name="Style 22 2 2 8 6" xfId="63617"/>
    <cellStyle name="Style 22 2 2 8 7" xfId="63618"/>
    <cellStyle name="Style 22 2 2 8 8" xfId="63619"/>
    <cellStyle name="Style 22 2 2 8 9" xfId="63620"/>
    <cellStyle name="Style 22 2 2 9" xfId="63621"/>
    <cellStyle name="Style 22 2 3" xfId="9819"/>
    <cellStyle name="Style 22 2 3 10" xfId="63622"/>
    <cellStyle name="Style 22 2 3 11" xfId="63623"/>
    <cellStyle name="Style 22 2 3 2" xfId="10240"/>
    <cellStyle name="Style 22 2 3 2 10" xfId="63624"/>
    <cellStyle name="Style 22 2 3 2 11" xfId="63625"/>
    <cellStyle name="Style 22 2 3 2 12" xfId="63626"/>
    <cellStyle name="Style 22 2 3 2 13" xfId="63627"/>
    <cellStyle name="Style 22 2 3 2 2" xfId="10456"/>
    <cellStyle name="Style 22 2 3 2 2 2" xfId="63628"/>
    <cellStyle name="Style 22 2 3 2 2 2 2" xfId="63629"/>
    <cellStyle name="Style 22 2 3 2 2 3" xfId="63630"/>
    <cellStyle name="Style 22 2 3 2 2 4" xfId="63631"/>
    <cellStyle name="Style 22 2 3 2 3" xfId="63632"/>
    <cellStyle name="Style 22 2 3 2 3 2" xfId="63633"/>
    <cellStyle name="Style 22 2 3 2 3 3" xfId="63634"/>
    <cellStyle name="Style 22 2 3 2 4" xfId="63635"/>
    <cellStyle name="Style 22 2 3 2 4 2" xfId="63636"/>
    <cellStyle name="Style 22 2 3 2 5" xfId="63637"/>
    <cellStyle name="Style 22 2 3 2 5 2" xfId="63638"/>
    <cellStyle name="Style 22 2 3 2 6" xfId="63639"/>
    <cellStyle name="Style 22 2 3 2 7" xfId="63640"/>
    <cellStyle name="Style 22 2 3 2 8" xfId="63641"/>
    <cellStyle name="Style 22 2 3 2 9" xfId="63642"/>
    <cellStyle name="Style 22 2 3 3" xfId="63643"/>
    <cellStyle name="Style 22 2 3 3 10" xfId="63644"/>
    <cellStyle name="Style 22 2 3 3 11" xfId="63645"/>
    <cellStyle name="Style 22 2 3 3 2" xfId="63646"/>
    <cellStyle name="Style 22 2 3 3 2 2" xfId="63647"/>
    <cellStyle name="Style 22 2 3 3 3" xfId="63648"/>
    <cellStyle name="Style 22 2 3 3 3 2" xfId="63649"/>
    <cellStyle name="Style 22 2 3 3 4" xfId="63650"/>
    <cellStyle name="Style 22 2 3 3 5" xfId="63651"/>
    <cellStyle name="Style 22 2 3 3 6" xfId="63652"/>
    <cellStyle name="Style 22 2 3 3 7" xfId="63653"/>
    <cellStyle name="Style 22 2 3 3 8" xfId="63654"/>
    <cellStyle name="Style 22 2 3 3 9" xfId="63655"/>
    <cellStyle name="Style 22 2 3 4" xfId="63656"/>
    <cellStyle name="Style 22 2 3 4 10" xfId="63657"/>
    <cellStyle name="Style 22 2 3 4 11" xfId="63658"/>
    <cellStyle name="Style 22 2 3 4 2" xfId="63659"/>
    <cellStyle name="Style 22 2 3 4 2 2" xfId="63660"/>
    <cellStyle name="Style 22 2 3 4 3" xfId="63661"/>
    <cellStyle name="Style 22 2 3 4 4" xfId="63662"/>
    <cellStyle name="Style 22 2 3 4 5" xfId="63663"/>
    <cellStyle name="Style 22 2 3 4 6" xfId="63664"/>
    <cellStyle name="Style 22 2 3 4 7" xfId="63665"/>
    <cellStyle name="Style 22 2 3 4 8" xfId="63666"/>
    <cellStyle name="Style 22 2 3 4 9" xfId="63667"/>
    <cellStyle name="Style 22 2 3 5" xfId="63668"/>
    <cellStyle name="Style 22 2 3 5 2" xfId="63669"/>
    <cellStyle name="Style 22 2 3 5 3" xfId="63670"/>
    <cellStyle name="Style 22 2 3 6" xfId="63671"/>
    <cellStyle name="Style 22 2 3 6 2" xfId="63672"/>
    <cellStyle name="Style 22 2 3 7" xfId="63673"/>
    <cellStyle name="Style 22 2 3 8" xfId="63674"/>
    <cellStyle name="Style 22 2 3 9" xfId="63675"/>
    <cellStyle name="Style 22 2 4" xfId="10217"/>
    <cellStyle name="Style 22 2 4 10" xfId="63676"/>
    <cellStyle name="Style 22 2 4 2" xfId="10435"/>
    <cellStyle name="Style 22 2 4 2 10" xfId="63677"/>
    <cellStyle name="Style 22 2 4 2 11" xfId="63678"/>
    <cellStyle name="Style 22 2 4 2 12" xfId="63679"/>
    <cellStyle name="Style 22 2 4 2 13" xfId="63680"/>
    <cellStyle name="Style 22 2 4 2 2" xfId="63681"/>
    <cellStyle name="Style 22 2 4 2 2 2" xfId="63682"/>
    <cellStyle name="Style 22 2 4 2 2 2 2" xfId="63683"/>
    <cellStyle name="Style 22 2 4 2 2 3" xfId="63684"/>
    <cellStyle name="Style 22 2 4 2 2 4" xfId="63685"/>
    <cellStyle name="Style 22 2 4 2 3" xfId="63686"/>
    <cellStyle name="Style 22 2 4 2 3 2" xfId="63687"/>
    <cellStyle name="Style 22 2 4 2 3 3" xfId="63688"/>
    <cellStyle name="Style 22 2 4 2 4" xfId="63689"/>
    <cellStyle name="Style 22 2 4 2 4 2" xfId="63690"/>
    <cellStyle name="Style 22 2 4 2 5" xfId="63691"/>
    <cellStyle name="Style 22 2 4 2 5 2" xfId="63692"/>
    <cellStyle name="Style 22 2 4 2 6" xfId="63693"/>
    <cellStyle name="Style 22 2 4 2 7" xfId="63694"/>
    <cellStyle name="Style 22 2 4 2 8" xfId="63695"/>
    <cellStyle name="Style 22 2 4 2 9" xfId="63696"/>
    <cellStyle name="Style 22 2 4 3" xfId="63697"/>
    <cellStyle name="Style 22 2 4 3 10" xfId="63698"/>
    <cellStyle name="Style 22 2 4 3 11" xfId="63699"/>
    <cellStyle name="Style 22 2 4 3 12" xfId="63700"/>
    <cellStyle name="Style 22 2 4 3 2" xfId="63701"/>
    <cellStyle name="Style 22 2 4 3 2 2" xfId="63702"/>
    <cellStyle name="Style 22 2 4 3 3" xfId="63703"/>
    <cellStyle name="Style 22 2 4 3 3 2" xfId="63704"/>
    <cellStyle name="Style 22 2 4 3 4" xfId="63705"/>
    <cellStyle name="Style 22 2 4 3 5" xfId="63706"/>
    <cellStyle name="Style 22 2 4 3 6" xfId="63707"/>
    <cellStyle name="Style 22 2 4 3 7" xfId="63708"/>
    <cellStyle name="Style 22 2 4 3 8" xfId="63709"/>
    <cellStyle name="Style 22 2 4 3 9" xfId="63710"/>
    <cellStyle name="Style 22 2 4 4" xfId="63711"/>
    <cellStyle name="Style 22 2 4 4 10" xfId="63712"/>
    <cellStyle name="Style 22 2 4 4 11" xfId="63713"/>
    <cellStyle name="Style 22 2 4 4 2" xfId="63714"/>
    <cellStyle name="Style 22 2 4 4 2 2" xfId="63715"/>
    <cellStyle name="Style 22 2 4 4 3" xfId="63716"/>
    <cellStyle name="Style 22 2 4 4 4" xfId="63717"/>
    <cellStyle name="Style 22 2 4 4 5" xfId="63718"/>
    <cellStyle name="Style 22 2 4 4 6" xfId="63719"/>
    <cellStyle name="Style 22 2 4 4 7" xfId="63720"/>
    <cellStyle name="Style 22 2 4 4 8" xfId="63721"/>
    <cellStyle name="Style 22 2 4 4 9" xfId="63722"/>
    <cellStyle name="Style 22 2 4 5" xfId="63723"/>
    <cellStyle name="Style 22 2 4 5 2" xfId="63724"/>
    <cellStyle name="Style 22 2 4 5 3" xfId="63725"/>
    <cellStyle name="Style 22 2 4 6" xfId="63726"/>
    <cellStyle name="Style 22 2 4 6 2" xfId="63727"/>
    <cellStyle name="Style 22 2 4 7" xfId="63728"/>
    <cellStyle name="Style 22 2 4 8" xfId="63729"/>
    <cellStyle name="Style 22 2 4 9" xfId="63730"/>
    <cellStyle name="Style 22 2 5" xfId="10369"/>
    <cellStyle name="Style 22 2 5 2" xfId="63731"/>
    <cellStyle name="Style 22 2 5 2 2" xfId="63732"/>
    <cellStyle name="Style 22 2 5 2 2 2" xfId="63733"/>
    <cellStyle name="Style 22 2 5 2 3" xfId="63734"/>
    <cellStyle name="Style 22 2 5 2 4" xfId="63735"/>
    <cellStyle name="Style 22 2 5 3" xfId="63736"/>
    <cellStyle name="Style 22 2 5 3 2" xfId="63737"/>
    <cellStyle name="Style 22 2 5 3 3" xfId="63738"/>
    <cellStyle name="Style 22 2 5 4" xfId="63739"/>
    <cellStyle name="Style 22 2 5 5" xfId="63740"/>
    <cellStyle name="Style 22 2 5 6" xfId="63741"/>
    <cellStyle name="Style 22 2 6" xfId="63742"/>
    <cellStyle name="Style 22 2 6 2" xfId="63743"/>
    <cellStyle name="Style 22 2 7" xfId="63744"/>
    <cellStyle name="Style 22 2 7 2" xfId="63745"/>
    <cellStyle name="Style 22 2 7 3" xfId="63746"/>
    <cellStyle name="Style 22 2 7 4" xfId="63747"/>
    <cellStyle name="Style 22 2 7 5" xfId="63748"/>
    <cellStyle name="Style 22 2 7 6" xfId="63749"/>
    <cellStyle name="Style 22 2 7 7" xfId="63750"/>
    <cellStyle name="Style 22 2 7 8" xfId="63751"/>
    <cellStyle name="Style 22 2 8" xfId="63752"/>
    <cellStyle name="Style 22 2 8 2" xfId="63753"/>
    <cellStyle name="Style 22 2 9" xfId="63754"/>
    <cellStyle name="Style 22 3" xfId="4935"/>
    <cellStyle name="Style 22 3 10" xfId="63755"/>
    <cellStyle name="Style 22 3 2" xfId="9896"/>
    <cellStyle name="Style 22 3 2 10" xfId="63756"/>
    <cellStyle name="Style 22 3 2 11" xfId="63757"/>
    <cellStyle name="Style 22 3 2 12" xfId="63758"/>
    <cellStyle name="Style 22 3 2 13" xfId="63759"/>
    <cellStyle name="Style 22 3 2 14" xfId="63760"/>
    <cellStyle name="Style 22 3 2 15" xfId="63761"/>
    <cellStyle name="Style 22 3 2 16" xfId="63762"/>
    <cellStyle name="Style 22 3 2 17" xfId="63763"/>
    <cellStyle name="Style 22 3 2 18" xfId="63764"/>
    <cellStyle name="Style 22 3 2 19" xfId="63765"/>
    <cellStyle name="Style 22 3 2 2" xfId="10171"/>
    <cellStyle name="Style 22 3 2 2 10" xfId="63766"/>
    <cellStyle name="Style 22 3 2 2 11" xfId="63767"/>
    <cellStyle name="Style 22 3 2 2 2" xfId="10309"/>
    <cellStyle name="Style 22 3 2 2 2 10" xfId="63768"/>
    <cellStyle name="Style 22 3 2 2 2 11" xfId="63769"/>
    <cellStyle name="Style 22 3 2 2 2 12" xfId="63770"/>
    <cellStyle name="Style 22 3 2 2 2 13" xfId="63771"/>
    <cellStyle name="Style 22 3 2 2 2 2" xfId="10502"/>
    <cellStyle name="Style 22 3 2 2 2 2 2" xfId="63772"/>
    <cellStyle name="Style 22 3 2 2 2 2 2 2" xfId="63773"/>
    <cellStyle name="Style 22 3 2 2 2 2 3" xfId="63774"/>
    <cellStyle name="Style 22 3 2 2 2 2 4" xfId="63775"/>
    <cellStyle name="Style 22 3 2 2 2 3" xfId="63776"/>
    <cellStyle name="Style 22 3 2 2 2 3 2" xfId="63777"/>
    <cellStyle name="Style 22 3 2 2 2 3 3" xfId="63778"/>
    <cellStyle name="Style 22 3 2 2 2 4" xfId="63779"/>
    <cellStyle name="Style 22 3 2 2 2 4 2" xfId="63780"/>
    <cellStyle name="Style 22 3 2 2 2 5" xfId="63781"/>
    <cellStyle name="Style 22 3 2 2 2 5 2" xfId="63782"/>
    <cellStyle name="Style 22 3 2 2 2 6" xfId="63783"/>
    <cellStyle name="Style 22 3 2 2 2 7" xfId="63784"/>
    <cellStyle name="Style 22 3 2 2 2 8" xfId="63785"/>
    <cellStyle name="Style 22 3 2 2 2 9" xfId="63786"/>
    <cellStyle name="Style 22 3 2 2 3" xfId="63787"/>
    <cellStyle name="Style 22 3 2 2 3 10" xfId="63788"/>
    <cellStyle name="Style 22 3 2 2 3 11" xfId="63789"/>
    <cellStyle name="Style 22 3 2 2 3 2" xfId="63790"/>
    <cellStyle name="Style 22 3 2 2 3 2 2" xfId="63791"/>
    <cellStyle name="Style 22 3 2 2 3 3" xfId="63792"/>
    <cellStyle name="Style 22 3 2 2 3 3 2" xfId="63793"/>
    <cellStyle name="Style 22 3 2 2 3 4" xfId="63794"/>
    <cellStyle name="Style 22 3 2 2 3 5" xfId="63795"/>
    <cellStyle name="Style 22 3 2 2 3 6" xfId="63796"/>
    <cellStyle name="Style 22 3 2 2 3 7" xfId="63797"/>
    <cellStyle name="Style 22 3 2 2 3 8" xfId="63798"/>
    <cellStyle name="Style 22 3 2 2 3 9" xfId="63799"/>
    <cellStyle name="Style 22 3 2 2 4" xfId="63800"/>
    <cellStyle name="Style 22 3 2 2 4 10" xfId="63801"/>
    <cellStyle name="Style 22 3 2 2 4 11" xfId="63802"/>
    <cellStyle name="Style 22 3 2 2 4 2" xfId="63803"/>
    <cellStyle name="Style 22 3 2 2 4 2 2" xfId="63804"/>
    <cellStyle name="Style 22 3 2 2 4 3" xfId="63805"/>
    <cellStyle name="Style 22 3 2 2 4 4" xfId="63806"/>
    <cellStyle name="Style 22 3 2 2 4 5" xfId="63807"/>
    <cellStyle name="Style 22 3 2 2 4 6" xfId="63808"/>
    <cellStyle name="Style 22 3 2 2 4 7" xfId="63809"/>
    <cellStyle name="Style 22 3 2 2 4 8" xfId="63810"/>
    <cellStyle name="Style 22 3 2 2 4 9" xfId="63811"/>
    <cellStyle name="Style 22 3 2 2 5" xfId="63812"/>
    <cellStyle name="Style 22 3 2 2 5 2" xfId="63813"/>
    <cellStyle name="Style 22 3 2 2 5 3" xfId="63814"/>
    <cellStyle name="Style 22 3 2 2 6" xfId="63815"/>
    <cellStyle name="Style 22 3 2 2 6 2" xfId="63816"/>
    <cellStyle name="Style 22 3 2 2 7" xfId="63817"/>
    <cellStyle name="Style 22 3 2 2 8" xfId="63818"/>
    <cellStyle name="Style 22 3 2 2 9" xfId="63819"/>
    <cellStyle name="Style 22 3 2 20" xfId="63820"/>
    <cellStyle name="Style 22 3 2 21" xfId="63821"/>
    <cellStyle name="Style 22 3 2 22" xfId="63822"/>
    <cellStyle name="Style 22 3 2 23" xfId="63823"/>
    <cellStyle name="Style 22 3 2 24" xfId="63824"/>
    <cellStyle name="Style 22 3 2 25" xfId="63825"/>
    <cellStyle name="Style 22 3 2 3" xfId="10263"/>
    <cellStyle name="Style 22 3 2 3 10" xfId="63826"/>
    <cellStyle name="Style 22 3 2 3 11" xfId="63827"/>
    <cellStyle name="Style 22 3 2 3 2" xfId="10476"/>
    <cellStyle name="Style 22 3 2 3 2 10" xfId="63828"/>
    <cellStyle name="Style 22 3 2 3 2 11" xfId="63829"/>
    <cellStyle name="Style 22 3 2 3 2 12" xfId="63830"/>
    <cellStyle name="Style 22 3 2 3 2 13" xfId="63831"/>
    <cellStyle name="Style 22 3 2 3 2 2" xfId="63832"/>
    <cellStyle name="Style 22 3 2 3 2 2 2" xfId="63833"/>
    <cellStyle name="Style 22 3 2 3 2 2 2 2" xfId="63834"/>
    <cellStyle name="Style 22 3 2 3 2 2 3" xfId="63835"/>
    <cellStyle name="Style 22 3 2 3 2 2 4" xfId="63836"/>
    <cellStyle name="Style 22 3 2 3 2 3" xfId="63837"/>
    <cellStyle name="Style 22 3 2 3 2 3 2" xfId="63838"/>
    <cellStyle name="Style 22 3 2 3 2 3 3" xfId="63839"/>
    <cellStyle name="Style 22 3 2 3 2 4" xfId="63840"/>
    <cellStyle name="Style 22 3 2 3 2 4 2" xfId="63841"/>
    <cellStyle name="Style 22 3 2 3 2 5" xfId="63842"/>
    <cellStyle name="Style 22 3 2 3 2 5 2" xfId="63843"/>
    <cellStyle name="Style 22 3 2 3 2 6" xfId="63844"/>
    <cellStyle name="Style 22 3 2 3 2 7" xfId="63845"/>
    <cellStyle name="Style 22 3 2 3 2 8" xfId="63846"/>
    <cellStyle name="Style 22 3 2 3 2 9" xfId="63847"/>
    <cellStyle name="Style 22 3 2 3 3" xfId="63848"/>
    <cellStyle name="Style 22 3 2 3 3 10" xfId="63849"/>
    <cellStyle name="Style 22 3 2 3 3 11" xfId="63850"/>
    <cellStyle name="Style 22 3 2 3 3 2" xfId="63851"/>
    <cellStyle name="Style 22 3 2 3 3 2 2" xfId="63852"/>
    <cellStyle name="Style 22 3 2 3 3 3" xfId="63853"/>
    <cellStyle name="Style 22 3 2 3 3 3 2" xfId="63854"/>
    <cellStyle name="Style 22 3 2 3 3 4" xfId="63855"/>
    <cellStyle name="Style 22 3 2 3 3 5" xfId="63856"/>
    <cellStyle name="Style 22 3 2 3 3 6" xfId="63857"/>
    <cellStyle name="Style 22 3 2 3 3 7" xfId="63858"/>
    <cellStyle name="Style 22 3 2 3 3 8" xfId="63859"/>
    <cellStyle name="Style 22 3 2 3 3 9" xfId="63860"/>
    <cellStyle name="Style 22 3 2 3 4" xfId="63861"/>
    <cellStyle name="Style 22 3 2 3 4 10" xfId="63862"/>
    <cellStyle name="Style 22 3 2 3 4 11" xfId="63863"/>
    <cellStyle name="Style 22 3 2 3 4 2" xfId="63864"/>
    <cellStyle name="Style 22 3 2 3 4 2 2" xfId="63865"/>
    <cellStyle name="Style 22 3 2 3 4 3" xfId="63866"/>
    <cellStyle name="Style 22 3 2 3 4 4" xfId="63867"/>
    <cellStyle name="Style 22 3 2 3 4 5" xfId="63868"/>
    <cellStyle name="Style 22 3 2 3 4 6" xfId="63869"/>
    <cellStyle name="Style 22 3 2 3 4 7" xfId="63870"/>
    <cellStyle name="Style 22 3 2 3 4 8" xfId="63871"/>
    <cellStyle name="Style 22 3 2 3 4 9" xfId="63872"/>
    <cellStyle name="Style 22 3 2 3 5" xfId="63873"/>
    <cellStyle name="Style 22 3 2 3 5 2" xfId="63874"/>
    <cellStyle name="Style 22 3 2 3 5 3" xfId="63875"/>
    <cellStyle name="Style 22 3 2 3 6" xfId="63876"/>
    <cellStyle name="Style 22 3 2 3 6 2" xfId="63877"/>
    <cellStyle name="Style 22 3 2 3 7" xfId="63878"/>
    <cellStyle name="Style 22 3 2 3 8" xfId="63879"/>
    <cellStyle name="Style 22 3 2 3 9" xfId="63880"/>
    <cellStyle name="Style 22 3 2 4" xfId="63881"/>
    <cellStyle name="Style 22 3 2 4 10" xfId="63882"/>
    <cellStyle name="Style 22 3 2 4 11" xfId="63883"/>
    <cellStyle name="Style 22 3 2 4 12" xfId="63884"/>
    <cellStyle name="Style 22 3 2 4 13" xfId="63885"/>
    <cellStyle name="Style 22 3 2 4 14" xfId="63886"/>
    <cellStyle name="Style 22 3 2 4 2" xfId="63887"/>
    <cellStyle name="Style 22 3 2 4 2 2" xfId="63888"/>
    <cellStyle name="Style 22 3 2 4 2 2 2" xfId="63889"/>
    <cellStyle name="Style 22 3 2 4 2 3" xfId="63890"/>
    <cellStyle name="Style 22 3 2 4 2 4" xfId="63891"/>
    <cellStyle name="Style 22 3 2 4 3" xfId="63892"/>
    <cellStyle name="Style 22 3 2 4 3 2" xfId="63893"/>
    <cellStyle name="Style 22 3 2 4 3 3" xfId="63894"/>
    <cellStyle name="Style 22 3 2 4 4" xfId="63895"/>
    <cellStyle name="Style 22 3 2 4 4 2" xfId="63896"/>
    <cellStyle name="Style 22 3 2 4 5" xfId="63897"/>
    <cellStyle name="Style 22 3 2 4 5 2" xfId="63898"/>
    <cellStyle name="Style 22 3 2 4 6" xfId="63899"/>
    <cellStyle name="Style 22 3 2 4 7" xfId="63900"/>
    <cellStyle name="Style 22 3 2 4 8" xfId="63901"/>
    <cellStyle name="Style 22 3 2 4 9" xfId="63902"/>
    <cellStyle name="Style 22 3 2 5" xfId="63903"/>
    <cellStyle name="Style 22 3 2 5 10" xfId="63904"/>
    <cellStyle name="Style 22 3 2 5 11" xfId="63905"/>
    <cellStyle name="Style 22 3 2 5 12" xfId="63906"/>
    <cellStyle name="Style 22 3 2 5 2" xfId="63907"/>
    <cellStyle name="Style 22 3 2 5 2 2" xfId="63908"/>
    <cellStyle name="Style 22 3 2 5 3" xfId="63909"/>
    <cellStyle name="Style 22 3 2 5 4" xfId="63910"/>
    <cellStyle name="Style 22 3 2 5 5" xfId="63911"/>
    <cellStyle name="Style 22 3 2 5 6" xfId="63912"/>
    <cellStyle name="Style 22 3 2 5 7" xfId="63913"/>
    <cellStyle name="Style 22 3 2 5 8" xfId="63914"/>
    <cellStyle name="Style 22 3 2 5 9" xfId="63915"/>
    <cellStyle name="Style 22 3 2 6" xfId="63916"/>
    <cellStyle name="Style 22 3 2 6 10" xfId="63917"/>
    <cellStyle name="Style 22 3 2 6 11" xfId="63918"/>
    <cellStyle name="Style 22 3 2 6 12" xfId="63919"/>
    <cellStyle name="Style 22 3 2 6 13" xfId="63920"/>
    <cellStyle name="Style 22 3 2 6 14" xfId="63921"/>
    <cellStyle name="Style 22 3 2 6 15" xfId="63922"/>
    <cellStyle name="Style 22 3 2 6 16" xfId="63923"/>
    <cellStyle name="Style 22 3 2 6 17" xfId="63924"/>
    <cellStyle name="Style 22 3 2 6 18" xfId="63925"/>
    <cellStyle name="Style 22 3 2 6 2" xfId="63926"/>
    <cellStyle name="Style 22 3 2 6 3" xfId="63927"/>
    <cellStyle name="Style 22 3 2 6 4" xfId="63928"/>
    <cellStyle name="Style 22 3 2 6 5" xfId="63929"/>
    <cellStyle name="Style 22 3 2 6 6" xfId="63930"/>
    <cellStyle name="Style 22 3 2 6 7" xfId="63931"/>
    <cellStyle name="Style 22 3 2 6 8" xfId="63932"/>
    <cellStyle name="Style 22 3 2 6 9" xfId="63933"/>
    <cellStyle name="Style 22 3 2 7" xfId="63934"/>
    <cellStyle name="Style 22 3 2 7 10" xfId="63935"/>
    <cellStyle name="Style 22 3 2 7 11" xfId="63936"/>
    <cellStyle name="Style 22 3 2 7 2" xfId="63937"/>
    <cellStyle name="Style 22 3 2 7 3" xfId="63938"/>
    <cellStyle name="Style 22 3 2 7 4" xfId="63939"/>
    <cellStyle name="Style 22 3 2 7 5" xfId="63940"/>
    <cellStyle name="Style 22 3 2 7 6" xfId="63941"/>
    <cellStyle name="Style 22 3 2 7 7" xfId="63942"/>
    <cellStyle name="Style 22 3 2 7 8" xfId="63943"/>
    <cellStyle name="Style 22 3 2 7 9" xfId="63944"/>
    <cellStyle name="Style 22 3 2 8" xfId="63945"/>
    <cellStyle name="Style 22 3 2 8 10" xfId="63946"/>
    <cellStyle name="Style 22 3 2 8 11" xfId="63947"/>
    <cellStyle name="Style 22 3 2 8 2" xfId="63948"/>
    <cellStyle name="Style 22 3 2 8 3" xfId="63949"/>
    <cellStyle name="Style 22 3 2 8 4" xfId="63950"/>
    <cellStyle name="Style 22 3 2 8 5" xfId="63951"/>
    <cellStyle name="Style 22 3 2 8 6" xfId="63952"/>
    <cellStyle name="Style 22 3 2 8 7" xfId="63953"/>
    <cellStyle name="Style 22 3 2 8 8" xfId="63954"/>
    <cellStyle name="Style 22 3 2 8 9" xfId="63955"/>
    <cellStyle name="Style 22 3 2 9" xfId="63956"/>
    <cellStyle name="Style 22 3 3" xfId="9818"/>
    <cellStyle name="Style 22 3 3 10" xfId="63957"/>
    <cellStyle name="Style 22 3 3 11" xfId="63958"/>
    <cellStyle name="Style 22 3 3 2" xfId="10239"/>
    <cellStyle name="Style 22 3 3 2 10" xfId="63959"/>
    <cellStyle name="Style 22 3 3 2 11" xfId="63960"/>
    <cellStyle name="Style 22 3 3 2 12" xfId="63961"/>
    <cellStyle name="Style 22 3 3 2 13" xfId="63962"/>
    <cellStyle name="Style 22 3 3 2 2" xfId="10455"/>
    <cellStyle name="Style 22 3 3 2 2 2" xfId="63963"/>
    <cellStyle name="Style 22 3 3 2 2 2 2" xfId="63964"/>
    <cellStyle name="Style 22 3 3 2 2 3" xfId="63965"/>
    <cellStyle name="Style 22 3 3 2 2 4" xfId="63966"/>
    <cellStyle name="Style 22 3 3 2 3" xfId="63967"/>
    <cellStyle name="Style 22 3 3 2 3 2" xfId="63968"/>
    <cellStyle name="Style 22 3 3 2 3 3" xfId="63969"/>
    <cellStyle name="Style 22 3 3 2 4" xfId="63970"/>
    <cellStyle name="Style 22 3 3 2 4 2" xfId="63971"/>
    <cellStyle name="Style 22 3 3 2 5" xfId="63972"/>
    <cellStyle name="Style 22 3 3 2 5 2" xfId="63973"/>
    <cellStyle name="Style 22 3 3 2 6" xfId="63974"/>
    <cellStyle name="Style 22 3 3 2 7" xfId="63975"/>
    <cellStyle name="Style 22 3 3 2 8" xfId="63976"/>
    <cellStyle name="Style 22 3 3 2 9" xfId="63977"/>
    <cellStyle name="Style 22 3 3 3" xfId="63978"/>
    <cellStyle name="Style 22 3 3 3 10" xfId="63979"/>
    <cellStyle name="Style 22 3 3 3 11" xfId="63980"/>
    <cellStyle name="Style 22 3 3 3 2" xfId="63981"/>
    <cellStyle name="Style 22 3 3 3 2 2" xfId="63982"/>
    <cellStyle name="Style 22 3 3 3 3" xfId="63983"/>
    <cellStyle name="Style 22 3 3 3 3 2" xfId="63984"/>
    <cellStyle name="Style 22 3 3 3 4" xfId="63985"/>
    <cellStyle name="Style 22 3 3 3 5" xfId="63986"/>
    <cellStyle name="Style 22 3 3 3 6" xfId="63987"/>
    <cellStyle name="Style 22 3 3 3 7" xfId="63988"/>
    <cellStyle name="Style 22 3 3 3 8" xfId="63989"/>
    <cellStyle name="Style 22 3 3 3 9" xfId="63990"/>
    <cellStyle name="Style 22 3 3 4" xfId="63991"/>
    <cellStyle name="Style 22 3 3 4 10" xfId="63992"/>
    <cellStyle name="Style 22 3 3 4 11" xfId="63993"/>
    <cellStyle name="Style 22 3 3 4 2" xfId="63994"/>
    <cellStyle name="Style 22 3 3 4 2 2" xfId="63995"/>
    <cellStyle name="Style 22 3 3 4 3" xfId="63996"/>
    <cellStyle name="Style 22 3 3 4 4" xfId="63997"/>
    <cellStyle name="Style 22 3 3 4 5" xfId="63998"/>
    <cellStyle name="Style 22 3 3 4 6" xfId="63999"/>
    <cellStyle name="Style 22 3 3 4 7" xfId="64000"/>
    <cellStyle name="Style 22 3 3 4 8" xfId="64001"/>
    <cellStyle name="Style 22 3 3 4 9" xfId="64002"/>
    <cellStyle name="Style 22 3 3 5" xfId="64003"/>
    <cellStyle name="Style 22 3 3 5 2" xfId="64004"/>
    <cellStyle name="Style 22 3 3 5 3" xfId="64005"/>
    <cellStyle name="Style 22 3 3 6" xfId="64006"/>
    <cellStyle name="Style 22 3 3 6 2" xfId="64007"/>
    <cellStyle name="Style 22 3 3 7" xfId="64008"/>
    <cellStyle name="Style 22 3 3 8" xfId="64009"/>
    <cellStyle name="Style 22 3 3 9" xfId="64010"/>
    <cellStyle name="Style 22 3 4" xfId="10218"/>
    <cellStyle name="Style 22 3 4 10" xfId="64011"/>
    <cellStyle name="Style 22 3 4 2" xfId="10436"/>
    <cellStyle name="Style 22 3 4 2 10" xfId="64012"/>
    <cellStyle name="Style 22 3 4 2 11" xfId="64013"/>
    <cellStyle name="Style 22 3 4 2 12" xfId="64014"/>
    <cellStyle name="Style 22 3 4 2 13" xfId="64015"/>
    <cellStyle name="Style 22 3 4 2 2" xfId="64016"/>
    <cellStyle name="Style 22 3 4 2 2 2" xfId="64017"/>
    <cellStyle name="Style 22 3 4 2 2 2 2" xfId="64018"/>
    <cellStyle name="Style 22 3 4 2 2 3" xfId="64019"/>
    <cellStyle name="Style 22 3 4 2 2 4" xfId="64020"/>
    <cellStyle name="Style 22 3 4 2 3" xfId="64021"/>
    <cellStyle name="Style 22 3 4 2 3 2" xfId="64022"/>
    <cellStyle name="Style 22 3 4 2 3 3" xfId="64023"/>
    <cellStyle name="Style 22 3 4 2 4" xfId="64024"/>
    <cellStyle name="Style 22 3 4 2 4 2" xfId="64025"/>
    <cellStyle name="Style 22 3 4 2 5" xfId="64026"/>
    <cellStyle name="Style 22 3 4 2 5 2" xfId="64027"/>
    <cellStyle name="Style 22 3 4 2 6" xfId="64028"/>
    <cellStyle name="Style 22 3 4 2 7" xfId="64029"/>
    <cellStyle name="Style 22 3 4 2 8" xfId="64030"/>
    <cellStyle name="Style 22 3 4 2 9" xfId="64031"/>
    <cellStyle name="Style 22 3 4 3" xfId="64032"/>
    <cellStyle name="Style 22 3 4 3 10" xfId="64033"/>
    <cellStyle name="Style 22 3 4 3 11" xfId="64034"/>
    <cellStyle name="Style 22 3 4 3 12" xfId="64035"/>
    <cellStyle name="Style 22 3 4 3 2" xfId="64036"/>
    <cellStyle name="Style 22 3 4 3 2 2" xfId="64037"/>
    <cellStyle name="Style 22 3 4 3 3" xfId="64038"/>
    <cellStyle name="Style 22 3 4 3 3 2" xfId="64039"/>
    <cellStyle name="Style 22 3 4 3 4" xfId="64040"/>
    <cellStyle name="Style 22 3 4 3 5" xfId="64041"/>
    <cellStyle name="Style 22 3 4 3 6" xfId="64042"/>
    <cellStyle name="Style 22 3 4 3 7" xfId="64043"/>
    <cellStyle name="Style 22 3 4 3 8" xfId="64044"/>
    <cellStyle name="Style 22 3 4 3 9" xfId="64045"/>
    <cellStyle name="Style 22 3 4 4" xfId="64046"/>
    <cellStyle name="Style 22 3 4 4 10" xfId="64047"/>
    <cellStyle name="Style 22 3 4 4 11" xfId="64048"/>
    <cellStyle name="Style 22 3 4 4 2" xfId="64049"/>
    <cellStyle name="Style 22 3 4 4 2 2" xfId="64050"/>
    <cellStyle name="Style 22 3 4 4 3" xfId="64051"/>
    <cellStyle name="Style 22 3 4 4 4" xfId="64052"/>
    <cellStyle name="Style 22 3 4 4 5" xfId="64053"/>
    <cellStyle name="Style 22 3 4 4 6" xfId="64054"/>
    <cellStyle name="Style 22 3 4 4 7" xfId="64055"/>
    <cellStyle name="Style 22 3 4 4 8" xfId="64056"/>
    <cellStyle name="Style 22 3 4 4 9" xfId="64057"/>
    <cellStyle name="Style 22 3 4 5" xfId="64058"/>
    <cellStyle name="Style 22 3 4 5 2" xfId="64059"/>
    <cellStyle name="Style 22 3 4 5 3" xfId="64060"/>
    <cellStyle name="Style 22 3 4 6" xfId="64061"/>
    <cellStyle name="Style 22 3 4 6 2" xfId="64062"/>
    <cellStyle name="Style 22 3 4 7" xfId="64063"/>
    <cellStyle name="Style 22 3 4 8" xfId="64064"/>
    <cellStyle name="Style 22 3 4 9" xfId="64065"/>
    <cellStyle name="Style 22 3 5" xfId="10370"/>
    <cellStyle name="Style 22 3 5 2" xfId="64066"/>
    <cellStyle name="Style 22 3 5 2 2" xfId="64067"/>
    <cellStyle name="Style 22 3 5 2 2 2" xfId="64068"/>
    <cellStyle name="Style 22 3 5 2 3" xfId="64069"/>
    <cellStyle name="Style 22 3 5 2 4" xfId="64070"/>
    <cellStyle name="Style 22 3 5 3" xfId="64071"/>
    <cellStyle name="Style 22 3 5 3 2" xfId="64072"/>
    <cellStyle name="Style 22 3 5 3 3" xfId="64073"/>
    <cellStyle name="Style 22 3 5 4" xfId="64074"/>
    <cellStyle name="Style 22 3 5 5" xfId="64075"/>
    <cellStyle name="Style 22 3 5 6" xfId="64076"/>
    <cellStyle name="Style 22 3 6" xfId="64077"/>
    <cellStyle name="Style 22 3 6 2" xfId="64078"/>
    <cellStyle name="Style 22 3 7" xfId="64079"/>
    <cellStyle name="Style 22 3 7 2" xfId="64080"/>
    <cellStyle name="Style 22 3 7 3" xfId="64081"/>
    <cellStyle name="Style 22 3 7 4" xfId="64082"/>
    <cellStyle name="Style 22 3 7 5" xfId="64083"/>
    <cellStyle name="Style 22 3 7 6" xfId="64084"/>
    <cellStyle name="Style 22 3 7 7" xfId="64085"/>
    <cellStyle name="Style 22 3 7 8" xfId="64086"/>
    <cellStyle name="Style 22 3 8" xfId="64087"/>
    <cellStyle name="Style 22 3 8 2" xfId="64088"/>
    <cellStyle name="Style 22 3 9" xfId="64089"/>
    <cellStyle name="Style 22 4" xfId="4936"/>
    <cellStyle name="Style 22 4 10" xfId="64090"/>
    <cellStyle name="Style 22 4 11" xfId="64091"/>
    <cellStyle name="Style 22 4 12" xfId="64092"/>
    <cellStyle name="Style 22 4 13" xfId="64093"/>
    <cellStyle name="Style 22 4 14" xfId="64094"/>
    <cellStyle name="Style 22 4 15" xfId="64095"/>
    <cellStyle name="Style 22 4 16" xfId="64096"/>
    <cellStyle name="Style 22 4 17" xfId="64097"/>
    <cellStyle name="Style 22 4 18" xfId="64098"/>
    <cellStyle name="Style 22 4 19" xfId="64099"/>
    <cellStyle name="Style 22 4 2" xfId="64100"/>
    <cellStyle name="Style 22 4 2 10" xfId="64101"/>
    <cellStyle name="Style 22 4 2 11" xfId="64102"/>
    <cellStyle name="Style 22 4 2 2" xfId="64103"/>
    <cellStyle name="Style 22 4 2 2 10" xfId="64104"/>
    <cellStyle name="Style 22 4 2 2 11" xfId="64105"/>
    <cellStyle name="Style 22 4 2 2 12" xfId="64106"/>
    <cellStyle name="Style 22 4 2 2 13" xfId="64107"/>
    <cellStyle name="Style 22 4 2 2 2" xfId="64108"/>
    <cellStyle name="Style 22 4 2 2 2 2" xfId="64109"/>
    <cellStyle name="Style 22 4 2 2 2 2 2" xfId="64110"/>
    <cellStyle name="Style 22 4 2 2 2 3" xfId="64111"/>
    <cellStyle name="Style 22 4 2 2 2 4" xfId="64112"/>
    <cellStyle name="Style 22 4 2 2 3" xfId="64113"/>
    <cellStyle name="Style 22 4 2 2 3 2" xfId="64114"/>
    <cellStyle name="Style 22 4 2 2 3 3" xfId="64115"/>
    <cellStyle name="Style 22 4 2 2 4" xfId="64116"/>
    <cellStyle name="Style 22 4 2 2 4 2" xfId="64117"/>
    <cellStyle name="Style 22 4 2 2 5" xfId="64118"/>
    <cellStyle name="Style 22 4 2 2 5 2" xfId="64119"/>
    <cellStyle name="Style 22 4 2 2 6" xfId="64120"/>
    <cellStyle name="Style 22 4 2 2 7" xfId="64121"/>
    <cellStyle name="Style 22 4 2 2 8" xfId="64122"/>
    <cellStyle name="Style 22 4 2 2 9" xfId="64123"/>
    <cellStyle name="Style 22 4 2 3" xfId="64124"/>
    <cellStyle name="Style 22 4 2 3 10" xfId="64125"/>
    <cellStyle name="Style 22 4 2 3 11" xfId="64126"/>
    <cellStyle name="Style 22 4 2 3 2" xfId="64127"/>
    <cellStyle name="Style 22 4 2 3 2 2" xfId="64128"/>
    <cellStyle name="Style 22 4 2 3 3" xfId="64129"/>
    <cellStyle name="Style 22 4 2 3 3 2" xfId="64130"/>
    <cellStyle name="Style 22 4 2 3 4" xfId="64131"/>
    <cellStyle name="Style 22 4 2 3 5" xfId="64132"/>
    <cellStyle name="Style 22 4 2 3 6" xfId="64133"/>
    <cellStyle name="Style 22 4 2 3 7" xfId="64134"/>
    <cellStyle name="Style 22 4 2 3 8" xfId="64135"/>
    <cellStyle name="Style 22 4 2 3 9" xfId="64136"/>
    <cellStyle name="Style 22 4 2 4" xfId="64137"/>
    <cellStyle name="Style 22 4 2 4 10" xfId="64138"/>
    <cellStyle name="Style 22 4 2 4 11" xfId="64139"/>
    <cellStyle name="Style 22 4 2 4 2" xfId="64140"/>
    <cellStyle name="Style 22 4 2 4 2 2" xfId="64141"/>
    <cellStyle name="Style 22 4 2 4 3" xfId="64142"/>
    <cellStyle name="Style 22 4 2 4 4" xfId="64143"/>
    <cellStyle name="Style 22 4 2 4 5" xfId="64144"/>
    <cellStyle name="Style 22 4 2 4 6" xfId="64145"/>
    <cellStyle name="Style 22 4 2 4 7" xfId="64146"/>
    <cellStyle name="Style 22 4 2 4 8" xfId="64147"/>
    <cellStyle name="Style 22 4 2 4 9" xfId="64148"/>
    <cellStyle name="Style 22 4 2 5" xfId="64149"/>
    <cellStyle name="Style 22 4 2 5 2" xfId="64150"/>
    <cellStyle name="Style 22 4 2 5 3" xfId="64151"/>
    <cellStyle name="Style 22 4 2 6" xfId="64152"/>
    <cellStyle name="Style 22 4 2 6 2" xfId="64153"/>
    <cellStyle name="Style 22 4 2 7" xfId="64154"/>
    <cellStyle name="Style 22 4 2 8" xfId="64155"/>
    <cellStyle name="Style 22 4 2 9" xfId="64156"/>
    <cellStyle name="Style 22 4 20" xfId="64157"/>
    <cellStyle name="Style 22 4 21" xfId="64158"/>
    <cellStyle name="Style 22 4 22" xfId="64159"/>
    <cellStyle name="Style 22 4 23" xfId="64160"/>
    <cellStyle name="Style 22 4 24" xfId="64161"/>
    <cellStyle name="Style 22 4 25" xfId="64162"/>
    <cellStyle name="Style 22 4 3" xfId="64163"/>
    <cellStyle name="Style 22 4 3 10" xfId="64164"/>
    <cellStyle name="Style 22 4 3 11" xfId="64165"/>
    <cellStyle name="Style 22 4 3 2" xfId="64166"/>
    <cellStyle name="Style 22 4 3 2 10" xfId="64167"/>
    <cellStyle name="Style 22 4 3 2 11" xfId="64168"/>
    <cellStyle name="Style 22 4 3 2 12" xfId="64169"/>
    <cellStyle name="Style 22 4 3 2 13" xfId="64170"/>
    <cellStyle name="Style 22 4 3 2 2" xfId="64171"/>
    <cellStyle name="Style 22 4 3 2 2 2" xfId="64172"/>
    <cellStyle name="Style 22 4 3 2 2 2 2" xfId="64173"/>
    <cellStyle name="Style 22 4 3 2 2 3" xfId="64174"/>
    <cellStyle name="Style 22 4 3 2 2 4" xfId="64175"/>
    <cellStyle name="Style 22 4 3 2 3" xfId="64176"/>
    <cellStyle name="Style 22 4 3 2 3 2" xfId="64177"/>
    <cellStyle name="Style 22 4 3 2 3 3" xfId="64178"/>
    <cellStyle name="Style 22 4 3 2 4" xfId="64179"/>
    <cellStyle name="Style 22 4 3 2 4 2" xfId="64180"/>
    <cellStyle name="Style 22 4 3 2 5" xfId="64181"/>
    <cellStyle name="Style 22 4 3 2 5 2" xfId="64182"/>
    <cellStyle name="Style 22 4 3 2 6" xfId="64183"/>
    <cellStyle name="Style 22 4 3 2 7" xfId="64184"/>
    <cellStyle name="Style 22 4 3 2 8" xfId="64185"/>
    <cellStyle name="Style 22 4 3 2 9" xfId="64186"/>
    <cellStyle name="Style 22 4 3 3" xfId="64187"/>
    <cellStyle name="Style 22 4 3 3 10" xfId="64188"/>
    <cellStyle name="Style 22 4 3 3 11" xfId="64189"/>
    <cellStyle name="Style 22 4 3 3 2" xfId="64190"/>
    <cellStyle name="Style 22 4 3 3 2 2" xfId="64191"/>
    <cellStyle name="Style 22 4 3 3 3" xfId="64192"/>
    <cellStyle name="Style 22 4 3 3 3 2" xfId="64193"/>
    <cellStyle name="Style 22 4 3 3 4" xfId="64194"/>
    <cellStyle name="Style 22 4 3 3 5" xfId="64195"/>
    <cellStyle name="Style 22 4 3 3 6" xfId="64196"/>
    <cellStyle name="Style 22 4 3 3 7" xfId="64197"/>
    <cellStyle name="Style 22 4 3 3 8" xfId="64198"/>
    <cellStyle name="Style 22 4 3 3 9" xfId="64199"/>
    <cellStyle name="Style 22 4 3 4" xfId="64200"/>
    <cellStyle name="Style 22 4 3 4 10" xfId="64201"/>
    <cellStyle name="Style 22 4 3 4 11" xfId="64202"/>
    <cellStyle name="Style 22 4 3 4 2" xfId="64203"/>
    <cellStyle name="Style 22 4 3 4 2 2" xfId="64204"/>
    <cellStyle name="Style 22 4 3 4 3" xfId="64205"/>
    <cellStyle name="Style 22 4 3 4 4" xfId="64206"/>
    <cellStyle name="Style 22 4 3 4 5" xfId="64207"/>
    <cellStyle name="Style 22 4 3 4 6" xfId="64208"/>
    <cellStyle name="Style 22 4 3 4 7" xfId="64209"/>
    <cellStyle name="Style 22 4 3 4 8" xfId="64210"/>
    <cellStyle name="Style 22 4 3 4 9" xfId="64211"/>
    <cellStyle name="Style 22 4 3 5" xfId="64212"/>
    <cellStyle name="Style 22 4 3 5 2" xfId="64213"/>
    <cellStyle name="Style 22 4 3 5 3" xfId="64214"/>
    <cellStyle name="Style 22 4 3 6" xfId="64215"/>
    <cellStyle name="Style 22 4 3 6 2" xfId="64216"/>
    <cellStyle name="Style 22 4 3 7" xfId="64217"/>
    <cellStyle name="Style 22 4 3 8" xfId="64218"/>
    <cellStyle name="Style 22 4 3 9" xfId="64219"/>
    <cellStyle name="Style 22 4 4" xfId="64220"/>
    <cellStyle name="Style 22 4 4 10" xfId="64221"/>
    <cellStyle name="Style 22 4 4 11" xfId="64222"/>
    <cellStyle name="Style 22 4 4 12" xfId="64223"/>
    <cellStyle name="Style 22 4 4 13" xfId="64224"/>
    <cellStyle name="Style 22 4 4 14" xfId="64225"/>
    <cellStyle name="Style 22 4 4 2" xfId="64226"/>
    <cellStyle name="Style 22 4 4 2 2" xfId="64227"/>
    <cellStyle name="Style 22 4 4 2 2 2" xfId="64228"/>
    <cellStyle name="Style 22 4 4 2 3" xfId="64229"/>
    <cellStyle name="Style 22 4 4 2 4" xfId="64230"/>
    <cellStyle name="Style 22 4 4 3" xfId="64231"/>
    <cellStyle name="Style 22 4 4 3 2" xfId="64232"/>
    <cellStyle name="Style 22 4 4 3 3" xfId="64233"/>
    <cellStyle name="Style 22 4 4 4" xfId="64234"/>
    <cellStyle name="Style 22 4 4 4 2" xfId="64235"/>
    <cellStyle name="Style 22 4 4 5" xfId="64236"/>
    <cellStyle name="Style 22 4 4 5 2" xfId="64237"/>
    <cellStyle name="Style 22 4 4 6" xfId="64238"/>
    <cellStyle name="Style 22 4 4 7" xfId="64239"/>
    <cellStyle name="Style 22 4 4 8" xfId="64240"/>
    <cellStyle name="Style 22 4 4 9" xfId="64241"/>
    <cellStyle name="Style 22 4 5" xfId="64242"/>
    <cellStyle name="Style 22 4 5 10" xfId="64243"/>
    <cellStyle name="Style 22 4 5 11" xfId="64244"/>
    <cellStyle name="Style 22 4 5 12" xfId="64245"/>
    <cellStyle name="Style 22 4 5 2" xfId="64246"/>
    <cellStyle name="Style 22 4 5 2 2" xfId="64247"/>
    <cellStyle name="Style 22 4 5 3" xfId="64248"/>
    <cellStyle name="Style 22 4 5 4" xfId="64249"/>
    <cellStyle name="Style 22 4 5 5" xfId="64250"/>
    <cellStyle name="Style 22 4 5 6" xfId="64251"/>
    <cellStyle name="Style 22 4 5 7" xfId="64252"/>
    <cellStyle name="Style 22 4 5 8" xfId="64253"/>
    <cellStyle name="Style 22 4 5 9" xfId="64254"/>
    <cellStyle name="Style 22 4 6" xfId="64255"/>
    <cellStyle name="Style 22 4 6 10" xfId="64256"/>
    <cellStyle name="Style 22 4 6 11" xfId="64257"/>
    <cellStyle name="Style 22 4 6 12" xfId="64258"/>
    <cellStyle name="Style 22 4 6 13" xfId="64259"/>
    <cellStyle name="Style 22 4 6 14" xfId="64260"/>
    <cellStyle name="Style 22 4 6 15" xfId="64261"/>
    <cellStyle name="Style 22 4 6 16" xfId="64262"/>
    <cellStyle name="Style 22 4 6 17" xfId="64263"/>
    <cellStyle name="Style 22 4 6 18" xfId="64264"/>
    <cellStyle name="Style 22 5" xfId="9894"/>
    <cellStyle name="Style 22 5 2" xfId="10169"/>
    <cellStyle name="Style 22 5 2 2" xfId="10307"/>
    <cellStyle name="Style 22 5 2 2 2" xfId="10500"/>
    <cellStyle name="Style 22 5 3" xfId="10261"/>
    <cellStyle name="Style 22 5 3 2" xfId="10474"/>
    <cellStyle name="Style 22 6" xfId="9820"/>
    <cellStyle name="Style 22 6 2" xfId="10241"/>
    <cellStyle name="Style 22 6 2 2" xfId="10457"/>
    <cellStyle name="Style 22 7" xfId="10216"/>
    <cellStyle name="Style 22 7 2" xfId="10434"/>
    <cellStyle name="Style 22 8" xfId="10368"/>
    <cellStyle name="Style 23" xfId="59"/>
    <cellStyle name="Style 23 2" xfId="60"/>
    <cellStyle name="Style 23 2 2" xfId="76"/>
    <cellStyle name="Style 23 2 2 2" xfId="121"/>
    <cellStyle name="Style 23 2 2 2 2" xfId="9980"/>
    <cellStyle name="Style 23 2 2 2 2 2" xfId="10272"/>
    <cellStyle name="Style 23 2 2 2 2 2 2" xfId="10485"/>
    <cellStyle name="Style 23 2 2 2 3" xfId="10206"/>
    <cellStyle name="Style 23 2 2 2 3 2" xfId="10424"/>
    <cellStyle name="Style 23 2 2 2 4" xfId="10349"/>
    <cellStyle name="Style 23 2 2 3" xfId="9758"/>
    <cellStyle name="Style 23 2 2 3 2" xfId="10090"/>
    <cellStyle name="Style 23 2 2 3 2 2" xfId="10275"/>
    <cellStyle name="Style 23 2 2 3 2 2 2" xfId="10488"/>
    <cellStyle name="Style 23 2 2 3 3" xfId="10229"/>
    <cellStyle name="Style 23 2 2 3 3 2" xfId="10445"/>
    <cellStyle name="Style 23 2 2 4" xfId="9792"/>
    <cellStyle name="Style 23 2 2 4 2" xfId="10124"/>
    <cellStyle name="Style 23 2 2 4 2 2" xfId="10277"/>
    <cellStyle name="Style 23 2 2 4 2 2 2" xfId="10490"/>
    <cellStyle name="Style 23 2 2 4 3" xfId="10231"/>
    <cellStyle name="Style 23 2 2 4 3 2" xfId="10447"/>
    <cellStyle name="Style 23 2 2 5" xfId="9969"/>
    <cellStyle name="Style 23 2 2 5 2" xfId="10269"/>
    <cellStyle name="Style 23 2 2 5 2 2" xfId="10482"/>
    <cellStyle name="Style 23 2 2 6" xfId="10195"/>
    <cellStyle name="Style 23 2 2 6 2" xfId="10413"/>
    <cellStyle name="Style 23 2 2 7" xfId="10334"/>
    <cellStyle name="Style 23 2 3" xfId="9816"/>
    <cellStyle name="Style 23 2 3 2" xfId="10237"/>
    <cellStyle name="Style 23 2 3 2 2" xfId="10453"/>
    <cellStyle name="Style 23 2 4" xfId="10192"/>
    <cellStyle name="Style 23 2 4 2" xfId="10410"/>
    <cellStyle name="Style 23 3" xfId="77"/>
    <cellStyle name="Style 23 3 2" xfId="120"/>
    <cellStyle name="Style 23 3 2 2" xfId="9979"/>
    <cellStyle name="Style 23 3 2 2 2" xfId="10271"/>
    <cellStyle name="Style 23 3 2 2 2 2" xfId="10484"/>
    <cellStyle name="Style 23 3 2 3" xfId="10205"/>
    <cellStyle name="Style 23 3 2 3 2" xfId="10423"/>
    <cellStyle name="Style 23 3 2 4" xfId="10348"/>
    <cellStyle name="Style 23 3 3" xfId="9759"/>
    <cellStyle name="Style 23 3 3 2" xfId="10091"/>
    <cellStyle name="Style 23 3 3 2 2" xfId="10276"/>
    <cellStyle name="Style 23 3 3 2 2 2" xfId="10489"/>
    <cellStyle name="Style 23 3 3 3" xfId="10230"/>
    <cellStyle name="Style 23 3 3 3 2" xfId="10446"/>
    <cellStyle name="Style 23 3 4" xfId="9793"/>
    <cellStyle name="Style 23 3 4 2" xfId="10125"/>
    <cellStyle name="Style 23 3 4 2 2" xfId="10278"/>
    <cellStyle name="Style 23 3 4 2 2 2" xfId="10491"/>
    <cellStyle name="Style 23 3 4 3" xfId="10232"/>
    <cellStyle name="Style 23 3 4 3 2" xfId="10448"/>
    <cellStyle name="Style 23 3 5" xfId="9897"/>
    <cellStyle name="Style 23 3 6" xfId="9970"/>
    <cellStyle name="Style 23 3 6 2" xfId="10270"/>
    <cellStyle name="Style 23 3 6 2 2" xfId="10483"/>
    <cellStyle name="Style 23 3 7" xfId="10196"/>
    <cellStyle name="Style 23 3 7 2" xfId="10414"/>
    <cellStyle name="Style 23 3 8" xfId="10335"/>
    <cellStyle name="Style 23 4" xfId="9817"/>
    <cellStyle name="Style 23 4 2" xfId="10238"/>
    <cellStyle name="Style 23 4 2 2" xfId="10454"/>
    <cellStyle name="Style 23 5" xfId="10191"/>
    <cellStyle name="Style 23 5 2" xfId="10409"/>
    <cellStyle name="Style 24" xfId="4937"/>
    <cellStyle name="Style 24 2" xfId="4938"/>
    <cellStyle name="Style 24 3" xfId="4939"/>
    <cellStyle name="Style 24 4" xfId="4940"/>
    <cellStyle name="Style 24 5" xfId="9898"/>
    <cellStyle name="Style 24 5 2" xfId="10172"/>
    <cellStyle name="Style 24 5 2 2" xfId="10310"/>
    <cellStyle name="Style 24 5 2 2 2" xfId="10503"/>
    <cellStyle name="Style 24 5 3" xfId="10264"/>
    <cellStyle name="Style 24 5 3 2" xfId="10477"/>
    <cellStyle name="Style 24 6" xfId="9815"/>
    <cellStyle name="Style 24 6 2" xfId="10236"/>
    <cellStyle name="Style 24 6 2 2" xfId="10452"/>
    <cellStyle name="Style 24 7" xfId="10219"/>
    <cellStyle name="Style 24 7 2" xfId="10437"/>
    <cellStyle name="Style 24 8" xfId="10371"/>
    <cellStyle name="Style 25" xfId="4941"/>
    <cellStyle name="Style 25 2" xfId="4942"/>
    <cellStyle name="Style 25 2 2" xfId="9900"/>
    <cellStyle name="Style 25 2 2 2" xfId="10174"/>
    <cellStyle name="Style 25 2 2 2 2" xfId="10312"/>
    <cellStyle name="Style 25 2 2 2 2 2" xfId="10505"/>
    <cellStyle name="Style 25 2 2 3" xfId="10266"/>
    <cellStyle name="Style 25 2 2 3 2" xfId="10479"/>
    <cellStyle name="Style 25 2 3" xfId="9813"/>
    <cellStyle name="Style 25 2 3 2" xfId="10234"/>
    <cellStyle name="Style 25 2 3 2 2" xfId="10450"/>
    <cellStyle name="Style 25 2 4" xfId="10221"/>
    <cellStyle name="Style 25 2 4 2" xfId="10439"/>
    <cellStyle name="Style 25 2 5" xfId="10373"/>
    <cellStyle name="Style 25 3" xfId="4943"/>
    <cellStyle name="Style 25 4" xfId="9899"/>
    <cellStyle name="Style 25 4 2" xfId="10173"/>
    <cellStyle name="Style 25 4 2 2" xfId="10311"/>
    <cellStyle name="Style 25 4 2 2 2" xfId="10504"/>
    <cellStyle name="Style 25 4 3" xfId="10265"/>
    <cellStyle name="Style 25 4 3 2" xfId="10478"/>
    <cellStyle name="Style 25 5" xfId="9814"/>
    <cellStyle name="Style 25 5 2" xfId="10235"/>
    <cellStyle name="Style 25 5 2 2" xfId="10451"/>
    <cellStyle name="Style 25 6" xfId="10220"/>
    <cellStyle name="Style 25 6 2" xfId="10438"/>
    <cellStyle name="Style 25 7" xfId="10372"/>
    <cellStyle name="Style 26" xfId="4944"/>
    <cellStyle name="Style 26 2" xfId="4945"/>
    <cellStyle name="Style 26 3" xfId="4946"/>
    <cellStyle name="Style 26 4" xfId="4947"/>
    <cellStyle name="Style 26 5" xfId="9901"/>
    <cellStyle name="Style 26 5 2" xfId="10175"/>
    <cellStyle name="Style 26 5 2 2" xfId="10313"/>
    <cellStyle name="Style 26 5 2 2 2" xfId="10506"/>
    <cellStyle name="Style 26 5 3" xfId="10267"/>
    <cellStyle name="Style 26 5 3 2" xfId="10480"/>
    <cellStyle name="Style 26 6" xfId="9812"/>
    <cellStyle name="Style 26 6 2" xfId="10233"/>
    <cellStyle name="Style 26 6 2 2" xfId="10449"/>
    <cellStyle name="Style 26 7" xfId="10222"/>
    <cellStyle name="Style 26 7 2" xfId="10440"/>
    <cellStyle name="Style 26 8" xfId="10374"/>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2 2" xfId="10076"/>
    <cellStyle name="TableColumnHeader 2 3" xfId="10226"/>
    <cellStyle name="TableColumnHeader 2 3 2" xfId="10444"/>
    <cellStyle name="TableColumnHeader 2 4" xfId="10379"/>
    <cellStyle name="TableColumnHeader 3" xfId="9902"/>
    <cellStyle name="TableColumnHeader 3 2" xfId="10176"/>
    <cellStyle name="TableColumnHeader 3 2 2" xfId="10314"/>
    <cellStyle name="TableColumnHeader 3 2 3" xfId="10401"/>
    <cellStyle name="TableColumnHeader 4" xfId="10375"/>
    <cellStyle name="TableHeading" xfId="5048"/>
    <cellStyle name="TableHighlight" xfId="5049"/>
    <cellStyle name="TableNote" xfId="5050"/>
    <cellStyle name="test a style" xfId="5051"/>
    <cellStyle name="test a style 2" xfId="6212"/>
    <cellStyle name="test a style 3" xfId="9903"/>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xfId="9918" builtinId="15" customBuiltin="1"/>
    <cellStyle name="Title 2" xfId="61"/>
    <cellStyle name="Title 2 2" xfId="5062"/>
    <cellStyle name="Title 3" xfId="5063"/>
    <cellStyle name="Title 4" xfId="10186"/>
    <cellStyle name="title1" xfId="5065"/>
    <cellStyle name="title2" xfId="5066"/>
    <cellStyle name="Title-2" xfId="5064"/>
    <cellStyle name="Titles" xfId="5067"/>
    <cellStyle name="titre_col" xfId="5068"/>
    <cellStyle name="TOC" xfId="5069"/>
    <cellStyle name="Total" xfId="9933" builtinId="25" customBuiltin="1"/>
    <cellStyle name="Total 2" xfId="62"/>
    <cellStyle name="Total 2 10" xfId="5070"/>
    <cellStyle name="Total 2 11" xfId="9751"/>
    <cellStyle name="Total 2 11 2" xfId="10083"/>
    <cellStyle name="Total 2 12" xfId="9794"/>
    <cellStyle name="Total 2 12 2" xfId="10126"/>
    <cellStyle name="Total 2 13" xfId="9904"/>
    <cellStyle name="Total 2 13 2" xfId="10177"/>
    <cellStyle name="Total 2 13 2 2" xfId="10315"/>
    <cellStyle name="Total 2 13 2 3" xfId="10402"/>
    <cellStyle name="Total 2 14" xfId="10327"/>
    <cellStyle name="Total 2 2" xfId="69"/>
    <cellStyle name="Total 2 2 2" xfId="89"/>
    <cellStyle name="Total 2 2 2 2" xfId="9771"/>
    <cellStyle name="Total 2 2 2 2 2" xfId="10103"/>
    <cellStyle name="Total 2 2 2 3" xfId="9795"/>
    <cellStyle name="Total 2 2 2 3 2" xfId="10127"/>
    <cellStyle name="Total 2 2 2 4" xfId="9906"/>
    <cellStyle name="Total 2 2 2 5" xfId="9978"/>
    <cellStyle name="Total 2 2 2 6" xfId="10204"/>
    <cellStyle name="Total 2 2 2 6 2" xfId="10422"/>
    <cellStyle name="Total 2 2 2 7" xfId="10347"/>
    <cellStyle name="Total 2 2 3" xfId="9757"/>
    <cellStyle name="Total 2 2 3 2" xfId="10089"/>
    <cellStyle name="Total 2 2 4" xfId="9796"/>
    <cellStyle name="Total 2 2 4 2" xfId="10128"/>
    <cellStyle name="Total 2 2 5" xfId="9905"/>
    <cellStyle name="Total 2 2 5 2" xfId="10178"/>
    <cellStyle name="Total 2 2 5 2 2" xfId="10316"/>
    <cellStyle name="Total 2 2 5 2 3" xfId="10403"/>
    <cellStyle name="Total 2 2 6" xfId="10333"/>
    <cellStyle name="Total 2 3" xfId="83"/>
    <cellStyle name="Total 2 3 2" xfId="9765"/>
    <cellStyle name="Total 2 3 2 2" xfId="10097"/>
    <cellStyle name="Total 2 3 3" xfId="9797"/>
    <cellStyle name="Total 2 3 3 2" xfId="10129"/>
    <cellStyle name="Total 2 3 4" xfId="9907"/>
    <cellStyle name="Total 2 3 4 2" xfId="10179"/>
    <cellStyle name="Total 2 3 4 2 2" xfId="10317"/>
    <cellStyle name="Total 2 3 4 2 3" xfId="10404"/>
    <cellStyle name="Total 2 3 5" xfId="10341"/>
    <cellStyle name="Total 2 4" xfId="5071"/>
    <cellStyle name="Total 2 5" xfId="5072"/>
    <cellStyle name="Total 2 6" xfId="5073"/>
    <cellStyle name="Total 2 7" xfId="5074"/>
    <cellStyle name="Total 2 8" xfId="5075"/>
    <cellStyle name="Total 2 9" xfId="5076"/>
    <cellStyle name="Total 3" xfId="5077"/>
    <cellStyle name="Total 3 2" xfId="9916"/>
    <cellStyle name="Total Bold" xfId="5078"/>
    <cellStyle name="Total Bold 2" xfId="9917"/>
    <cellStyle name="Totals" xfId="5079"/>
    <cellStyle name="Totals 2" xfId="8567"/>
    <cellStyle name="Totals 2 2" xfId="10077"/>
    <cellStyle name="Totals 2 2 2" xfId="10274"/>
    <cellStyle name="Totals 2 2 2 2" xfId="10487"/>
    <cellStyle name="Totals 3" xfId="9908"/>
    <cellStyle name="Totals 3 2" xfId="10268"/>
    <cellStyle name="Totals 3 2 2" xfId="10481"/>
    <cellStyle name="Totals 3 3" xfId="10380"/>
    <cellStyle name="Totals 4" xfId="10072"/>
    <cellStyle name="Totals 4 2" xfId="10273"/>
    <cellStyle name="Totals 4 2 2" xfId="10486"/>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xfId="9931" builtinId="11" customBuiltin="1"/>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12"/>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CCFF"/>
      <color rgb="FFFFFF66"/>
      <color rgb="FFFFFF99"/>
      <color rgb="FF66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122426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5529560" cy="1985434"/>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723781" cy="216603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6551" y="200629"/>
          <a:ext cx="35847547" cy="227303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8827" y="201463"/>
          <a:ext cx="38735181" cy="2287906"/>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6551" y="200629"/>
          <a:ext cx="31535742" cy="227303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6339" y="196487"/>
          <a:ext cx="32312609" cy="222694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6774" y="203454"/>
          <a:ext cx="32748474" cy="2278761"/>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6339" y="196487"/>
          <a:ext cx="21074198" cy="222694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6529915"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5" name="TextBox 4"/>
        <xdr:cNvSpPr txBox="1"/>
      </xdr:nvSpPr>
      <xdr:spPr>
        <a:xfrm>
          <a:off x="6324600" y="1673412"/>
          <a:ext cx="46689"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584947"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7" name="Rectangle 6"/>
        <xdr:cNvSpPr/>
      </xdr:nvSpPr>
      <xdr:spPr>
        <a:xfrm>
          <a:off x="1350675" y="470025"/>
          <a:ext cx="2185661"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9493442" cy="1965960"/>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17197463" cy="2353994"/>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952500</xdr:colOff>
          <xdr:row>52</xdr:row>
          <xdr:rowOff>7620</xdr:rowOff>
        </xdr:from>
        <xdr:to>
          <xdr:col>2</xdr:col>
          <xdr:colOff>1371600</xdr:colOff>
          <xdr:row>53</xdr:row>
          <xdr:rowOff>144780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55</xdr:row>
          <xdr:rowOff>0</xdr:rowOff>
        </xdr:from>
        <xdr:to>
          <xdr:col>2</xdr:col>
          <xdr:colOff>1371600</xdr:colOff>
          <xdr:row>56</xdr:row>
          <xdr:rowOff>129540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57</xdr:row>
          <xdr:rowOff>182880</xdr:rowOff>
        </xdr:from>
        <xdr:to>
          <xdr:col>2</xdr:col>
          <xdr:colOff>1371600</xdr:colOff>
          <xdr:row>59</xdr:row>
          <xdr:rowOff>114300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60</xdr:row>
          <xdr:rowOff>167640</xdr:rowOff>
        </xdr:from>
        <xdr:to>
          <xdr:col>2</xdr:col>
          <xdr:colOff>1371600</xdr:colOff>
          <xdr:row>62</xdr:row>
          <xdr:rowOff>106680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63</xdr:row>
          <xdr:rowOff>160020</xdr:rowOff>
        </xdr:from>
        <xdr:to>
          <xdr:col>2</xdr:col>
          <xdr:colOff>1371600</xdr:colOff>
          <xdr:row>65</xdr:row>
          <xdr:rowOff>91440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24</xdr:row>
      <xdr:rowOff>171450</xdr:rowOff>
    </xdr:from>
    <xdr:to>
      <xdr:col>3</xdr:col>
      <xdr:colOff>1352550</xdr:colOff>
      <xdr:row>34</xdr:row>
      <xdr:rowOff>35261</xdr:rowOff>
    </xdr:to>
    <xdr:pic>
      <xdr:nvPicPr>
        <xdr:cNvPr id="2" name="Picture 1"/>
        <xdr:cNvPicPr/>
      </xdr:nvPicPr>
      <xdr:blipFill>
        <a:blip xmlns:r="http://schemas.openxmlformats.org/officeDocument/2006/relationships" r:embed="rId1"/>
        <a:stretch>
          <a:fillRect/>
        </a:stretch>
      </xdr:blipFill>
      <xdr:spPr>
        <a:xfrm>
          <a:off x="19050" y="4772025"/>
          <a:ext cx="5391150" cy="1825961"/>
        </a:xfrm>
        <a:prstGeom prst="rect">
          <a:avLst/>
        </a:prstGeom>
      </xdr:spPr>
    </xdr:pic>
    <xdr:clientData/>
  </xdr:twoCellAnchor>
  <xdr:twoCellAnchor editAs="oneCell">
    <xdr:from>
      <xdr:col>0</xdr:col>
      <xdr:colOff>0</xdr:colOff>
      <xdr:row>47</xdr:row>
      <xdr:rowOff>0</xdr:rowOff>
    </xdr:from>
    <xdr:to>
      <xdr:col>7</xdr:col>
      <xdr:colOff>1160775</xdr:colOff>
      <xdr:row>84</xdr:row>
      <xdr:rowOff>170548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9001125"/>
          <a:ext cx="10209525" cy="72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42697" y="39624"/>
          <a:ext cx="16715232" cy="2105406"/>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5540910" cy="217877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45559" y="322142"/>
          <a:ext cx="13825612" cy="1521533"/>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23715" y="204179"/>
          <a:ext cx="21251354" cy="2122983"/>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22386" y="132126"/>
          <a:ext cx="22939520" cy="2001408"/>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ials%202008/Journal%20Entries/Adj%20Minority%20interest%20journal%20entry%20Holdings%20Inc%20(co%2091)%20Mar%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ds.ontarioenergyboard.ca/PROGRAMS/Portfolio%20of%20Programs%20-%20Consolidated%20View/Reports/LDC%20Quarterly%20Report%20Template/Results%20by%20LD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s/_Alectra/Rate%20Applications/EDR%20Rate%20Applications/2020%20EDR%20Application/1.%20Horizon%20Rate%20Zone/Reviewed/2018%20Q3%20-%20LRAMVA%2020180919%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 val="2016"/>
      <sheetName val="2017"/>
      <sheetName val="2018 Q3 Energy Savings Kwh"/>
      <sheetName val="2018 Q3 Demand Savings Kw"/>
      <sheetName val="2018 Full Energy Savings Kwh"/>
      <sheetName val="2018 FullYear Demand Savings Kw"/>
    </sheetNames>
    <sheetDataSet>
      <sheetData sheetId="0"/>
      <sheetData sheetId="1"/>
      <sheetData sheetId="2">
        <row r="33">
          <cell r="C33">
            <v>255971.55012931413</v>
          </cell>
          <cell r="D33">
            <v>0</v>
          </cell>
          <cell r="E33">
            <v>0</v>
          </cell>
          <cell r="F33">
            <v>0</v>
          </cell>
          <cell r="G33">
            <v>1084519.8504744971</v>
          </cell>
          <cell r="P33">
            <v>0.19095351899610416</v>
          </cell>
          <cell r="T33">
            <v>0.80904648100389576</v>
          </cell>
        </row>
        <row r="34">
          <cell r="C34">
            <v>261334.67867421871</v>
          </cell>
        </row>
        <row r="35">
          <cell r="C35">
            <v>190619.88228730482</v>
          </cell>
          <cell r="D35">
            <v>0</v>
          </cell>
          <cell r="E35">
            <v>0</v>
          </cell>
          <cell r="F35">
            <v>0</v>
          </cell>
          <cell r="G35">
            <v>565277.59863141482</v>
          </cell>
        </row>
        <row r="36">
          <cell r="J36">
            <v>17430921.283177242</v>
          </cell>
        </row>
        <row r="37">
          <cell r="C37">
            <v>241357.08080497739</v>
          </cell>
        </row>
        <row r="39">
          <cell r="J39">
            <v>2872871.7689999547</v>
          </cell>
        </row>
        <row r="40">
          <cell r="C40">
            <v>62712.554564459628</v>
          </cell>
        </row>
        <row r="41">
          <cell r="J41">
            <v>3669.7194101999999</v>
          </cell>
        </row>
        <row r="42">
          <cell r="J42">
            <v>16472454.797245434</v>
          </cell>
        </row>
        <row r="43">
          <cell r="C43">
            <v>952273.77081996249</v>
          </cell>
        </row>
        <row r="44">
          <cell r="C44">
            <v>8303258.76535217</v>
          </cell>
          <cell r="D44">
            <v>0</v>
          </cell>
          <cell r="E44">
            <v>0</v>
          </cell>
          <cell r="F44">
            <v>0</v>
          </cell>
          <cell r="G44">
            <v>2539962.6209225538</v>
          </cell>
          <cell r="H44">
            <v>1177070.8470640094</v>
          </cell>
          <cell r="I44">
            <v>6331896.5663843574</v>
          </cell>
          <cell r="J44">
            <v>0</v>
          </cell>
          <cell r="K44">
            <v>0</v>
          </cell>
          <cell r="L44">
            <v>0</v>
          </cell>
          <cell r="M44">
            <v>2026906.5910359235</v>
          </cell>
          <cell r="P44">
            <v>0.40744000683746334</v>
          </cell>
          <cell r="T44">
            <v>0.12463569026102653</v>
          </cell>
          <cell r="U44">
            <v>5.7758738770993592E-2</v>
          </cell>
          <cell r="V44">
            <v>0.31070547759718437</v>
          </cell>
        </row>
        <row r="45">
          <cell r="C45">
            <v>98410.345572326361</v>
          </cell>
          <cell r="D45">
            <v>0</v>
          </cell>
          <cell r="E45">
            <v>0</v>
          </cell>
          <cell r="F45">
            <v>0</v>
          </cell>
          <cell r="G45">
            <v>1726867.573130009</v>
          </cell>
        </row>
        <row r="46">
          <cell r="J46">
            <v>6170846.5906577576</v>
          </cell>
        </row>
        <row r="47">
          <cell r="J47">
            <v>467509.71998708759</v>
          </cell>
        </row>
        <row r="103">
          <cell r="C103">
            <v>35.894640797433389</v>
          </cell>
          <cell r="D103">
            <v>0</v>
          </cell>
          <cell r="E103">
            <v>0</v>
          </cell>
          <cell r="F103">
            <v>0</v>
          </cell>
          <cell r="G103">
            <v>162.53751612908033</v>
          </cell>
        </row>
        <row r="104">
          <cell r="C104">
            <v>11.608222660370618</v>
          </cell>
        </row>
        <row r="105">
          <cell r="C105">
            <v>27.065296502851361</v>
          </cell>
          <cell r="D105">
            <v>0</v>
          </cell>
          <cell r="E105">
            <v>0</v>
          </cell>
          <cell r="F105">
            <v>0</v>
          </cell>
          <cell r="G105">
            <v>87.34433030571563</v>
          </cell>
        </row>
        <row r="106">
          <cell r="J106">
            <v>1208.8400583388461</v>
          </cell>
        </row>
        <row r="109">
          <cell r="J109">
            <v>838.63539999999898</v>
          </cell>
        </row>
        <row r="110">
          <cell r="C110">
            <v>20.116284947862102</v>
          </cell>
        </row>
        <row r="111">
          <cell r="J111">
            <v>0.76986749999999993</v>
          </cell>
        </row>
        <row r="113">
          <cell r="C113">
            <v>119.08982995384596</v>
          </cell>
        </row>
        <row r="114">
          <cell r="C114">
            <v>1274.2980368348481</v>
          </cell>
          <cell r="D114">
            <v>0</v>
          </cell>
          <cell r="E114">
            <v>0</v>
          </cell>
          <cell r="F114">
            <v>0</v>
          </cell>
          <cell r="G114">
            <v>444.5752713930159</v>
          </cell>
          <cell r="H114">
            <v>157.38864220790194</v>
          </cell>
          <cell r="I114">
            <v>461.56007641156071</v>
          </cell>
          <cell r="J114">
            <v>0</v>
          </cell>
          <cell r="K114">
            <v>0</v>
          </cell>
          <cell r="L114">
            <v>0</v>
          </cell>
          <cell r="M114">
            <v>4.5274544405550934</v>
          </cell>
        </row>
        <row r="115">
          <cell r="C115">
            <v>13.914120778892958</v>
          </cell>
          <cell r="D115">
            <v>0</v>
          </cell>
          <cell r="E115">
            <v>0</v>
          </cell>
          <cell r="F115">
            <v>0</v>
          </cell>
          <cell r="G115">
            <v>324.40841918079644</v>
          </cell>
        </row>
        <row r="116">
          <cell r="J116">
            <v>985.87278051122053</v>
          </cell>
        </row>
        <row r="117">
          <cell r="J117">
            <v>47.906988039313887</v>
          </cell>
        </row>
      </sheetData>
      <sheetData sheetId="3"/>
      <sheetData sheetId="4"/>
      <sheetData sheetId="5">
        <row r="3">
          <cell r="I3">
            <v>261334.67867421851</v>
          </cell>
        </row>
      </sheetData>
      <sheetData sheetId="6">
        <row r="3">
          <cell r="I3">
            <v>11.608222660370629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brina Liu" refreshedDate="43451.661205092591" createdVersion="4" refreshedVersion="4" minRefreshableVersion="3" recordCount="194">
  <cacheSource type="worksheet">
    <worksheetSource ref="A1:K195" sheet="GL Download"/>
  </cacheSource>
  <cacheFields count="11">
    <cacheField name="Group" numFmtId="0">
      <sharedItems containsSemiMixedTypes="0" containsString="0" containsNumber="1" containsInteger="1" minValue="1" maxValue="14" count="14">
        <n v="3"/>
        <n v="2"/>
        <n v="8"/>
        <n v="9"/>
        <n v="4"/>
        <n v="5"/>
        <n v="10"/>
        <n v="11"/>
        <n v="1"/>
        <n v="7"/>
        <n v="6"/>
        <n v="12"/>
        <n v="13"/>
        <n v="14"/>
      </sharedItems>
    </cacheField>
    <cacheField name="Year" numFmtId="0">
      <sharedItems containsSemiMixedTypes="0" containsString="0" containsNumber="1" containsInteger="1" minValue="2018" maxValue="2018"/>
    </cacheField>
    <cacheField name="Period" numFmtId="0">
      <sharedItems containsSemiMixedTypes="0" containsString="0" containsNumber="1" containsInteger="1" minValue="0" maxValue="11"/>
    </cacheField>
    <cacheField name="Account" numFmtId="0">
      <sharedItems containsSemiMixedTypes="0" containsString="0" containsNumber="1" containsInteger="1" minValue="170505" maxValue="270521" count="26">
        <n v="270507"/>
        <n v="170507"/>
        <n v="170506"/>
        <n v="270506"/>
        <n v="170516"/>
        <n v="270516"/>
        <n v="170517"/>
        <n v="270517"/>
        <n v="170508"/>
        <n v="270508"/>
        <n v="170509"/>
        <n v="270509"/>
        <n v="170518"/>
        <n v="270518"/>
        <n v="170519"/>
        <n v="270519"/>
        <n v="170505"/>
        <n v="270505"/>
        <n v="170515"/>
        <n v="270515"/>
        <n v="170511"/>
        <n v="270511"/>
        <n v="170521"/>
        <n v="270521"/>
        <n v="170522"/>
        <n v="170523"/>
      </sharedItems>
    </cacheField>
    <cacheField name="Account Description" numFmtId="0">
      <sharedItems count="15">
        <s v="LRAM Variance Account - General Service Greater than 50"/>
        <s v="LRAM Variance account - General Service greaterthan 50"/>
        <s v="LRAM Variance account - General Service less than 50"/>
        <s v="LRAM Variance Account - GS&lt;50 kW - Carrying Charges"/>
        <s v="LRAM Variance Account - GS&gt;50 kW - Carrying Charges"/>
        <s v="LRAM Variance account - Large User"/>
        <s v="LRAM Variance Account - Large User (2)"/>
        <s v="LRAM Variance Account - LU - Carrying Charges"/>
        <s v="LRAM Variance Account - LU(2) - Carrying Charges"/>
        <s v="LRAM Variance account - Residential"/>
        <s v="LRAM Variance Account - Residential - Carrying Charges"/>
        <s v="LRAM Variance Account - Street lighting"/>
        <s v="LRAM Variance Account - Street lighting - Carrying Charges"/>
        <s v="LRAM Variance Account - USL"/>
        <s v="LRAM Variance Account - USL - Carrying charges"/>
      </sharedItems>
    </cacheField>
    <cacheField name="OEB" numFmtId="0">
      <sharedItems containsSemiMixedTypes="0" containsString="0" containsNumber="1" containsInteger="1" minValue="1568" maxValue="1568"/>
    </cacheField>
    <cacheField name="OEB Description" numFmtId="0">
      <sharedItems/>
    </cacheField>
    <cacheField name="Simulation Voucher" numFmtId="0">
      <sharedItems/>
    </cacheField>
    <cacheField name="Debit Balance" numFmtId="0">
      <sharedItems containsSemiMixedTypes="0" containsString="0" containsNumber="1" minValue="0" maxValue="1212607.72"/>
    </cacheField>
    <cacheField name="Credit Balance" numFmtId="0">
      <sharedItems containsSemiMixedTypes="0" containsString="0" containsNumber="1" minValue="0" maxValue="542587"/>
    </cacheField>
    <cacheField name="Balance" numFmtId="0">
      <sharedItems containsSemiMixedTypes="0" containsString="0" containsNumber="1" minValue="-518467.32" maxValue="1212607.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x v="0"/>
    <n v="2018"/>
    <n v="0"/>
    <x v="0"/>
    <x v="0"/>
    <n v="1568"/>
    <s v="LRAM Variance Account"/>
    <b v="0"/>
    <n v="0"/>
    <n v="210092.73"/>
    <n v="-210092.73"/>
  </r>
  <r>
    <x v="0"/>
    <n v="2018"/>
    <n v="1"/>
    <x v="0"/>
    <x v="0"/>
    <n v="1568"/>
    <s v="LRAM Variance Account"/>
    <b v="0"/>
    <n v="210092.73"/>
    <n v="0"/>
    <n v="210092.73"/>
  </r>
  <r>
    <x v="0"/>
    <n v="2018"/>
    <n v="2"/>
    <x v="0"/>
    <x v="0"/>
    <n v="1568"/>
    <s v="LRAM Variance Account"/>
    <b v="0"/>
    <n v="210092.73"/>
    <n v="210092.73"/>
    <n v="0"/>
  </r>
  <r>
    <x v="0"/>
    <n v="2018"/>
    <n v="3"/>
    <x v="0"/>
    <x v="0"/>
    <n v="1568"/>
    <s v="LRAM Variance Account"/>
    <b v="0"/>
    <n v="210092.73"/>
    <n v="210092.73"/>
    <n v="0"/>
  </r>
  <r>
    <x v="0"/>
    <n v="2018"/>
    <n v="4"/>
    <x v="0"/>
    <x v="0"/>
    <n v="1568"/>
    <s v="LRAM Variance Account"/>
    <b v="0"/>
    <n v="210092.73"/>
    <n v="210092.73"/>
    <n v="0"/>
  </r>
  <r>
    <x v="0"/>
    <n v="2018"/>
    <n v="5"/>
    <x v="0"/>
    <x v="0"/>
    <n v="1568"/>
    <s v="LRAM Variance Account"/>
    <b v="0"/>
    <n v="210092.73"/>
    <n v="210092.73"/>
    <n v="0"/>
  </r>
  <r>
    <x v="0"/>
    <n v="2018"/>
    <n v="6"/>
    <x v="0"/>
    <x v="0"/>
    <n v="1568"/>
    <s v="LRAM Variance Account"/>
    <b v="0"/>
    <n v="210092.73"/>
    <n v="210092.73"/>
    <n v="0"/>
  </r>
  <r>
    <x v="0"/>
    <n v="2018"/>
    <n v="7"/>
    <x v="0"/>
    <x v="0"/>
    <n v="1568"/>
    <s v="LRAM Variance Account"/>
    <b v="0"/>
    <n v="187959.77"/>
    <n v="477265.73"/>
    <n v="-289305.96000000002"/>
  </r>
  <r>
    <x v="0"/>
    <n v="2018"/>
    <n v="8"/>
    <x v="0"/>
    <x v="0"/>
    <n v="1568"/>
    <s v="LRAM Variance Account"/>
    <b v="0"/>
    <n v="187959.77"/>
    <n v="187959.77"/>
    <n v="0"/>
  </r>
  <r>
    <x v="0"/>
    <n v="2018"/>
    <n v="9"/>
    <x v="0"/>
    <x v="0"/>
    <n v="1568"/>
    <s v="LRAM Variance Account"/>
    <b v="0"/>
    <n v="187936.51"/>
    <n v="187959.77"/>
    <n v="-23.26"/>
  </r>
  <r>
    <x v="0"/>
    <n v="2018"/>
    <n v="10"/>
    <x v="0"/>
    <x v="0"/>
    <n v="1568"/>
    <s v="LRAM Variance Account"/>
    <b v="0"/>
    <n v="187936.51"/>
    <n v="187936.51"/>
    <n v="0"/>
  </r>
  <r>
    <x v="0"/>
    <n v="2018"/>
    <n v="11"/>
    <x v="0"/>
    <x v="0"/>
    <n v="1568"/>
    <s v="LRAM Variance Account"/>
    <b v="0"/>
    <n v="187936.51"/>
    <n v="187936.51"/>
    <n v="0"/>
  </r>
  <r>
    <x v="0"/>
    <n v="2018"/>
    <n v="0"/>
    <x v="1"/>
    <x v="1"/>
    <n v="1568"/>
    <s v="LRAM Variance Account"/>
    <b v="0"/>
    <n v="280746.65000000002"/>
    <n v="0"/>
    <n v="280746.65000000002"/>
  </r>
  <r>
    <x v="0"/>
    <n v="2018"/>
    <n v="1"/>
    <x v="1"/>
    <x v="1"/>
    <n v="1568"/>
    <s v="LRAM Variance Account"/>
    <b v="0"/>
    <n v="0"/>
    <n v="210092.73"/>
    <n v="-210092.73"/>
  </r>
  <r>
    <x v="0"/>
    <n v="2018"/>
    <n v="2"/>
    <x v="1"/>
    <x v="1"/>
    <n v="1568"/>
    <s v="LRAM Variance Account"/>
    <b v="0"/>
    <n v="210092.73"/>
    <n v="210092.73"/>
    <n v="0"/>
  </r>
  <r>
    <x v="0"/>
    <n v="2018"/>
    <n v="3"/>
    <x v="1"/>
    <x v="1"/>
    <n v="1568"/>
    <s v="LRAM Variance Account"/>
    <b v="0"/>
    <n v="210092.73"/>
    <n v="264109.40999999997"/>
    <n v="-54016.68"/>
  </r>
  <r>
    <x v="0"/>
    <n v="2018"/>
    <n v="4"/>
    <x v="1"/>
    <x v="1"/>
    <n v="1568"/>
    <s v="LRAM Variance Account"/>
    <b v="0"/>
    <n v="210092.73"/>
    <n v="210092.73"/>
    <n v="0"/>
  </r>
  <r>
    <x v="0"/>
    <n v="2018"/>
    <n v="5"/>
    <x v="1"/>
    <x v="1"/>
    <n v="1568"/>
    <s v="LRAM Variance Account"/>
    <b v="0"/>
    <n v="210092.73"/>
    <n v="210092.73"/>
    <n v="0"/>
  </r>
  <r>
    <x v="0"/>
    <n v="2018"/>
    <n v="6"/>
    <x v="1"/>
    <x v="1"/>
    <n v="1568"/>
    <s v="LRAM Variance Account"/>
    <b v="0"/>
    <n v="232082.16"/>
    <n v="232082.16"/>
    <n v="0"/>
  </r>
  <r>
    <x v="0"/>
    <n v="2018"/>
    <n v="7"/>
    <x v="1"/>
    <x v="1"/>
    <n v="1568"/>
    <s v="LRAM Variance Account"/>
    <b v="0"/>
    <n v="217785.38"/>
    <n v="217785.38"/>
    <n v="0"/>
  </r>
  <r>
    <x v="0"/>
    <n v="2018"/>
    <n v="8"/>
    <x v="1"/>
    <x v="1"/>
    <n v="1568"/>
    <s v="LRAM Variance Account"/>
    <b v="0"/>
    <n v="188103.3"/>
    <n v="187959.77"/>
    <n v="143.53"/>
  </r>
  <r>
    <x v="0"/>
    <n v="2018"/>
    <n v="9"/>
    <x v="1"/>
    <x v="1"/>
    <n v="1568"/>
    <s v="LRAM Variance Account"/>
    <b v="0"/>
    <n v="223925.15"/>
    <n v="223925.15"/>
    <n v="0"/>
  </r>
  <r>
    <x v="0"/>
    <n v="2018"/>
    <n v="10"/>
    <x v="1"/>
    <x v="1"/>
    <n v="1568"/>
    <s v="LRAM Variance Account"/>
    <b v="0"/>
    <n v="187936.51"/>
    <n v="187936.51"/>
    <n v="0"/>
  </r>
  <r>
    <x v="0"/>
    <n v="2018"/>
    <n v="11"/>
    <x v="1"/>
    <x v="1"/>
    <n v="1568"/>
    <s v="LRAM Variance Account"/>
    <b v="0"/>
    <n v="187936.51"/>
    <n v="187936.51"/>
    <n v="0"/>
  </r>
  <r>
    <x v="1"/>
    <n v="2018"/>
    <n v="0"/>
    <x v="2"/>
    <x v="2"/>
    <n v="1568"/>
    <s v="LRAM Variance Account"/>
    <b v="0"/>
    <n v="895637.11"/>
    <n v="0"/>
    <n v="895637.11"/>
  </r>
  <r>
    <x v="1"/>
    <n v="2018"/>
    <n v="3"/>
    <x v="2"/>
    <x v="2"/>
    <n v="1568"/>
    <s v="LRAM Variance Account"/>
    <b v="0"/>
    <n v="98479.44"/>
    <n v="0"/>
    <n v="98479.44"/>
  </r>
  <r>
    <x v="1"/>
    <n v="2018"/>
    <n v="6"/>
    <x v="2"/>
    <x v="2"/>
    <n v="1568"/>
    <s v="LRAM Variance Account"/>
    <b v="0"/>
    <n v="119672.4"/>
    <n v="0"/>
    <n v="119672.4"/>
  </r>
  <r>
    <x v="1"/>
    <n v="2018"/>
    <n v="7"/>
    <x v="2"/>
    <x v="2"/>
    <n v="1568"/>
    <s v="LRAM Variance Account"/>
    <b v="0"/>
    <n v="226709.18"/>
    <n v="226709.18"/>
    <n v="0"/>
  </r>
  <r>
    <x v="1"/>
    <n v="2018"/>
    <n v="7"/>
    <x v="3"/>
    <x v="2"/>
    <n v="1568"/>
    <s v="LRAM Variance Account"/>
    <b v="0"/>
    <n v="0"/>
    <n v="293077.68"/>
    <n v="-293077.68"/>
  </r>
  <r>
    <x v="1"/>
    <n v="2018"/>
    <n v="8"/>
    <x v="2"/>
    <x v="2"/>
    <n v="1568"/>
    <s v="LRAM Variance Account"/>
    <b v="0"/>
    <n v="4377.3599999999997"/>
    <n v="2188.6799999999998"/>
    <n v="2188.6799999999998"/>
  </r>
  <r>
    <x v="1"/>
    <n v="2018"/>
    <n v="8"/>
    <x v="3"/>
    <x v="2"/>
    <n v="1568"/>
    <s v="LRAM Variance Account"/>
    <b v="0"/>
    <n v="2188.6799999999998"/>
    <n v="2188.6799999999998"/>
    <n v="0"/>
  </r>
  <r>
    <x v="1"/>
    <n v="2018"/>
    <n v="9"/>
    <x v="2"/>
    <x v="2"/>
    <n v="1568"/>
    <s v="LRAM Variance Account"/>
    <b v="0"/>
    <n v="158790.76999999999"/>
    <n v="90547.43"/>
    <n v="68243.34"/>
  </r>
  <r>
    <x v="1"/>
    <n v="2018"/>
    <n v="9"/>
    <x v="3"/>
    <x v="2"/>
    <n v="1568"/>
    <s v="LRAM Variance Account"/>
    <b v="0"/>
    <n v="2188.6799999999998"/>
    <n v="2188.6799999999998"/>
    <n v="0"/>
  </r>
  <r>
    <x v="1"/>
    <n v="2018"/>
    <n v="10"/>
    <x v="2"/>
    <x v="2"/>
    <n v="1568"/>
    <s v="LRAM Variance Account"/>
    <b v="0"/>
    <n v="2188.6799999999998"/>
    <n v="2188.6799999999998"/>
    <n v="0"/>
  </r>
  <r>
    <x v="1"/>
    <n v="2018"/>
    <n v="10"/>
    <x v="3"/>
    <x v="2"/>
    <n v="1568"/>
    <s v="LRAM Variance Account"/>
    <b v="0"/>
    <n v="2188.6799999999998"/>
    <n v="2188.6799999999998"/>
    <n v="0"/>
  </r>
  <r>
    <x v="1"/>
    <n v="2018"/>
    <n v="11"/>
    <x v="2"/>
    <x v="2"/>
    <n v="1568"/>
    <s v="LRAM Variance Account"/>
    <b v="0"/>
    <n v="2188.6799999999998"/>
    <n v="2188.6799999999998"/>
    <n v="0"/>
  </r>
  <r>
    <x v="1"/>
    <n v="2018"/>
    <n v="11"/>
    <x v="3"/>
    <x v="2"/>
    <n v="1568"/>
    <s v="LRAM Variance Account"/>
    <b v="0"/>
    <n v="2188.6799999999998"/>
    <n v="2188.6799999999998"/>
    <n v="0"/>
  </r>
  <r>
    <x v="2"/>
    <n v="2018"/>
    <n v="0"/>
    <x v="4"/>
    <x v="3"/>
    <n v="1568"/>
    <s v="LRAM Variance Account"/>
    <b v="0"/>
    <n v="16866.66"/>
    <n v="0"/>
    <n v="16866.66"/>
  </r>
  <r>
    <x v="2"/>
    <n v="2018"/>
    <n v="1"/>
    <x v="4"/>
    <x v="3"/>
    <n v="1568"/>
    <s v="LRAM Variance Account"/>
    <b v="0"/>
    <n v="1119.55"/>
    <n v="0"/>
    <n v="1119.55"/>
  </r>
  <r>
    <x v="2"/>
    <n v="2018"/>
    <n v="2"/>
    <x v="4"/>
    <x v="3"/>
    <n v="1568"/>
    <s v="LRAM Variance Account"/>
    <b v="0"/>
    <n v="1119.55"/>
    <n v="0"/>
    <n v="1119.55"/>
  </r>
  <r>
    <x v="2"/>
    <n v="2018"/>
    <n v="3"/>
    <x v="4"/>
    <x v="3"/>
    <n v="1568"/>
    <s v="LRAM Variance Account"/>
    <b v="0"/>
    <n v="1150.32"/>
    <n v="0"/>
    <n v="1150.32"/>
  </r>
  <r>
    <x v="2"/>
    <n v="2018"/>
    <n v="4"/>
    <x v="4"/>
    <x v="3"/>
    <n v="1568"/>
    <s v="LRAM Variance Account"/>
    <b v="0"/>
    <n v="1565.73"/>
    <n v="0"/>
    <n v="1565.73"/>
  </r>
  <r>
    <x v="2"/>
    <n v="2018"/>
    <n v="5"/>
    <x v="4"/>
    <x v="3"/>
    <n v="1568"/>
    <s v="LRAM Variance Account"/>
    <b v="0"/>
    <n v="1565.73"/>
    <n v="0"/>
    <n v="1565.73"/>
  </r>
  <r>
    <x v="2"/>
    <n v="2018"/>
    <n v="6"/>
    <x v="4"/>
    <x v="3"/>
    <n v="1568"/>
    <s v="LRAM Variance Account"/>
    <b v="0"/>
    <n v="1481.4"/>
    <n v="0"/>
    <n v="1481.4"/>
  </r>
  <r>
    <x v="2"/>
    <n v="2018"/>
    <n v="7"/>
    <x v="4"/>
    <x v="3"/>
    <n v="1568"/>
    <s v="LRAM Variance Account"/>
    <b v="0"/>
    <n v="7178.56"/>
    <n v="7178.56"/>
    <n v="0"/>
  </r>
  <r>
    <x v="2"/>
    <n v="2018"/>
    <n v="7"/>
    <x v="5"/>
    <x v="3"/>
    <n v="1568"/>
    <s v="LRAM Variance Account"/>
    <b v="0"/>
    <n v="3589.28"/>
    <n v="11870"/>
    <n v="-8280.7199999999993"/>
  </r>
  <r>
    <x v="2"/>
    <n v="2018"/>
    <n v="8"/>
    <x v="4"/>
    <x v="3"/>
    <n v="1568"/>
    <s v="LRAM Variance Account"/>
    <b v="0"/>
    <n v="4989.88"/>
    <n v="5777.96"/>
    <n v="-788.08"/>
  </r>
  <r>
    <x v="2"/>
    <n v="2018"/>
    <n v="8"/>
    <x v="5"/>
    <x v="3"/>
    <n v="1568"/>
    <s v="LRAM Variance Account"/>
    <b v="0"/>
    <n v="3589.28"/>
    <n v="3589.28"/>
    <n v="0"/>
  </r>
  <r>
    <x v="2"/>
    <n v="2018"/>
    <n v="9"/>
    <x v="4"/>
    <x v="3"/>
    <n v="1568"/>
    <s v="LRAM Variance Account"/>
    <b v="0"/>
    <n v="4673.87"/>
    <n v="4208.67"/>
    <n v="465.2"/>
  </r>
  <r>
    <x v="2"/>
    <n v="2018"/>
    <n v="9"/>
    <x v="5"/>
    <x v="3"/>
    <n v="1568"/>
    <s v="LRAM Variance Account"/>
    <b v="0"/>
    <n v="3589.28"/>
    <n v="3589.28"/>
    <n v="0"/>
  </r>
  <r>
    <x v="2"/>
    <n v="2018"/>
    <n v="10"/>
    <x v="4"/>
    <x v="3"/>
    <n v="1568"/>
    <s v="LRAM Variance Account"/>
    <b v="0"/>
    <n v="5200.76"/>
    <n v="3589.28"/>
    <n v="1611.48"/>
  </r>
  <r>
    <x v="2"/>
    <n v="2018"/>
    <n v="10"/>
    <x v="5"/>
    <x v="3"/>
    <n v="1568"/>
    <s v="LRAM Variance Account"/>
    <b v="0"/>
    <n v="3589.28"/>
    <n v="3589.28"/>
    <n v="0"/>
  </r>
  <r>
    <x v="2"/>
    <n v="2018"/>
    <n v="11"/>
    <x v="4"/>
    <x v="3"/>
    <n v="1568"/>
    <s v="LRAM Variance Account"/>
    <b v="0"/>
    <n v="5200.76"/>
    <n v="3589.28"/>
    <n v="1611.48"/>
  </r>
  <r>
    <x v="2"/>
    <n v="2018"/>
    <n v="11"/>
    <x v="5"/>
    <x v="3"/>
    <n v="1568"/>
    <s v="LRAM Variance Account"/>
    <b v="0"/>
    <n v="3589.28"/>
    <n v="3589.28"/>
    <n v="0"/>
  </r>
  <r>
    <x v="3"/>
    <n v="2018"/>
    <n v="0"/>
    <x v="6"/>
    <x v="4"/>
    <n v="1568"/>
    <s v="LRAM Variance Account"/>
    <b v="0"/>
    <n v="11213.48"/>
    <n v="0"/>
    <n v="11213.48"/>
  </r>
  <r>
    <x v="3"/>
    <n v="2018"/>
    <n v="1"/>
    <x v="6"/>
    <x v="4"/>
    <n v="1568"/>
    <s v="LRAM Variance Account"/>
    <b v="0"/>
    <n v="88.32"/>
    <n v="0"/>
    <n v="88.32"/>
  </r>
  <r>
    <x v="3"/>
    <n v="2018"/>
    <n v="2"/>
    <x v="6"/>
    <x v="4"/>
    <n v="1568"/>
    <s v="LRAM Variance Account"/>
    <b v="0"/>
    <n v="88.32"/>
    <n v="0"/>
    <n v="88.32"/>
  </r>
  <r>
    <x v="3"/>
    <n v="2018"/>
    <n v="3"/>
    <x v="6"/>
    <x v="4"/>
    <n v="1568"/>
    <s v="LRAM Variance Account"/>
    <b v="0"/>
    <n v="71.44"/>
    <n v="0"/>
    <n v="71.44"/>
  </r>
  <r>
    <x v="3"/>
    <n v="2018"/>
    <n v="4"/>
    <x v="6"/>
    <x v="4"/>
    <n v="1568"/>
    <s v="LRAM Variance Account"/>
    <b v="0"/>
    <n v="26.2"/>
    <n v="0"/>
    <n v="26.2"/>
  </r>
  <r>
    <x v="3"/>
    <n v="2018"/>
    <n v="5"/>
    <x v="6"/>
    <x v="4"/>
    <n v="1568"/>
    <s v="LRAM Variance Account"/>
    <b v="0"/>
    <n v="26.2"/>
    <n v="0"/>
    <n v="26.2"/>
  </r>
  <r>
    <x v="3"/>
    <n v="2018"/>
    <n v="6"/>
    <x v="6"/>
    <x v="4"/>
    <n v="1568"/>
    <s v="LRAM Variance Account"/>
    <b v="0"/>
    <n v="154.84"/>
    <n v="0"/>
    <n v="154.84"/>
  </r>
  <r>
    <x v="3"/>
    <n v="2018"/>
    <n v="7"/>
    <x v="6"/>
    <x v="4"/>
    <n v="1568"/>
    <s v="LRAM Variance Account"/>
    <b v="0"/>
    <n v="266.51"/>
    <n v="266.51"/>
    <n v="0"/>
  </r>
  <r>
    <x v="3"/>
    <n v="2018"/>
    <n v="7"/>
    <x v="7"/>
    <x v="4"/>
    <n v="1568"/>
    <s v="LRAM Variance Account"/>
    <b v="0"/>
    <n v="122.98"/>
    <n v="14500"/>
    <n v="-14377.02"/>
  </r>
  <r>
    <x v="3"/>
    <n v="2018"/>
    <n v="8"/>
    <x v="6"/>
    <x v="4"/>
    <n v="1568"/>
    <s v="LRAM Variance Account"/>
    <b v="0"/>
    <n v="122.98"/>
    <n v="287.06"/>
    <n v="-164.08"/>
  </r>
  <r>
    <x v="3"/>
    <n v="2018"/>
    <n v="8"/>
    <x v="7"/>
    <x v="4"/>
    <n v="1568"/>
    <s v="LRAM Variance Account"/>
    <b v="0"/>
    <n v="122.98"/>
    <n v="122.98"/>
    <n v="0"/>
  </r>
  <r>
    <x v="3"/>
    <n v="2018"/>
    <n v="9"/>
    <x v="6"/>
    <x v="4"/>
    <n v="1568"/>
    <s v="LRAM Variance Account"/>
    <b v="0"/>
    <n v="1665.88"/>
    <n v="1665.88"/>
    <n v="0"/>
  </r>
  <r>
    <x v="3"/>
    <n v="2018"/>
    <n v="9"/>
    <x v="7"/>
    <x v="4"/>
    <n v="1568"/>
    <s v="LRAM Variance Account"/>
    <b v="0"/>
    <n v="0"/>
    <n v="1665.88"/>
    <n v="-1665.88"/>
  </r>
  <r>
    <x v="3"/>
    <n v="2018"/>
    <n v="10"/>
    <x v="6"/>
    <x v="4"/>
    <n v="1568"/>
    <s v="LRAM Variance Account"/>
    <b v="0"/>
    <n v="1542.9"/>
    <n v="2035.76"/>
    <n v="-492.86"/>
  </r>
  <r>
    <x v="3"/>
    <n v="2018"/>
    <n v="10"/>
    <x v="7"/>
    <x v="4"/>
    <n v="1568"/>
    <s v="LRAM Variance Account"/>
    <b v="0"/>
    <n v="1542.9"/>
    <n v="1542.9"/>
    <n v="0"/>
  </r>
  <r>
    <x v="3"/>
    <n v="2018"/>
    <n v="11"/>
    <x v="6"/>
    <x v="4"/>
    <n v="1568"/>
    <s v="LRAM Variance Account"/>
    <b v="0"/>
    <n v="2035.76"/>
    <n v="2035.76"/>
    <n v="0"/>
  </r>
  <r>
    <x v="3"/>
    <n v="2018"/>
    <n v="11"/>
    <x v="7"/>
    <x v="4"/>
    <n v="1568"/>
    <s v="LRAM Variance Account"/>
    <b v="0"/>
    <n v="1542.9"/>
    <n v="2035.76"/>
    <n v="-492.86"/>
  </r>
  <r>
    <x v="4"/>
    <n v="2018"/>
    <n v="0"/>
    <x v="8"/>
    <x v="5"/>
    <n v="1568"/>
    <s v="LRAM Variance Account"/>
    <b v="0"/>
    <n v="132659.74"/>
    <n v="0"/>
    <n v="132659.74"/>
  </r>
  <r>
    <x v="4"/>
    <n v="2018"/>
    <n v="3"/>
    <x v="8"/>
    <x v="5"/>
    <n v="1568"/>
    <s v="LRAM Variance Account"/>
    <b v="0"/>
    <n v="3030.76"/>
    <n v="0"/>
    <n v="3030.76"/>
  </r>
  <r>
    <x v="4"/>
    <n v="2018"/>
    <n v="6"/>
    <x v="8"/>
    <x v="5"/>
    <n v="1568"/>
    <s v="LRAM Variance Account"/>
    <b v="0"/>
    <n v="7085.6"/>
    <n v="0"/>
    <n v="7085.6"/>
  </r>
  <r>
    <x v="4"/>
    <n v="2018"/>
    <n v="7"/>
    <x v="8"/>
    <x v="5"/>
    <n v="1568"/>
    <s v="LRAM Variance Account"/>
    <b v="0"/>
    <n v="16755.96"/>
    <n v="16755.96"/>
    <n v="0"/>
  </r>
  <r>
    <x v="4"/>
    <n v="2018"/>
    <n v="7"/>
    <x v="9"/>
    <x v="5"/>
    <n v="1568"/>
    <s v="LRAM Variance Account"/>
    <b v="0"/>
    <n v="0"/>
    <n v="113785.19"/>
    <n v="-113785.19"/>
  </r>
  <r>
    <x v="4"/>
    <n v="2018"/>
    <n v="8"/>
    <x v="8"/>
    <x v="5"/>
    <n v="1568"/>
    <s v="LRAM Variance Account"/>
    <b v="0"/>
    <n v="136.38"/>
    <n v="68.19"/>
    <n v="68.19"/>
  </r>
  <r>
    <x v="4"/>
    <n v="2018"/>
    <n v="8"/>
    <x v="9"/>
    <x v="5"/>
    <n v="1568"/>
    <s v="LRAM Variance Account"/>
    <b v="0"/>
    <n v="68.19"/>
    <n v="68.19"/>
    <n v="0"/>
  </r>
  <r>
    <x v="4"/>
    <n v="2018"/>
    <n v="9"/>
    <x v="8"/>
    <x v="5"/>
    <n v="1568"/>
    <s v="LRAM Variance Account"/>
    <b v="0"/>
    <n v="4008.84"/>
    <n v="2643.84"/>
    <n v="1365"/>
  </r>
  <r>
    <x v="4"/>
    <n v="2018"/>
    <n v="9"/>
    <x v="9"/>
    <x v="5"/>
    <n v="1568"/>
    <s v="LRAM Variance Account"/>
    <b v="0"/>
    <n v="68.19"/>
    <n v="68.19"/>
    <n v="0"/>
  </r>
  <r>
    <x v="4"/>
    <n v="2018"/>
    <n v="10"/>
    <x v="8"/>
    <x v="5"/>
    <n v="1568"/>
    <s v="LRAM Variance Account"/>
    <b v="0"/>
    <n v="68.19"/>
    <n v="68.19"/>
    <n v="0"/>
  </r>
  <r>
    <x v="4"/>
    <n v="2018"/>
    <n v="10"/>
    <x v="9"/>
    <x v="5"/>
    <n v="1568"/>
    <s v="LRAM Variance Account"/>
    <b v="0"/>
    <n v="68.19"/>
    <n v="68.19"/>
    <n v="0"/>
  </r>
  <r>
    <x v="4"/>
    <n v="2018"/>
    <n v="11"/>
    <x v="8"/>
    <x v="5"/>
    <n v="1568"/>
    <s v="LRAM Variance Account"/>
    <b v="0"/>
    <n v="68.19"/>
    <n v="68.19"/>
    <n v="0"/>
  </r>
  <r>
    <x v="4"/>
    <n v="2018"/>
    <n v="11"/>
    <x v="9"/>
    <x v="5"/>
    <n v="1568"/>
    <s v="LRAM Variance Account"/>
    <b v="0"/>
    <n v="68.19"/>
    <n v="68.19"/>
    <n v="0"/>
  </r>
  <r>
    <x v="5"/>
    <n v="2018"/>
    <n v="0"/>
    <x v="10"/>
    <x v="6"/>
    <n v="1568"/>
    <s v="LRAM Variance Account"/>
    <b v="0"/>
    <n v="35868.129999999997"/>
    <n v="0"/>
    <n v="35868.129999999997"/>
  </r>
  <r>
    <x v="5"/>
    <n v="2018"/>
    <n v="3"/>
    <x v="10"/>
    <x v="6"/>
    <n v="1568"/>
    <s v="LRAM Variance Account"/>
    <b v="0"/>
    <n v="3805.9"/>
    <n v="0"/>
    <n v="3805.9"/>
  </r>
  <r>
    <x v="5"/>
    <n v="2018"/>
    <n v="6"/>
    <x v="10"/>
    <x v="6"/>
    <n v="1568"/>
    <s v="LRAM Variance Account"/>
    <b v="0"/>
    <n v="4678.16"/>
    <n v="0"/>
    <n v="4678.16"/>
  </r>
  <r>
    <x v="5"/>
    <n v="2018"/>
    <n v="7"/>
    <x v="10"/>
    <x v="6"/>
    <n v="1568"/>
    <s v="LRAM Variance Account"/>
    <b v="0"/>
    <n v="9112.14"/>
    <n v="9112.14"/>
    <n v="0"/>
  </r>
  <r>
    <x v="5"/>
    <n v="2018"/>
    <n v="7"/>
    <x v="11"/>
    <x v="6"/>
    <n v="1568"/>
    <s v="LRAM Variance Account"/>
    <b v="0"/>
    <n v="0"/>
    <n v="9112.61"/>
    <n v="-9112.61"/>
  </r>
  <r>
    <x v="5"/>
    <n v="2018"/>
    <n v="8"/>
    <x v="10"/>
    <x v="6"/>
    <n v="1568"/>
    <s v="LRAM Variance Account"/>
    <b v="0"/>
    <n v="177.22"/>
    <n v="88.61"/>
    <n v="88.61"/>
  </r>
  <r>
    <x v="5"/>
    <n v="2018"/>
    <n v="8"/>
    <x v="11"/>
    <x v="6"/>
    <n v="1568"/>
    <s v="LRAM Variance Account"/>
    <b v="0"/>
    <n v="88.61"/>
    <n v="88.61"/>
    <n v="0"/>
  </r>
  <r>
    <x v="5"/>
    <n v="2018"/>
    <n v="9"/>
    <x v="10"/>
    <x v="6"/>
    <n v="1568"/>
    <s v="LRAM Variance Account"/>
    <b v="0"/>
    <n v="86085.09"/>
    <n v="18479.939999999999"/>
    <n v="67605.149999999994"/>
  </r>
  <r>
    <x v="5"/>
    <n v="2018"/>
    <n v="9"/>
    <x v="11"/>
    <x v="6"/>
    <n v="1568"/>
    <s v="LRAM Variance Account"/>
    <b v="0"/>
    <n v="88.61"/>
    <n v="88.61"/>
    <n v="0"/>
  </r>
  <r>
    <x v="5"/>
    <n v="2018"/>
    <n v="10"/>
    <x v="10"/>
    <x v="6"/>
    <n v="1568"/>
    <s v="LRAM Variance Account"/>
    <b v="0"/>
    <n v="88.61"/>
    <n v="88.61"/>
    <n v="0"/>
  </r>
  <r>
    <x v="5"/>
    <n v="2018"/>
    <n v="10"/>
    <x v="11"/>
    <x v="6"/>
    <n v="1568"/>
    <s v="LRAM Variance Account"/>
    <b v="0"/>
    <n v="88.61"/>
    <n v="88.61"/>
    <n v="0"/>
  </r>
  <r>
    <x v="5"/>
    <n v="2018"/>
    <n v="11"/>
    <x v="10"/>
    <x v="6"/>
    <n v="1568"/>
    <s v="LRAM Variance Account"/>
    <b v="0"/>
    <n v="88.61"/>
    <n v="88.61"/>
    <n v="0"/>
  </r>
  <r>
    <x v="5"/>
    <n v="2018"/>
    <n v="11"/>
    <x v="11"/>
    <x v="6"/>
    <n v="1568"/>
    <s v="LRAM Variance Account"/>
    <b v="0"/>
    <n v="88.61"/>
    <n v="88.61"/>
    <n v="0"/>
  </r>
  <r>
    <x v="6"/>
    <n v="2018"/>
    <n v="0"/>
    <x v="12"/>
    <x v="7"/>
    <n v="1568"/>
    <s v="LRAM Variance Account"/>
    <b v="0"/>
    <n v="5664.4"/>
    <n v="0"/>
    <n v="5664.4"/>
  </r>
  <r>
    <x v="6"/>
    <n v="2018"/>
    <n v="1"/>
    <x v="12"/>
    <x v="7"/>
    <n v="1568"/>
    <s v="LRAM Variance Account"/>
    <b v="0"/>
    <n v="165.82"/>
    <n v="0"/>
    <n v="165.82"/>
  </r>
  <r>
    <x v="6"/>
    <n v="2018"/>
    <n v="2"/>
    <x v="12"/>
    <x v="7"/>
    <n v="1568"/>
    <s v="LRAM Variance Account"/>
    <b v="0"/>
    <n v="165.82"/>
    <n v="0"/>
    <n v="165.82"/>
  </r>
  <r>
    <x v="6"/>
    <n v="2018"/>
    <n v="3"/>
    <x v="12"/>
    <x v="7"/>
    <n v="1568"/>
    <s v="LRAM Variance Account"/>
    <b v="0"/>
    <n v="166.77"/>
    <n v="0"/>
    <n v="166.77"/>
  </r>
  <r>
    <x v="6"/>
    <n v="2018"/>
    <n v="4"/>
    <x v="12"/>
    <x v="7"/>
    <n v="1568"/>
    <s v="LRAM Variance Account"/>
    <b v="0"/>
    <n v="213.71"/>
    <n v="0"/>
    <n v="213.71"/>
  </r>
  <r>
    <x v="6"/>
    <n v="2018"/>
    <n v="5"/>
    <x v="12"/>
    <x v="7"/>
    <n v="1568"/>
    <s v="LRAM Variance Account"/>
    <b v="0"/>
    <n v="213.71"/>
    <n v="0"/>
    <n v="213.71"/>
  </r>
  <r>
    <x v="6"/>
    <n v="2018"/>
    <n v="6"/>
    <x v="12"/>
    <x v="7"/>
    <n v="1568"/>
    <s v="LRAM Variance Account"/>
    <b v="0"/>
    <n v="217.56"/>
    <n v="0"/>
    <n v="217.56"/>
  </r>
  <r>
    <x v="6"/>
    <n v="2018"/>
    <n v="7"/>
    <x v="12"/>
    <x v="7"/>
    <n v="1568"/>
    <s v="LRAM Variance Account"/>
    <b v="0"/>
    <n v="533.55999999999995"/>
    <n v="533.55999999999995"/>
    <n v="0"/>
  </r>
  <r>
    <x v="6"/>
    <n v="2018"/>
    <n v="7"/>
    <x v="13"/>
    <x v="7"/>
    <n v="1568"/>
    <s v="LRAM Variance Account"/>
    <b v="0"/>
    <n v="266.77999999999997"/>
    <n v="6072"/>
    <n v="-5805.22"/>
  </r>
  <r>
    <x v="6"/>
    <n v="2018"/>
    <n v="8"/>
    <x v="12"/>
    <x v="7"/>
    <n v="1568"/>
    <s v="LRAM Variance Account"/>
    <b v="0"/>
    <n v="465.37"/>
    <n v="334.97"/>
    <n v="130.4"/>
  </r>
  <r>
    <x v="6"/>
    <n v="2018"/>
    <n v="8"/>
    <x v="13"/>
    <x v="7"/>
    <n v="1568"/>
    <s v="LRAM Variance Account"/>
    <b v="0"/>
    <n v="266.77999999999997"/>
    <n v="266.77999999999997"/>
    <n v="0"/>
  </r>
  <r>
    <x v="6"/>
    <n v="2018"/>
    <n v="9"/>
    <x v="12"/>
    <x v="7"/>
    <n v="1568"/>
    <s v="LRAM Variance Account"/>
    <b v="0"/>
    <n v="631.5"/>
    <n v="631.5"/>
    <n v="0"/>
  </r>
  <r>
    <x v="6"/>
    <n v="2018"/>
    <n v="9"/>
    <x v="13"/>
    <x v="7"/>
    <n v="1568"/>
    <s v="LRAM Variance Account"/>
    <b v="0"/>
    <n v="0"/>
    <n v="631.5"/>
    <n v="-631.5"/>
  </r>
  <r>
    <x v="6"/>
    <n v="2018"/>
    <n v="10"/>
    <x v="12"/>
    <x v="7"/>
    <n v="1568"/>
    <s v="LRAM Variance Account"/>
    <b v="0"/>
    <n v="419.74"/>
    <n v="364.72"/>
    <n v="55.02"/>
  </r>
  <r>
    <x v="6"/>
    <n v="2018"/>
    <n v="10"/>
    <x v="13"/>
    <x v="7"/>
    <n v="1568"/>
    <s v="LRAM Variance Account"/>
    <b v="0"/>
    <n v="364.72"/>
    <n v="364.72"/>
    <n v="0"/>
  </r>
  <r>
    <x v="6"/>
    <n v="2018"/>
    <n v="11"/>
    <x v="12"/>
    <x v="7"/>
    <n v="1568"/>
    <s v="LRAM Variance Account"/>
    <b v="0"/>
    <n v="419.74"/>
    <n v="364.72"/>
    <n v="55.02"/>
  </r>
  <r>
    <x v="6"/>
    <n v="2018"/>
    <n v="11"/>
    <x v="13"/>
    <x v="7"/>
    <n v="1568"/>
    <s v="LRAM Variance Account"/>
    <b v="0"/>
    <n v="364.72"/>
    <n v="364.72"/>
    <n v="0"/>
  </r>
  <r>
    <x v="7"/>
    <n v="2018"/>
    <n v="0"/>
    <x v="14"/>
    <x v="8"/>
    <n v="1568"/>
    <s v="LRAM Variance Account"/>
    <b v="0"/>
    <n v="538.30999999999995"/>
    <n v="0"/>
    <n v="538.30999999999995"/>
  </r>
  <r>
    <x v="7"/>
    <n v="2018"/>
    <n v="1"/>
    <x v="14"/>
    <x v="8"/>
    <n v="1568"/>
    <s v="LRAM Variance Account"/>
    <b v="0"/>
    <n v="44.84"/>
    <n v="0"/>
    <n v="44.84"/>
  </r>
  <r>
    <x v="7"/>
    <n v="2018"/>
    <n v="2"/>
    <x v="14"/>
    <x v="8"/>
    <n v="1568"/>
    <s v="LRAM Variance Account"/>
    <b v="0"/>
    <n v="44.84"/>
    <n v="0"/>
    <n v="44.84"/>
  </r>
  <r>
    <x v="7"/>
    <n v="2018"/>
    <n v="3"/>
    <x v="14"/>
    <x v="8"/>
    <n v="1568"/>
    <s v="LRAM Variance Account"/>
    <b v="0"/>
    <n v="46.02"/>
    <n v="0"/>
    <n v="46.02"/>
  </r>
  <r>
    <x v="7"/>
    <n v="2018"/>
    <n v="4"/>
    <x v="14"/>
    <x v="8"/>
    <n v="1568"/>
    <s v="LRAM Variance Account"/>
    <b v="0"/>
    <n v="62.49"/>
    <n v="0"/>
    <n v="62.49"/>
  </r>
  <r>
    <x v="7"/>
    <n v="2018"/>
    <n v="5"/>
    <x v="14"/>
    <x v="8"/>
    <n v="1568"/>
    <s v="LRAM Variance Account"/>
    <b v="0"/>
    <n v="62.49"/>
    <n v="0"/>
    <n v="62.49"/>
  </r>
  <r>
    <x v="7"/>
    <n v="2018"/>
    <n v="6"/>
    <x v="14"/>
    <x v="8"/>
    <n v="1568"/>
    <s v="LRAM Variance Account"/>
    <b v="0"/>
    <n v="59.31"/>
    <n v="0"/>
    <n v="59.31"/>
  </r>
  <r>
    <x v="7"/>
    <n v="2018"/>
    <n v="7"/>
    <x v="14"/>
    <x v="8"/>
    <n v="1568"/>
    <s v="LRAM Variance Account"/>
    <b v="0"/>
    <n v="288.5"/>
    <n v="288.5"/>
    <n v="0"/>
  </r>
  <r>
    <x v="7"/>
    <n v="2018"/>
    <n v="7"/>
    <x v="15"/>
    <x v="8"/>
    <n v="1568"/>
    <s v="LRAM Variance Account"/>
    <b v="0"/>
    <n v="144.25"/>
    <n v="302"/>
    <n v="-157.75"/>
  </r>
  <r>
    <x v="7"/>
    <n v="2018"/>
    <n v="8"/>
    <x v="14"/>
    <x v="8"/>
    <n v="1568"/>
    <s v="LRAM Variance Account"/>
    <b v="0"/>
    <n v="199.89"/>
    <n v="232.86"/>
    <n v="-32.97"/>
  </r>
  <r>
    <x v="7"/>
    <n v="2018"/>
    <n v="8"/>
    <x v="15"/>
    <x v="8"/>
    <n v="1568"/>
    <s v="LRAM Variance Account"/>
    <b v="0"/>
    <n v="144.25"/>
    <n v="144.25"/>
    <n v="0"/>
  </r>
  <r>
    <x v="7"/>
    <n v="2018"/>
    <n v="9"/>
    <x v="14"/>
    <x v="8"/>
    <n v="1568"/>
    <s v="LRAM Variance Account"/>
    <b v="0"/>
    <n v="585.21"/>
    <n v="229.65"/>
    <n v="355.56"/>
  </r>
  <r>
    <x v="7"/>
    <n v="2018"/>
    <n v="9"/>
    <x v="15"/>
    <x v="8"/>
    <n v="1568"/>
    <s v="LRAM Variance Account"/>
    <b v="0"/>
    <n v="144.25"/>
    <n v="144.25"/>
    <n v="0"/>
  </r>
  <r>
    <x v="7"/>
    <n v="2018"/>
    <n v="10"/>
    <x v="14"/>
    <x v="8"/>
    <n v="1568"/>
    <s v="LRAM Variance Account"/>
    <b v="0"/>
    <n v="330.39"/>
    <n v="144.25"/>
    <n v="186.14"/>
  </r>
  <r>
    <x v="7"/>
    <n v="2018"/>
    <n v="10"/>
    <x v="15"/>
    <x v="8"/>
    <n v="1568"/>
    <s v="LRAM Variance Account"/>
    <b v="0"/>
    <n v="144.25"/>
    <n v="144.25"/>
    <n v="0"/>
  </r>
  <r>
    <x v="7"/>
    <n v="2018"/>
    <n v="11"/>
    <x v="14"/>
    <x v="8"/>
    <n v="1568"/>
    <s v="LRAM Variance Account"/>
    <b v="0"/>
    <n v="330.39"/>
    <n v="144.25"/>
    <n v="186.14"/>
  </r>
  <r>
    <x v="7"/>
    <n v="2018"/>
    <n v="11"/>
    <x v="15"/>
    <x v="8"/>
    <n v="1568"/>
    <s v="LRAM Variance Account"/>
    <b v="0"/>
    <n v="144.25"/>
    <n v="144.25"/>
    <n v="0"/>
  </r>
  <r>
    <x v="8"/>
    <n v="2018"/>
    <n v="0"/>
    <x v="16"/>
    <x v="9"/>
    <n v="1568"/>
    <s v="LRAM Variance Account"/>
    <b v="0"/>
    <n v="1212607.72"/>
    <n v="0"/>
    <n v="1212607.72"/>
  </r>
  <r>
    <x v="8"/>
    <n v="2018"/>
    <n v="3"/>
    <x v="16"/>
    <x v="9"/>
    <n v="1568"/>
    <s v="LRAM Variance Account"/>
    <b v="0"/>
    <n v="105999.86"/>
    <n v="0"/>
    <n v="105999.86"/>
  </r>
  <r>
    <x v="8"/>
    <n v="2018"/>
    <n v="6"/>
    <x v="16"/>
    <x v="9"/>
    <n v="1568"/>
    <s v="LRAM Variance Account"/>
    <b v="0"/>
    <n v="54361.279999999999"/>
    <n v="21989.43"/>
    <n v="32371.85"/>
  </r>
  <r>
    <x v="8"/>
    <n v="2018"/>
    <n v="7"/>
    <x v="16"/>
    <x v="9"/>
    <n v="1568"/>
    <s v="LRAM Variance Account"/>
    <b v="0"/>
    <n v="95662"/>
    <n v="95662"/>
    <n v="0"/>
  </r>
  <r>
    <x v="8"/>
    <n v="2018"/>
    <n v="7"/>
    <x v="17"/>
    <x v="9"/>
    <n v="1568"/>
    <s v="LRAM Variance Account"/>
    <b v="0"/>
    <n v="24119.68"/>
    <n v="542587"/>
    <n v="-518467.32"/>
  </r>
  <r>
    <x v="8"/>
    <n v="2018"/>
    <n v="8"/>
    <x v="16"/>
    <x v="9"/>
    <n v="1568"/>
    <s v="LRAM Variance Account"/>
    <b v="0"/>
    <n v="24119.68"/>
    <n v="26249.93"/>
    <n v="-2130.25"/>
  </r>
  <r>
    <x v="8"/>
    <n v="2018"/>
    <n v="8"/>
    <x v="17"/>
    <x v="9"/>
    <n v="1568"/>
    <s v="LRAM Variance Account"/>
    <b v="0"/>
    <n v="24119.68"/>
    <n v="24119.68"/>
    <n v="0"/>
  </r>
  <r>
    <x v="8"/>
    <n v="2018"/>
    <n v="9"/>
    <x v="16"/>
    <x v="9"/>
    <n v="1568"/>
    <s v="LRAM Variance Account"/>
    <b v="0"/>
    <n v="531833.99"/>
    <n v="120906.9"/>
    <n v="410927.09"/>
  </r>
  <r>
    <x v="8"/>
    <n v="2018"/>
    <n v="9"/>
    <x v="17"/>
    <x v="9"/>
    <n v="1568"/>
    <s v="LRAM Variance Account"/>
    <b v="0"/>
    <n v="24119.68"/>
    <n v="24119.68"/>
    <n v="0"/>
  </r>
  <r>
    <x v="8"/>
    <n v="2018"/>
    <n v="10"/>
    <x v="16"/>
    <x v="9"/>
    <n v="1568"/>
    <s v="LRAM Variance Account"/>
    <b v="0"/>
    <n v="24119.68"/>
    <n v="24119.68"/>
    <n v="0"/>
  </r>
  <r>
    <x v="8"/>
    <n v="2018"/>
    <n v="10"/>
    <x v="17"/>
    <x v="9"/>
    <n v="1568"/>
    <s v="LRAM Variance Account"/>
    <b v="0"/>
    <n v="24119.68"/>
    <n v="24119.68"/>
    <n v="0"/>
  </r>
  <r>
    <x v="8"/>
    <n v="2018"/>
    <n v="11"/>
    <x v="16"/>
    <x v="9"/>
    <n v="1568"/>
    <s v="LRAM Variance Account"/>
    <b v="0"/>
    <n v="24119.68"/>
    <n v="24119.68"/>
    <n v="0"/>
  </r>
  <r>
    <x v="8"/>
    <n v="2018"/>
    <n v="11"/>
    <x v="17"/>
    <x v="9"/>
    <n v="1568"/>
    <s v="LRAM Variance Account"/>
    <b v="0"/>
    <n v="24119.68"/>
    <n v="24119.68"/>
    <n v="0"/>
  </r>
  <r>
    <x v="9"/>
    <n v="2018"/>
    <n v="0"/>
    <x v="18"/>
    <x v="10"/>
    <n v="1568"/>
    <s v="LRAM Variance Account"/>
    <b v="0"/>
    <n v="29392.85"/>
    <n v="0"/>
    <n v="29392.85"/>
  </r>
  <r>
    <x v="9"/>
    <n v="2018"/>
    <n v="0"/>
    <x v="19"/>
    <x v="10"/>
    <n v="1568"/>
    <s v="LRAM Variance Account"/>
    <b v="0"/>
    <n v="0"/>
    <n v="514.23"/>
    <n v="-514.23"/>
  </r>
  <r>
    <x v="9"/>
    <n v="2018"/>
    <n v="1"/>
    <x v="18"/>
    <x v="10"/>
    <n v="1568"/>
    <s v="LRAM Variance Account"/>
    <b v="0"/>
    <n v="1515.76"/>
    <n v="514.23"/>
    <n v="1001.53"/>
  </r>
  <r>
    <x v="9"/>
    <n v="2018"/>
    <n v="1"/>
    <x v="19"/>
    <x v="10"/>
    <n v="1568"/>
    <s v="LRAM Variance Account"/>
    <b v="0"/>
    <n v="514.23"/>
    <n v="0"/>
    <n v="514.23"/>
  </r>
  <r>
    <x v="9"/>
    <n v="2018"/>
    <n v="2"/>
    <x v="18"/>
    <x v="10"/>
    <n v="1568"/>
    <s v="LRAM Variance Account"/>
    <b v="0"/>
    <n v="2029.99"/>
    <n v="514.23"/>
    <n v="1515.76"/>
  </r>
  <r>
    <x v="9"/>
    <n v="2018"/>
    <n v="2"/>
    <x v="19"/>
    <x v="10"/>
    <n v="1568"/>
    <s v="LRAM Variance Account"/>
    <b v="0"/>
    <n v="514.23"/>
    <n v="514.23"/>
    <n v="0"/>
  </r>
  <r>
    <x v="9"/>
    <n v="2018"/>
    <n v="3"/>
    <x v="18"/>
    <x v="10"/>
    <n v="1568"/>
    <s v="LRAM Variance Account"/>
    <b v="0"/>
    <n v="2063.12"/>
    <n v="514.23"/>
    <n v="1548.89"/>
  </r>
  <r>
    <x v="9"/>
    <n v="2018"/>
    <n v="3"/>
    <x v="19"/>
    <x v="10"/>
    <n v="1568"/>
    <s v="LRAM Variance Account"/>
    <b v="0"/>
    <n v="514.23"/>
    <n v="514.23"/>
    <n v="0"/>
  </r>
  <r>
    <x v="9"/>
    <n v="2018"/>
    <n v="4"/>
    <x v="18"/>
    <x v="10"/>
    <n v="1568"/>
    <s v="LRAM Variance Account"/>
    <b v="0"/>
    <n v="2591.04"/>
    <n v="514.23"/>
    <n v="2076.81"/>
  </r>
  <r>
    <x v="9"/>
    <n v="2018"/>
    <n v="4"/>
    <x v="19"/>
    <x v="10"/>
    <n v="1568"/>
    <s v="LRAM Variance Account"/>
    <b v="0"/>
    <n v="514.23"/>
    <n v="514.23"/>
    <n v="0"/>
  </r>
  <r>
    <x v="9"/>
    <n v="2018"/>
    <n v="5"/>
    <x v="18"/>
    <x v="10"/>
    <n v="1568"/>
    <s v="LRAM Variance Account"/>
    <b v="0"/>
    <n v="2591.04"/>
    <n v="514.23"/>
    <n v="2076.81"/>
  </r>
  <r>
    <x v="9"/>
    <n v="2018"/>
    <n v="5"/>
    <x v="19"/>
    <x v="10"/>
    <n v="1568"/>
    <s v="LRAM Variance Account"/>
    <b v="0"/>
    <n v="514.23"/>
    <n v="514.23"/>
    <n v="0"/>
  </r>
  <r>
    <x v="9"/>
    <n v="2018"/>
    <n v="6"/>
    <x v="18"/>
    <x v="10"/>
    <n v="1568"/>
    <s v="LRAM Variance Account"/>
    <b v="0"/>
    <n v="2359.73"/>
    <n v="514.23"/>
    <n v="1845.5"/>
  </r>
  <r>
    <x v="9"/>
    <n v="2018"/>
    <n v="6"/>
    <x v="19"/>
    <x v="10"/>
    <n v="1568"/>
    <s v="LRAM Variance Account"/>
    <b v="0"/>
    <n v="514.23"/>
    <n v="514.23"/>
    <n v="0"/>
  </r>
  <r>
    <x v="9"/>
    <n v="2018"/>
    <n v="7"/>
    <x v="18"/>
    <x v="10"/>
    <n v="1568"/>
    <s v="LRAM Variance Account"/>
    <b v="0"/>
    <n v="3707.69"/>
    <n v="3707.69"/>
    <n v="0"/>
  </r>
  <r>
    <x v="9"/>
    <n v="2018"/>
    <n v="7"/>
    <x v="19"/>
    <x v="10"/>
    <n v="1568"/>
    <s v="LRAM Variance Account"/>
    <b v="0"/>
    <n v="1143.71"/>
    <n v="24956.23"/>
    <n v="-23812.52"/>
  </r>
  <r>
    <x v="9"/>
    <n v="2018"/>
    <n v="8"/>
    <x v="18"/>
    <x v="10"/>
    <n v="1568"/>
    <s v="LRAM Variance Account"/>
    <b v="0"/>
    <n v="4613.7299999999996"/>
    <n v="1143.71"/>
    <n v="3470.02"/>
  </r>
  <r>
    <x v="9"/>
    <n v="2018"/>
    <n v="8"/>
    <x v="19"/>
    <x v="10"/>
    <n v="1568"/>
    <s v="LRAM Variance Account"/>
    <b v="0"/>
    <n v="1143.71"/>
    <n v="1143.71"/>
    <n v="0"/>
  </r>
  <r>
    <x v="9"/>
    <n v="2018"/>
    <n v="9"/>
    <x v="18"/>
    <x v="10"/>
    <n v="1568"/>
    <s v="LRAM Variance Account"/>
    <b v="0"/>
    <n v="7723.74"/>
    <n v="3076.97"/>
    <n v="4646.7700000000004"/>
  </r>
  <r>
    <x v="9"/>
    <n v="2018"/>
    <n v="9"/>
    <x v="19"/>
    <x v="10"/>
    <n v="1568"/>
    <s v="LRAM Variance Account"/>
    <b v="0"/>
    <n v="1143.71"/>
    <n v="1143.71"/>
    <n v="0"/>
  </r>
  <r>
    <x v="9"/>
    <n v="2018"/>
    <n v="10"/>
    <x v="18"/>
    <x v="10"/>
    <n v="1568"/>
    <s v="LRAM Variance Account"/>
    <b v="0"/>
    <n v="3388.41"/>
    <n v="1143.71"/>
    <n v="2244.6999999999998"/>
  </r>
  <r>
    <x v="9"/>
    <n v="2018"/>
    <n v="10"/>
    <x v="19"/>
    <x v="10"/>
    <n v="1568"/>
    <s v="LRAM Variance Account"/>
    <b v="0"/>
    <n v="1143.71"/>
    <n v="1143.71"/>
    <n v="0"/>
  </r>
  <r>
    <x v="9"/>
    <n v="2018"/>
    <n v="11"/>
    <x v="18"/>
    <x v="10"/>
    <n v="1568"/>
    <s v="LRAM Variance Account"/>
    <b v="0"/>
    <n v="3388.41"/>
    <n v="1143.71"/>
    <n v="2244.6999999999998"/>
  </r>
  <r>
    <x v="9"/>
    <n v="2018"/>
    <n v="11"/>
    <x v="19"/>
    <x v="10"/>
    <n v="1568"/>
    <s v="LRAM Variance Account"/>
    <b v="0"/>
    <n v="1143.71"/>
    <n v="1143.71"/>
    <n v="0"/>
  </r>
  <r>
    <x v="10"/>
    <n v="2018"/>
    <n v="0"/>
    <x v="20"/>
    <x v="11"/>
    <n v="1568"/>
    <s v="LRAM Variance Account"/>
    <b v="0"/>
    <n v="265090.7"/>
    <n v="0"/>
    <n v="265090.7"/>
  </r>
  <r>
    <x v="10"/>
    <n v="2018"/>
    <n v="3"/>
    <x v="20"/>
    <x v="11"/>
    <n v="1568"/>
    <s v="LRAM Variance Account"/>
    <b v="0"/>
    <n v="116087.54"/>
    <n v="0"/>
    <n v="116087.54"/>
  </r>
  <r>
    <x v="10"/>
    <n v="2018"/>
    <n v="6"/>
    <x v="20"/>
    <x v="11"/>
    <n v="1568"/>
    <s v="LRAM Variance Account"/>
    <b v="0"/>
    <n v="69603.009999999995"/>
    <n v="0"/>
    <n v="69603.009999999995"/>
  </r>
  <r>
    <x v="10"/>
    <n v="2018"/>
    <n v="7"/>
    <x v="21"/>
    <x v="11"/>
    <n v="1568"/>
    <s v="LRAM Variance Account"/>
    <b v="0"/>
    <n v="0"/>
    <n v="65323"/>
    <n v="-65323"/>
  </r>
  <r>
    <x v="10"/>
    <n v="2018"/>
    <n v="9"/>
    <x v="20"/>
    <x v="11"/>
    <n v="1568"/>
    <s v="LRAM Variance Account"/>
    <b v="0"/>
    <n v="22784.39"/>
    <n v="22784.39"/>
    <n v="0"/>
  </r>
  <r>
    <x v="10"/>
    <n v="2018"/>
    <n v="9"/>
    <x v="21"/>
    <x v="11"/>
    <n v="1568"/>
    <s v="LRAM Variance Account"/>
    <b v="0"/>
    <n v="0"/>
    <n v="22784.39"/>
    <n v="-22784.39"/>
  </r>
  <r>
    <x v="10"/>
    <n v="2018"/>
    <n v="10"/>
    <x v="20"/>
    <x v="11"/>
    <n v="1568"/>
    <s v="LRAM Variance Account"/>
    <b v="0"/>
    <n v="67311.86"/>
    <n v="67311.86"/>
    <n v="0"/>
  </r>
  <r>
    <x v="10"/>
    <n v="2018"/>
    <n v="10"/>
    <x v="21"/>
    <x v="11"/>
    <n v="1568"/>
    <s v="LRAM Variance Account"/>
    <b v="0"/>
    <n v="22784.39"/>
    <n v="67311.86"/>
    <n v="-44527.47"/>
  </r>
  <r>
    <x v="10"/>
    <n v="2018"/>
    <n v="11"/>
    <x v="20"/>
    <x v="11"/>
    <n v="1568"/>
    <s v="LRAM Variance Account"/>
    <b v="0"/>
    <n v="67311.86"/>
    <n v="67311.86"/>
    <n v="0"/>
  </r>
  <r>
    <x v="10"/>
    <n v="2018"/>
    <n v="11"/>
    <x v="21"/>
    <x v="11"/>
    <n v="1568"/>
    <s v="LRAM Variance Account"/>
    <b v="0"/>
    <n v="67311.86"/>
    <n v="67311.86"/>
    <n v="0"/>
  </r>
  <r>
    <x v="11"/>
    <n v="2018"/>
    <n v="0"/>
    <x v="22"/>
    <x v="12"/>
    <n v="1568"/>
    <s v="LRAM Variance Account"/>
    <b v="0"/>
    <n v="4135.53"/>
    <n v="0"/>
    <n v="4135.53"/>
  </r>
  <r>
    <x v="11"/>
    <n v="2018"/>
    <n v="1"/>
    <x v="22"/>
    <x v="12"/>
    <n v="1568"/>
    <s v="LRAM Variance Account"/>
    <b v="0"/>
    <n v="331.36"/>
    <n v="0"/>
    <n v="331.36"/>
  </r>
  <r>
    <x v="11"/>
    <n v="2018"/>
    <n v="2"/>
    <x v="22"/>
    <x v="12"/>
    <n v="1568"/>
    <s v="LRAM Variance Account"/>
    <b v="0"/>
    <n v="331.36"/>
    <n v="0"/>
    <n v="331.36"/>
  </r>
  <r>
    <x v="11"/>
    <n v="2018"/>
    <n v="3"/>
    <x v="22"/>
    <x v="12"/>
    <n v="1568"/>
    <s v="LRAM Variance Account"/>
    <b v="0"/>
    <n v="367.64"/>
    <n v="0"/>
    <n v="367.64"/>
  </r>
  <r>
    <x v="11"/>
    <n v="2018"/>
    <n v="4"/>
    <x v="22"/>
    <x v="12"/>
    <n v="1568"/>
    <s v="LRAM Variance Account"/>
    <b v="0"/>
    <n v="600.36"/>
    <n v="0"/>
    <n v="600.36"/>
  </r>
  <r>
    <x v="11"/>
    <n v="2018"/>
    <n v="5"/>
    <x v="22"/>
    <x v="12"/>
    <n v="1568"/>
    <s v="LRAM Variance Account"/>
    <b v="0"/>
    <n v="600.36"/>
    <n v="0"/>
    <n v="600.36"/>
  </r>
  <r>
    <x v="11"/>
    <n v="2018"/>
    <n v="6"/>
    <x v="22"/>
    <x v="12"/>
    <n v="1568"/>
    <s v="LRAM Variance Account"/>
    <b v="0"/>
    <n v="366.05"/>
    <n v="0"/>
    <n v="366.05"/>
  </r>
  <r>
    <x v="11"/>
    <n v="2018"/>
    <n v="7"/>
    <x v="22"/>
    <x v="12"/>
    <n v="1568"/>
    <s v="LRAM Variance Account"/>
    <b v="0"/>
    <n v="709.98"/>
    <n v="709.98"/>
    <n v="0"/>
  </r>
  <r>
    <x v="11"/>
    <n v="2018"/>
    <n v="7"/>
    <x v="23"/>
    <x v="12"/>
    <n v="1568"/>
    <s v="LRAM Variance Account"/>
    <b v="0"/>
    <n v="0"/>
    <n v="2185"/>
    <n v="-2185"/>
  </r>
  <r>
    <x v="11"/>
    <n v="2018"/>
    <n v="8"/>
    <x v="22"/>
    <x v="12"/>
    <n v="1568"/>
    <s v="LRAM Variance Account"/>
    <b v="0"/>
    <n v="1419.96"/>
    <n v="0"/>
    <n v="1419.96"/>
  </r>
  <r>
    <x v="11"/>
    <n v="2018"/>
    <n v="9"/>
    <x v="22"/>
    <x v="12"/>
    <n v="1568"/>
    <s v="LRAM Variance Account"/>
    <b v="0"/>
    <n v="527.65"/>
    <n v="205.6"/>
    <n v="322.05"/>
  </r>
  <r>
    <x v="11"/>
    <n v="2018"/>
    <n v="10"/>
    <x v="22"/>
    <x v="12"/>
    <n v="1568"/>
    <s v="LRAM Variance Account"/>
    <b v="0"/>
    <n v="575.30999999999995"/>
    <n v="0"/>
    <n v="575.30999999999995"/>
  </r>
  <r>
    <x v="11"/>
    <n v="2018"/>
    <n v="11"/>
    <x v="22"/>
    <x v="12"/>
    <n v="1568"/>
    <s v="LRAM Variance Account"/>
    <b v="0"/>
    <n v="575.30999999999995"/>
    <n v="0"/>
    <n v="575.30999999999995"/>
  </r>
  <r>
    <x v="12"/>
    <n v="2018"/>
    <n v="10"/>
    <x v="24"/>
    <x v="13"/>
    <n v="1568"/>
    <s v="LRAM Variance Account"/>
    <b v="0"/>
    <n v="44607.99"/>
    <n v="0"/>
    <n v="44607.99"/>
  </r>
  <r>
    <x v="12"/>
    <n v="2018"/>
    <n v="11"/>
    <x v="24"/>
    <x v="13"/>
    <n v="1568"/>
    <s v="LRAM Variance Account"/>
    <b v="0"/>
    <n v="0"/>
    <n v="80.52"/>
    <n v="-80.52"/>
  </r>
  <r>
    <x v="13"/>
    <n v="2018"/>
    <n v="11"/>
    <x v="25"/>
    <x v="14"/>
    <n v="1568"/>
    <s v="LRAM Variance Account"/>
    <b v="0"/>
    <n v="161.04"/>
    <n v="0"/>
    <n v="161.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D70" firstHeaderRow="1" firstDataRow="1" firstDataCol="3"/>
  <pivotFields count="11">
    <pivotField axis="axisRow" compact="0" outline="0" showAll="0">
      <items count="15">
        <item x="8"/>
        <item x="1"/>
        <item x="0"/>
        <item x="4"/>
        <item x="5"/>
        <item x="10"/>
        <item x="9"/>
        <item x="2"/>
        <item x="3"/>
        <item x="6"/>
        <item x="7"/>
        <item x="11"/>
        <item x="12"/>
        <item x="13"/>
        <item t="default"/>
      </items>
    </pivotField>
    <pivotField compact="0" outline="0" showAll="0"/>
    <pivotField compact="0" outline="0" showAll="0"/>
    <pivotField axis="axisRow" compact="0" outline="0" showAll="0">
      <items count="27">
        <item x="16"/>
        <item x="2"/>
        <item x="1"/>
        <item x="8"/>
        <item x="10"/>
        <item x="20"/>
        <item x="18"/>
        <item x="4"/>
        <item x="6"/>
        <item x="12"/>
        <item x="14"/>
        <item x="22"/>
        <item x="17"/>
        <item x="3"/>
        <item x="0"/>
        <item x="9"/>
        <item x="11"/>
        <item x="21"/>
        <item x="19"/>
        <item x="5"/>
        <item x="7"/>
        <item x="13"/>
        <item x="15"/>
        <item x="23"/>
        <item x="24"/>
        <item x="25"/>
        <item t="default"/>
      </items>
    </pivotField>
    <pivotField axis="axisRow" compact="0" outline="0" showAll="0">
      <items count="16">
        <item x="0"/>
        <item x="1"/>
        <item x="2"/>
        <item x="3"/>
        <item x="4"/>
        <item x="5"/>
        <item x="6"/>
        <item x="7"/>
        <item x="8"/>
        <item x="9"/>
        <item x="10"/>
        <item x="11"/>
        <item x="12"/>
        <item x="13"/>
        <item x="14"/>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s>
  <rowFields count="3">
    <field x="0"/>
    <field x="3"/>
    <field x="4"/>
  </rowFields>
  <rowItems count="67">
    <i>
      <x/>
      <x/>
      <x v="9"/>
    </i>
    <i t="default" r="1">
      <x/>
    </i>
    <i r="1">
      <x v="12"/>
      <x v="9"/>
    </i>
    <i t="default" r="1">
      <x v="12"/>
    </i>
    <i t="default">
      <x/>
    </i>
    <i>
      <x v="1"/>
      <x v="1"/>
      <x v="2"/>
    </i>
    <i t="default" r="1">
      <x v="1"/>
    </i>
    <i r="1">
      <x v="13"/>
      <x v="2"/>
    </i>
    <i t="default" r="1">
      <x v="13"/>
    </i>
    <i t="default">
      <x v="1"/>
    </i>
    <i>
      <x v="2"/>
      <x v="2"/>
      <x v="1"/>
    </i>
    <i t="default" r="1">
      <x v="2"/>
    </i>
    <i r="1">
      <x v="14"/>
      <x/>
    </i>
    <i t="default" r="1">
      <x v="14"/>
    </i>
    <i t="default">
      <x v="2"/>
    </i>
    <i>
      <x v="3"/>
      <x v="3"/>
      <x v="5"/>
    </i>
    <i t="default" r="1">
      <x v="3"/>
    </i>
    <i r="1">
      <x v="15"/>
      <x v="5"/>
    </i>
    <i t="default" r="1">
      <x v="15"/>
    </i>
    <i t="default">
      <x v="3"/>
    </i>
    <i>
      <x v="4"/>
      <x v="4"/>
      <x v="6"/>
    </i>
    <i t="default" r="1">
      <x v="4"/>
    </i>
    <i r="1">
      <x v="16"/>
      <x v="6"/>
    </i>
    <i t="default" r="1">
      <x v="16"/>
    </i>
    <i t="default">
      <x v="4"/>
    </i>
    <i>
      <x v="5"/>
      <x v="5"/>
      <x v="11"/>
    </i>
    <i t="default" r="1">
      <x v="5"/>
    </i>
    <i r="1">
      <x v="17"/>
      <x v="11"/>
    </i>
    <i t="default" r="1">
      <x v="17"/>
    </i>
    <i t="default">
      <x v="5"/>
    </i>
    <i>
      <x v="6"/>
      <x v="6"/>
      <x v="10"/>
    </i>
    <i t="default" r="1">
      <x v="6"/>
    </i>
    <i r="1">
      <x v="18"/>
      <x v="10"/>
    </i>
    <i t="default" r="1">
      <x v="18"/>
    </i>
    <i t="default">
      <x v="6"/>
    </i>
    <i>
      <x v="7"/>
      <x v="7"/>
      <x v="3"/>
    </i>
    <i t="default" r="1">
      <x v="7"/>
    </i>
    <i r="1">
      <x v="19"/>
      <x v="3"/>
    </i>
    <i t="default" r="1">
      <x v="19"/>
    </i>
    <i t="default">
      <x v="7"/>
    </i>
    <i>
      <x v="8"/>
      <x v="8"/>
      <x v="4"/>
    </i>
    <i t="default" r="1">
      <x v="8"/>
    </i>
    <i r="1">
      <x v="20"/>
      <x v="4"/>
    </i>
    <i t="default" r="1">
      <x v="20"/>
    </i>
    <i t="default">
      <x v="8"/>
    </i>
    <i>
      <x v="9"/>
      <x v="9"/>
      <x v="7"/>
    </i>
    <i t="default" r="1">
      <x v="9"/>
    </i>
    <i r="1">
      <x v="21"/>
      <x v="7"/>
    </i>
    <i t="default" r="1">
      <x v="21"/>
    </i>
    <i t="default">
      <x v="9"/>
    </i>
    <i>
      <x v="10"/>
      <x v="10"/>
      <x v="8"/>
    </i>
    <i t="default" r="1">
      <x v="10"/>
    </i>
    <i r="1">
      <x v="22"/>
      <x v="8"/>
    </i>
    <i t="default" r="1">
      <x v="22"/>
    </i>
    <i t="default">
      <x v="10"/>
    </i>
    <i>
      <x v="11"/>
      <x v="11"/>
      <x v="12"/>
    </i>
    <i t="default" r="1">
      <x v="11"/>
    </i>
    <i r="1">
      <x v="23"/>
      <x v="12"/>
    </i>
    <i t="default" r="1">
      <x v="23"/>
    </i>
    <i t="default">
      <x v="11"/>
    </i>
    <i>
      <x v="12"/>
      <x v="24"/>
      <x v="13"/>
    </i>
    <i t="default" r="1">
      <x v="24"/>
    </i>
    <i t="default">
      <x v="12"/>
    </i>
    <i>
      <x v="13"/>
      <x v="25"/>
      <x v="14"/>
    </i>
    <i t="default" r="1">
      <x v="25"/>
    </i>
    <i t="default">
      <x v="13"/>
    </i>
    <i t="grand">
      <x/>
    </i>
  </rowItems>
  <colItems count="1">
    <i/>
  </colItems>
  <dataFields count="1">
    <dataField name="Sum of Balance"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tabSelected="1" view="pageBreakPreview" topLeftCell="C2" zoomScaleNormal="100" zoomScaleSheetLayoutView="100" workbookViewId="0">
      <selection activeCell="F21" sqref="F21"/>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1027" t="s">
        <v>175</v>
      </c>
      <c r="C3" s="1027"/>
    </row>
    <row r="4" spans="1:3" ht="21" customHeight="1"/>
    <row r="5" spans="1:3" s="30" customFormat="1" ht="25.5" customHeight="1">
      <c r="B5" s="62" t="s">
        <v>423</v>
      </c>
      <c r="C5" s="62" t="s">
        <v>174</v>
      </c>
    </row>
    <row r="6" spans="1:3" s="189" customFormat="1" ht="48" customHeight="1">
      <c r="A6" s="257"/>
      <c r="B6" s="655" t="s">
        <v>171</v>
      </c>
      <c r="C6" s="664" t="s">
        <v>560</v>
      </c>
    </row>
    <row r="7" spans="1:3" s="189" customFormat="1" ht="27.75" customHeight="1">
      <c r="A7" s="257"/>
      <c r="B7" s="647" t="s">
        <v>624</v>
      </c>
      <c r="C7" s="665" t="s">
        <v>654</v>
      </c>
    </row>
    <row r="8" spans="1:3" s="189" customFormat="1" ht="32.25" customHeight="1">
      <c r="B8" s="647" t="s">
        <v>371</v>
      </c>
      <c r="C8" s="258" t="s">
        <v>561</v>
      </c>
    </row>
    <row r="9" spans="1:3" s="189" customFormat="1" ht="27.75" customHeight="1">
      <c r="B9" s="647" t="s">
        <v>170</v>
      </c>
      <c r="C9" s="258" t="s">
        <v>562</v>
      </c>
    </row>
    <row r="10" spans="1:3" s="189" customFormat="1" ht="26.25" customHeight="1">
      <c r="B10" s="666" t="s">
        <v>372</v>
      </c>
      <c r="C10" s="259" t="s">
        <v>563</v>
      </c>
    </row>
    <row r="11" spans="1:3" s="189" customFormat="1" ht="39.75" customHeight="1">
      <c r="B11" s="647" t="s">
        <v>373</v>
      </c>
      <c r="C11" s="258" t="s">
        <v>564</v>
      </c>
    </row>
    <row r="12" spans="1:3" s="189" customFormat="1" ht="18" customHeight="1">
      <c r="B12" s="647" t="s">
        <v>374</v>
      </c>
      <c r="C12" s="258" t="s">
        <v>540</v>
      </c>
    </row>
    <row r="13" spans="1:3" s="189" customFormat="1" ht="13.5" customHeight="1">
      <c r="B13" s="647"/>
      <c r="C13" s="569"/>
    </row>
    <row r="14" spans="1:3" s="189" customFormat="1" ht="18" customHeight="1">
      <c r="B14" s="647" t="s">
        <v>552</v>
      </c>
      <c r="C14" s="569" t="s">
        <v>608</v>
      </c>
    </row>
    <row r="15" spans="1:3" s="189" customFormat="1" ht="15">
      <c r="B15" s="256"/>
      <c r="C15" s="256"/>
    </row>
    <row r="16" spans="1:3" s="104" customFormat="1" ht="15.6">
      <c r="B16" s="189"/>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81"/>
  <sheetViews>
    <sheetView topLeftCell="C5" zoomScaleNormal="100" workbookViewId="0">
      <selection activeCell="F21" sqref="F21"/>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0" width="22.109375" style="12" customWidth="1"/>
    <col min="11" max="13" width="22.109375" style="12" hidden="1" customWidth="1"/>
    <col min="14" max="14" width="26" style="12" hidden="1" customWidth="1"/>
    <col min="15" max="16" width="22.109375" style="12" hidden="1" customWidth="1"/>
    <col min="17" max="17" width="16.33203125" style="12" hidden="1"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8" ht="151.5" customHeight="1"/>
    <row r="2" spans="2:18" ht="21.75" customHeight="1">
      <c r="B2" s="94"/>
      <c r="C2" s="94"/>
      <c r="D2" s="94"/>
      <c r="E2" s="94"/>
      <c r="F2" s="94"/>
      <c r="G2" s="94"/>
      <c r="H2" s="94"/>
      <c r="I2" s="94"/>
      <c r="J2" s="101"/>
      <c r="K2" s="101"/>
      <c r="L2" s="101"/>
      <c r="M2" s="101"/>
      <c r="N2" s="101"/>
      <c r="O2" s="101"/>
      <c r="P2" s="101"/>
      <c r="Q2" s="94"/>
    </row>
    <row r="3" spans="2:18" ht="22.5" customHeight="1" thickBot="1">
      <c r="B3" s="50"/>
      <c r="C3" s="29"/>
      <c r="D3" s="17"/>
      <c r="E3" s="170"/>
      <c r="F3" s="17"/>
      <c r="G3" s="17"/>
      <c r="H3" s="69"/>
      <c r="I3" s="170"/>
      <c r="J3" s="170"/>
      <c r="K3" s="170"/>
      <c r="L3" s="170"/>
      <c r="M3" s="170"/>
      <c r="N3" s="170"/>
      <c r="O3" s="170"/>
      <c r="P3" s="170"/>
      <c r="Q3" s="170"/>
    </row>
    <row r="4" spans="2:18" s="2" customFormat="1" ht="27" customHeight="1" thickBot="1">
      <c r="B4" s="298" t="s">
        <v>172</v>
      </c>
      <c r="C4" s="478"/>
      <c r="D4" s="282" t="s">
        <v>176</v>
      </c>
      <c r="E4" s="461"/>
      <c r="F4" s="461"/>
      <c r="G4" s="461"/>
      <c r="H4" s="461"/>
      <c r="I4" s="461"/>
      <c r="J4" s="461"/>
      <c r="K4" s="461"/>
      <c r="L4" s="461"/>
      <c r="M4" s="461"/>
      <c r="N4" s="461"/>
      <c r="O4" s="461"/>
      <c r="P4" s="461"/>
      <c r="Q4" s="479"/>
    </row>
    <row r="5" spans="2:18" s="2" customFormat="1" ht="24" customHeight="1" thickBot="1">
      <c r="B5" s="480"/>
      <c r="C5" s="478"/>
      <c r="D5" s="481" t="s">
        <v>410</v>
      </c>
      <c r="F5" s="461"/>
      <c r="G5" s="461"/>
      <c r="H5" s="461"/>
      <c r="I5" s="461"/>
      <c r="J5" s="461"/>
      <c r="K5" s="461"/>
      <c r="L5" s="461"/>
      <c r="M5" s="461"/>
      <c r="N5" s="461"/>
      <c r="O5" s="461"/>
      <c r="P5" s="461"/>
      <c r="Q5" s="479"/>
    </row>
    <row r="6" spans="2:18" s="2" customFormat="1" ht="28.5" customHeight="1" thickBot="1">
      <c r="B6" s="480"/>
      <c r="C6" s="478"/>
      <c r="D6" s="286" t="s">
        <v>173</v>
      </c>
      <c r="E6" s="461"/>
      <c r="F6" s="461"/>
      <c r="G6" s="461"/>
      <c r="H6" s="461"/>
      <c r="I6" s="461"/>
      <c r="J6" s="461"/>
      <c r="K6" s="461"/>
      <c r="L6" s="461"/>
      <c r="M6" s="461"/>
      <c r="N6" s="461"/>
      <c r="O6" s="461"/>
      <c r="P6" s="461"/>
      <c r="Q6" s="479"/>
    </row>
    <row r="7" spans="2:18" s="105" customFormat="1" ht="24.75" customHeight="1" thickBot="1">
      <c r="D7" s="597" t="s">
        <v>623</v>
      </c>
      <c r="P7" s="106"/>
      <c r="Q7" s="106"/>
    </row>
    <row r="8" spans="2:18" s="17" customFormat="1" ht="15" customHeight="1">
      <c r="B8" s="171"/>
      <c r="C8" s="172"/>
      <c r="D8" s="167"/>
      <c r="R8" s="167"/>
    </row>
    <row r="9" spans="2:18" s="17" customFormat="1" ht="22.5" customHeight="1">
      <c r="B9" s="119" t="s">
        <v>416</v>
      </c>
      <c r="C9" s="119"/>
      <c r="D9" s="477">
        <v>2017</v>
      </c>
    </row>
    <row r="10" spans="2:18" s="2" customFormat="1" ht="15.75" customHeight="1">
      <c r="D10" s="20"/>
    </row>
    <row r="11" spans="2:18" s="2" customFormat="1" ht="42" customHeight="1">
      <c r="B11" s="1051" t="s">
        <v>643</v>
      </c>
      <c r="C11" s="1051"/>
      <c r="D11" s="1051"/>
      <c r="E11" s="1051"/>
      <c r="F11" s="1051"/>
      <c r="G11" s="1051"/>
      <c r="H11" s="1051"/>
      <c r="I11" s="1051"/>
      <c r="J11" s="1051"/>
      <c r="K11" s="1051"/>
      <c r="L11" s="1051"/>
      <c r="M11" s="1051"/>
      <c r="N11" s="649"/>
      <c r="O11" s="649"/>
      <c r="P11" s="649"/>
      <c r="Q11" s="649"/>
    </row>
    <row r="12" spans="2:18" s="2" customFormat="1" ht="15.75" customHeight="1">
      <c r="D12" s="20"/>
    </row>
    <row r="13" spans="2:18" s="17" customFormat="1" ht="44.25" customHeight="1">
      <c r="C13" s="261" t="str">
        <f>+'1.  LRAMVA Summary'!R51</f>
        <v>Total</v>
      </c>
      <c r="D13" s="261" t="str">
        <f>+'1.  LRAMVA Summary'!D51</f>
        <v>Residential</v>
      </c>
      <c r="E13" s="261" t="str">
        <f>+'1.  LRAMVA Summary'!E51</f>
        <v>GS&lt;50 kW</v>
      </c>
      <c r="F13" s="261" t="str">
        <f>+'1.  LRAMVA Summary'!F51</f>
        <v>General Service 50 to 4,999 kW</v>
      </c>
      <c r="G13" s="261" t="str">
        <f>+'1.  LRAMVA Summary'!G51</f>
        <v>Large Use</v>
      </c>
      <c r="H13" s="261" t="str">
        <f>+'1.  LRAMVA Summary'!H51</f>
        <v>Large Use</v>
      </c>
      <c r="I13" s="261" t="str">
        <f>+'1.  LRAMVA Summary'!I51</f>
        <v>Street Lighting</v>
      </c>
      <c r="J13" s="261" t="str">
        <f>+'1.  LRAMVA Summary'!J51</f>
        <v>Unmetered Scattered Load</v>
      </c>
      <c r="K13" s="261" t="str">
        <f>+'1.  LRAMVA Summary'!K51</f>
        <v/>
      </c>
      <c r="L13" s="261" t="str">
        <f>+'1.  LRAMVA Summary'!L51</f>
        <v/>
      </c>
      <c r="M13" s="261" t="str">
        <f>+'1.  LRAMVA Summary'!M51</f>
        <v/>
      </c>
      <c r="N13" s="261" t="str">
        <f>+'1.  LRAMVA Summary'!N51</f>
        <v/>
      </c>
      <c r="O13" s="261" t="str">
        <f>+'1.  LRAMVA Summary'!O51</f>
        <v/>
      </c>
      <c r="P13" s="261" t="str">
        <f>+'1.  LRAMVA Summary'!P51</f>
        <v/>
      </c>
      <c r="Q13" s="261" t="str">
        <f>+'1.  LRAMVA Summary'!Q51</f>
        <v/>
      </c>
    </row>
    <row r="14" spans="2:18" s="2" customFormat="1" ht="15.75" customHeight="1">
      <c r="B14" s="84"/>
      <c r="C14" s="605"/>
      <c r="D14" s="606" t="str">
        <f>+'1.  LRAMVA Summary'!D52</f>
        <v>kWh</v>
      </c>
      <c r="E14" s="606" t="str">
        <f>+'1.  LRAMVA Summary'!E52</f>
        <v>kWh</v>
      </c>
      <c r="F14" s="606" t="str">
        <f>+'1.  LRAMVA Summary'!F52</f>
        <v>kW</v>
      </c>
      <c r="G14" s="606" t="str">
        <f>+'1.  LRAMVA Summary'!G52</f>
        <v>kW</v>
      </c>
      <c r="H14" s="606" t="str">
        <f>+'1.  LRAMVA Summary'!H52</f>
        <v>kW</v>
      </c>
      <c r="I14" s="606" t="str">
        <f>+'1.  LRAMVA Summary'!I52</f>
        <v>kW</v>
      </c>
      <c r="J14" s="606" t="str">
        <f>+'1.  LRAMVA Summary'!J52</f>
        <v>kWh</v>
      </c>
      <c r="K14" s="606" t="str">
        <f>+'1.  LRAMVA Summary'!K52</f>
        <v/>
      </c>
      <c r="L14" s="606" t="str">
        <f>+'1.  LRAMVA Summary'!L52</f>
        <v/>
      </c>
      <c r="M14" s="606" t="str">
        <f>+'1.  LRAMVA Summary'!M52</f>
        <v/>
      </c>
      <c r="N14" s="606" t="str">
        <f>+'1.  LRAMVA Summary'!N52</f>
        <v/>
      </c>
      <c r="O14" s="606" t="str">
        <f>+'1.  LRAMVA Summary'!O52</f>
        <v/>
      </c>
      <c r="P14" s="606" t="str">
        <f>+'1.  LRAMVA Summary'!P52</f>
        <v/>
      </c>
      <c r="Q14" s="606" t="str">
        <f>+'1.  LRAMVA Summary'!Q52</f>
        <v/>
      </c>
    </row>
    <row r="15" spans="2:18" s="478" customFormat="1" ht="15.75" customHeight="1">
      <c r="B15" s="483" t="s">
        <v>27</v>
      </c>
      <c r="C15" s="663">
        <f>SUM(D15:Q15)</f>
        <v>19129390</v>
      </c>
      <c r="D15" s="484">
        <f>3027867</f>
        <v>3027867</v>
      </c>
      <c r="E15" s="484">
        <f>846487</f>
        <v>846487</v>
      </c>
      <c r="F15" s="484">
        <f>15255036</f>
        <v>15255036</v>
      </c>
      <c r="G15" s="484"/>
      <c r="H15" s="484"/>
      <c r="I15" s="484"/>
      <c r="J15" s="484"/>
      <c r="K15" s="484"/>
      <c r="L15" s="484"/>
      <c r="M15" s="484"/>
      <c r="N15" s="484"/>
      <c r="O15" s="484"/>
      <c r="P15" s="484"/>
      <c r="Q15" s="474"/>
    </row>
    <row r="16" spans="2:18" s="485" customFormat="1" ht="15" customHeight="1">
      <c r="B16" s="483" t="s">
        <v>28</v>
      </c>
      <c r="C16" s="663">
        <f>SUM(D16:Q16)</f>
        <v>34728</v>
      </c>
      <c r="D16" s="473"/>
      <c r="E16" s="473"/>
      <c r="F16" s="484">
        <f>2894*12</f>
        <v>34728</v>
      </c>
      <c r="G16" s="473"/>
      <c r="H16" s="473"/>
      <c r="I16" s="473"/>
      <c r="J16" s="473"/>
      <c r="K16" s="474"/>
      <c r="L16" s="474"/>
      <c r="M16" s="474"/>
      <c r="N16" s="474"/>
      <c r="O16" s="474"/>
      <c r="P16" s="474"/>
      <c r="Q16" s="474"/>
    </row>
    <row r="17" spans="2:18" s="17" customFormat="1" ht="15.75" customHeight="1"/>
    <row r="18" spans="2:18" s="25" customFormat="1" ht="15.75" customHeight="1">
      <c r="B18" s="204" t="s">
        <v>455</v>
      </c>
      <c r="C18" s="205"/>
      <c r="D18" s="663">
        <f>IF(D14="kw",HLOOKUP(D14,D14:D16,3,FALSE),HLOOKUP(D14,D14:D16,2,FALSE))</f>
        <v>3027867</v>
      </c>
      <c r="E18" s="663">
        <f>IF(E14="kw",HLOOKUP(E14,E14:E16,3,FALSE),HLOOKUP(E14,E14:E16,2,FALSE))</f>
        <v>846487</v>
      </c>
      <c r="F18" s="663">
        <f>IF(F14="kw",HLOOKUP(F14,F14:F16,3,FALSE),HLOOKUP(F14,F14:F16,2,FALSE))</f>
        <v>34728</v>
      </c>
      <c r="G18" s="205">
        <f>IF(G14="kw",HLOOKUP(G14,G14:G16,3,FALSE),HLOOKUP(G14,G14:G16,2,FALSE))</f>
        <v>0</v>
      </c>
      <c r="H18" s="205">
        <f t="shared" ref="H18:Q18" si="0">IF(H14="kw",HLOOKUP(H14,H14:H16,3,FALSE),HLOOKUP(H14,H14:H16,2,FALSE))</f>
        <v>0</v>
      </c>
      <c r="I18" s="205">
        <f t="shared" si="0"/>
        <v>0</v>
      </c>
      <c r="J18" s="205">
        <f t="shared" si="0"/>
        <v>0</v>
      </c>
      <c r="K18" s="205">
        <f t="shared" si="0"/>
        <v>0</v>
      </c>
      <c r="L18" s="205">
        <f t="shared" si="0"/>
        <v>0</v>
      </c>
      <c r="M18" s="205">
        <f t="shared" si="0"/>
        <v>0</v>
      </c>
      <c r="N18" s="205">
        <f t="shared" si="0"/>
        <v>0</v>
      </c>
      <c r="O18" s="205">
        <f t="shared" si="0"/>
        <v>0</v>
      </c>
      <c r="P18" s="205">
        <f t="shared" si="0"/>
        <v>0</v>
      </c>
      <c r="Q18" s="205">
        <f t="shared" si="0"/>
        <v>0</v>
      </c>
    </row>
    <row r="19" spans="2:18" s="20" customFormat="1" ht="15.75" customHeight="1">
      <c r="B19" s="95"/>
      <c r="C19" s="95"/>
      <c r="D19" s="95"/>
      <c r="E19" s="95"/>
      <c r="F19" s="95"/>
      <c r="G19" s="95"/>
      <c r="H19" s="95"/>
      <c r="I19" s="95"/>
      <c r="J19" s="95"/>
      <c r="K19" s="95"/>
      <c r="L19" s="95"/>
      <c r="M19" s="95"/>
      <c r="N19" s="95"/>
      <c r="O19" s="95"/>
      <c r="P19" s="95"/>
      <c r="Q19" s="95"/>
    </row>
    <row r="20" spans="2:18" s="20" customFormat="1" ht="15.75" customHeight="1">
      <c r="B20" s="482" t="s">
        <v>369</v>
      </c>
      <c r="C20" s="475" t="s">
        <v>517</v>
      </c>
      <c r="D20" s="476"/>
      <c r="E20" s="95"/>
      <c r="F20" s="872"/>
      <c r="G20" s="95"/>
      <c r="H20" s="95"/>
      <c r="I20" s="95"/>
      <c r="J20" s="95"/>
      <c r="K20" s="95"/>
      <c r="L20" s="95"/>
      <c r="M20" s="95"/>
      <c r="N20" s="95"/>
      <c r="O20" s="95"/>
      <c r="P20" s="95"/>
      <c r="Q20" s="95"/>
    </row>
    <row r="21" spans="2:18" s="461" customFormat="1" ht="21" customHeight="1">
      <c r="B21" s="482" t="s">
        <v>370</v>
      </c>
      <c r="C21" s="475" t="s">
        <v>815</v>
      </c>
      <c r="D21" s="476"/>
    </row>
    <row r="22" spans="2:18" s="461" customFormat="1" ht="21" customHeight="1">
      <c r="B22" s="482"/>
      <c r="C22" s="475"/>
      <c r="D22" s="476"/>
    </row>
    <row r="23" spans="2:18" s="928" customFormat="1" ht="13.5" customHeight="1">
      <c r="B23" s="171"/>
      <c r="C23" s="167"/>
      <c r="D23" s="171"/>
    </row>
    <row r="24" spans="2:18" s="20" customFormat="1" ht="15.6">
      <c r="B24" s="119" t="s">
        <v>457</v>
      </c>
      <c r="C24" s="35"/>
      <c r="D24" s="34"/>
      <c r="E24" s="39"/>
      <c r="F24" s="40"/>
    </row>
    <row r="25" spans="2:18" s="72" customFormat="1" ht="39" customHeight="1">
      <c r="B25" s="1051" t="s">
        <v>644</v>
      </c>
      <c r="C25" s="1051"/>
      <c r="D25" s="1051"/>
      <c r="E25" s="1051"/>
      <c r="F25" s="1051"/>
      <c r="G25" s="1051"/>
      <c r="H25" s="1051"/>
      <c r="I25" s="1051"/>
      <c r="J25" s="1051"/>
      <c r="K25" s="1051"/>
      <c r="L25" s="1051"/>
      <c r="M25" s="1051"/>
      <c r="N25" s="649"/>
      <c r="O25" s="649"/>
      <c r="P25" s="649"/>
      <c r="Q25" s="649"/>
    </row>
    <row r="26" spans="2:18" s="2" customFormat="1" ht="16.5" customHeight="1">
      <c r="B26" s="10"/>
      <c r="C26" s="10"/>
      <c r="D26" s="22"/>
      <c r="E26" s="20"/>
      <c r="F26" s="20"/>
      <c r="G26" s="20"/>
      <c r="R26" s="20"/>
    </row>
    <row r="27" spans="2:18" s="17" customFormat="1" ht="56.25" customHeight="1">
      <c r="B27" s="261" t="s">
        <v>237</v>
      </c>
      <c r="C27" s="261" t="s">
        <v>544</v>
      </c>
      <c r="D27" s="261" t="str">
        <f>'1.  LRAMVA Summary'!D51</f>
        <v>Residential</v>
      </c>
      <c r="E27" s="261" t="str">
        <f>'1.  LRAMVA Summary'!E51</f>
        <v>GS&lt;50 kW</v>
      </c>
      <c r="F27" s="261" t="str">
        <f>'1.  LRAMVA Summary'!F51</f>
        <v>General Service 50 to 4,999 kW</v>
      </c>
      <c r="G27" s="261" t="str">
        <f>'1.  LRAMVA Summary'!G51</f>
        <v>Large Use</v>
      </c>
      <c r="H27" s="261" t="str">
        <f>'1.  LRAMVA Summary'!H51</f>
        <v>Large Use</v>
      </c>
      <c r="I27" s="261" t="str">
        <f>'1.  LRAMVA Summary'!I51</f>
        <v>Street Lighting</v>
      </c>
      <c r="J27" s="261" t="str">
        <f>'1.  LRAMVA Summary'!J51</f>
        <v>Unmetered Scattered Load</v>
      </c>
      <c r="K27" s="261" t="str">
        <f>'1.  LRAMVA Summary'!K51</f>
        <v/>
      </c>
      <c r="L27" s="261" t="str">
        <f>'1.  LRAMVA Summary'!L51</f>
        <v/>
      </c>
      <c r="M27" s="261" t="str">
        <f>'1.  LRAMVA Summary'!M51</f>
        <v/>
      </c>
      <c r="N27" s="261" t="str">
        <f>'1.  LRAMVA Summary'!N51</f>
        <v/>
      </c>
      <c r="O27" s="261" t="str">
        <f>'1.  LRAMVA Summary'!O51</f>
        <v/>
      </c>
      <c r="P27" s="261" t="str">
        <f>'1.  LRAMVA Summary'!P51</f>
        <v/>
      </c>
      <c r="Q27" s="261" t="str">
        <f>'1.  LRAMVA Summary'!Q51</f>
        <v/>
      </c>
      <c r="R27" s="206"/>
    </row>
    <row r="28" spans="2:18" s="150" customFormat="1" ht="18" customHeight="1">
      <c r="B28" s="607"/>
      <c r="C28" s="608"/>
      <c r="D28" s="609" t="str">
        <f>'1.  LRAMVA Summary'!D52</f>
        <v>kWh</v>
      </c>
      <c r="E28" s="609" t="str">
        <f>'1.  LRAMVA Summary'!E52</f>
        <v>kWh</v>
      </c>
      <c r="F28" s="609" t="str">
        <f>'1.  LRAMVA Summary'!F52</f>
        <v>kW</v>
      </c>
      <c r="G28" s="609" t="str">
        <f>'1.  LRAMVA Summary'!G52</f>
        <v>kW</v>
      </c>
      <c r="H28" s="609" t="str">
        <f>'1.  LRAMVA Summary'!H52</f>
        <v>kW</v>
      </c>
      <c r="I28" s="609" t="str">
        <f>'1.  LRAMVA Summary'!I52</f>
        <v>kW</v>
      </c>
      <c r="J28" s="609" t="str">
        <f>'1.  LRAMVA Summary'!J52</f>
        <v>kWh</v>
      </c>
      <c r="K28" s="609" t="str">
        <f>'1.  LRAMVA Summary'!K52</f>
        <v/>
      </c>
      <c r="L28" s="609" t="str">
        <f>'1.  LRAMVA Summary'!L52</f>
        <v/>
      </c>
      <c r="M28" s="609" t="str">
        <f>'1.  LRAMVA Summary'!M52</f>
        <v/>
      </c>
      <c r="N28" s="609" t="str">
        <f>'1.  LRAMVA Summary'!N52</f>
        <v/>
      </c>
      <c r="O28" s="609" t="str">
        <f>'1.  LRAMVA Summary'!O52</f>
        <v/>
      </c>
      <c r="P28" s="609" t="str">
        <f>'1.  LRAMVA Summary'!P52</f>
        <v/>
      </c>
      <c r="Q28" s="610" t="str">
        <f>'1.  LRAMVA Summary'!Q52</f>
        <v/>
      </c>
      <c r="R28" s="174"/>
    </row>
    <row r="29" spans="2:18" s="17" customFormat="1" ht="15.6">
      <c r="B29" s="175">
        <v>2011</v>
      </c>
      <c r="C29" s="562"/>
      <c r="D29" s="203"/>
      <c r="E29" s="203"/>
      <c r="F29" s="203"/>
      <c r="G29" s="203"/>
      <c r="H29" s="203"/>
      <c r="I29" s="203"/>
      <c r="J29" s="203"/>
      <c r="K29" s="203"/>
      <c r="L29" s="203"/>
      <c r="M29" s="203"/>
      <c r="N29" s="203"/>
      <c r="O29" s="203"/>
      <c r="P29" s="203"/>
      <c r="Q29" s="203"/>
      <c r="R29" s="207"/>
    </row>
    <row r="30" spans="2:18" s="17" customFormat="1" ht="15.6">
      <c r="B30" s="175">
        <v>2012</v>
      </c>
      <c r="C30" s="562"/>
      <c r="D30" s="203"/>
      <c r="E30" s="203"/>
      <c r="F30" s="203"/>
      <c r="G30" s="203"/>
      <c r="H30" s="203"/>
      <c r="I30" s="203"/>
      <c r="J30" s="203"/>
      <c r="K30" s="203"/>
      <c r="L30" s="203"/>
      <c r="M30" s="203"/>
      <c r="N30" s="203"/>
      <c r="O30" s="203"/>
      <c r="P30" s="203"/>
      <c r="Q30" s="203"/>
      <c r="R30" s="167"/>
    </row>
    <row r="31" spans="2:18" s="17" customFormat="1" ht="15.6">
      <c r="B31" s="176">
        <v>2013</v>
      </c>
      <c r="C31" s="562"/>
      <c r="D31" s="203"/>
      <c r="E31" s="203"/>
      <c r="F31" s="203"/>
      <c r="G31" s="203"/>
      <c r="H31" s="203"/>
      <c r="I31" s="203"/>
      <c r="J31" s="203"/>
      <c r="K31" s="203"/>
      <c r="L31" s="203"/>
      <c r="M31" s="203"/>
      <c r="N31" s="203"/>
      <c r="O31" s="203"/>
      <c r="P31" s="203"/>
      <c r="Q31" s="203"/>
      <c r="R31" s="167"/>
    </row>
    <row r="32" spans="2:18" s="17" customFormat="1" ht="15.6">
      <c r="B32" s="176">
        <v>2014</v>
      </c>
      <c r="C32" s="562"/>
      <c r="D32" s="203"/>
      <c r="E32" s="203"/>
      <c r="F32" s="203"/>
      <c r="G32" s="203"/>
      <c r="H32" s="203"/>
      <c r="I32" s="203"/>
      <c r="J32" s="203"/>
      <c r="K32" s="203"/>
      <c r="L32" s="203"/>
      <c r="M32" s="203"/>
      <c r="N32" s="203"/>
      <c r="O32" s="203"/>
      <c r="P32" s="203"/>
      <c r="Q32" s="203"/>
      <c r="R32" s="167"/>
    </row>
    <row r="33" spans="2:32" s="17" customFormat="1" ht="15.6">
      <c r="B33" s="176">
        <v>2015</v>
      </c>
      <c r="C33" s="562"/>
      <c r="D33" s="203"/>
      <c r="E33" s="203"/>
      <c r="F33" s="203"/>
      <c r="G33" s="203"/>
      <c r="H33" s="203"/>
      <c r="I33" s="203"/>
      <c r="J33" s="203"/>
      <c r="K33" s="203"/>
      <c r="L33" s="203"/>
      <c r="M33" s="203"/>
      <c r="N33" s="203"/>
      <c r="O33" s="203"/>
      <c r="P33" s="203"/>
      <c r="Q33" s="203"/>
      <c r="R33" s="167"/>
      <c r="AF33" s="167"/>
    </row>
    <row r="34" spans="2:32" s="17" customFormat="1" ht="15.6">
      <c r="B34" s="176">
        <v>2016</v>
      </c>
      <c r="C34" s="562"/>
      <c r="D34" s="203"/>
      <c r="E34" s="203"/>
      <c r="F34" s="203"/>
      <c r="G34" s="203"/>
      <c r="H34" s="203"/>
      <c r="I34" s="203"/>
      <c r="J34" s="203"/>
      <c r="K34" s="203"/>
      <c r="L34" s="203"/>
      <c r="M34" s="203"/>
      <c r="N34" s="203"/>
      <c r="O34" s="203"/>
      <c r="P34" s="203"/>
      <c r="Q34" s="203"/>
      <c r="R34" s="167"/>
      <c r="AF34" s="167"/>
    </row>
    <row r="35" spans="2:32" s="17" customFormat="1" ht="15.6">
      <c r="B35" s="176">
        <v>2017</v>
      </c>
      <c r="C35" s="562">
        <v>2017</v>
      </c>
      <c r="D35" s="203">
        <f>D15</f>
        <v>3027867</v>
      </c>
      <c r="E35" s="203">
        <f>E15</f>
        <v>846487</v>
      </c>
      <c r="F35" s="203">
        <f>F16</f>
        <v>34728</v>
      </c>
      <c r="G35" s="203"/>
      <c r="H35" s="203"/>
      <c r="I35" s="203"/>
      <c r="J35" s="203"/>
      <c r="K35" s="203"/>
      <c r="L35" s="203"/>
      <c r="M35" s="203"/>
      <c r="N35" s="203"/>
      <c r="O35" s="203"/>
      <c r="P35" s="203"/>
      <c r="Q35" s="203"/>
      <c r="R35" s="167"/>
      <c r="AF35" s="167"/>
    </row>
    <row r="36" spans="2:32" s="17" customFormat="1" ht="15.6">
      <c r="B36" s="176">
        <v>2018</v>
      </c>
      <c r="C36" s="562"/>
      <c r="D36" s="203"/>
      <c r="E36" s="203"/>
      <c r="F36" s="203"/>
      <c r="G36" s="203"/>
      <c r="H36" s="203"/>
      <c r="I36" s="203"/>
      <c r="J36" s="203"/>
      <c r="K36" s="203"/>
      <c r="L36" s="203"/>
      <c r="M36" s="203"/>
      <c r="N36" s="203"/>
      <c r="O36" s="203"/>
      <c r="P36" s="203"/>
      <c r="Q36" s="203"/>
      <c r="R36" s="167"/>
      <c r="AF36" s="167"/>
    </row>
    <row r="37" spans="2:32" s="17" customFormat="1" ht="15.6">
      <c r="B37" s="176">
        <v>2019</v>
      </c>
      <c r="C37" s="562"/>
      <c r="D37" s="203"/>
      <c r="E37" s="203"/>
      <c r="F37" s="203"/>
      <c r="G37" s="203"/>
      <c r="H37" s="203"/>
      <c r="I37" s="203"/>
      <c r="J37" s="203"/>
      <c r="K37" s="203"/>
      <c r="L37" s="203"/>
      <c r="M37" s="203"/>
      <c r="N37" s="203"/>
      <c r="O37" s="203"/>
      <c r="P37" s="203"/>
      <c r="Q37" s="203"/>
      <c r="R37" s="167"/>
      <c r="AF37" s="167"/>
    </row>
    <row r="38" spans="2:32" s="17" customFormat="1" ht="15.6">
      <c r="B38" s="176">
        <v>2020</v>
      </c>
      <c r="C38" s="562"/>
      <c r="D38" s="203"/>
      <c r="E38" s="203"/>
      <c r="F38" s="203"/>
      <c r="G38" s="203"/>
      <c r="H38" s="203"/>
      <c r="I38" s="203"/>
      <c r="J38" s="203"/>
      <c r="K38" s="203"/>
      <c r="L38" s="203"/>
      <c r="M38" s="203"/>
      <c r="N38" s="203"/>
      <c r="O38" s="203"/>
      <c r="P38" s="203"/>
      <c r="Q38" s="203"/>
      <c r="R38" s="167"/>
      <c r="AF38" s="167"/>
    </row>
    <row r="39" spans="2:32" s="461" customFormat="1" ht="21" customHeight="1">
      <c r="B39" s="475" t="s">
        <v>604</v>
      </c>
      <c r="C39" s="486"/>
      <c r="D39" s="487"/>
      <c r="E39" s="488"/>
      <c r="F39" s="488"/>
      <c r="G39" s="488"/>
      <c r="H39" s="488"/>
      <c r="I39" s="488"/>
      <c r="J39" s="488"/>
      <c r="K39" s="488"/>
      <c r="L39" s="488"/>
      <c r="M39" s="488"/>
      <c r="N39" s="488"/>
      <c r="O39" s="488"/>
      <c r="P39" s="488"/>
      <c r="Q39" s="487"/>
      <c r="R39" s="479"/>
    </row>
    <row r="40" spans="2:32" s="17" customFormat="1" ht="15.75" customHeight="1">
      <c r="B40" s="173"/>
      <c r="C40" s="173"/>
      <c r="D40" s="167"/>
    </row>
    <row r="41" spans="2:32" s="17" customFormat="1" ht="15.75" customHeight="1">
      <c r="B41" s="173"/>
      <c r="C41" s="173"/>
      <c r="D41" s="167"/>
    </row>
    <row r="42" spans="2:32" s="2" customFormat="1" ht="15.75" customHeight="1">
      <c r="B42" s="84"/>
      <c r="C42" s="84"/>
      <c r="D42" s="20"/>
    </row>
    <row r="43" spans="2:32" s="2" customFormat="1" ht="15.75" customHeight="1">
      <c r="B43" s="84"/>
      <c r="C43" s="84"/>
      <c r="D43" s="20"/>
    </row>
    <row r="44" spans="2:32" s="2" customFormat="1" ht="15.75" customHeight="1">
      <c r="B44" s="84"/>
      <c r="C44" s="84"/>
      <c r="D44" s="20"/>
    </row>
    <row r="45" spans="2:32" s="2" customFormat="1" ht="15.75" customHeight="1">
      <c r="B45" s="84"/>
      <c r="C45" s="84"/>
      <c r="D45" s="20"/>
    </row>
    <row r="46" spans="2:32" s="2" customFormat="1" ht="15.75" customHeight="1">
      <c r="B46" s="84"/>
      <c r="C46" s="84"/>
      <c r="D46" s="20"/>
    </row>
    <row r="47" spans="2:32" s="2" customFormat="1" ht="15.75" customHeight="1">
      <c r="B47" s="84"/>
      <c r="C47" s="84"/>
      <c r="D47" s="20"/>
    </row>
    <row r="48" spans="2:32" s="9" customFormat="1">
      <c r="B48" s="26"/>
      <c r="C48" s="26"/>
    </row>
    <row r="49" spans="2:3" s="9" customFormat="1">
      <c r="B49" s="26"/>
      <c r="C49" s="26"/>
    </row>
    <row r="50" spans="2:3" s="9" customFormat="1">
      <c r="B50" s="26"/>
      <c r="C50" s="26"/>
    </row>
    <row r="51" spans="2:3" s="9" customFormat="1">
      <c r="B51" s="26"/>
      <c r="C51" s="26"/>
    </row>
    <row r="52" spans="2:3" s="9" customFormat="1">
      <c r="B52" s="26"/>
      <c r="C52" s="26"/>
    </row>
    <row r="53" spans="2:3" s="9" customFormat="1">
      <c r="B53" s="26"/>
      <c r="C53" s="26"/>
    </row>
    <row r="54" spans="2:3" s="9" customFormat="1">
      <c r="B54" s="26"/>
      <c r="C54" s="26"/>
    </row>
    <row r="55" spans="2:3" s="9" customFormat="1">
      <c r="B55" s="26"/>
      <c r="C55" s="26"/>
    </row>
    <row r="56" spans="2:3" s="9" customFormat="1">
      <c r="B56" s="26"/>
      <c r="C56" s="26"/>
    </row>
    <row r="57" spans="2:3" s="9" customFormat="1">
      <c r="B57" s="26"/>
      <c r="C57" s="26"/>
    </row>
    <row r="58" spans="2:3" s="9" customFormat="1">
      <c r="B58" s="26"/>
      <c r="C58" s="26"/>
    </row>
    <row r="59" spans="2:3" s="9" customFormat="1">
      <c r="B59" s="26"/>
      <c r="C59" s="26"/>
    </row>
    <row r="60" spans="2:3" s="9" customFormat="1">
      <c r="B60" s="26"/>
      <c r="C60" s="26"/>
    </row>
    <row r="61" spans="2:3" s="9" customFormat="1">
      <c r="B61" s="26"/>
      <c r="C61" s="26"/>
    </row>
    <row r="62" spans="2:3" s="9" customFormat="1">
      <c r="B62" s="26"/>
      <c r="C62" s="26"/>
    </row>
    <row r="63" spans="2:3" s="9" customFormat="1">
      <c r="B63" s="26"/>
      <c r="C63" s="26"/>
    </row>
    <row r="64" spans="2:3"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sheetData>
  <sheetProtection formatCells="0" formatColumns="0" formatRows="0" insertColumns="0" insertRows="0" insertHyperlinks="0" deleteColumns="0" deleteRows="0" sort="0" autoFilter="0" pivotTables="0"/>
  <mergeCells count="2">
    <mergeCell ref="B25:M25"/>
    <mergeCell ref="B11:M11"/>
  </mergeCells>
  <pageMargins left="0.70866141732283472" right="0.70866141732283472" top="0.74803149606299213" bottom="0.74803149606299213" header="0.31496062992125984" footer="0.31496062992125984"/>
  <pageSetup scale="47"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D9</xm:sqref>
        </x14:dataValidation>
        <x14:dataValidation type="list" allowBlank="1" showInputMessage="1" showErrorMessage="1">
          <x14:formula1>
            <xm:f>DropDownList!$E$2:$E$4</xm:f>
          </x14:formula1>
          <xm:sqref>C29:C38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6"/>
  <sheetViews>
    <sheetView topLeftCell="A7" zoomScaleNormal="100" workbookViewId="0">
      <selection activeCell="F21" sqref="F21"/>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8" width="17.6640625" style="5" customWidth="1"/>
    <col min="9" max="9" width="17.33203125" style="5" customWidth="1"/>
    <col min="10" max="10" width="17.5546875" style="5" customWidth="1"/>
    <col min="11" max="11" width="17.109375" style="5" customWidth="1"/>
    <col min="12" max="13" width="15.88671875" style="5" hidden="1" customWidth="1"/>
    <col min="14" max="14" width="18.88671875" style="5" hidden="1" customWidth="1"/>
    <col min="15" max="15" width="16.5546875" style="5" hidden="1"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1057" t="s">
        <v>172</v>
      </c>
      <c r="C4" s="87" t="s">
        <v>176</v>
      </c>
      <c r="D4" s="87"/>
      <c r="E4" s="50"/>
    </row>
    <row r="5" spans="1:26" s="18" customFormat="1" ht="26.25" customHeight="1" thickBot="1">
      <c r="A5" s="4"/>
      <c r="B5" s="1057"/>
      <c r="C5" s="88" t="s">
        <v>173</v>
      </c>
      <c r="D5" s="88"/>
      <c r="E5" s="50"/>
    </row>
    <row r="6" spans="1:26" ht="26.25" customHeight="1" thickBot="1">
      <c r="B6" s="1057"/>
      <c r="C6" s="1060" t="s">
        <v>623</v>
      </c>
      <c r="D6" s="1061"/>
      <c r="F6" s="18"/>
      <c r="M6" s="6"/>
      <c r="N6" s="6"/>
      <c r="O6" s="6"/>
      <c r="P6" s="6"/>
      <c r="Q6" s="6"/>
      <c r="R6" s="6"/>
      <c r="S6" s="6"/>
      <c r="T6" s="6"/>
      <c r="U6" s="6"/>
      <c r="V6" s="6"/>
      <c r="W6" s="6"/>
      <c r="X6" s="6"/>
      <c r="Y6" s="6"/>
      <c r="Z6" s="6"/>
    </row>
    <row r="7" spans="1:26" s="18" customFormat="1" ht="26.25" customHeight="1">
      <c r="A7" s="4"/>
      <c r="B7" s="567"/>
      <c r="M7" s="6"/>
      <c r="N7" s="6"/>
      <c r="O7" s="6"/>
      <c r="P7" s="6"/>
      <c r="Q7" s="6"/>
      <c r="R7" s="6"/>
      <c r="S7" s="6"/>
      <c r="T7" s="6"/>
      <c r="U7" s="6"/>
      <c r="V7" s="6"/>
      <c r="W7" s="6"/>
      <c r="X7" s="6"/>
      <c r="Y7" s="6"/>
      <c r="Z7" s="6"/>
    </row>
    <row r="8" spans="1:26" s="18" customFormat="1" ht="19.5" customHeight="1">
      <c r="A8" s="4"/>
      <c r="B8" s="567" t="s">
        <v>588</v>
      </c>
      <c r="C8" s="620" t="s">
        <v>494</v>
      </c>
      <c r="D8" s="619"/>
      <c r="M8" s="6"/>
      <c r="N8" s="6"/>
      <c r="O8" s="6"/>
      <c r="P8" s="6"/>
      <c r="Q8" s="6"/>
      <c r="R8" s="6"/>
      <c r="S8" s="6"/>
      <c r="T8" s="6"/>
      <c r="U8" s="6"/>
      <c r="V8" s="6"/>
      <c r="W8" s="6"/>
      <c r="X8" s="6"/>
      <c r="Y8" s="6"/>
      <c r="Z8" s="6"/>
    </row>
    <row r="9" spans="1:26" s="18" customFormat="1" ht="19.5" customHeight="1">
      <c r="A9" s="4"/>
      <c r="B9" s="567"/>
      <c r="C9" s="620" t="s">
        <v>589</v>
      </c>
      <c r="D9" s="619"/>
      <c r="M9" s="6"/>
      <c r="N9" s="6"/>
      <c r="O9" s="6"/>
      <c r="P9" s="6"/>
      <c r="Q9" s="6"/>
      <c r="R9" s="6"/>
      <c r="S9" s="6"/>
      <c r="T9" s="6"/>
      <c r="U9" s="6"/>
      <c r="V9" s="6"/>
      <c r="W9" s="6"/>
      <c r="X9" s="6"/>
      <c r="Y9" s="6"/>
      <c r="Z9" s="6"/>
    </row>
    <row r="10" spans="1:26" s="18" customFormat="1">
      <c r="A10" s="4"/>
      <c r="B10" s="102"/>
      <c r="C10" s="89"/>
      <c r="D10" s="89"/>
      <c r="E10" s="89"/>
      <c r="M10" s="6"/>
      <c r="N10" s="6"/>
      <c r="O10" s="6"/>
      <c r="P10" s="6"/>
      <c r="Q10" s="6"/>
      <c r="R10" s="6"/>
      <c r="S10" s="6"/>
      <c r="T10" s="6"/>
      <c r="U10" s="6"/>
      <c r="V10" s="6"/>
      <c r="W10" s="6"/>
      <c r="X10" s="6"/>
      <c r="Y10" s="6"/>
      <c r="Z10" s="6"/>
    </row>
    <row r="11" spans="1:26" s="18" customFormat="1" ht="25.5" customHeight="1">
      <c r="A11" s="15"/>
      <c r="B11" s="119" t="s">
        <v>495</v>
      </c>
      <c r="O11" s="580"/>
    </row>
    <row r="12" spans="1:26" ht="61.8" customHeight="1">
      <c r="B12" s="1055" t="s">
        <v>662</v>
      </c>
      <c r="C12" s="1055"/>
      <c r="D12" s="1055"/>
      <c r="E12" s="1055"/>
      <c r="F12" s="1055"/>
      <c r="G12" s="1055"/>
      <c r="H12" s="1055"/>
      <c r="I12" s="1055"/>
      <c r="J12" s="1055"/>
      <c r="K12" s="1055"/>
      <c r="L12" s="1055"/>
      <c r="M12" s="1055"/>
      <c r="N12" s="1055"/>
      <c r="O12" s="1055"/>
    </row>
    <row r="13" spans="1:26" s="14" customFormat="1" ht="15.75" customHeight="1">
      <c r="A13" s="41"/>
      <c r="O13" s="18"/>
      <c r="P13" s="7"/>
      <c r="Q13" s="41"/>
      <c r="R13" s="41"/>
      <c r="S13" s="41"/>
      <c r="T13" s="41"/>
      <c r="U13" s="41"/>
      <c r="V13" s="41"/>
      <c r="W13" s="41"/>
      <c r="X13" s="41"/>
      <c r="Y13" s="41"/>
      <c r="Z13" s="41"/>
    </row>
    <row r="14" spans="1:26" s="56" customFormat="1" ht="55.2">
      <c r="A14" s="55"/>
      <c r="B14" s="581"/>
      <c r="C14" s="493" t="s">
        <v>41</v>
      </c>
      <c r="D14" s="494" t="s">
        <v>810</v>
      </c>
      <c r="E14" s="494" t="s">
        <v>811</v>
      </c>
      <c r="F14" s="494" t="s">
        <v>812</v>
      </c>
      <c r="G14" s="494" t="s">
        <v>813</v>
      </c>
      <c r="H14" s="494" t="s">
        <v>814</v>
      </c>
      <c r="I14" s="494" t="s">
        <v>809</v>
      </c>
      <c r="J14" s="494" t="s">
        <v>825</v>
      </c>
      <c r="K14" s="494" t="s">
        <v>826</v>
      </c>
      <c r="L14" s="494" t="s">
        <v>208</v>
      </c>
      <c r="M14" s="494" t="s">
        <v>208</v>
      </c>
      <c r="N14" s="494" t="s">
        <v>208</v>
      </c>
      <c r="O14" s="494" t="s">
        <v>208</v>
      </c>
      <c r="P14" s="7"/>
    </row>
    <row r="15" spans="1:26" s="7" customFormat="1" ht="18.75" customHeight="1">
      <c r="B15" s="495" t="s">
        <v>189</v>
      </c>
      <c r="C15" s="1058"/>
      <c r="D15" s="496">
        <v>2010</v>
      </c>
      <c r="E15" s="496">
        <v>2011</v>
      </c>
      <c r="F15" s="496">
        <v>2012</v>
      </c>
      <c r="G15" s="496">
        <v>2013</v>
      </c>
      <c r="H15" s="496">
        <v>2014</v>
      </c>
      <c r="I15" s="496">
        <v>2015</v>
      </c>
      <c r="J15" s="496">
        <v>2016</v>
      </c>
      <c r="K15" s="496">
        <v>2017</v>
      </c>
      <c r="L15" s="496">
        <v>2018</v>
      </c>
      <c r="M15" s="496">
        <v>2019</v>
      </c>
      <c r="N15" s="496">
        <v>2020</v>
      </c>
      <c r="O15" s="497">
        <v>2021</v>
      </c>
    </row>
    <row r="16" spans="1:26" s="112" customFormat="1" ht="18" customHeight="1">
      <c r="B16" s="498" t="s">
        <v>632</v>
      </c>
      <c r="C16" s="1053"/>
      <c r="D16" s="499">
        <v>8</v>
      </c>
      <c r="E16" s="499">
        <v>4</v>
      </c>
      <c r="F16" s="499">
        <v>0</v>
      </c>
      <c r="G16" s="499">
        <v>0</v>
      </c>
      <c r="H16" s="499">
        <v>0</v>
      </c>
      <c r="I16" s="499">
        <v>0</v>
      </c>
      <c r="J16" s="499">
        <v>0</v>
      </c>
      <c r="K16" s="499">
        <v>1</v>
      </c>
      <c r="L16" s="499"/>
      <c r="M16" s="499"/>
      <c r="N16" s="499"/>
      <c r="O16" s="500"/>
    </row>
    <row r="17" spans="1:15" s="112" customFormat="1" ht="17.25" customHeight="1">
      <c r="B17" s="501" t="s">
        <v>633</v>
      </c>
      <c r="C17" s="1059"/>
      <c r="D17" s="113">
        <f>12-D16</f>
        <v>4</v>
      </c>
      <c r="E17" s="113">
        <f>12-E16</f>
        <v>8</v>
      </c>
      <c r="F17" s="113">
        <f t="shared" ref="F17:J17" si="0">12-F16</f>
        <v>12</v>
      </c>
      <c r="G17" s="113">
        <f t="shared" si="0"/>
        <v>12</v>
      </c>
      <c r="H17" s="113">
        <f t="shared" si="0"/>
        <v>12</v>
      </c>
      <c r="I17" s="113">
        <f t="shared" si="0"/>
        <v>12</v>
      </c>
      <c r="J17" s="113">
        <f t="shared" si="0"/>
        <v>12</v>
      </c>
      <c r="K17" s="113">
        <v>11</v>
      </c>
      <c r="L17" s="113">
        <f t="shared" ref="L17" si="1">12-L16</f>
        <v>12</v>
      </c>
      <c r="M17" s="113">
        <f t="shared" ref="M17:O17" si="2">12-M16</f>
        <v>12</v>
      </c>
      <c r="N17" s="113">
        <f t="shared" si="2"/>
        <v>12</v>
      </c>
      <c r="O17" s="114">
        <f t="shared" si="2"/>
        <v>12</v>
      </c>
    </row>
    <row r="18" spans="1:15" s="7" customFormat="1" ht="17.25" customHeight="1">
      <c r="B18" s="502" t="str">
        <f>'1.  LRAMVA Summary'!B28</f>
        <v>Residential</v>
      </c>
      <c r="C18" s="1052" t="str">
        <f>'2. LRAMVA Threshold'!D28</f>
        <v>kWh</v>
      </c>
      <c r="D18" s="47"/>
      <c r="E18" s="47"/>
      <c r="F18" s="47"/>
      <c r="G18" s="47"/>
      <c r="H18" s="47"/>
      <c r="I18" s="47"/>
      <c r="J18" s="47">
        <v>1.21E-2</v>
      </c>
      <c r="K18" s="47">
        <v>8.0999999999999996E-3</v>
      </c>
      <c r="L18" s="47"/>
      <c r="M18" s="47"/>
      <c r="N18" s="47"/>
      <c r="O18" s="71"/>
    </row>
    <row r="19" spans="1:15" s="7" customFormat="1" ht="15" customHeight="1" outlineLevel="1">
      <c r="B19" s="564" t="s">
        <v>547</v>
      </c>
      <c r="C19" s="1053"/>
      <c r="D19" s="47"/>
      <c r="E19" s="47"/>
      <c r="F19" s="47"/>
      <c r="G19" s="47"/>
      <c r="H19" s="47"/>
      <c r="I19" s="47"/>
      <c r="J19" s="47"/>
      <c r="K19" s="47"/>
      <c r="L19" s="47"/>
      <c r="M19" s="47"/>
      <c r="N19" s="47"/>
      <c r="O19" s="71"/>
    </row>
    <row r="20" spans="1:15" s="7" customFormat="1" ht="15" customHeight="1" outlineLevel="1">
      <c r="B20" s="564" t="s">
        <v>548</v>
      </c>
      <c r="C20" s="1053"/>
      <c r="D20" s="47"/>
      <c r="E20" s="47"/>
      <c r="F20" s="47"/>
      <c r="G20" s="47"/>
      <c r="H20" s="47"/>
      <c r="I20" s="47"/>
      <c r="J20" s="47"/>
      <c r="K20" s="47"/>
      <c r="L20" s="47"/>
      <c r="M20" s="47"/>
      <c r="N20" s="47"/>
      <c r="O20" s="71"/>
    </row>
    <row r="21" spans="1:15" s="7" customFormat="1" ht="15" customHeight="1" outlineLevel="1">
      <c r="B21" s="564" t="s">
        <v>549</v>
      </c>
      <c r="C21" s="1053"/>
      <c r="D21" s="47"/>
      <c r="E21" s="47"/>
      <c r="F21" s="47"/>
      <c r="G21" s="47"/>
      <c r="H21" s="47"/>
      <c r="I21" s="47"/>
      <c r="J21" s="47"/>
      <c r="K21" s="47"/>
      <c r="L21" s="47"/>
      <c r="M21" s="47"/>
      <c r="N21" s="47"/>
      <c r="O21" s="71"/>
    </row>
    <row r="22" spans="1:15" s="7" customFormat="1" ht="14.25" customHeight="1">
      <c r="B22" s="564" t="s">
        <v>550</v>
      </c>
      <c r="C22" s="1054"/>
      <c r="D22" s="67"/>
      <c r="E22" s="67"/>
      <c r="F22" s="67"/>
      <c r="G22" s="67"/>
      <c r="H22" s="67"/>
      <c r="I22" s="67"/>
      <c r="J22" s="67">
        <f t="shared" ref="J22:N22" si="3">SUM(J18:J21)</f>
        <v>1.21E-2</v>
      </c>
      <c r="K22" s="67">
        <f t="shared" si="3"/>
        <v>8.0999999999999996E-3</v>
      </c>
      <c r="L22" s="67">
        <f t="shared" si="3"/>
        <v>0</v>
      </c>
      <c r="M22" s="67">
        <f t="shared" si="3"/>
        <v>0</v>
      </c>
      <c r="N22" s="67">
        <f t="shared" si="3"/>
        <v>0</v>
      </c>
      <c r="O22" s="78"/>
    </row>
    <row r="23" spans="1:15" s="65" customFormat="1">
      <c r="A23" s="64"/>
      <c r="B23" s="514" t="s">
        <v>551</v>
      </c>
      <c r="C23" s="504"/>
      <c r="D23" s="505"/>
      <c r="E23" s="506"/>
      <c r="F23" s="506"/>
      <c r="G23" s="506"/>
      <c r="H23" s="506"/>
      <c r="I23" s="506"/>
      <c r="J23" s="506">
        <f>SUM(I18*$J$16+J18*$J$17)/12</f>
        <v>1.21E-2</v>
      </c>
      <c r="K23" s="506">
        <f>SUM(J18*$K$16+K18*$K$17)/12</f>
        <v>8.4333333333333326E-3</v>
      </c>
      <c r="L23" s="506">
        <f>SUM(K22*$L$16+L22*$L$17)/12</f>
        <v>0</v>
      </c>
      <c r="M23" s="506"/>
      <c r="N23" s="506">
        <f t="shared" ref="N23" si="4">SUM(M18*$J$16+N18*$J$17)/12</f>
        <v>0</v>
      </c>
      <c r="O23" s="507"/>
    </row>
    <row r="24" spans="1:15" s="65" customFormat="1">
      <c r="A24" s="64"/>
      <c r="B24" s="503"/>
      <c r="C24" s="508"/>
      <c r="D24" s="505"/>
      <c r="E24" s="506"/>
      <c r="F24" s="506"/>
      <c r="G24" s="506"/>
      <c r="H24" s="506"/>
      <c r="I24" s="506"/>
      <c r="J24" s="506"/>
      <c r="K24" s="506"/>
      <c r="L24" s="509"/>
      <c r="M24" s="509"/>
      <c r="N24" s="509"/>
      <c r="O24" s="507"/>
    </row>
    <row r="25" spans="1:15" s="65" customFormat="1" ht="15.75" customHeight="1">
      <c r="A25" s="64"/>
      <c r="B25" s="638" t="str">
        <f>'1.  LRAMVA Summary'!B29</f>
        <v>GS&lt;50 kW</v>
      </c>
      <c r="C25" s="1052" t="str">
        <f>'2. LRAMVA Threshold'!E28</f>
        <v>kWh</v>
      </c>
      <c r="D25" s="47"/>
      <c r="E25" s="47"/>
      <c r="F25" s="47"/>
      <c r="G25" s="47"/>
      <c r="H25" s="47"/>
      <c r="I25" s="47"/>
      <c r="J25" s="47">
        <v>1.06E-2</v>
      </c>
      <c r="K25" s="47">
        <v>1.0699999999999999E-2</v>
      </c>
      <c r="L25" s="47"/>
      <c r="M25" s="47"/>
      <c r="N25" s="47"/>
      <c r="O25" s="71"/>
    </row>
    <row r="26" spans="1:15" s="18" customFormat="1" outlineLevel="1">
      <c r="A26" s="4"/>
      <c r="B26" s="564" t="s">
        <v>547</v>
      </c>
      <c r="C26" s="1053"/>
      <c r="D26" s="47"/>
      <c r="E26" s="47"/>
      <c r="F26" s="47"/>
      <c r="G26" s="47"/>
      <c r="H26" s="47"/>
      <c r="I26" s="47"/>
      <c r="J26" s="47"/>
      <c r="K26" s="47"/>
      <c r="L26" s="47"/>
      <c r="M26" s="47"/>
      <c r="N26" s="47"/>
      <c r="O26" s="71"/>
    </row>
    <row r="27" spans="1:15" s="18" customFormat="1" outlineLevel="1">
      <c r="A27" s="4"/>
      <c r="B27" s="564" t="s">
        <v>548</v>
      </c>
      <c r="C27" s="1053"/>
      <c r="D27" s="47"/>
      <c r="E27" s="47"/>
      <c r="F27" s="47"/>
      <c r="G27" s="47"/>
      <c r="H27" s="47"/>
      <c r="I27" s="47"/>
      <c r="J27" s="47"/>
      <c r="K27" s="47"/>
      <c r="L27" s="47"/>
      <c r="M27" s="47"/>
      <c r="N27" s="47"/>
      <c r="O27" s="71"/>
    </row>
    <row r="28" spans="1:15" s="18" customFormat="1" outlineLevel="1">
      <c r="A28" s="4"/>
      <c r="B28" s="564" t="s">
        <v>549</v>
      </c>
      <c r="C28" s="1053"/>
      <c r="D28" s="47"/>
      <c r="E28" s="47"/>
      <c r="F28" s="47"/>
      <c r="G28" s="47"/>
      <c r="H28" s="47"/>
      <c r="I28" s="47"/>
      <c r="J28" s="47"/>
      <c r="K28" s="47"/>
      <c r="L28" s="47"/>
      <c r="M28" s="47"/>
      <c r="N28" s="47"/>
      <c r="O28" s="71"/>
    </row>
    <row r="29" spans="1:15" s="18" customFormat="1">
      <c r="A29" s="4"/>
      <c r="B29" s="564" t="s">
        <v>550</v>
      </c>
      <c r="C29" s="1054"/>
      <c r="D29" s="67"/>
      <c r="E29" s="67"/>
      <c r="F29" s="67"/>
      <c r="G29" s="67"/>
      <c r="H29" s="67"/>
      <c r="I29" s="67"/>
      <c r="J29" s="67">
        <f t="shared" ref="J29:N29" si="5">SUM(J25:J28)</f>
        <v>1.06E-2</v>
      </c>
      <c r="K29" s="67">
        <f t="shared" ref="K29:L29" si="6">SUM(K25:K28)</f>
        <v>1.0699999999999999E-2</v>
      </c>
      <c r="L29" s="67">
        <f t="shared" si="6"/>
        <v>0</v>
      </c>
      <c r="M29" s="67">
        <f t="shared" si="5"/>
        <v>0</v>
      </c>
      <c r="N29" s="67">
        <f t="shared" si="5"/>
        <v>0</v>
      </c>
      <c r="O29" s="78"/>
    </row>
    <row r="30" spans="1:15" s="18" customFormat="1">
      <c r="A30" s="4"/>
      <c r="B30" s="514" t="s">
        <v>551</v>
      </c>
      <c r="C30" s="510"/>
      <c r="D30" s="73"/>
      <c r="E30" s="506"/>
      <c r="F30" s="506"/>
      <c r="G30" s="506"/>
      <c r="H30" s="506"/>
      <c r="I30" s="506"/>
      <c r="J30" s="506">
        <f>ROUND(SUM(I29*J16+J29*J17)/12,4)</f>
        <v>1.06E-2</v>
      </c>
      <c r="K30" s="506">
        <f>ROUND(SUM(J29*K16+K29*K17)/12,4)</f>
        <v>1.0699999999999999E-2</v>
      </c>
      <c r="L30" s="506">
        <f>ROUND(SUM(K29*L16+L29*L17)/12,4)</f>
        <v>0</v>
      </c>
      <c r="M30" s="506">
        <f t="shared" ref="M30:N30" si="7">ROUND(SUM(L29*M16+M29*M17)/12,4)</f>
        <v>0</v>
      </c>
      <c r="N30" s="506">
        <f t="shared" si="7"/>
        <v>0</v>
      </c>
      <c r="O30" s="511"/>
    </row>
    <row r="31" spans="1:15" s="18" customFormat="1">
      <c r="A31" s="4"/>
      <c r="B31" s="503"/>
      <c r="C31" s="512"/>
      <c r="D31" s="513"/>
      <c r="E31" s="513"/>
      <c r="F31" s="513"/>
      <c r="G31" s="513"/>
      <c r="H31" s="513"/>
      <c r="I31" s="513"/>
      <c r="J31" s="513"/>
      <c r="K31" s="513"/>
      <c r="L31" s="513"/>
      <c r="M31" s="513"/>
      <c r="N31" s="509"/>
      <c r="O31" s="511"/>
    </row>
    <row r="32" spans="1:15" s="66" customFormat="1">
      <c r="B32" s="638" t="str">
        <f>'1.  LRAMVA Summary'!B30</f>
        <v>General Service 50 to 4,999 kW</v>
      </c>
      <c r="C32" s="1052" t="str">
        <f>'2. LRAMVA Threshold'!F28</f>
        <v>kW</v>
      </c>
      <c r="D32" s="47"/>
      <c r="E32" s="47"/>
      <c r="F32" s="47"/>
      <c r="G32" s="47"/>
      <c r="H32" s="47"/>
      <c r="I32" s="47"/>
      <c r="J32" s="47">
        <v>2.5413000000000001</v>
      </c>
      <c r="K32" s="47">
        <v>2.5526</v>
      </c>
      <c r="L32" s="47"/>
      <c r="M32" s="47"/>
      <c r="N32" s="47"/>
      <c r="O32" s="71"/>
    </row>
    <row r="33" spans="1:15" s="18" customFormat="1" outlineLevel="1">
      <c r="A33" s="4"/>
      <c r="B33" s="564" t="s">
        <v>547</v>
      </c>
      <c r="C33" s="1053"/>
      <c r="D33" s="47"/>
      <c r="E33" s="47"/>
      <c r="F33" s="47"/>
      <c r="G33" s="47"/>
      <c r="H33" s="47"/>
      <c r="I33" s="47"/>
      <c r="J33" s="47"/>
      <c r="K33" s="47"/>
      <c r="L33" s="47"/>
      <c r="M33" s="47"/>
      <c r="N33" s="47"/>
      <c r="O33" s="71"/>
    </row>
    <row r="34" spans="1:15" s="18" customFormat="1" outlineLevel="1">
      <c r="A34" s="4"/>
      <c r="B34" s="564" t="s">
        <v>548</v>
      </c>
      <c r="C34" s="1053"/>
      <c r="D34" s="47"/>
      <c r="E34" s="47"/>
      <c r="F34" s="47"/>
      <c r="G34" s="47"/>
      <c r="H34" s="47"/>
      <c r="I34" s="47"/>
      <c r="J34" s="47"/>
      <c r="K34" s="47">
        <v>1.8E-3</v>
      </c>
      <c r="L34" s="47"/>
      <c r="M34" s="47"/>
      <c r="N34" s="47"/>
      <c r="O34" s="71"/>
    </row>
    <row r="35" spans="1:15" s="18" customFormat="1" outlineLevel="1">
      <c r="A35" s="4"/>
      <c r="B35" s="564" t="s">
        <v>549</v>
      </c>
      <c r="C35" s="1053"/>
      <c r="D35" s="47"/>
      <c r="E35" s="47"/>
      <c r="F35" s="47"/>
      <c r="G35" s="47"/>
      <c r="H35" s="47"/>
      <c r="I35" s="47"/>
      <c r="J35" s="47"/>
      <c r="K35" s="47"/>
      <c r="L35" s="47"/>
      <c r="M35" s="47"/>
      <c r="N35" s="47"/>
      <c r="O35" s="71"/>
    </row>
    <row r="36" spans="1:15" s="18" customFormat="1">
      <c r="A36" s="4"/>
      <c r="B36" s="564" t="s">
        <v>550</v>
      </c>
      <c r="C36" s="1054"/>
      <c r="D36" s="67"/>
      <c r="E36" s="67"/>
      <c r="F36" s="67"/>
      <c r="G36" s="67"/>
      <c r="H36" s="67"/>
      <c r="I36" s="67"/>
      <c r="J36" s="67">
        <f t="shared" ref="J36:M36" si="8">SUM(J32:J35)</f>
        <v>2.5413000000000001</v>
      </c>
      <c r="K36" s="67">
        <f t="shared" ref="K36" si="9">SUM(K32:K35)</f>
        <v>2.5543999999999998</v>
      </c>
      <c r="L36" s="67">
        <f>SUM(L32:L35)</f>
        <v>0</v>
      </c>
      <c r="M36" s="67">
        <f t="shared" si="8"/>
        <v>0</v>
      </c>
      <c r="N36" s="67">
        <f>SUM(N32:N35)</f>
        <v>0</v>
      </c>
      <c r="O36" s="78"/>
    </row>
    <row r="37" spans="1:15" s="18" customFormat="1">
      <c r="A37" s="4"/>
      <c r="B37" s="514" t="s">
        <v>551</v>
      </c>
      <c r="C37" s="510"/>
      <c r="D37" s="73"/>
      <c r="E37" s="506"/>
      <c r="F37" s="506"/>
      <c r="G37" s="506"/>
      <c r="H37" s="506"/>
      <c r="I37" s="506"/>
      <c r="J37" s="506">
        <f t="shared" ref="J37:N37" si="10">ROUND(SUM(I36*J16+J36*J17)/12,4)</f>
        <v>2.5413000000000001</v>
      </c>
      <c r="K37" s="506">
        <f t="shared" si="10"/>
        <v>2.5533000000000001</v>
      </c>
      <c r="L37" s="506">
        <f>ROUND(SUM(K36*L16+L36*L17)/12,4)</f>
        <v>0</v>
      </c>
      <c r="M37" s="506">
        <f t="shared" si="10"/>
        <v>0</v>
      </c>
      <c r="N37" s="506">
        <f t="shared" si="10"/>
        <v>0</v>
      </c>
      <c r="O37" s="511"/>
    </row>
    <row r="38" spans="1:15" s="72" customFormat="1" ht="15.75" customHeight="1">
      <c r="B38" s="514"/>
      <c r="C38" s="510"/>
      <c r="D38" s="73"/>
      <c r="E38" s="73"/>
      <c r="F38" s="73"/>
      <c r="G38" s="73"/>
      <c r="H38" s="73"/>
      <c r="I38" s="73"/>
      <c r="J38" s="73"/>
      <c r="K38" s="73"/>
      <c r="L38" s="509"/>
      <c r="M38" s="509"/>
      <c r="N38" s="509"/>
      <c r="O38" s="515"/>
    </row>
    <row r="39" spans="1:15" s="66" customFormat="1">
      <c r="A39" s="64"/>
      <c r="B39" s="638" t="str">
        <f>'1.  LRAMVA Summary'!B31</f>
        <v>Large Use</v>
      </c>
      <c r="C39" s="1052" t="str">
        <f>'2. LRAMVA Threshold'!G28</f>
        <v>kW</v>
      </c>
      <c r="D39" s="47"/>
      <c r="E39" s="47"/>
      <c r="F39" s="47"/>
      <c r="G39" s="47"/>
      <c r="H39" s="47"/>
      <c r="I39" s="47"/>
      <c r="J39" s="47">
        <v>1.3985000000000001</v>
      </c>
      <c r="K39" s="47">
        <v>1.4040999999999999</v>
      </c>
      <c r="L39" s="47"/>
      <c r="M39" s="47"/>
      <c r="N39" s="47"/>
      <c r="O39" s="71"/>
    </row>
    <row r="40" spans="1:15" s="18" customFormat="1" outlineLevel="1">
      <c r="A40" s="4"/>
      <c r="B40" s="564" t="s">
        <v>547</v>
      </c>
      <c r="C40" s="1053"/>
      <c r="D40" s="47"/>
      <c r="E40" s="47"/>
      <c r="F40" s="47"/>
      <c r="G40" s="47"/>
      <c r="H40" s="47"/>
      <c r="I40" s="47"/>
      <c r="J40" s="47"/>
      <c r="K40" s="47"/>
      <c r="L40" s="47"/>
      <c r="M40" s="47"/>
      <c r="N40" s="47"/>
      <c r="O40" s="71"/>
    </row>
    <row r="41" spans="1:15" s="18" customFormat="1" outlineLevel="1">
      <c r="A41" s="4"/>
      <c r="B41" s="564" t="s">
        <v>548</v>
      </c>
      <c r="C41" s="1053"/>
      <c r="D41" s="47"/>
      <c r="E41" s="47"/>
      <c r="F41" s="47"/>
      <c r="G41" s="47"/>
      <c r="H41" s="47"/>
      <c r="I41" s="47"/>
      <c r="J41" s="47"/>
      <c r="K41" s="47">
        <v>1.6000000000000001E-3</v>
      </c>
      <c r="L41" s="47"/>
      <c r="M41" s="47"/>
      <c r="N41" s="47"/>
      <c r="O41" s="71"/>
    </row>
    <row r="42" spans="1:15" s="18" customFormat="1" outlineLevel="1">
      <c r="A42" s="4"/>
      <c r="B42" s="564" t="s">
        <v>549</v>
      </c>
      <c r="C42" s="1053"/>
      <c r="D42" s="47"/>
      <c r="E42" s="47"/>
      <c r="F42" s="47"/>
      <c r="G42" s="47"/>
      <c r="H42" s="47"/>
      <c r="I42" s="47"/>
      <c r="J42" s="47"/>
      <c r="K42" s="47"/>
      <c r="L42" s="47"/>
      <c r="M42" s="47"/>
      <c r="N42" s="47"/>
      <c r="O42" s="71"/>
    </row>
    <row r="43" spans="1:15" s="18" customFormat="1">
      <c r="A43" s="4"/>
      <c r="B43" s="564" t="s">
        <v>550</v>
      </c>
      <c r="C43" s="1054"/>
      <c r="D43" s="67"/>
      <c r="E43" s="67"/>
      <c r="F43" s="67"/>
      <c r="G43" s="67"/>
      <c r="H43" s="67"/>
      <c r="I43" s="67"/>
      <c r="J43" s="67">
        <f t="shared" ref="J43:N43" si="11">SUM(J39:J42)</f>
        <v>1.3985000000000001</v>
      </c>
      <c r="K43" s="67">
        <f t="shared" ref="K43:L43" si="12">SUM(K39:K42)</f>
        <v>1.4056999999999999</v>
      </c>
      <c r="L43" s="67">
        <f t="shared" si="12"/>
        <v>0</v>
      </c>
      <c r="M43" s="67">
        <f t="shared" si="11"/>
        <v>0</v>
      </c>
      <c r="N43" s="67">
        <f t="shared" si="11"/>
        <v>0</v>
      </c>
      <c r="O43" s="78"/>
    </row>
    <row r="44" spans="1:15" s="14" customFormat="1">
      <c r="A44" s="74"/>
      <c r="B44" s="514" t="s">
        <v>551</v>
      </c>
      <c r="C44" s="510"/>
      <c r="D44" s="73"/>
      <c r="E44" s="506"/>
      <c r="F44" s="506"/>
      <c r="G44" s="506"/>
      <c r="H44" s="506"/>
      <c r="I44" s="506"/>
      <c r="J44" s="506">
        <f t="shared" ref="J44:N44" si="13">ROUND(SUM(I43*J16+J43*J17)/12,4)</f>
        <v>1.3985000000000001</v>
      </c>
      <c r="K44" s="506">
        <f t="shared" si="13"/>
        <v>1.4051</v>
      </c>
      <c r="L44" s="506">
        <f t="shared" si="13"/>
        <v>0</v>
      </c>
      <c r="M44" s="506">
        <f t="shared" si="13"/>
        <v>0</v>
      </c>
      <c r="N44" s="506">
        <f t="shared" si="13"/>
        <v>0</v>
      </c>
      <c r="O44" s="511"/>
    </row>
    <row r="45" spans="1:15" s="72" customFormat="1">
      <c r="A45" s="74"/>
      <c r="B45" s="514"/>
      <c r="C45" s="510"/>
      <c r="D45" s="73"/>
      <c r="E45" s="73"/>
      <c r="F45" s="73"/>
      <c r="G45" s="73"/>
      <c r="H45" s="73"/>
      <c r="I45" s="73"/>
      <c r="J45" s="73"/>
      <c r="K45" s="73"/>
      <c r="L45" s="509"/>
      <c r="M45" s="509"/>
      <c r="N45" s="509"/>
      <c r="O45" s="515"/>
    </row>
    <row r="46" spans="1:15" s="66" customFormat="1">
      <c r="A46" s="64"/>
      <c r="B46" s="638" t="str">
        <f>'1.  LRAMVA Summary'!B32</f>
        <v>Large Use</v>
      </c>
      <c r="C46" s="1052" t="str">
        <f>'2. LRAMVA Threshold'!H28</f>
        <v>kW</v>
      </c>
      <c r="D46" s="47"/>
      <c r="E46" s="47"/>
      <c r="F46" s="47"/>
      <c r="G46" s="47"/>
      <c r="H46" s="47"/>
      <c r="I46" s="47"/>
      <c r="J46" s="47">
        <v>0.26090000000000002</v>
      </c>
      <c r="K46" s="47">
        <v>0.33040000000000003</v>
      </c>
      <c r="L46" s="47"/>
      <c r="M46" s="47"/>
      <c r="N46" s="47"/>
      <c r="O46" s="71"/>
    </row>
    <row r="47" spans="1:15" s="18" customFormat="1" outlineLevel="1">
      <c r="A47" s="4"/>
      <c r="B47" s="564" t="s">
        <v>547</v>
      </c>
      <c r="C47" s="1053"/>
      <c r="D47" s="47"/>
      <c r="E47" s="47"/>
      <c r="F47" s="47"/>
      <c r="G47" s="47"/>
      <c r="H47" s="47"/>
      <c r="I47" s="47"/>
      <c r="J47" s="47"/>
      <c r="K47" s="47"/>
      <c r="L47" s="47"/>
      <c r="M47" s="47"/>
      <c r="N47" s="47"/>
      <c r="O47" s="71"/>
    </row>
    <row r="48" spans="1:15" s="18" customFormat="1" outlineLevel="1">
      <c r="A48" s="4"/>
      <c r="B48" s="564" t="s">
        <v>548</v>
      </c>
      <c r="C48" s="1053"/>
      <c r="D48" s="47"/>
      <c r="E48" s="47"/>
      <c r="F48" s="47"/>
      <c r="G48" s="47"/>
      <c r="H48" s="47"/>
      <c r="I48" s="47"/>
      <c r="J48" s="47"/>
      <c r="K48" s="47">
        <v>9.5999999999999992E-3</v>
      </c>
      <c r="L48" s="47"/>
      <c r="M48" s="47"/>
      <c r="N48" s="47"/>
      <c r="O48" s="71"/>
    </row>
    <row r="49" spans="1:15" s="18" customFormat="1" outlineLevel="1">
      <c r="A49" s="4"/>
      <c r="B49" s="564" t="s">
        <v>549</v>
      </c>
      <c r="C49" s="1053"/>
      <c r="D49" s="47"/>
      <c r="E49" s="47"/>
      <c r="F49" s="47"/>
      <c r="G49" s="47"/>
      <c r="H49" s="47"/>
      <c r="I49" s="47"/>
      <c r="J49" s="47"/>
      <c r="K49" s="47"/>
      <c r="L49" s="47"/>
      <c r="M49" s="47"/>
      <c r="N49" s="47"/>
      <c r="O49" s="71"/>
    </row>
    <row r="50" spans="1:15" s="18" customFormat="1">
      <c r="A50" s="4"/>
      <c r="B50" s="564" t="s">
        <v>550</v>
      </c>
      <c r="C50" s="1054"/>
      <c r="D50" s="67"/>
      <c r="E50" s="67"/>
      <c r="F50" s="67"/>
      <c r="G50" s="67"/>
      <c r="H50" s="67"/>
      <c r="I50" s="67"/>
      <c r="J50" s="67">
        <f t="shared" ref="J50:N50" si="14">SUM(J46:J49)</f>
        <v>0.26090000000000002</v>
      </c>
      <c r="K50" s="67">
        <f t="shared" si="14"/>
        <v>0.34</v>
      </c>
      <c r="L50" s="67">
        <f t="shared" si="14"/>
        <v>0</v>
      </c>
      <c r="M50" s="67">
        <f t="shared" si="14"/>
        <v>0</v>
      </c>
      <c r="N50" s="67">
        <f t="shared" si="14"/>
        <v>0</v>
      </c>
      <c r="O50" s="78"/>
    </row>
    <row r="51" spans="1:15" s="14" customFormat="1">
      <c r="A51" s="74"/>
      <c r="B51" s="514" t="s">
        <v>551</v>
      </c>
      <c r="C51" s="510"/>
      <c r="D51" s="73"/>
      <c r="E51" s="506"/>
      <c r="F51" s="506"/>
      <c r="G51" s="506"/>
      <c r="H51" s="506"/>
      <c r="I51" s="506"/>
      <c r="J51" s="506">
        <f t="shared" ref="J51:N51" si="15">ROUND(SUM(I50*J16+J50*J17)/12,4)</f>
        <v>0.26090000000000002</v>
      </c>
      <c r="K51" s="506">
        <f t="shared" si="15"/>
        <v>0.33339999999999997</v>
      </c>
      <c r="L51" s="506">
        <f>ROUND(SUM(K50*L16+L50*L17)/12,4)</f>
        <v>0</v>
      </c>
      <c r="M51" s="506">
        <f t="shared" si="15"/>
        <v>0</v>
      </c>
      <c r="N51" s="506">
        <f t="shared" si="15"/>
        <v>0</v>
      </c>
      <c r="O51" s="511"/>
    </row>
    <row r="52" spans="1:15" s="72" customFormat="1">
      <c r="A52" s="74"/>
      <c r="B52" s="514"/>
      <c r="C52" s="510"/>
      <c r="D52" s="73"/>
      <c r="E52" s="73"/>
      <c r="F52" s="73"/>
      <c r="G52" s="73"/>
      <c r="H52" s="73"/>
      <c r="I52" s="73"/>
      <c r="J52" s="73"/>
      <c r="K52" s="73"/>
      <c r="L52" s="516"/>
      <c r="M52" s="516"/>
      <c r="N52" s="516"/>
      <c r="O52" s="515"/>
    </row>
    <row r="53" spans="1:15" s="66" customFormat="1">
      <c r="A53" s="64"/>
      <c r="B53" s="638" t="str">
        <f>'1.  LRAMVA Summary'!B33</f>
        <v>Street Lighting</v>
      </c>
      <c r="C53" s="1052" t="str">
        <f>'2. LRAMVA Threshold'!I28</f>
        <v>kW</v>
      </c>
      <c r="D53" s="47"/>
      <c r="E53" s="47"/>
      <c r="F53" s="47"/>
      <c r="G53" s="47"/>
      <c r="H53" s="47"/>
      <c r="I53" s="47"/>
      <c r="J53" s="47">
        <v>6.0732999999999997</v>
      </c>
      <c r="K53" s="47">
        <v>5.7203999999999997</v>
      </c>
      <c r="L53" s="47"/>
      <c r="M53" s="47"/>
      <c r="N53" s="47"/>
      <c r="O53" s="71"/>
    </row>
    <row r="54" spans="1:15" s="18" customFormat="1" outlineLevel="1">
      <c r="A54" s="4"/>
      <c r="B54" s="564" t="s">
        <v>547</v>
      </c>
      <c r="C54" s="1053"/>
      <c r="D54" s="47"/>
      <c r="E54" s="47"/>
      <c r="F54" s="47"/>
      <c r="G54" s="47"/>
      <c r="H54" s="47"/>
      <c r="I54" s="47"/>
      <c r="J54" s="47"/>
      <c r="K54" s="47"/>
      <c r="L54" s="47"/>
      <c r="M54" s="47"/>
      <c r="N54" s="47"/>
      <c r="O54" s="71"/>
    </row>
    <row r="55" spans="1:15" s="18" customFormat="1" outlineLevel="1">
      <c r="A55" s="4"/>
      <c r="B55" s="564" t="s">
        <v>548</v>
      </c>
      <c r="C55" s="1053"/>
      <c r="D55" s="47"/>
      <c r="E55" s="47"/>
      <c r="F55" s="47"/>
      <c r="G55" s="47"/>
      <c r="H55" s="47"/>
      <c r="I55" s="47"/>
      <c r="J55" s="47"/>
      <c r="K55" s="47">
        <v>-9.9599999999999994E-2</v>
      </c>
      <c r="L55" s="47"/>
      <c r="M55" s="47"/>
      <c r="N55" s="47"/>
      <c r="O55" s="71"/>
    </row>
    <row r="56" spans="1:15" s="18" customFormat="1" outlineLevel="1">
      <c r="A56" s="4"/>
      <c r="B56" s="564" t="s">
        <v>549</v>
      </c>
      <c r="C56" s="1053"/>
      <c r="D56" s="47"/>
      <c r="E56" s="47"/>
      <c r="F56" s="47"/>
      <c r="G56" s="47"/>
      <c r="H56" s="47"/>
      <c r="I56" s="47"/>
      <c r="J56" s="47"/>
      <c r="K56" s="47"/>
      <c r="L56" s="47"/>
      <c r="M56" s="47"/>
      <c r="N56" s="47"/>
      <c r="O56" s="71"/>
    </row>
    <row r="57" spans="1:15" s="18" customFormat="1">
      <c r="A57" s="4"/>
      <c r="B57" s="564" t="s">
        <v>550</v>
      </c>
      <c r="C57" s="1054"/>
      <c r="D57" s="67"/>
      <c r="E57" s="67"/>
      <c r="F57" s="67"/>
      <c r="G57" s="67"/>
      <c r="H57" s="67"/>
      <c r="I57" s="67"/>
      <c r="J57" s="67">
        <f t="shared" ref="J57:N57" si="16">SUM(J53:J56)</f>
        <v>6.0732999999999997</v>
      </c>
      <c r="K57" s="67">
        <f t="shared" ref="K57:L57" si="17">SUM(K53:K56)</f>
        <v>5.6208</v>
      </c>
      <c r="L57" s="67">
        <f t="shared" si="17"/>
        <v>0</v>
      </c>
      <c r="M57" s="67">
        <f t="shared" si="16"/>
        <v>0</v>
      </c>
      <c r="N57" s="67">
        <f t="shared" si="16"/>
        <v>0</v>
      </c>
      <c r="O57" s="79"/>
    </row>
    <row r="58" spans="1:15" s="14" customFormat="1">
      <c r="A58" s="74"/>
      <c r="B58" s="514" t="s">
        <v>551</v>
      </c>
      <c r="C58" s="510"/>
      <c r="D58" s="73"/>
      <c r="E58" s="506"/>
      <c r="F58" s="506"/>
      <c r="G58" s="506"/>
      <c r="H58" s="506"/>
      <c r="I58" s="506"/>
      <c r="J58" s="506">
        <f t="shared" ref="J58:N58" si="18">ROUND(SUM(I57*J16+J57*J17)/12,4)</f>
        <v>6.0732999999999997</v>
      </c>
      <c r="K58" s="506">
        <f t="shared" si="18"/>
        <v>5.6585000000000001</v>
      </c>
      <c r="L58" s="506">
        <f>ROUND(SUM(K57*L16+L57*L17)/12,4)</f>
        <v>0</v>
      </c>
      <c r="M58" s="506">
        <f t="shared" si="18"/>
        <v>0</v>
      </c>
      <c r="N58" s="506">
        <f t="shared" si="18"/>
        <v>0</v>
      </c>
      <c r="O58" s="511"/>
    </row>
    <row r="59" spans="1:15" s="72" customFormat="1">
      <c r="A59" s="74"/>
      <c r="B59" s="514"/>
      <c r="C59" s="510"/>
      <c r="D59" s="73"/>
      <c r="E59" s="73"/>
      <c r="F59" s="73"/>
      <c r="G59" s="73"/>
      <c r="H59" s="73"/>
      <c r="I59" s="73"/>
      <c r="J59" s="73"/>
      <c r="K59" s="73"/>
      <c r="L59" s="516"/>
      <c r="M59" s="516"/>
      <c r="N59" s="516"/>
      <c r="O59" s="515"/>
    </row>
    <row r="60" spans="1:15" s="66" customFormat="1">
      <c r="A60" s="64"/>
      <c r="B60" s="638" t="str">
        <f>'1.  LRAMVA Summary'!B34</f>
        <v>Unmetered Scattered Load</v>
      </c>
      <c r="C60" s="1052" t="str">
        <f>'2. LRAMVA Threshold'!J28</f>
        <v>kWh</v>
      </c>
      <c r="D60" s="47"/>
      <c r="E60" s="47"/>
      <c r="F60" s="47"/>
      <c r="G60" s="47"/>
      <c r="H60" s="47"/>
      <c r="I60" s="47"/>
      <c r="J60" s="47"/>
      <c r="K60" s="47">
        <v>1.32E-2</v>
      </c>
      <c r="L60" s="47"/>
      <c r="M60" s="47"/>
      <c r="N60" s="47"/>
      <c r="O60" s="71"/>
    </row>
    <row r="61" spans="1:15" s="18" customFormat="1" ht="14.4" customHeight="1" outlineLevel="1">
      <c r="A61" s="4"/>
      <c r="B61" s="564" t="s">
        <v>547</v>
      </c>
      <c r="C61" s="1053"/>
      <c r="D61" s="47"/>
      <c r="E61" s="47"/>
      <c r="F61" s="47"/>
      <c r="G61" s="47"/>
      <c r="H61" s="47"/>
      <c r="I61" s="47"/>
      <c r="J61" s="47"/>
      <c r="K61" s="47"/>
      <c r="L61" s="47"/>
      <c r="M61" s="47"/>
      <c r="N61" s="47"/>
      <c r="O61" s="71"/>
    </row>
    <row r="62" spans="1:15" s="18" customFormat="1" ht="14.4" customHeight="1" outlineLevel="1">
      <c r="A62" s="4"/>
      <c r="B62" s="564" t="s">
        <v>548</v>
      </c>
      <c r="C62" s="1053"/>
      <c r="D62" s="47"/>
      <c r="E62" s="47"/>
      <c r="F62" s="47"/>
      <c r="G62" s="47"/>
      <c r="H62" s="47"/>
      <c r="I62" s="47"/>
      <c r="J62" s="47"/>
      <c r="K62" s="47"/>
      <c r="L62" s="47"/>
      <c r="M62" s="47"/>
      <c r="N62" s="47"/>
      <c r="O62" s="71"/>
    </row>
    <row r="63" spans="1:15" s="18" customFormat="1" ht="14.4" customHeight="1" outlineLevel="1">
      <c r="A63" s="4"/>
      <c r="B63" s="564" t="s">
        <v>549</v>
      </c>
      <c r="C63" s="1053"/>
      <c r="D63" s="47"/>
      <c r="E63" s="47"/>
      <c r="F63" s="47"/>
      <c r="G63" s="47"/>
      <c r="H63" s="47"/>
      <c r="I63" s="47"/>
      <c r="J63" s="47"/>
      <c r="K63" s="47"/>
      <c r="L63" s="47"/>
      <c r="M63" s="47"/>
      <c r="N63" s="47"/>
      <c r="O63" s="71"/>
    </row>
    <row r="64" spans="1:15" s="18" customFormat="1">
      <c r="A64" s="4"/>
      <c r="B64" s="564" t="s">
        <v>550</v>
      </c>
      <c r="C64" s="1054"/>
      <c r="D64" s="67">
        <f>SUM(D60:D63)</f>
        <v>0</v>
      </c>
      <c r="E64" s="67">
        <f t="shared" ref="E64:N64" si="19">SUM(E60:E63)</f>
        <v>0</v>
      </c>
      <c r="F64" s="67">
        <f t="shared" si="19"/>
        <v>0</v>
      </c>
      <c r="G64" s="67">
        <f t="shared" si="19"/>
        <v>0</v>
      </c>
      <c r="H64" s="67">
        <f t="shared" si="19"/>
        <v>0</v>
      </c>
      <c r="I64" s="67">
        <f t="shared" si="19"/>
        <v>0</v>
      </c>
      <c r="J64" s="67">
        <f t="shared" si="19"/>
        <v>0</v>
      </c>
      <c r="K64" s="67">
        <f t="shared" si="19"/>
        <v>1.32E-2</v>
      </c>
      <c r="L64" s="67">
        <f t="shared" si="19"/>
        <v>0</v>
      </c>
      <c r="M64" s="67">
        <f t="shared" si="19"/>
        <v>0</v>
      </c>
      <c r="N64" s="67">
        <f t="shared" si="19"/>
        <v>0</v>
      </c>
      <c r="O64" s="79"/>
    </row>
    <row r="65" spans="1:15" s="14" customFormat="1">
      <c r="A65" s="74"/>
      <c r="B65" s="514" t="s">
        <v>551</v>
      </c>
      <c r="C65" s="510"/>
      <c r="D65" s="73"/>
      <c r="E65" s="506">
        <f t="shared" ref="E65:N65" si="20">ROUND(SUM(D64*E16+E64*E17)/12,4)</f>
        <v>0</v>
      </c>
      <c r="F65" s="506">
        <f t="shared" si="20"/>
        <v>0</v>
      </c>
      <c r="G65" s="506">
        <f t="shared" si="20"/>
        <v>0</v>
      </c>
      <c r="H65" s="506">
        <f t="shared" si="20"/>
        <v>0</v>
      </c>
      <c r="I65" s="506">
        <f>ROUND(SUM(H64*I16+I64*I17)/12,4)</f>
        <v>0</v>
      </c>
      <c r="J65" s="506">
        <f t="shared" si="20"/>
        <v>0</v>
      </c>
      <c r="K65" s="506">
        <f t="shared" si="20"/>
        <v>1.21E-2</v>
      </c>
      <c r="L65" s="506">
        <f t="shared" si="20"/>
        <v>0</v>
      </c>
      <c r="M65" s="506">
        <f t="shared" si="20"/>
        <v>0</v>
      </c>
      <c r="N65" s="506">
        <f t="shared" si="20"/>
        <v>0</v>
      </c>
      <c r="O65" s="511"/>
    </row>
    <row r="66" spans="1:15" s="14" customFormat="1" hidden="1">
      <c r="A66" s="74"/>
      <c r="B66" s="75"/>
      <c r="C66" s="82"/>
      <c r="D66" s="73"/>
      <c r="E66" s="73"/>
      <c r="F66" s="73"/>
      <c r="G66" s="73"/>
      <c r="H66" s="73"/>
      <c r="I66" s="73"/>
      <c r="J66" s="73"/>
      <c r="K66" s="73"/>
      <c r="L66" s="509"/>
      <c r="M66" s="509"/>
      <c r="N66" s="509"/>
      <c r="O66" s="511"/>
    </row>
    <row r="67" spans="1:15" s="66" customFormat="1" hidden="1">
      <c r="A67" s="64"/>
      <c r="B67" s="638">
        <f>'1.  LRAMVA Summary'!B35</f>
        <v>0</v>
      </c>
      <c r="C67" s="1052" t="str">
        <f>'2. LRAMVA Threshold'!K28</f>
        <v/>
      </c>
      <c r="D67" s="47"/>
      <c r="E67" s="47"/>
      <c r="F67" s="47"/>
      <c r="G67" s="47"/>
      <c r="H67" s="47"/>
      <c r="I67" s="47"/>
      <c r="J67" s="47"/>
      <c r="K67" s="47"/>
      <c r="L67" s="47"/>
      <c r="M67" s="47"/>
      <c r="N67" s="47"/>
      <c r="O67" s="71"/>
    </row>
    <row r="68" spans="1:15" s="18" customFormat="1" hidden="1" outlineLevel="1">
      <c r="A68" s="4"/>
      <c r="B68" s="564" t="s">
        <v>547</v>
      </c>
      <c r="C68" s="1053"/>
      <c r="D68" s="47"/>
      <c r="E68" s="47"/>
      <c r="F68" s="47"/>
      <c r="G68" s="47"/>
      <c r="H68" s="47"/>
      <c r="I68" s="47"/>
      <c r="J68" s="47"/>
      <c r="K68" s="47"/>
      <c r="L68" s="47"/>
      <c r="M68" s="47"/>
      <c r="N68" s="47"/>
      <c r="O68" s="71"/>
    </row>
    <row r="69" spans="1:15" s="18" customFormat="1" hidden="1" outlineLevel="1">
      <c r="A69" s="4"/>
      <c r="B69" s="564" t="s">
        <v>548</v>
      </c>
      <c r="C69" s="1053"/>
      <c r="D69" s="47"/>
      <c r="E69" s="47"/>
      <c r="F69" s="47"/>
      <c r="G69" s="47"/>
      <c r="H69" s="47"/>
      <c r="I69" s="47"/>
      <c r="J69" s="47"/>
      <c r="K69" s="47"/>
      <c r="L69" s="47"/>
      <c r="M69" s="47"/>
      <c r="N69" s="47"/>
      <c r="O69" s="71"/>
    </row>
    <row r="70" spans="1:15" s="18" customFormat="1" hidden="1" outlineLevel="1">
      <c r="A70" s="4"/>
      <c r="B70" s="564" t="s">
        <v>549</v>
      </c>
      <c r="C70" s="1053"/>
      <c r="D70" s="47"/>
      <c r="E70" s="47"/>
      <c r="F70" s="47"/>
      <c r="G70" s="47"/>
      <c r="H70" s="47"/>
      <c r="I70" s="47"/>
      <c r="J70" s="47"/>
      <c r="K70" s="47"/>
      <c r="L70" s="47"/>
      <c r="M70" s="47"/>
      <c r="N70" s="47"/>
      <c r="O70" s="71"/>
    </row>
    <row r="71" spans="1:15" s="18" customFormat="1" hidden="1" collapsed="1">
      <c r="A71" s="4"/>
      <c r="B71" s="564" t="s">
        <v>550</v>
      </c>
      <c r="C71" s="1054"/>
      <c r="D71" s="67">
        <f>SUM(D67:D70)</f>
        <v>0</v>
      </c>
      <c r="E71" s="67">
        <f t="shared" ref="E71:N71" si="21">SUM(E67:E70)</f>
        <v>0</v>
      </c>
      <c r="F71" s="67">
        <f>SUM(F67:F70)</f>
        <v>0</v>
      </c>
      <c r="G71" s="67">
        <f t="shared" si="21"/>
        <v>0</v>
      </c>
      <c r="H71" s="67">
        <f t="shared" si="21"/>
        <v>0</v>
      </c>
      <c r="I71" s="67">
        <f t="shared" si="21"/>
        <v>0</v>
      </c>
      <c r="J71" s="67">
        <f t="shared" si="21"/>
        <v>0</v>
      </c>
      <c r="K71" s="67">
        <f t="shared" si="21"/>
        <v>0</v>
      </c>
      <c r="L71" s="67">
        <f t="shared" si="21"/>
        <v>0</v>
      </c>
      <c r="M71" s="67">
        <f t="shared" si="21"/>
        <v>0</v>
      </c>
      <c r="N71" s="67">
        <f t="shared" si="21"/>
        <v>0</v>
      </c>
      <c r="O71" s="79"/>
    </row>
    <row r="72" spans="1:15" s="14" customFormat="1" hidden="1">
      <c r="A72" s="74"/>
      <c r="B72" s="514" t="s">
        <v>551</v>
      </c>
      <c r="C72" s="510"/>
      <c r="D72" s="73"/>
      <c r="E72" s="506">
        <f t="shared" ref="E72:N72" si="22">ROUND(SUM(D71*E16+E71*E17)/12,4)</f>
        <v>0</v>
      </c>
      <c r="F72" s="506">
        <f t="shared" si="22"/>
        <v>0</v>
      </c>
      <c r="G72" s="506">
        <f t="shared" si="22"/>
        <v>0</v>
      </c>
      <c r="H72" s="506">
        <f t="shared" si="22"/>
        <v>0</v>
      </c>
      <c r="I72" s="506">
        <f t="shared" si="22"/>
        <v>0</v>
      </c>
      <c r="J72" s="506">
        <f t="shared" si="22"/>
        <v>0</v>
      </c>
      <c r="K72" s="506">
        <f t="shared" si="22"/>
        <v>0</v>
      </c>
      <c r="L72" s="506">
        <f t="shared" si="22"/>
        <v>0</v>
      </c>
      <c r="M72" s="506">
        <f t="shared" si="22"/>
        <v>0</v>
      </c>
      <c r="N72" s="506">
        <f t="shared" si="22"/>
        <v>0</v>
      </c>
      <c r="O72" s="511"/>
    </row>
    <row r="73" spans="1:15" s="14" customFormat="1" hidden="1">
      <c r="A73" s="74"/>
      <c r="B73" s="503"/>
      <c r="C73" s="510"/>
      <c r="D73" s="73"/>
      <c r="E73" s="506"/>
      <c r="F73" s="506"/>
      <c r="G73" s="506"/>
      <c r="H73" s="506"/>
      <c r="I73" s="506"/>
      <c r="J73" s="506"/>
      <c r="K73" s="506"/>
      <c r="L73" s="506"/>
      <c r="M73" s="506"/>
      <c r="N73" s="506"/>
      <c r="O73" s="511"/>
    </row>
    <row r="74" spans="1:15" s="66" customFormat="1" hidden="1">
      <c r="A74" s="64"/>
      <c r="B74" s="638">
        <f>'1.  LRAMVA Summary'!B36</f>
        <v>0</v>
      </c>
      <c r="C74" s="1052" t="str">
        <f>'2. LRAMVA Threshold'!L28</f>
        <v/>
      </c>
      <c r="D74" s="47"/>
      <c r="E74" s="47"/>
      <c r="F74" s="47"/>
      <c r="G74" s="47"/>
      <c r="H74" s="47"/>
      <c r="I74" s="47"/>
      <c r="J74" s="47"/>
      <c r="K74" s="47"/>
      <c r="L74" s="47"/>
      <c r="M74" s="47"/>
      <c r="N74" s="47"/>
      <c r="O74" s="71"/>
    </row>
    <row r="75" spans="1:15" s="18" customFormat="1" hidden="1" outlineLevel="1">
      <c r="A75" s="4"/>
      <c r="B75" s="564" t="s">
        <v>547</v>
      </c>
      <c r="C75" s="1053"/>
      <c r="D75" s="47"/>
      <c r="E75" s="47"/>
      <c r="F75" s="47"/>
      <c r="G75" s="47"/>
      <c r="H75" s="47"/>
      <c r="I75" s="47"/>
      <c r="J75" s="47"/>
      <c r="K75" s="47"/>
      <c r="L75" s="47"/>
      <c r="M75" s="47"/>
      <c r="N75" s="47"/>
      <c r="O75" s="71"/>
    </row>
    <row r="76" spans="1:15" s="18" customFormat="1" hidden="1" outlineLevel="1">
      <c r="A76" s="4"/>
      <c r="B76" s="564" t="s">
        <v>548</v>
      </c>
      <c r="C76" s="1053"/>
      <c r="D76" s="47"/>
      <c r="E76" s="47"/>
      <c r="F76" s="47"/>
      <c r="G76" s="47"/>
      <c r="H76" s="47"/>
      <c r="I76" s="47"/>
      <c r="J76" s="47"/>
      <c r="K76" s="47"/>
      <c r="L76" s="47"/>
      <c r="M76" s="47"/>
      <c r="N76" s="47"/>
      <c r="O76" s="71"/>
    </row>
    <row r="77" spans="1:15" s="18" customFormat="1" hidden="1" outlineLevel="1">
      <c r="A77" s="4"/>
      <c r="B77" s="564" t="s">
        <v>549</v>
      </c>
      <c r="C77" s="1053"/>
      <c r="D77" s="47"/>
      <c r="E77" s="47"/>
      <c r="F77" s="47"/>
      <c r="G77" s="47"/>
      <c r="H77" s="47"/>
      <c r="I77" s="47"/>
      <c r="J77" s="47"/>
      <c r="K77" s="47"/>
      <c r="L77" s="47"/>
      <c r="M77" s="47"/>
      <c r="N77" s="47"/>
      <c r="O77" s="71"/>
    </row>
    <row r="78" spans="1:15" s="18" customFormat="1" hidden="1" collapsed="1">
      <c r="A78" s="4"/>
      <c r="B78" s="564" t="s">
        <v>550</v>
      </c>
      <c r="C78" s="1054"/>
      <c r="D78" s="67">
        <f>SUM(D74:D77)</f>
        <v>0</v>
      </c>
      <c r="E78" s="67">
        <f>SUM(E74:E77)</f>
        <v>0</v>
      </c>
      <c r="F78" s="67">
        <f t="shared" ref="F78:N78" si="23">SUM(F74:F77)</f>
        <v>0</v>
      </c>
      <c r="G78" s="67">
        <f t="shared" si="23"/>
        <v>0</v>
      </c>
      <c r="H78" s="67">
        <f t="shared" si="23"/>
        <v>0</v>
      </c>
      <c r="I78" s="67">
        <f t="shared" si="23"/>
        <v>0</v>
      </c>
      <c r="J78" s="67">
        <f t="shared" si="23"/>
        <v>0</v>
      </c>
      <c r="K78" s="67">
        <f t="shared" si="23"/>
        <v>0</v>
      </c>
      <c r="L78" s="67">
        <f t="shared" si="23"/>
        <v>0</v>
      </c>
      <c r="M78" s="67">
        <f t="shared" si="23"/>
        <v>0</v>
      </c>
      <c r="N78" s="67">
        <f t="shared" si="23"/>
        <v>0</v>
      </c>
      <c r="O78" s="79"/>
    </row>
    <row r="79" spans="1:15" s="14" customFormat="1" hidden="1">
      <c r="A79" s="74"/>
      <c r="B79" s="514" t="s">
        <v>551</v>
      </c>
      <c r="C79" s="510"/>
      <c r="D79" s="73"/>
      <c r="E79" s="506">
        <f t="shared" ref="E79:N79" si="24">ROUND(SUM(D78*E16+E78*E17)/12,4)</f>
        <v>0</v>
      </c>
      <c r="F79" s="506">
        <f t="shared" si="24"/>
        <v>0</v>
      </c>
      <c r="G79" s="506">
        <f t="shared" si="24"/>
        <v>0</v>
      </c>
      <c r="H79" s="506">
        <f t="shared" si="24"/>
        <v>0</v>
      </c>
      <c r="I79" s="506">
        <f t="shared" si="24"/>
        <v>0</v>
      </c>
      <c r="J79" s="506">
        <f t="shared" si="24"/>
        <v>0</v>
      </c>
      <c r="K79" s="506">
        <f t="shared" si="24"/>
        <v>0</v>
      </c>
      <c r="L79" s="506">
        <f t="shared" si="24"/>
        <v>0</v>
      </c>
      <c r="M79" s="506">
        <f t="shared" si="24"/>
        <v>0</v>
      </c>
      <c r="N79" s="506">
        <f t="shared" si="24"/>
        <v>0</v>
      </c>
      <c r="O79" s="511"/>
    </row>
    <row r="80" spans="1:15" s="14" customFormat="1" hidden="1">
      <c r="A80" s="74"/>
      <c r="B80" s="503"/>
      <c r="C80" s="510"/>
      <c r="D80" s="73"/>
      <c r="E80" s="506"/>
      <c r="F80" s="506"/>
      <c r="G80" s="506"/>
      <c r="H80" s="506"/>
      <c r="I80" s="506"/>
      <c r="J80" s="506"/>
      <c r="K80" s="506"/>
      <c r="L80" s="506"/>
      <c r="M80" s="506"/>
      <c r="N80" s="506"/>
      <c r="O80" s="511"/>
    </row>
    <row r="81" spans="1:15" s="66" customFormat="1" hidden="1">
      <c r="A81" s="64"/>
      <c r="B81" s="638">
        <f>'1.  LRAMVA Summary'!B37</f>
        <v>0</v>
      </c>
      <c r="C81" s="1052" t="str">
        <f>'2. LRAMVA Threshold'!M28</f>
        <v/>
      </c>
      <c r="D81" s="47"/>
      <c r="E81" s="47"/>
      <c r="F81" s="47"/>
      <c r="G81" s="47"/>
      <c r="H81" s="47"/>
      <c r="I81" s="47"/>
      <c r="J81" s="47"/>
      <c r="K81" s="47"/>
      <c r="L81" s="47"/>
      <c r="M81" s="47"/>
      <c r="N81" s="47"/>
      <c r="O81" s="71"/>
    </row>
    <row r="82" spans="1:15" s="18" customFormat="1" hidden="1" outlineLevel="1">
      <c r="A82" s="4"/>
      <c r="B82" s="564" t="s">
        <v>547</v>
      </c>
      <c r="C82" s="1053"/>
      <c r="D82" s="47"/>
      <c r="E82" s="47"/>
      <c r="F82" s="47"/>
      <c r="G82" s="47"/>
      <c r="H82" s="47"/>
      <c r="I82" s="47"/>
      <c r="J82" s="47"/>
      <c r="K82" s="47"/>
      <c r="L82" s="47"/>
      <c r="M82" s="47"/>
      <c r="N82" s="47"/>
      <c r="O82" s="71"/>
    </row>
    <row r="83" spans="1:15" s="18" customFormat="1" hidden="1" outlineLevel="1">
      <c r="A83" s="4"/>
      <c r="B83" s="564" t="s">
        <v>548</v>
      </c>
      <c r="C83" s="1053"/>
      <c r="D83" s="47"/>
      <c r="E83" s="47"/>
      <c r="F83" s="47"/>
      <c r="G83" s="47"/>
      <c r="H83" s="47"/>
      <c r="I83" s="47"/>
      <c r="J83" s="47"/>
      <c r="K83" s="47"/>
      <c r="L83" s="47"/>
      <c r="M83" s="47"/>
      <c r="N83" s="47"/>
      <c r="O83" s="71"/>
    </row>
    <row r="84" spans="1:15" s="18" customFormat="1" hidden="1" outlineLevel="1">
      <c r="A84" s="4"/>
      <c r="B84" s="564" t="s">
        <v>549</v>
      </c>
      <c r="C84" s="1053"/>
      <c r="D84" s="47"/>
      <c r="E84" s="47"/>
      <c r="F84" s="47"/>
      <c r="G84" s="47"/>
      <c r="H84" s="47"/>
      <c r="I84" s="47"/>
      <c r="J84" s="47"/>
      <c r="K84" s="47"/>
      <c r="L84" s="47"/>
      <c r="M84" s="47"/>
      <c r="N84" s="47"/>
      <c r="O84" s="71"/>
    </row>
    <row r="85" spans="1:15" s="18" customFormat="1" hidden="1" collapsed="1">
      <c r="A85" s="4"/>
      <c r="B85" s="564" t="s">
        <v>550</v>
      </c>
      <c r="C85" s="1054"/>
      <c r="D85" s="67">
        <f>SUM(D81:D84)</f>
        <v>0</v>
      </c>
      <c r="E85" s="67">
        <f>SUM(E81:E84)</f>
        <v>0</v>
      </c>
      <c r="F85" s="67">
        <f t="shared" ref="F85:N85" si="25">SUM(F81:F84)</f>
        <v>0</v>
      </c>
      <c r="G85" s="67">
        <f t="shared" si="25"/>
        <v>0</v>
      </c>
      <c r="H85" s="67">
        <f t="shared" si="25"/>
        <v>0</v>
      </c>
      <c r="I85" s="67">
        <f t="shared" si="25"/>
        <v>0</v>
      </c>
      <c r="J85" s="67">
        <f t="shared" si="25"/>
        <v>0</v>
      </c>
      <c r="K85" s="67">
        <f t="shared" si="25"/>
        <v>0</v>
      </c>
      <c r="L85" s="67">
        <f t="shared" si="25"/>
        <v>0</v>
      </c>
      <c r="M85" s="67">
        <f t="shared" si="25"/>
        <v>0</v>
      </c>
      <c r="N85" s="67">
        <f t="shared" si="25"/>
        <v>0</v>
      </c>
      <c r="O85" s="79"/>
    </row>
    <row r="86" spans="1:15" s="14" customFormat="1" hidden="1">
      <c r="A86" s="74"/>
      <c r="B86" s="514" t="s">
        <v>551</v>
      </c>
      <c r="C86" s="510"/>
      <c r="D86" s="73"/>
      <c r="E86" s="506">
        <f t="shared" ref="E86:N86" si="26">ROUND(SUM(D85*E16+E85*E17)/12,4)</f>
        <v>0</v>
      </c>
      <c r="F86" s="506">
        <f t="shared" si="26"/>
        <v>0</v>
      </c>
      <c r="G86" s="506">
        <f t="shared" si="26"/>
        <v>0</v>
      </c>
      <c r="H86" s="506">
        <f t="shared" si="26"/>
        <v>0</v>
      </c>
      <c r="I86" s="506">
        <f t="shared" si="26"/>
        <v>0</v>
      </c>
      <c r="J86" s="506">
        <f t="shared" si="26"/>
        <v>0</v>
      </c>
      <c r="K86" s="506">
        <f t="shared" si="26"/>
        <v>0</v>
      </c>
      <c r="L86" s="506">
        <f t="shared" si="26"/>
        <v>0</v>
      </c>
      <c r="M86" s="506">
        <f t="shared" si="26"/>
        <v>0</v>
      </c>
      <c r="N86" s="506">
        <f t="shared" si="26"/>
        <v>0</v>
      </c>
      <c r="O86" s="511"/>
    </row>
    <row r="87" spans="1:15" s="14" customFormat="1" hidden="1">
      <c r="A87" s="74"/>
      <c r="B87" s="503"/>
      <c r="C87" s="510"/>
      <c r="D87" s="73"/>
      <c r="E87" s="506"/>
      <c r="F87" s="506"/>
      <c r="G87" s="506"/>
      <c r="H87" s="506"/>
      <c r="I87" s="506"/>
      <c r="J87" s="506"/>
      <c r="K87" s="506"/>
      <c r="L87" s="506"/>
      <c r="M87" s="506"/>
      <c r="N87" s="506"/>
      <c r="O87" s="511"/>
    </row>
    <row r="88" spans="1:15" s="66" customFormat="1" hidden="1">
      <c r="A88" s="64"/>
      <c r="B88" s="638">
        <f>'1.  LRAMVA Summary'!B38</f>
        <v>0</v>
      </c>
      <c r="C88" s="1052" t="str">
        <f>'2. LRAMVA Threshold'!N28</f>
        <v/>
      </c>
      <c r="D88" s="47"/>
      <c r="E88" s="47"/>
      <c r="F88" s="47"/>
      <c r="G88" s="47"/>
      <c r="H88" s="47"/>
      <c r="I88" s="47"/>
      <c r="J88" s="47"/>
      <c r="K88" s="47"/>
      <c r="L88" s="47"/>
      <c r="M88" s="47"/>
      <c r="N88" s="47"/>
      <c r="O88" s="71"/>
    </row>
    <row r="89" spans="1:15" s="18" customFormat="1" hidden="1" outlineLevel="1">
      <c r="A89" s="4"/>
      <c r="B89" s="564" t="s">
        <v>547</v>
      </c>
      <c r="C89" s="1053"/>
      <c r="D89" s="47"/>
      <c r="E89" s="47"/>
      <c r="F89" s="47"/>
      <c r="G89" s="47"/>
      <c r="H89" s="47"/>
      <c r="I89" s="47"/>
      <c r="J89" s="47"/>
      <c r="K89" s="47"/>
      <c r="L89" s="47"/>
      <c r="M89" s="47"/>
      <c r="N89" s="47"/>
      <c r="O89" s="71"/>
    </row>
    <row r="90" spans="1:15" s="18" customFormat="1" hidden="1" outlineLevel="1">
      <c r="A90" s="4"/>
      <c r="B90" s="564" t="s">
        <v>548</v>
      </c>
      <c r="C90" s="1053"/>
      <c r="D90" s="47"/>
      <c r="E90" s="47"/>
      <c r="F90" s="47"/>
      <c r="G90" s="47"/>
      <c r="H90" s="47"/>
      <c r="I90" s="47"/>
      <c r="J90" s="47"/>
      <c r="K90" s="47"/>
      <c r="L90" s="47"/>
      <c r="M90" s="47"/>
      <c r="N90" s="47"/>
      <c r="O90" s="71"/>
    </row>
    <row r="91" spans="1:15" s="18" customFormat="1" hidden="1" outlineLevel="1">
      <c r="A91" s="4"/>
      <c r="B91" s="564" t="s">
        <v>549</v>
      </c>
      <c r="C91" s="1053"/>
      <c r="D91" s="47"/>
      <c r="E91" s="47"/>
      <c r="F91" s="47"/>
      <c r="G91" s="47"/>
      <c r="H91" s="47"/>
      <c r="I91" s="47"/>
      <c r="J91" s="47"/>
      <c r="K91" s="47"/>
      <c r="L91" s="47"/>
      <c r="M91" s="47"/>
      <c r="N91" s="47"/>
      <c r="O91" s="71"/>
    </row>
    <row r="92" spans="1:15" s="18" customFormat="1" hidden="1" collapsed="1">
      <c r="A92" s="4"/>
      <c r="B92" s="564" t="s">
        <v>550</v>
      </c>
      <c r="C92" s="1054"/>
      <c r="D92" s="67">
        <f>SUM(D88:D91)</f>
        <v>0</v>
      </c>
      <c r="E92" s="67">
        <f>SUM(E88:E91)</f>
        <v>0</v>
      </c>
      <c r="F92" s="67">
        <f t="shared" ref="F92:N92" si="27">SUM(F88:F91)</f>
        <v>0</v>
      </c>
      <c r="G92" s="67">
        <f t="shared" si="27"/>
        <v>0</v>
      </c>
      <c r="H92" s="67">
        <f t="shared" si="27"/>
        <v>0</v>
      </c>
      <c r="I92" s="67">
        <f t="shared" si="27"/>
        <v>0</v>
      </c>
      <c r="J92" s="67">
        <f t="shared" si="27"/>
        <v>0</v>
      </c>
      <c r="K92" s="67">
        <f t="shared" si="27"/>
        <v>0</v>
      </c>
      <c r="L92" s="67">
        <f t="shared" si="27"/>
        <v>0</v>
      </c>
      <c r="M92" s="67">
        <f t="shared" si="27"/>
        <v>0</v>
      </c>
      <c r="N92" s="67">
        <f t="shared" si="27"/>
        <v>0</v>
      </c>
      <c r="O92" s="79"/>
    </row>
    <row r="93" spans="1:15" s="14" customFormat="1" hidden="1">
      <c r="A93" s="74"/>
      <c r="B93" s="514" t="s">
        <v>551</v>
      </c>
      <c r="C93" s="510"/>
      <c r="D93" s="73"/>
      <c r="E93" s="506">
        <f t="shared" ref="E93:N93" si="28">ROUND(SUM(D92*E16+E92*E17)/12,4)</f>
        <v>0</v>
      </c>
      <c r="F93" s="506">
        <f t="shared" si="28"/>
        <v>0</v>
      </c>
      <c r="G93" s="506">
        <f t="shared" si="28"/>
        <v>0</v>
      </c>
      <c r="H93" s="506">
        <f t="shared" si="28"/>
        <v>0</v>
      </c>
      <c r="I93" s="506">
        <f t="shared" si="28"/>
        <v>0</v>
      </c>
      <c r="J93" s="506">
        <f t="shared" si="28"/>
        <v>0</v>
      </c>
      <c r="K93" s="506">
        <f t="shared" si="28"/>
        <v>0</v>
      </c>
      <c r="L93" s="506">
        <f t="shared" si="28"/>
        <v>0</v>
      </c>
      <c r="M93" s="506">
        <f t="shared" si="28"/>
        <v>0</v>
      </c>
      <c r="N93" s="506">
        <f t="shared" si="28"/>
        <v>0</v>
      </c>
      <c r="O93" s="511"/>
    </row>
    <row r="94" spans="1:15" s="14" customFormat="1" hidden="1">
      <c r="A94" s="74"/>
      <c r="B94" s="503"/>
      <c r="C94" s="510"/>
      <c r="D94" s="73"/>
      <c r="E94" s="506"/>
      <c r="F94" s="506"/>
      <c r="G94" s="506"/>
      <c r="H94" s="506"/>
      <c r="I94" s="506"/>
      <c r="J94" s="506"/>
      <c r="K94" s="506"/>
      <c r="L94" s="506"/>
      <c r="M94" s="506"/>
      <c r="N94" s="506"/>
      <c r="O94" s="511"/>
    </row>
    <row r="95" spans="1:15" s="66" customFormat="1" hidden="1">
      <c r="A95" s="64"/>
      <c r="B95" s="638">
        <f>'1.  LRAMVA Summary'!B39</f>
        <v>0</v>
      </c>
      <c r="C95" s="1052" t="str">
        <f>'2. LRAMVA Threshold'!O28</f>
        <v/>
      </c>
      <c r="D95" s="47"/>
      <c r="E95" s="47"/>
      <c r="F95" s="47"/>
      <c r="G95" s="47"/>
      <c r="H95" s="47"/>
      <c r="I95" s="47"/>
      <c r="J95" s="47"/>
      <c r="K95" s="47"/>
      <c r="L95" s="47"/>
      <c r="M95" s="47"/>
      <c r="N95" s="47"/>
      <c r="O95" s="71"/>
    </row>
    <row r="96" spans="1:15" s="18" customFormat="1" hidden="1" outlineLevel="1">
      <c r="A96" s="4"/>
      <c r="B96" s="564" t="s">
        <v>547</v>
      </c>
      <c r="C96" s="1053"/>
      <c r="D96" s="47"/>
      <c r="E96" s="47"/>
      <c r="F96" s="47"/>
      <c r="G96" s="47"/>
      <c r="H96" s="47"/>
      <c r="I96" s="47"/>
      <c r="J96" s="47"/>
      <c r="K96" s="47"/>
      <c r="L96" s="47"/>
      <c r="M96" s="47"/>
      <c r="N96" s="47"/>
      <c r="O96" s="71"/>
    </row>
    <row r="97" spans="1:15" s="18" customFormat="1" hidden="1" outlineLevel="1">
      <c r="A97" s="4"/>
      <c r="B97" s="564" t="s">
        <v>548</v>
      </c>
      <c r="C97" s="1053"/>
      <c r="D97" s="47"/>
      <c r="E97" s="47"/>
      <c r="F97" s="47"/>
      <c r="G97" s="47"/>
      <c r="H97" s="47"/>
      <c r="I97" s="47"/>
      <c r="J97" s="47"/>
      <c r="K97" s="47"/>
      <c r="L97" s="47"/>
      <c r="M97" s="47"/>
      <c r="N97" s="47"/>
      <c r="O97" s="71"/>
    </row>
    <row r="98" spans="1:15" s="18" customFormat="1" hidden="1" outlineLevel="1">
      <c r="A98" s="4"/>
      <c r="B98" s="564" t="s">
        <v>549</v>
      </c>
      <c r="C98" s="1053"/>
      <c r="D98" s="47"/>
      <c r="E98" s="47"/>
      <c r="F98" s="47"/>
      <c r="G98" s="47"/>
      <c r="H98" s="47"/>
      <c r="I98" s="47"/>
      <c r="J98" s="47"/>
      <c r="K98" s="47"/>
      <c r="L98" s="47"/>
      <c r="M98" s="47"/>
      <c r="N98" s="47"/>
      <c r="O98" s="71"/>
    </row>
    <row r="99" spans="1:15" s="18" customFormat="1" hidden="1" collapsed="1">
      <c r="A99" s="4"/>
      <c r="B99" s="564" t="s">
        <v>550</v>
      </c>
      <c r="C99" s="1054"/>
      <c r="D99" s="67">
        <f>SUM(D95:D98)</f>
        <v>0</v>
      </c>
      <c r="E99" s="67">
        <f>SUM(E95:E98)</f>
        <v>0</v>
      </c>
      <c r="F99" s="67">
        <f t="shared" ref="F99:N99" si="29">SUM(F95:F98)</f>
        <v>0</v>
      </c>
      <c r="G99" s="67">
        <f t="shared" si="29"/>
        <v>0</v>
      </c>
      <c r="H99" s="67">
        <f t="shared" si="29"/>
        <v>0</v>
      </c>
      <c r="I99" s="67">
        <f t="shared" si="29"/>
        <v>0</v>
      </c>
      <c r="J99" s="67">
        <f t="shared" si="29"/>
        <v>0</v>
      </c>
      <c r="K99" s="67">
        <f t="shared" si="29"/>
        <v>0</v>
      </c>
      <c r="L99" s="67">
        <f t="shared" si="29"/>
        <v>0</v>
      </c>
      <c r="M99" s="67">
        <f t="shared" si="29"/>
        <v>0</v>
      </c>
      <c r="N99" s="67">
        <f t="shared" si="29"/>
        <v>0</v>
      </c>
      <c r="O99" s="79"/>
    </row>
    <row r="100" spans="1:15" s="14" customFormat="1" hidden="1">
      <c r="A100" s="74"/>
      <c r="B100" s="514" t="s">
        <v>551</v>
      </c>
      <c r="C100" s="510"/>
      <c r="D100" s="73"/>
      <c r="E100" s="506">
        <f t="shared" ref="E100:N100" si="30">ROUND(SUM(D99*E16+E99*E17)/12,4)</f>
        <v>0</v>
      </c>
      <c r="F100" s="506">
        <f t="shared" si="30"/>
        <v>0</v>
      </c>
      <c r="G100" s="506">
        <f t="shared" si="30"/>
        <v>0</v>
      </c>
      <c r="H100" s="506">
        <f t="shared" si="30"/>
        <v>0</v>
      </c>
      <c r="I100" s="506">
        <f t="shared" si="30"/>
        <v>0</v>
      </c>
      <c r="J100" s="506">
        <f t="shared" si="30"/>
        <v>0</v>
      </c>
      <c r="K100" s="506">
        <f t="shared" si="30"/>
        <v>0</v>
      </c>
      <c r="L100" s="506">
        <f t="shared" si="30"/>
        <v>0</v>
      </c>
      <c r="M100" s="506">
        <f t="shared" si="30"/>
        <v>0</v>
      </c>
      <c r="N100" s="506">
        <f t="shared" si="30"/>
        <v>0</v>
      </c>
      <c r="O100" s="511"/>
    </row>
    <row r="101" spans="1:15" s="14" customFormat="1" hidden="1">
      <c r="A101" s="74"/>
      <c r="B101" s="503"/>
      <c r="C101" s="510"/>
      <c r="D101" s="73"/>
      <c r="E101" s="506"/>
      <c r="F101" s="506"/>
      <c r="G101" s="506"/>
      <c r="H101" s="506"/>
      <c r="I101" s="506"/>
      <c r="J101" s="506"/>
      <c r="K101" s="506"/>
      <c r="L101" s="506"/>
      <c r="M101" s="506"/>
      <c r="N101" s="506"/>
      <c r="O101" s="511"/>
    </row>
    <row r="102" spans="1:15" s="66" customFormat="1" hidden="1">
      <c r="A102" s="64"/>
      <c r="B102" s="638">
        <f>'1.  LRAMVA Summary'!B40</f>
        <v>0</v>
      </c>
      <c r="C102" s="1052" t="str">
        <f>'2. LRAMVA Threshold'!P28</f>
        <v/>
      </c>
      <c r="D102" s="47"/>
      <c r="E102" s="47"/>
      <c r="F102" s="47"/>
      <c r="G102" s="47"/>
      <c r="H102" s="47"/>
      <c r="I102" s="47"/>
      <c r="J102" s="47"/>
      <c r="K102" s="47"/>
      <c r="L102" s="47"/>
      <c r="M102" s="47"/>
      <c r="N102" s="47"/>
      <c r="O102" s="71"/>
    </row>
    <row r="103" spans="1:15" s="18" customFormat="1" hidden="1" outlineLevel="1">
      <c r="A103" s="4"/>
      <c r="B103" s="564" t="s">
        <v>547</v>
      </c>
      <c r="C103" s="1053"/>
      <c r="D103" s="47"/>
      <c r="E103" s="47"/>
      <c r="F103" s="47"/>
      <c r="G103" s="47"/>
      <c r="H103" s="47"/>
      <c r="I103" s="47"/>
      <c r="J103" s="47"/>
      <c r="K103" s="47"/>
      <c r="L103" s="47"/>
      <c r="M103" s="47"/>
      <c r="N103" s="47"/>
      <c r="O103" s="71"/>
    </row>
    <row r="104" spans="1:15" s="18" customFormat="1" hidden="1" outlineLevel="1">
      <c r="A104" s="4"/>
      <c r="B104" s="564" t="s">
        <v>548</v>
      </c>
      <c r="C104" s="1053"/>
      <c r="D104" s="47"/>
      <c r="E104" s="47"/>
      <c r="F104" s="47"/>
      <c r="G104" s="47"/>
      <c r="H104" s="47"/>
      <c r="I104" s="47"/>
      <c r="J104" s="47"/>
      <c r="K104" s="47"/>
      <c r="L104" s="47"/>
      <c r="M104" s="47"/>
      <c r="N104" s="47"/>
      <c r="O104" s="71"/>
    </row>
    <row r="105" spans="1:15" s="18" customFormat="1" hidden="1" outlineLevel="1">
      <c r="A105" s="4"/>
      <c r="B105" s="564" t="s">
        <v>549</v>
      </c>
      <c r="C105" s="1053"/>
      <c r="D105" s="47"/>
      <c r="E105" s="47"/>
      <c r="F105" s="47"/>
      <c r="G105" s="47"/>
      <c r="H105" s="47"/>
      <c r="I105" s="47"/>
      <c r="J105" s="47"/>
      <c r="K105" s="47"/>
      <c r="L105" s="47"/>
      <c r="M105" s="47"/>
      <c r="N105" s="47"/>
      <c r="O105" s="71"/>
    </row>
    <row r="106" spans="1:15" s="18" customFormat="1" hidden="1" collapsed="1">
      <c r="A106" s="4"/>
      <c r="B106" s="564" t="s">
        <v>550</v>
      </c>
      <c r="C106" s="1054"/>
      <c r="D106" s="67">
        <f>SUM(D102:D105)</f>
        <v>0</v>
      </c>
      <c r="E106" s="67">
        <f>SUM(E102:E105)</f>
        <v>0</v>
      </c>
      <c r="F106" s="67">
        <f>SUM(F102:F105)</f>
        <v>0</v>
      </c>
      <c r="G106" s="67">
        <f t="shared" ref="G106:N106" si="31">SUM(G102:G105)</f>
        <v>0</v>
      </c>
      <c r="H106" s="67">
        <f t="shared" si="31"/>
        <v>0</v>
      </c>
      <c r="I106" s="67">
        <f t="shared" si="31"/>
        <v>0</v>
      </c>
      <c r="J106" s="67">
        <f t="shared" si="31"/>
        <v>0</v>
      </c>
      <c r="K106" s="67">
        <f t="shared" si="31"/>
        <v>0</v>
      </c>
      <c r="L106" s="67">
        <f t="shared" si="31"/>
        <v>0</v>
      </c>
      <c r="M106" s="67">
        <f t="shared" si="31"/>
        <v>0</v>
      </c>
      <c r="N106" s="67">
        <f t="shared" si="31"/>
        <v>0</v>
      </c>
      <c r="O106" s="79"/>
    </row>
    <row r="107" spans="1:15" s="14" customFormat="1" hidden="1">
      <c r="A107" s="74"/>
      <c r="B107" s="514" t="s">
        <v>551</v>
      </c>
      <c r="C107" s="510"/>
      <c r="D107" s="73"/>
      <c r="E107" s="506">
        <f t="shared" ref="E107:N107" si="32">ROUND(SUM(D106*E16+E106*E17)/12,4)</f>
        <v>0</v>
      </c>
      <c r="F107" s="506">
        <f t="shared" si="32"/>
        <v>0</v>
      </c>
      <c r="G107" s="506">
        <f t="shared" si="32"/>
        <v>0</v>
      </c>
      <c r="H107" s="506">
        <f t="shared" si="32"/>
        <v>0</v>
      </c>
      <c r="I107" s="506">
        <f t="shared" si="32"/>
        <v>0</v>
      </c>
      <c r="J107" s="506">
        <f t="shared" si="32"/>
        <v>0</v>
      </c>
      <c r="K107" s="506">
        <f t="shared" si="32"/>
        <v>0</v>
      </c>
      <c r="L107" s="506">
        <f t="shared" si="32"/>
        <v>0</v>
      </c>
      <c r="M107" s="506">
        <f t="shared" si="32"/>
        <v>0</v>
      </c>
      <c r="N107" s="506">
        <f t="shared" si="32"/>
        <v>0</v>
      </c>
      <c r="O107" s="511"/>
    </row>
    <row r="108" spans="1:15" s="14" customFormat="1" hidden="1">
      <c r="A108" s="74"/>
      <c r="B108" s="503"/>
      <c r="C108" s="510"/>
      <c r="D108" s="73"/>
      <c r="E108" s="506"/>
      <c r="F108" s="506"/>
      <c r="G108" s="506"/>
      <c r="H108" s="506"/>
      <c r="I108" s="506"/>
      <c r="J108" s="506"/>
      <c r="K108" s="506"/>
      <c r="L108" s="506"/>
      <c r="M108" s="506"/>
      <c r="N108" s="506"/>
      <c r="O108" s="511"/>
    </row>
    <row r="109" spans="1:15" s="66" customFormat="1" hidden="1">
      <c r="A109" s="64"/>
      <c r="B109" s="638">
        <f>'1.  LRAMVA Summary'!B41</f>
        <v>0</v>
      </c>
      <c r="C109" s="1052" t="str">
        <f>'2. LRAMVA Threshold'!Q28</f>
        <v/>
      </c>
      <c r="D109" s="47"/>
      <c r="E109" s="47"/>
      <c r="F109" s="47"/>
      <c r="G109" s="47"/>
      <c r="H109" s="47"/>
      <c r="I109" s="47"/>
      <c r="J109" s="47"/>
      <c r="K109" s="47"/>
      <c r="L109" s="47"/>
      <c r="M109" s="47"/>
      <c r="N109" s="47"/>
      <c r="O109" s="71"/>
    </row>
    <row r="110" spans="1:15" s="18" customFormat="1" hidden="1" outlineLevel="1">
      <c r="A110" s="4"/>
      <c r="B110" s="564" t="s">
        <v>547</v>
      </c>
      <c r="C110" s="1053"/>
      <c r="D110" s="47"/>
      <c r="E110" s="47"/>
      <c r="F110" s="47"/>
      <c r="G110" s="47"/>
      <c r="H110" s="47"/>
      <c r="I110" s="47"/>
      <c r="J110" s="47"/>
      <c r="K110" s="47"/>
      <c r="L110" s="47"/>
      <c r="M110" s="47"/>
      <c r="N110" s="47"/>
      <c r="O110" s="71"/>
    </row>
    <row r="111" spans="1:15" s="18" customFormat="1" hidden="1" outlineLevel="1">
      <c r="A111" s="4"/>
      <c r="B111" s="564" t="s">
        <v>548</v>
      </c>
      <c r="C111" s="1053"/>
      <c r="D111" s="47"/>
      <c r="E111" s="47"/>
      <c r="F111" s="47"/>
      <c r="G111" s="47"/>
      <c r="H111" s="47"/>
      <c r="I111" s="47"/>
      <c r="J111" s="47"/>
      <c r="K111" s="47"/>
      <c r="L111" s="47"/>
      <c r="M111" s="47"/>
      <c r="N111" s="47"/>
      <c r="O111" s="71"/>
    </row>
    <row r="112" spans="1:15" s="18" customFormat="1" hidden="1" outlineLevel="1">
      <c r="A112" s="4"/>
      <c r="B112" s="564" t="s">
        <v>549</v>
      </c>
      <c r="C112" s="1053"/>
      <c r="D112" s="47"/>
      <c r="E112" s="47"/>
      <c r="F112" s="47"/>
      <c r="G112" s="47"/>
      <c r="H112" s="47"/>
      <c r="I112" s="47"/>
      <c r="J112" s="47"/>
      <c r="K112" s="47"/>
      <c r="L112" s="47"/>
      <c r="M112" s="47"/>
      <c r="N112" s="47"/>
      <c r="O112" s="71"/>
    </row>
    <row r="113" spans="1:17" s="18" customFormat="1" hidden="1" collapsed="1">
      <c r="A113" s="4"/>
      <c r="B113" s="564" t="s">
        <v>550</v>
      </c>
      <c r="C113" s="1054"/>
      <c r="D113" s="67">
        <f>SUM(D109:D112)</f>
        <v>0</v>
      </c>
      <c r="E113" s="67">
        <f>SUM(E109:E112)</f>
        <v>0</v>
      </c>
      <c r="F113" s="67">
        <f>SUM(F109:F112)</f>
        <v>0</v>
      </c>
      <c r="G113" s="67">
        <f>SUM(G109:G112)</f>
        <v>0</v>
      </c>
      <c r="H113" s="67">
        <f t="shared" ref="H113:N113" si="33">SUM(H109:H112)</f>
        <v>0</v>
      </c>
      <c r="I113" s="67">
        <f t="shared" si="33"/>
        <v>0</v>
      </c>
      <c r="J113" s="67">
        <f t="shared" si="33"/>
        <v>0</v>
      </c>
      <c r="K113" s="67">
        <f t="shared" si="33"/>
        <v>0</v>
      </c>
      <c r="L113" s="67">
        <f t="shared" si="33"/>
        <v>0</v>
      </c>
      <c r="M113" s="67">
        <f t="shared" si="33"/>
        <v>0</v>
      </c>
      <c r="N113" s="67">
        <f t="shared" si="33"/>
        <v>0</v>
      </c>
      <c r="O113" s="79"/>
    </row>
    <row r="114" spans="1:17" s="14" customFormat="1" hidden="1">
      <c r="A114" s="74"/>
      <c r="B114" s="514" t="s">
        <v>551</v>
      </c>
      <c r="C114" s="510"/>
      <c r="D114" s="73"/>
      <c r="E114" s="506">
        <f t="shared" ref="E114:N114" si="34">ROUND(SUM(D113*E16+E113*E17)/12,4)</f>
        <v>0</v>
      </c>
      <c r="F114" s="506">
        <f t="shared" si="34"/>
        <v>0</v>
      </c>
      <c r="G114" s="506">
        <f t="shared" si="34"/>
        <v>0</v>
      </c>
      <c r="H114" s="506">
        <f t="shared" si="34"/>
        <v>0</v>
      </c>
      <c r="I114" s="506">
        <f t="shared" si="34"/>
        <v>0</v>
      </c>
      <c r="J114" s="506">
        <f t="shared" si="34"/>
        <v>0</v>
      </c>
      <c r="K114" s="506">
        <f t="shared" si="34"/>
        <v>0</v>
      </c>
      <c r="L114" s="506">
        <f t="shared" si="34"/>
        <v>0</v>
      </c>
      <c r="M114" s="506">
        <f t="shared" si="34"/>
        <v>0</v>
      </c>
      <c r="N114" s="506">
        <f t="shared" si="34"/>
        <v>0</v>
      </c>
      <c r="O114" s="511"/>
    </row>
    <row r="115" spans="1:17" s="72" customFormat="1">
      <c r="A115" s="74"/>
      <c r="B115" s="76"/>
      <c r="C115" s="83"/>
      <c r="D115" s="77"/>
      <c r="E115" s="77"/>
      <c r="F115" s="77"/>
      <c r="G115" s="77"/>
      <c r="H115" s="77"/>
      <c r="I115" s="77"/>
      <c r="J115" s="77"/>
      <c r="K115" s="517"/>
      <c r="L115" s="518"/>
      <c r="M115" s="518"/>
      <c r="N115" s="518"/>
      <c r="O115" s="519"/>
    </row>
    <row r="116" spans="1:17" s="3" customFormat="1" ht="21" customHeight="1">
      <c r="A116" s="4"/>
      <c r="B116" s="520" t="s">
        <v>605</v>
      </c>
      <c r="C116" s="99"/>
      <c r="D116" s="521"/>
      <c r="E116" s="521"/>
      <c r="F116" s="521"/>
      <c r="G116" s="521"/>
      <c r="H116" s="521"/>
      <c r="I116" s="521"/>
      <c r="J116" s="521"/>
      <c r="K116" s="521"/>
      <c r="L116" s="521"/>
      <c r="M116" s="521"/>
      <c r="N116" s="521"/>
      <c r="O116" s="521"/>
    </row>
    <row r="119" spans="1:17" ht="15.6">
      <c r="B119" s="119" t="s">
        <v>496</v>
      </c>
      <c r="J119" s="18"/>
    </row>
    <row r="120" spans="1:17" s="14" customFormat="1" ht="42.75" customHeight="1">
      <c r="A120" s="74"/>
      <c r="B120" s="1056" t="s">
        <v>645</v>
      </c>
      <c r="C120" s="1056"/>
      <c r="D120" s="1056"/>
      <c r="E120" s="1056"/>
      <c r="F120" s="1056"/>
      <c r="G120" s="1056"/>
      <c r="H120" s="1056"/>
      <c r="I120" s="1056"/>
      <c r="J120" s="1056"/>
      <c r="K120" s="1056"/>
      <c r="L120" s="1056"/>
      <c r="M120" s="1056"/>
      <c r="N120" s="1056"/>
      <c r="O120" s="1056"/>
      <c r="P120" s="1056"/>
    </row>
    <row r="121" spans="1:17" s="18" customFormat="1" ht="9" customHeight="1">
      <c r="A121" s="4"/>
      <c r="B121" s="119"/>
      <c r="C121" s="80"/>
    </row>
    <row r="122" spans="1:17" ht="63.75" customHeight="1">
      <c r="B122" s="262" t="s">
        <v>237</v>
      </c>
      <c r="C122" s="262" t="str">
        <f>'1.  LRAMVA Summary'!D51</f>
        <v>Residential</v>
      </c>
      <c r="D122" s="262" t="str">
        <f>'1.  LRAMVA Summary'!E51</f>
        <v>GS&lt;50 kW</v>
      </c>
      <c r="E122" s="262" t="str">
        <f>'1.  LRAMVA Summary'!F51</f>
        <v>General Service 50 to 4,999 kW</v>
      </c>
      <c r="F122" s="262" t="str">
        <f>'1.  LRAMVA Summary'!G51</f>
        <v>Large Use</v>
      </c>
      <c r="G122" s="262" t="str">
        <f>'1.  LRAMVA Summary'!H51</f>
        <v>Large Use</v>
      </c>
      <c r="H122" s="262" t="str">
        <f>'1.  LRAMVA Summary'!I51</f>
        <v>Street Lighting</v>
      </c>
      <c r="I122" s="262" t="str">
        <f>'1.  LRAMVA Summary'!J51</f>
        <v>Unmetered Scattered Load</v>
      </c>
      <c r="J122" s="262" t="str">
        <f>'1.  LRAMVA Summary'!K51</f>
        <v/>
      </c>
      <c r="K122" s="262" t="str">
        <f>'1.  LRAMVA Summary'!L51</f>
        <v/>
      </c>
      <c r="L122" s="262" t="str">
        <f>'1.  LRAMVA Summary'!M51</f>
        <v/>
      </c>
      <c r="M122" s="262" t="str">
        <f>'1.  LRAMVA Summary'!N51</f>
        <v/>
      </c>
      <c r="N122" s="262" t="str">
        <f>'1.  LRAMVA Summary'!O51</f>
        <v/>
      </c>
      <c r="O122" s="262" t="str">
        <f>'1.  LRAMVA Summary'!P51</f>
        <v/>
      </c>
      <c r="P122" s="262" t="str">
        <f>'1.  LRAMVA Summary'!Q51</f>
        <v/>
      </c>
      <c r="Q122" s="18"/>
    </row>
    <row r="123" spans="1:17" s="18" customFormat="1">
      <c r="A123" s="93"/>
      <c r="B123" s="611"/>
      <c r="C123" s="612" t="str">
        <f>'1.  LRAMVA Summary'!D52</f>
        <v>kWh</v>
      </c>
      <c r="D123" s="612" t="str">
        <f>'1.  LRAMVA Summary'!E52</f>
        <v>kWh</v>
      </c>
      <c r="E123" s="612" t="str">
        <f>'1.  LRAMVA Summary'!F52</f>
        <v>kW</v>
      </c>
      <c r="F123" s="612" t="str">
        <f>'1.  LRAMVA Summary'!G52</f>
        <v>kW</v>
      </c>
      <c r="G123" s="612" t="str">
        <f>'1.  LRAMVA Summary'!H52</f>
        <v>kW</v>
      </c>
      <c r="H123" s="612" t="str">
        <f>'1.  LRAMVA Summary'!I52</f>
        <v>kW</v>
      </c>
      <c r="I123" s="612" t="str">
        <f>'1.  LRAMVA Summary'!J52</f>
        <v>kWh</v>
      </c>
      <c r="J123" s="612" t="str">
        <f>'1.  LRAMVA Summary'!K52</f>
        <v/>
      </c>
      <c r="K123" s="612" t="str">
        <f>'1.  LRAMVA Summary'!L52</f>
        <v/>
      </c>
      <c r="L123" s="612" t="str">
        <f>'1.  LRAMVA Summary'!M52</f>
        <v/>
      </c>
      <c r="M123" s="612" t="str">
        <f>'1.  LRAMVA Summary'!N52</f>
        <v/>
      </c>
      <c r="N123" s="612" t="str">
        <f>'1.  LRAMVA Summary'!O52</f>
        <v/>
      </c>
      <c r="O123" s="612" t="str">
        <f>'1.  LRAMVA Summary'!P52</f>
        <v/>
      </c>
      <c r="P123" s="613" t="str">
        <f>'1.  LRAMVA Summary'!Q52</f>
        <v/>
      </c>
    </row>
    <row r="124" spans="1:17">
      <c r="B124" s="531">
        <v>2011</v>
      </c>
      <c r="C124" s="522">
        <f>HLOOKUP(B124,$E$15:$O$114,9,FALSE)</f>
        <v>0</v>
      </c>
      <c r="D124" s="523">
        <f>HLOOKUP(B124,$E$15:$O$114,16,FALSE)</f>
        <v>0</v>
      </c>
      <c r="E124" s="524">
        <f>HLOOKUP(B124,$E$15:$O$114,23,FALSE)</f>
        <v>0</v>
      </c>
      <c r="F124" s="523">
        <f>HLOOKUP(B124,$E$15:$O$114,30,FALSE)</f>
        <v>0</v>
      </c>
      <c r="G124" s="524">
        <f>HLOOKUP(B124,$E$15:$O$114,37,FALSE)</f>
        <v>0</v>
      </c>
      <c r="H124" s="523">
        <f>HLOOKUP(B124,$E$15:$O$114,44,FALSE)</f>
        <v>0</v>
      </c>
      <c r="I124" s="524">
        <f>HLOOKUP(B124,$E$15:$O$114,51,FALSE)</f>
        <v>0</v>
      </c>
      <c r="J124" s="524">
        <f>HLOOKUP(B124,$E$15:$O$114,58,FALSE)</f>
        <v>0</v>
      </c>
      <c r="K124" s="524">
        <f>HLOOKUP(B124,$E$15:$O$114,65,FALSE)</f>
        <v>0</v>
      </c>
      <c r="L124" s="524">
        <f>HLOOKUP(B124,$E$15:$O$114,72,FALSE)</f>
        <v>0</v>
      </c>
      <c r="M124" s="524">
        <f>HLOOKUP(B124,$E$15:$O$114,79,FALSE)</f>
        <v>0</v>
      </c>
      <c r="N124" s="524">
        <f>HLOOKUP(B124,$E$15:$O$114,86,FALSE)</f>
        <v>0</v>
      </c>
      <c r="O124" s="524">
        <f>HLOOKUP(B124,$E$15:$O$114,93,FALSE)</f>
        <v>0</v>
      </c>
      <c r="P124" s="524">
        <f>HLOOKUP(B124,$E$15:$O$114,100,FALSE)</f>
        <v>0</v>
      </c>
    </row>
    <row r="125" spans="1:17">
      <c r="B125" s="532">
        <v>2012</v>
      </c>
      <c r="C125" s="525">
        <f t="shared" ref="C125:C129" si="35">HLOOKUP(B125,$E$15:$O$114,9,FALSE)</f>
        <v>0</v>
      </c>
      <c r="D125" s="526">
        <f>HLOOKUP(B125,$E$15:$O$114,16,FALSE)</f>
        <v>0</v>
      </c>
      <c r="E125" s="527">
        <f>HLOOKUP(B125,$E$15:$O$114,23,FALSE)</f>
        <v>0</v>
      </c>
      <c r="F125" s="526">
        <f>HLOOKUP(B125,$E$15:$O$114,30,FALSE)</f>
        <v>0</v>
      </c>
      <c r="G125" s="527">
        <f>HLOOKUP(B125,$E$15:$O$114,37,FALSE)</f>
        <v>0</v>
      </c>
      <c r="H125" s="526">
        <f>HLOOKUP(B125,$E$15:$O$114,44,FALSE)</f>
        <v>0</v>
      </c>
      <c r="I125" s="527">
        <f>HLOOKUP(B125,$E$15:$O$114,51,FALSE)</f>
        <v>0</v>
      </c>
      <c r="J125" s="527">
        <f>HLOOKUP(B125,$E$15:$O$114,58,FALSE)</f>
        <v>0</v>
      </c>
      <c r="K125" s="527">
        <f>HLOOKUP(B125,$E$15:$O$114,65,FALSE)</f>
        <v>0</v>
      </c>
      <c r="L125" s="527">
        <f>HLOOKUP(B125,$E$15:$O$114,72,FALSE)</f>
        <v>0</v>
      </c>
      <c r="M125" s="527">
        <f>HLOOKUP(B125,$E$15:$O$114,79,FALSE)</f>
        <v>0</v>
      </c>
      <c r="N125" s="527">
        <f>HLOOKUP(B125,$E$15:$O$114,86,FALSE)</f>
        <v>0</v>
      </c>
      <c r="O125" s="527">
        <f>HLOOKUP(B125,$E$15:$O$114,93,FALSE)</f>
        <v>0</v>
      </c>
      <c r="P125" s="527">
        <f t="shared" ref="P125:P133" si="36">HLOOKUP(B125,$E$15:$O$114,100,FALSE)</f>
        <v>0</v>
      </c>
    </row>
    <row r="126" spans="1:17">
      <c r="B126" s="532">
        <v>2013</v>
      </c>
      <c r="C126" s="525">
        <f t="shared" si="35"/>
        <v>0</v>
      </c>
      <c r="D126" s="526">
        <f t="shared" ref="D126:D133" si="37">HLOOKUP(B126,$E$15:$O$114,16,FALSE)</f>
        <v>0</v>
      </c>
      <c r="E126" s="527">
        <f t="shared" ref="E126:E133" si="38">HLOOKUP(B126,$E$15:$O$114,23,FALSE)</f>
        <v>0</v>
      </c>
      <c r="F126" s="526">
        <f t="shared" ref="F126:F133" si="39">HLOOKUP(B126,$E$15:$O$114,30,FALSE)</f>
        <v>0</v>
      </c>
      <c r="G126" s="527">
        <f t="shared" ref="G126:G132" si="40">HLOOKUP(B126,$E$15:$O$114,37,FALSE)</f>
        <v>0</v>
      </c>
      <c r="H126" s="526">
        <f t="shared" ref="H126:H133" si="41">HLOOKUP(B126,$E$15:$O$114,44,FALSE)</f>
        <v>0</v>
      </c>
      <c r="I126" s="527">
        <f t="shared" ref="I126:I133" si="42">HLOOKUP(B126,$E$15:$O$114,51,FALSE)</f>
        <v>0</v>
      </c>
      <c r="J126" s="527">
        <f t="shared" ref="J126:J133" si="43">HLOOKUP(B126,$E$15:$O$114,58,FALSE)</f>
        <v>0</v>
      </c>
      <c r="K126" s="527">
        <f t="shared" ref="K126:K133" si="44">HLOOKUP(B126,$E$15:$O$114,65,FALSE)</f>
        <v>0</v>
      </c>
      <c r="L126" s="527">
        <f t="shared" ref="L126:L133" si="45">HLOOKUP(B126,$E$15:$O$114,72,FALSE)</f>
        <v>0</v>
      </c>
      <c r="M126" s="527">
        <f t="shared" ref="M126:M133" si="46">HLOOKUP(B126,$E$15:$O$114,79,FALSE)</f>
        <v>0</v>
      </c>
      <c r="N126" s="527">
        <f t="shared" ref="N126:N133" si="47">HLOOKUP(B126,$E$15:$O$114,86,FALSE)</f>
        <v>0</v>
      </c>
      <c r="O126" s="527">
        <f t="shared" ref="O126:O133" si="48">HLOOKUP(B126,$E$15:$O$114,93,FALSE)</f>
        <v>0</v>
      </c>
      <c r="P126" s="527">
        <f t="shared" si="36"/>
        <v>0</v>
      </c>
    </row>
    <row r="127" spans="1:17">
      <c r="B127" s="532">
        <v>2014</v>
      </c>
      <c r="C127" s="525">
        <f t="shared" si="35"/>
        <v>0</v>
      </c>
      <c r="D127" s="526">
        <f>HLOOKUP(B127,$E$15:$O$114,16,FALSE)</f>
        <v>0</v>
      </c>
      <c r="E127" s="527">
        <f>HLOOKUP(B127,$E$15:$O$114,23,FALSE)</f>
        <v>0</v>
      </c>
      <c r="F127" s="526">
        <f>HLOOKUP(B127,$E$15:$O$114,30,FALSE)</f>
        <v>0</v>
      </c>
      <c r="G127" s="527">
        <f>HLOOKUP(B127,$E$15:$O$114,37,FALSE)</f>
        <v>0</v>
      </c>
      <c r="H127" s="526">
        <f>HLOOKUP(B127,$E$15:$O$114,44,FALSE)</f>
        <v>0</v>
      </c>
      <c r="I127" s="527">
        <f>HLOOKUP(B127,$E$15:$O$114,51,FALSE)</f>
        <v>0</v>
      </c>
      <c r="J127" s="527">
        <f>HLOOKUP(B127,$E$15:$O$114,58,FALSE)</f>
        <v>0</v>
      </c>
      <c r="K127" s="527">
        <f>HLOOKUP(B127,$E$15:$O$114,65,FALSE)</f>
        <v>0</v>
      </c>
      <c r="L127" s="527">
        <f>HLOOKUP(B127,$E$15:$O$114,72,FALSE)</f>
        <v>0</v>
      </c>
      <c r="M127" s="527">
        <f>HLOOKUP(B127,$E$15:$O$114,79,FALSE)</f>
        <v>0</v>
      </c>
      <c r="N127" s="527">
        <f>HLOOKUP(B127,$E$15:$O$114,86,FALSE)</f>
        <v>0</v>
      </c>
      <c r="O127" s="527">
        <f>HLOOKUP(B127,$E$15:$O$114,93,FALSE)</f>
        <v>0</v>
      </c>
      <c r="P127" s="527">
        <f>HLOOKUP(B127,$E$15:$O$114,100,FALSE)</f>
        <v>0</v>
      </c>
    </row>
    <row r="128" spans="1:17">
      <c r="B128" s="532">
        <v>2015</v>
      </c>
      <c r="C128" s="525">
        <f t="shared" si="35"/>
        <v>0</v>
      </c>
      <c r="D128" s="526">
        <f t="shared" si="37"/>
        <v>0</v>
      </c>
      <c r="E128" s="527">
        <f t="shared" si="38"/>
        <v>0</v>
      </c>
      <c r="F128" s="526">
        <f t="shared" si="39"/>
        <v>0</v>
      </c>
      <c r="G128" s="527">
        <f t="shared" si="40"/>
        <v>0</v>
      </c>
      <c r="H128" s="526">
        <f t="shared" si="41"/>
        <v>0</v>
      </c>
      <c r="I128" s="527">
        <f t="shared" si="42"/>
        <v>0</v>
      </c>
      <c r="J128" s="527">
        <f t="shared" si="43"/>
        <v>0</v>
      </c>
      <c r="K128" s="527">
        <f t="shared" si="44"/>
        <v>0</v>
      </c>
      <c r="L128" s="527">
        <f t="shared" si="45"/>
        <v>0</v>
      </c>
      <c r="M128" s="527">
        <f t="shared" si="46"/>
        <v>0</v>
      </c>
      <c r="N128" s="527">
        <f t="shared" si="47"/>
        <v>0</v>
      </c>
      <c r="O128" s="527">
        <f t="shared" si="48"/>
        <v>0</v>
      </c>
      <c r="P128" s="527">
        <f t="shared" si="36"/>
        <v>0</v>
      </c>
    </row>
    <row r="129" spans="2:16">
      <c r="B129" s="532">
        <v>2016</v>
      </c>
      <c r="C129" s="525">
        <f t="shared" si="35"/>
        <v>1.21E-2</v>
      </c>
      <c r="D129" s="526">
        <f t="shared" si="37"/>
        <v>1.06E-2</v>
      </c>
      <c r="E129" s="527">
        <f t="shared" si="38"/>
        <v>2.5413000000000001</v>
      </c>
      <c r="F129" s="526">
        <f t="shared" si="39"/>
        <v>1.3985000000000001</v>
      </c>
      <c r="G129" s="527">
        <f t="shared" si="40"/>
        <v>0.26090000000000002</v>
      </c>
      <c r="H129" s="526">
        <f t="shared" si="41"/>
        <v>6.0732999999999997</v>
      </c>
      <c r="I129" s="527">
        <f t="shared" si="42"/>
        <v>0</v>
      </c>
      <c r="J129" s="527">
        <f t="shared" si="43"/>
        <v>0</v>
      </c>
      <c r="K129" s="527">
        <f t="shared" si="44"/>
        <v>0</v>
      </c>
      <c r="L129" s="527">
        <f t="shared" si="45"/>
        <v>0</v>
      </c>
      <c r="M129" s="527">
        <f t="shared" si="46"/>
        <v>0</v>
      </c>
      <c r="N129" s="527">
        <f t="shared" si="47"/>
        <v>0</v>
      </c>
      <c r="O129" s="527">
        <f t="shared" si="48"/>
        <v>0</v>
      </c>
      <c r="P129" s="527">
        <f t="shared" si="36"/>
        <v>0</v>
      </c>
    </row>
    <row r="130" spans="2:16">
      <c r="B130" s="532">
        <v>2017</v>
      </c>
      <c r="C130" s="525">
        <f>HLOOKUP(B130,$E$15:$O$114,9,FALSE)</f>
        <v>8.4333333333333326E-3</v>
      </c>
      <c r="D130" s="526">
        <f t="shared" si="37"/>
        <v>1.0699999999999999E-2</v>
      </c>
      <c r="E130" s="527">
        <f t="shared" si="38"/>
        <v>2.5533000000000001</v>
      </c>
      <c r="F130" s="526">
        <f t="shared" si="39"/>
        <v>1.4051</v>
      </c>
      <c r="G130" s="527">
        <f t="shared" si="40"/>
        <v>0.33339999999999997</v>
      </c>
      <c r="H130" s="526">
        <f t="shared" si="41"/>
        <v>5.6585000000000001</v>
      </c>
      <c r="I130" s="527">
        <f t="shared" si="42"/>
        <v>1.21E-2</v>
      </c>
      <c r="J130" s="527">
        <f t="shared" si="43"/>
        <v>0</v>
      </c>
      <c r="K130" s="527">
        <f t="shared" si="44"/>
        <v>0</v>
      </c>
      <c r="L130" s="527">
        <f t="shared" si="45"/>
        <v>0</v>
      </c>
      <c r="M130" s="527">
        <f t="shared" si="46"/>
        <v>0</v>
      </c>
      <c r="N130" s="527">
        <f t="shared" si="47"/>
        <v>0</v>
      </c>
      <c r="O130" s="527">
        <f t="shared" si="48"/>
        <v>0</v>
      </c>
      <c r="P130" s="527">
        <f t="shared" si="36"/>
        <v>0</v>
      </c>
    </row>
    <row r="131" spans="2:16">
      <c r="B131" s="532">
        <v>2018</v>
      </c>
      <c r="C131" s="525">
        <f t="shared" ref="C131:C133" si="49">HLOOKUP(B131,$E$15:$O$114,9,FALSE)</f>
        <v>0</v>
      </c>
      <c r="D131" s="526">
        <f t="shared" si="37"/>
        <v>0</v>
      </c>
      <c r="E131" s="527">
        <f t="shared" si="38"/>
        <v>0</v>
      </c>
      <c r="F131" s="526">
        <f t="shared" si="39"/>
        <v>0</v>
      </c>
      <c r="G131" s="527">
        <f t="shared" si="40"/>
        <v>0</v>
      </c>
      <c r="H131" s="526">
        <f t="shared" si="41"/>
        <v>0</v>
      </c>
      <c r="I131" s="527">
        <f t="shared" si="42"/>
        <v>0</v>
      </c>
      <c r="J131" s="527">
        <f t="shared" si="43"/>
        <v>0</v>
      </c>
      <c r="K131" s="527">
        <f t="shared" si="44"/>
        <v>0</v>
      </c>
      <c r="L131" s="527">
        <f t="shared" si="45"/>
        <v>0</v>
      </c>
      <c r="M131" s="527">
        <f t="shared" si="46"/>
        <v>0</v>
      </c>
      <c r="N131" s="527">
        <f t="shared" si="47"/>
        <v>0</v>
      </c>
      <c r="O131" s="527">
        <f t="shared" si="48"/>
        <v>0</v>
      </c>
      <c r="P131" s="527">
        <f t="shared" si="36"/>
        <v>0</v>
      </c>
    </row>
    <row r="132" spans="2:16">
      <c r="B132" s="532">
        <v>2019</v>
      </c>
      <c r="C132" s="525">
        <f t="shared" si="49"/>
        <v>0</v>
      </c>
      <c r="D132" s="526">
        <f t="shared" si="37"/>
        <v>0</v>
      </c>
      <c r="E132" s="527">
        <f t="shared" si="38"/>
        <v>0</v>
      </c>
      <c r="F132" s="526">
        <f t="shared" si="39"/>
        <v>0</v>
      </c>
      <c r="G132" s="527">
        <f t="shared" si="40"/>
        <v>0</v>
      </c>
      <c r="H132" s="526">
        <f t="shared" si="41"/>
        <v>0</v>
      </c>
      <c r="I132" s="527">
        <f t="shared" si="42"/>
        <v>0</v>
      </c>
      <c r="J132" s="527">
        <f t="shared" si="43"/>
        <v>0</v>
      </c>
      <c r="K132" s="527">
        <f t="shared" si="44"/>
        <v>0</v>
      </c>
      <c r="L132" s="527">
        <f t="shared" si="45"/>
        <v>0</v>
      </c>
      <c r="M132" s="527">
        <f t="shared" si="46"/>
        <v>0</v>
      </c>
      <c r="N132" s="527">
        <f t="shared" si="47"/>
        <v>0</v>
      </c>
      <c r="O132" s="527">
        <f t="shared" si="48"/>
        <v>0</v>
      </c>
      <c r="P132" s="527">
        <f t="shared" si="36"/>
        <v>0</v>
      </c>
    </row>
    <row r="133" spans="2:16">
      <c r="B133" s="533">
        <v>2020</v>
      </c>
      <c r="C133" s="528">
        <f t="shared" si="49"/>
        <v>0</v>
      </c>
      <c r="D133" s="529">
        <f t="shared" si="37"/>
        <v>0</v>
      </c>
      <c r="E133" s="530">
        <f t="shared" si="38"/>
        <v>0</v>
      </c>
      <c r="F133" s="529">
        <f t="shared" si="39"/>
        <v>0</v>
      </c>
      <c r="G133" s="530">
        <f>HLOOKUP(B133,$E$15:$O$114,37,FALSE)</f>
        <v>0</v>
      </c>
      <c r="H133" s="529">
        <f t="shared" si="41"/>
        <v>0</v>
      </c>
      <c r="I133" s="530">
        <f t="shared" si="42"/>
        <v>0</v>
      </c>
      <c r="J133" s="530">
        <f t="shared" si="43"/>
        <v>0</v>
      </c>
      <c r="K133" s="530">
        <f t="shared" si="44"/>
        <v>0</v>
      </c>
      <c r="L133" s="530">
        <f t="shared" si="45"/>
        <v>0</v>
      </c>
      <c r="M133" s="530">
        <f t="shared" si="46"/>
        <v>0</v>
      </c>
      <c r="N133" s="530">
        <f t="shared" si="47"/>
        <v>0</v>
      </c>
      <c r="O133" s="530">
        <f t="shared" si="48"/>
        <v>0</v>
      </c>
      <c r="P133" s="530">
        <f t="shared" si="36"/>
        <v>0</v>
      </c>
    </row>
    <row r="134" spans="2:16" ht="18.75" customHeight="1">
      <c r="B134" s="520" t="s">
        <v>605</v>
      </c>
      <c r="C134" s="624"/>
      <c r="D134" s="625"/>
      <c r="E134" s="626"/>
      <c r="F134" s="625"/>
      <c r="G134" s="625"/>
      <c r="H134" s="625"/>
      <c r="I134" s="625"/>
      <c r="J134" s="625"/>
      <c r="K134" s="625"/>
      <c r="L134" s="625"/>
      <c r="M134" s="625"/>
      <c r="N134" s="625"/>
      <c r="O134" s="625"/>
      <c r="P134" s="625"/>
    </row>
    <row r="136" spans="2:16">
      <c r="B136" s="618" t="s">
        <v>587</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0866141732283472" right="0.70866141732283472" top="0.74803149606299213" bottom="0.74803149606299213" header="0.31496062992125984" footer="0.31496062992125984"/>
  <pageSetup scale="56" fitToHeight="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view="pageBreakPreview" topLeftCell="A403" zoomScale="40" zoomScaleNormal="70" zoomScaleSheetLayoutView="40" zoomScalePageLayoutView="85" workbookViewId="0">
      <pane xSplit="2" topLeftCell="C1" activePane="topRight" state="frozen"/>
      <selection activeCell="F21" sqref="F21"/>
      <selection pane="topRight" activeCell="F21" sqref="F21"/>
    </sheetView>
  </sheetViews>
  <sheetFormatPr defaultColWidth="9.109375" defaultRowHeight="13.8" outlineLevelRow="1" outlineLevelCol="1"/>
  <cols>
    <col min="1" max="1" width="4.6640625" style="540" customWidth="1"/>
    <col min="2" max="2" width="43.6640625" style="279" customWidth="1"/>
    <col min="3" max="3" width="14" style="279" customWidth="1"/>
    <col min="4" max="4" width="18.109375" style="278" customWidth="1"/>
    <col min="5" max="5" width="15" style="278" customWidth="1" outlineLevel="1"/>
    <col min="6" max="6" width="14.33203125" style="278" customWidth="1" outlineLevel="1"/>
    <col min="7" max="8" width="12.6640625" style="278" customWidth="1" outlineLevel="1"/>
    <col min="9" max="9" width="14.33203125" style="278" customWidth="1" outlineLevel="1"/>
    <col min="10" max="13" width="15.6640625" style="278" customWidth="1" outlineLevel="1"/>
    <col min="14" max="14" width="12.44140625" style="278" customWidth="1" outlineLevel="1"/>
    <col min="15" max="15" width="17.5546875" style="278" customWidth="1"/>
    <col min="16" max="24" width="9.44140625" style="278" customWidth="1" outlineLevel="1"/>
    <col min="25" max="25" width="14.109375" style="280" customWidth="1"/>
    <col min="26" max="26" width="14.5546875" style="280" customWidth="1"/>
    <col min="27" max="27" width="16.88671875" style="280" customWidth="1"/>
    <col min="28" max="28" width="17.5546875" style="280" customWidth="1"/>
    <col min="29" max="35" width="14.5546875" style="280" customWidth="1"/>
    <col min="36" max="38" width="15" style="280" customWidth="1"/>
    <col min="39" max="39" width="14.33203125" style="281" customWidth="1"/>
    <col min="40" max="40" width="14.5546875" style="278" customWidth="1"/>
    <col min="41" max="41" width="14.88671875" style="278" customWidth="1"/>
    <col min="42" max="42" width="14" style="278" customWidth="1"/>
    <col min="43" max="43" width="9.6640625" style="278" customWidth="1"/>
    <col min="44" max="44" width="11.109375" style="278" customWidth="1"/>
    <col min="45" max="45" width="12.109375" style="278" customWidth="1"/>
    <col min="46" max="46" width="6.44140625" style="278" bestFit="1" customWidth="1"/>
    <col min="47" max="51" width="9.109375" style="278"/>
    <col min="52" max="52" width="6.44140625" style="278" bestFit="1" customWidth="1"/>
    <col min="53" max="16384" width="9.109375" style="278"/>
  </cols>
  <sheetData>
    <row r="1" spans="1:39" ht="164.25" customHeight="1"/>
    <row r="2" spans="1:39" ht="23.25" customHeight="1" thickBot="1"/>
    <row r="3" spans="1:39" ht="25.5" customHeight="1" thickBot="1">
      <c r="B3" s="1062" t="s">
        <v>172</v>
      </c>
      <c r="C3" s="282" t="s">
        <v>176</v>
      </c>
      <c r="D3" s="538"/>
      <c r="E3" s="283"/>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5"/>
    </row>
    <row r="4" spans="1:39" ht="24" customHeight="1" thickBot="1">
      <c r="B4" s="1062"/>
      <c r="C4" s="286" t="s">
        <v>173</v>
      </c>
      <c r="D4" s="287"/>
      <c r="E4" s="288"/>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5"/>
    </row>
    <row r="5" spans="1:39" ht="29.25" customHeight="1" thickBot="1">
      <c r="B5" s="593"/>
      <c r="C5" s="1060" t="s">
        <v>623</v>
      </c>
      <c r="D5" s="1061"/>
      <c r="E5" s="288"/>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5"/>
    </row>
    <row r="6" spans="1:39" ht="20.25" customHeight="1">
      <c r="B6" s="289"/>
      <c r="C6" s="290"/>
      <c r="D6" s="291"/>
      <c r="E6" s="291"/>
      <c r="F6" s="291"/>
      <c r="G6" s="291"/>
      <c r="H6" s="291"/>
      <c r="I6" s="291"/>
      <c r="J6" s="291"/>
      <c r="K6" s="291"/>
      <c r="L6" s="291"/>
      <c r="M6" s="291"/>
      <c r="N6" s="291"/>
      <c r="O6" s="291"/>
      <c r="P6" s="291"/>
      <c r="Q6" s="291"/>
      <c r="R6" s="291"/>
      <c r="S6" s="291"/>
      <c r="T6" s="291"/>
      <c r="U6" s="291"/>
      <c r="V6" s="291"/>
      <c r="W6" s="291"/>
      <c r="X6" s="291"/>
      <c r="Y6" s="292"/>
      <c r="Z6" s="292"/>
      <c r="AA6" s="292"/>
      <c r="AB6" s="292"/>
      <c r="AC6" s="292"/>
      <c r="AD6" s="292"/>
      <c r="AE6" s="292"/>
      <c r="AF6" s="293"/>
      <c r="AG6" s="293"/>
      <c r="AH6" s="293"/>
      <c r="AI6" s="293"/>
      <c r="AJ6" s="293"/>
      <c r="AK6" s="293"/>
      <c r="AL6" s="293"/>
      <c r="AM6" s="294"/>
    </row>
    <row r="7" spans="1:39" ht="45.75" customHeight="1">
      <c r="B7" s="1062" t="s">
        <v>518</v>
      </c>
      <c r="C7" s="1063" t="s">
        <v>652</v>
      </c>
      <c r="D7" s="1063"/>
      <c r="E7" s="1063"/>
      <c r="F7" s="1063"/>
      <c r="G7" s="1063"/>
      <c r="H7" s="1063"/>
      <c r="I7" s="1063"/>
      <c r="J7" s="1063"/>
      <c r="K7" s="1063"/>
      <c r="L7" s="1063"/>
      <c r="M7" s="1063"/>
      <c r="N7" s="1063"/>
      <c r="O7" s="1063"/>
      <c r="P7" s="1063"/>
      <c r="Q7" s="1063"/>
      <c r="R7" s="1063"/>
      <c r="S7" s="1063"/>
      <c r="T7" s="1063"/>
      <c r="U7" s="1063"/>
      <c r="V7" s="1063"/>
      <c r="W7" s="1063"/>
      <c r="X7" s="1063"/>
      <c r="Y7" s="640"/>
      <c r="Z7" s="640"/>
      <c r="AA7" s="640"/>
      <c r="AB7" s="640"/>
      <c r="AC7" s="640"/>
      <c r="AD7" s="640"/>
      <c r="AE7" s="295"/>
      <c r="AF7" s="295"/>
      <c r="AG7" s="295"/>
      <c r="AH7" s="295"/>
      <c r="AI7" s="295"/>
      <c r="AJ7" s="295"/>
      <c r="AK7" s="295"/>
      <c r="AL7" s="295"/>
    </row>
    <row r="8" spans="1:39" s="296" customFormat="1" ht="58.5" customHeight="1">
      <c r="A8" s="540"/>
      <c r="B8" s="1062"/>
      <c r="C8" s="1063" t="s">
        <v>647</v>
      </c>
      <c r="D8" s="1063"/>
      <c r="E8" s="1063"/>
      <c r="F8" s="1063"/>
      <c r="G8" s="1063"/>
      <c r="H8" s="1063"/>
      <c r="I8" s="1063"/>
      <c r="J8" s="1063"/>
      <c r="K8" s="1063"/>
      <c r="L8" s="1063"/>
      <c r="M8" s="1063"/>
      <c r="N8" s="1063"/>
      <c r="O8" s="1063"/>
      <c r="P8" s="1063"/>
      <c r="Q8" s="1063"/>
      <c r="R8" s="1063"/>
      <c r="S8" s="1063"/>
      <c r="T8" s="1063"/>
      <c r="U8" s="1063"/>
      <c r="V8" s="1063"/>
      <c r="W8" s="1063"/>
      <c r="X8" s="1063"/>
      <c r="Y8" s="640"/>
      <c r="Z8" s="640"/>
      <c r="AA8" s="640"/>
      <c r="AB8" s="640"/>
      <c r="AC8" s="640"/>
      <c r="AD8" s="640"/>
      <c r="AE8" s="297"/>
      <c r="AF8" s="280"/>
      <c r="AG8" s="280"/>
      <c r="AH8" s="280"/>
      <c r="AI8" s="280"/>
      <c r="AJ8" s="280"/>
      <c r="AK8" s="280"/>
      <c r="AL8" s="280"/>
      <c r="AM8" s="281"/>
    </row>
    <row r="9" spans="1:39" s="296" customFormat="1" ht="57.75" customHeight="1">
      <c r="A9" s="540"/>
      <c r="B9" s="298"/>
      <c r="C9" s="1063" t="s">
        <v>650</v>
      </c>
      <c r="D9" s="1063"/>
      <c r="E9" s="1063"/>
      <c r="F9" s="1063"/>
      <c r="G9" s="1063"/>
      <c r="H9" s="1063"/>
      <c r="I9" s="1063"/>
      <c r="J9" s="1063"/>
      <c r="K9" s="1063"/>
      <c r="L9" s="1063"/>
      <c r="M9" s="1063"/>
      <c r="N9" s="1063"/>
      <c r="O9" s="1063"/>
      <c r="P9" s="1063"/>
      <c r="Q9" s="1063"/>
      <c r="R9" s="1063"/>
      <c r="S9" s="1063"/>
      <c r="T9" s="1063"/>
      <c r="U9" s="1063"/>
      <c r="V9" s="1063"/>
      <c r="W9" s="1063"/>
      <c r="X9" s="1063"/>
      <c r="Y9" s="640"/>
      <c r="Z9" s="640"/>
      <c r="AA9" s="640"/>
      <c r="AB9" s="640"/>
      <c r="AC9" s="640"/>
      <c r="AD9" s="640"/>
      <c r="AE9" s="297"/>
      <c r="AF9" s="280"/>
      <c r="AG9" s="280"/>
      <c r="AH9" s="280"/>
      <c r="AI9" s="280"/>
      <c r="AJ9" s="280"/>
      <c r="AK9" s="280"/>
      <c r="AL9" s="280"/>
      <c r="AM9" s="281"/>
    </row>
    <row r="10" spans="1:39" ht="48.75" customHeight="1">
      <c r="B10" s="300"/>
      <c r="C10" s="1063" t="s">
        <v>651</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640"/>
      <c r="Z10" s="640"/>
      <c r="AA10" s="640"/>
      <c r="AB10" s="640"/>
      <c r="AC10" s="640"/>
      <c r="AD10" s="640"/>
      <c r="AE10" s="297"/>
      <c r="AF10" s="301"/>
      <c r="AG10" s="301"/>
      <c r="AH10" s="301"/>
      <c r="AI10" s="301"/>
      <c r="AJ10" s="301"/>
      <c r="AK10" s="301"/>
      <c r="AL10" s="301"/>
    </row>
    <row r="11" spans="1:39" ht="72" customHeight="1">
      <c r="C11" s="1063" t="s">
        <v>663</v>
      </c>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640"/>
      <c r="Z11" s="640"/>
      <c r="AA11" s="640"/>
      <c r="AB11" s="640"/>
      <c r="AC11" s="640"/>
      <c r="AD11" s="640"/>
      <c r="AE11" s="297"/>
      <c r="AF11" s="301"/>
      <c r="AG11" s="301"/>
      <c r="AH11" s="301"/>
      <c r="AI11" s="301"/>
      <c r="AJ11" s="301"/>
      <c r="AK11" s="301"/>
      <c r="AL11" s="301"/>
      <c r="AM11" s="278"/>
    </row>
    <row r="12" spans="1:39" ht="20.25" customHeight="1">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7"/>
      <c r="AF12" s="301"/>
      <c r="AG12" s="301"/>
      <c r="AH12" s="301"/>
      <c r="AI12" s="301"/>
      <c r="AJ12" s="301"/>
      <c r="AK12" s="301"/>
      <c r="AL12" s="301"/>
      <c r="AM12" s="278"/>
    </row>
    <row r="13" spans="1:39" ht="20.25" customHeight="1">
      <c r="B13" s="1062" t="s">
        <v>588</v>
      </c>
      <c r="C13" s="617" t="s">
        <v>583</v>
      </c>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297"/>
      <c r="AF13" s="301"/>
      <c r="AG13" s="301"/>
      <c r="AH13" s="301"/>
      <c r="AI13" s="301"/>
      <c r="AJ13" s="301"/>
      <c r="AK13" s="301"/>
      <c r="AL13" s="301"/>
      <c r="AM13" s="278"/>
    </row>
    <row r="14" spans="1:39" ht="20.25" customHeight="1">
      <c r="B14" s="1062"/>
      <c r="C14" s="617" t="s">
        <v>584</v>
      </c>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297"/>
      <c r="AF14" s="301"/>
      <c r="AG14" s="301"/>
      <c r="AH14" s="301"/>
      <c r="AI14" s="301"/>
      <c r="AJ14" s="301"/>
      <c r="AK14" s="301"/>
      <c r="AL14" s="301"/>
      <c r="AM14" s="278"/>
    </row>
    <row r="15" spans="1:39" ht="20.25" customHeight="1">
      <c r="C15" s="617" t="s">
        <v>585</v>
      </c>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297"/>
      <c r="AF15" s="301"/>
      <c r="AG15" s="301"/>
      <c r="AH15" s="301"/>
      <c r="AI15" s="301"/>
      <c r="AJ15" s="301"/>
      <c r="AK15" s="301"/>
      <c r="AL15" s="301"/>
      <c r="AM15" s="278"/>
    </row>
    <row r="16" spans="1:39" ht="20.25" customHeight="1">
      <c r="C16" s="617" t="s">
        <v>586</v>
      </c>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297"/>
      <c r="AF16" s="301"/>
      <c r="AG16" s="301"/>
      <c r="AH16" s="301"/>
      <c r="AI16" s="301"/>
      <c r="AJ16" s="301"/>
      <c r="AK16" s="301"/>
      <c r="AL16" s="301"/>
      <c r="AM16" s="278"/>
    </row>
    <row r="17" spans="1:39" ht="23.25" customHeight="1">
      <c r="B17" s="302"/>
      <c r="C17" s="303"/>
      <c r="D17" s="304"/>
      <c r="E17" s="304"/>
      <c r="F17" s="304"/>
      <c r="G17" s="304"/>
      <c r="H17" s="304"/>
      <c r="I17" s="304"/>
      <c r="J17" s="304"/>
      <c r="K17" s="304"/>
      <c r="L17" s="304"/>
      <c r="M17" s="304"/>
      <c r="N17" s="304"/>
      <c r="P17" s="304"/>
      <c r="Q17" s="304"/>
      <c r="R17" s="304"/>
      <c r="S17" s="304"/>
      <c r="T17" s="304"/>
      <c r="U17" s="304"/>
      <c r="V17" s="304"/>
      <c r="W17" s="304"/>
      <c r="X17" s="304"/>
      <c r="Y17" s="295"/>
    </row>
    <row r="18" spans="1:39" ht="15.6">
      <c r="B18" s="305" t="s">
        <v>244</v>
      </c>
      <c r="C18" s="306"/>
      <c r="E18" s="616" t="s">
        <v>598</v>
      </c>
      <c r="O18" s="306"/>
      <c r="Y18" s="295"/>
      <c r="Z18" s="292"/>
      <c r="AA18" s="292"/>
      <c r="AB18" s="292"/>
      <c r="AC18" s="292"/>
      <c r="AD18" s="292"/>
      <c r="AE18" s="292"/>
      <c r="AF18" s="292"/>
      <c r="AG18" s="292"/>
      <c r="AH18" s="292"/>
      <c r="AI18" s="292"/>
      <c r="AJ18" s="292"/>
      <c r="AK18" s="292"/>
      <c r="AL18" s="292"/>
      <c r="AM18" s="307"/>
    </row>
    <row r="19" spans="1:39" s="308" customFormat="1" ht="36" customHeight="1">
      <c r="A19" s="540"/>
      <c r="B19" s="1064" t="s">
        <v>213</v>
      </c>
      <c r="C19" s="1066" t="s">
        <v>33</v>
      </c>
      <c r="D19" s="309" t="s">
        <v>425</v>
      </c>
      <c r="E19" s="1068" t="s">
        <v>211</v>
      </c>
      <c r="F19" s="1069"/>
      <c r="G19" s="1069"/>
      <c r="H19" s="1069"/>
      <c r="I19" s="1069"/>
      <c r="J19" s="1069"/>
      <c r="K19" s="1069"/>
      <c r="L19" s="1069"/>
      <c r="M19" s="1070"/>
      <c r="N19" s="1074" t="s">
        <v>215</v>
      </c>
      <c r="O19" s="309" t="s">
        <v>426</v>
      </c>
      <c r="P19" s="1068" t="s">
        <v>214</v>
      </c>
      <c r="Q19" s="1069"/>
      <c r="R19" s="1069"/>
      <c r="S19" s="1069"/>
      <c r="T19" s="1069"/>
      <c r="U19" s="1069"/>
      <c r="V19" s="1069"/>
      <c r="W19" s="1069"/>
      <c r="X19" s="1070"/>
      <c r="Y19" s="1071" t="s">
        <v>246</v>
      </c>
      <c r="Z19" s="1072"/>
      <c r="AA19" s="1072"/>
      <c r="AB19" s="1072"/>
      <c r="AC19" s="1072"/>
      <c r="AD19" s="1072"/>
      <c r="AE19" s="1072"/>
      <c r="AF19" s="1072"/>
      <c r="AG19" s="1072"/>
      <c r="AH19" s="1072"/>
      <c r="AI19" s="1072"/>
      <c r="AJ19" s="1072"/>
      <c r="AK19" s="1072"/>
      <c r="AL19" s="1072"/>
      <c r="AM19" s="1073"/>
    </row>
    <row r="20" spans="1:39" s="308" customFormat="1" ht="59.25" customHeight="1">
      <c r="A20" s="540"/>
      <c r="B20" s="1065"/>
      <c r="C20" s="1067"/>
      <c r="D20" s="310">
        <v>2011</v>
      </c>
      <c r="E20" s="310">
        <v>2012</v>
      </c>
      <c r="F20" s="310">
        <v>2013</v>
      </c>
      <c r="G20" s="310">
        <v>2014</v>
      </c>
      <c r="H20" s="310">
        <v>2015</v>
      </c>
      <c r="I20" s="310">
        <v>2016</v>
      </c>
      <c r="J20" s="310">
        <v>2017</v>
      </c>
      <c r="K20" s="310">
        <v>2018</v>
      </c>
      <c r="L20" s="310">
        <v>2019</v>
      </c>
      <c r="M20" s="310">
        <v>2020</v>
      </c>
      <c r="N20" s="1075"/>
      <c r="O20" s="310">
        <v>2011</v>
      </c>
      <c r="P20" s="310">
        <v>2012</v>
      </c>
      <c r="Q20" s="310">
        <v>2013</v>
      </c>
      <c r="R20" s="310">
        <v>2014</v>
      </c>
      <c r="S20" s="310">
        <v>2015</v>
      </c>
      <c r="T20" s="310">
        <v>2016</v>
      </c>
      <c r="U20" s="310">
        <v>2017</v>
      </c>
      <c r="V20" s="310">
        <v>2018</v>
      </c>
      <c r="W20" s="310">
        <v>2019</v>
      </c>
      <c r="X20" s="310">
        <v>2020</v>
      </c>
      <c r="Y20" s="310" t="str">
        <f>'1.  LRAMVA Summary'!D51</f>
        <v>Residential</v>
      </c>
      <c r="Z20" s="311" t="str">
        <f>'1.  LRAMVA Summary'!E51</f>
        <v>GS&lt;50 kW</v>
      </c>
      <c r="AA20" s="311" t="str">
        <f>'1.  LRAMVA Summary'!F51</f>
        <v>General Service 50 to 4,999 kW</v>
      </c>
      <c r="AB20" s="311" t="str">
        <f>'1.  LRAMVA Summary'!G51</f>
        <v>Large Use</v>
      </c>
      <c r="AC20" s="311" t="str">
        <f>'1.  LRAMVA Summary'!H51</f>
        <v>Large Use</v>
      </c>
      <c r="AD20" s="311" t="str">
        <f>'1.  LRAMVA Summary'!I51</f>
        <v>Street Lighting</v>
      </c>
      <c r="AE20" s="311" t="str">
        <f>'1.  LRAMVA Summary'!J51</f>
        <v>Unmetered Scattered Load</v>
      </c>
      <c r="AF20" s="311" t="str">
        <f>'1.  LRAMVA Summary'!K51</f>
        <v/>
      </c>
      <c r="AG20" s="311" t="str">
        <f>'1.  LRAMVA Summary'!L51</f>
        <v/>
      </c>
      <c r="AH20" s="311" t="str">
        <f>'1.  LRAMVA Summary'!M51</f>
        <v/>
      </c>
      <c r="AI20" s="311" t="str">
        <f>'1.  LRAMVA Summary'!N51</f>
        <v/>
      </c>
      <c r="AJ20" s="311" t="str">
        <f>'1.  LRAMVA Summary'!O51</f>
        <v/>
      </c>
      <c r="AK20" s="311" t="str">
        <f>'1.  LRAMVA Summary'!P51</f>
        <v/>
      </c>
      <c r="AL20" s="311" t="str">
        <f>'1.  LRAMVA Summary'!Q51</f>
        <v/>
      </c>
      <c r="AM20" s="312" t="str">
        <f>'1.  LRAMVA Summary'!R51</f>
        <v>Total</v>
      </c>
    </row>
    <row r="21" spans="1:39" s="318" customFormat="1" ht="15.75" customHeight="1">
      <c r="A21" s="541"/>
      <c r="B21" s="313" t="s">
        <v>0</v>
      </c>
      <c r="C21" s="314"/>
      <c r="D21" s="314"/>
      <c r="E21" s="314"/>
      <c r="F21" s="314"/>
      <c r="G21" s="314"/>
      <c r="H21" s="314"/>
      <c r="I21" s="314"/>
      <c r="J21" s="314"/>
      <c r="K21" s="314"/>
      <c r="L21" s="314"/>
      <c r="M21" s="314"/>
      <c r="N21" s="315"/>
      <c r="O21" s="314"/>
      <c r="P21" s="314"/>
      <c r="Q21" s="314"/>
      <c r="R21" s="314"/>
      <c r="S21" s="314"/>
      <c r="T21" s="314"/>
      <c r="U21" s="314"/>
      <c r="V21" s="314"/>
      <c r="W21" s="314"/>
      <c r="X21" s="314"/>
      <c r="Y21" s="316" t="str">
        <f>'1.  LRAMVA Summary'!D52</f>
        <v>kWh</v>
      </c>
      <c r="Z21" s="316" t="str">
        <f>'1.  LRAMVA Summary'!E52</f>
        <v>kWh</v>
      </c>
      <c r="AA21" s="316" t="str">
        <f>'1.  LRAMVA Summary'!F52</f>
        <v>kW</v>
      </c>
      <c r="AB21" s="316" t="str">
        <f>'1.  LRAMVA Summary'!G52</f>
        <v>kW</v>
      </c>
      <c r="AC21" s="316" t="str">
        <f>'1.  LRAMVA Summary'!H52</f>
        <v>kW</v>
      </c>
      <c r="AD21" s="316" t="str">
        <f>'1.  LRAMVA Summary'!I52</f>
        <v>kW</v>
      </c>
      <c r="AE21" s="316" t="str">
        <f>'1.  LRAMVA Summary'!J52</f>
        <v>kWh</v>
      </c>
      <c r="AF21" s="316" t="str">
        <f>'1.  LRAMVA Summary'!K52</f>
        <v/>
      </c>
      <c r="AG21" s="316" t="str">
        <f>'1.  LRAMVA Summary'!L52</f>
        <v/>
      </c>
      <c r="AH21" s="316" t="str">
        <f>'1.  LRAMVA Summary'!M52</f>
        <v/>
      </c>
      <c r="AI21" s="316" t="str">
        <f>'1.  LRAMVA Summary'!N52</f>
        <v/>
      </c>
      <c r="AJ21" s="316" t="str">
        <f>'1.  LRAMVA Summary'!O52</f>
        <v/>
      </c>
      <c r="AK21" s="316" t="str">
        <f>'1.  LRAMVA Summary'!P52</f>
        <v/>
      </c>
      <c r="AL21" s="316" t="str">
        <f>'1.  LRAMVA Summary'!Q52</f>
        <v/>
      </c>
      <c r="AM21" s="317"/>
    </row>
    <row r="22" spans="1:39" s="308" customFormat="1" ht="15" customHeight="1" outlineLevel="1">
      <c r="A22" s="540">
        <v>1</v>
      </c>
      <c r="B22" s="319" t="s">
        <v>1</v>
      </c>
      <c r="C22" s="316" t="s">
        <v>25</v>
      </c>
      <c r="D22" s="320">
        <v>1238865</v>
      </c>
      <c r="E22" s="320">
        <f>+'7-a.  2011'!AX26</f>
        <v>1238865</v>
      </c>
      <c r="F22" s="320">
        <f>+'7-a.  2011'!AY26</f>
        <v>1238865</v>
      </c>
      <c r="G22" s="320">
        <f>+'7-a.  2011'!AZ26</f>
        <v>1235024</v>
      </c>
      <c r="H22" s="320">
        <f>+'7-a.  2011'!BA26</f>
        <v>845705</v>
      </c>
      <c r="I22" s="320">
        <f>+'7-a.  2011'!BB26</f>
        <v>0</v>
      </c>
      <c r="J22" s="320">
        <f>+'7-a.  2011'!BC26</f>
        <v>0</v>
      </c>
      <c r="K22" s="320">
        <f>+'7-a.  2011'!BD26</f>
        <v>0</v>
      </c>
      <c r="L22" s="320">
        <f>+'7-a.  2011'!BE26</f>
        <v>0</v>
      </c>
      <c r="M22" s="320">
        <f>+'7-a.  2011'!BF26</f>
        <v>0</v>
      </c>
      <c r="N22" s="316"/>
      <c r="O22" s="320">
        <v>172</v>
      </c>
      <c r="P22" s="320">
        <f>+'7-a.  2011'!S26</f>
        <v>171.607</v>
      </c>
      <c r="Q22" s="320">
        <f>+'7-a.  2011'!T26</f>
        <v>171.607</v>
      </c>
      <c r="R22" s="320">
        <f>+'7-a.  2011'!U26</f>
        <v>167.31100000000001</v>
      </c>
      <c r="S22" s="320">
        <f>+'7-a.  2011'!V26</f>
        <v>111.193</v>
      </c>
      <c r="T22" s="320">
        <f>+'7-a.  2011'!W26</f>
        <v>0</v>
      </c>
      <c r="U22" s="320">
        <f>+'7-a.  2011'!X26</f>
        <v>0</v>
      </c>
      <c r="V22" s="320">
        <f>+'7-a.  2011'!Y26</f>
        <v>0</v>
      </c>
      <c r="W22" s="320">
        <f>+'7-a.  2011'!Z26</f>
        <v>0</v>
      </c>
      <c r="X22" s="320">
        <f>+'7-a.  2011'!AA26</f>
        <v>0</v>
      </c>
      <c r="Y22" s="434">
        <v>1</v>
      </c>
      <c r="Z22" s="434"/>
      <c r="AA22" s="434"/>
      <c r="AB22" s="434"/>
      <c r="AC22" s="434"/>
      <c r="AD22" s="434"/>
      <c r="AE22" s="434"/>
      <c r="AF22" s="434"/>
      <c r="AG22" s="434"/>
      <c r="AH22" s="434"/>
      <c r="AI22" s="434"/>
      <c r="AJ22" s="434"/>
      <c r="AK22" s="434"/>
      <c r="AL22" s="434"/>
      <c r="AM22" s="321">
        <f>SUM(Y22:AL22)</f>
        <v>1</v>
      </c>
    </row>
    <row r="23" spans="1:39" s="308" customFormat="1" ht="15" outlineLevel="1">
      <c r="A23" s="540"/>
      <c r="B23" s="319" t="s">
        <v>216</v>
      </c>
      <c r="C23" s="316" t="s">
        <v>164</v>
      </c>
      <c r="D23" s="320"/>
      <c r="E23" s="320"/>
      <c r="F23" s="320"/>
      <c r="G23" s="320"/>
      <c r="H23" s="320"/>
      <c r="I23" s="320"/>
      <c r="J23" s="320"/>
      <c r="K23" s="320"/>
      <c r="L23" s="320"/>
      <c r="M23" s="320"/>
      <c r="N23" s="490"/>
      <c r="O23" s="320"/>
      <c r="P23" s="320"/>
      <c r="Q23" s="320"/>
      <c r="R23" s="320"/>
      <c r="S23" s="320"/>
      <c r="T23" s="320"/>
      <c r="U23" s="320"/>
      <c r="V23" s="320"/>
      <c r="W23" s="320"/>
      <c r="X23" s="320"/>
      <c r="Y23" s="435">
        <f>Y22</f>
        <v>1</v>
      </c>
      <c r="Z23" s="435">
        <f>Z22</f>
        <v>0</v>
      </c>
      <c r="AA23" s="435">
        <f t="shared" ref="AA23:AL23" si="0">AA22</f>
        <v>0</v>
      </c>
      <c r="AB23" s="435">
        <f t="shared" si="0"/>
        <v>0</v>
      </c>
      <c r="AC23" s="435">
        <f t="shared" si="0"/>
        <v>0</v>
      </c>
      <c r="AD23" s="435">
        <f t="shared" si="0"/>
        <v>0</v>
      </c>
      <c r="AE23" s="435">
        <f t="shared" si="0"/>
        <v>0</v>
      </c>
      <c r="AF23" s="435">
        <f t="shared" si="0"/>
        <v>0</v>
      </c>
      <c r="AG23" s="435">
        <f t="shared" si="0"/>
        <v>0</v>
      </c>
      <c r="AH23" s="435">
        <f t="shared" si="0"/>
        <v>0</v>
      </c>
      <c r="AI23" s="435">
        <f t="shared" si="0"/>
        <v>0</v>
      </c>
      <c r="AJ23" s="435">
        <f t="shared" si="0"/>
        <v>0</v>
      </c>
      <c r="AK23" s="435">
        <f t="shared" si="0"/>
        <v>0</v>
      </c>
      <c r="AL23" s="435">
        <f t="shared" si="0"/>
        <v>0</v>
      </c>
      <c r="AM23" s="322"/>
    </row>
    <row r="24" spans="1:39" s="328" customFormat="1" ht="15.6" outlineLevel="1">
      <c r="A24" s="542"/>
      <c r="B24" s="323"/>
      <c r="C24" s="324"/>
      <c r="D24" s="324"/>
      <c r="E24" s="324"/>
      <c r="F24" s="324"/>
      <c r="G24" s="324"/>
      <c r="H24" s="324"/>
      <c r="I24" s="324"/>
      <c r="J24" s="324"/>
      <c r="K24" s="324"/>
      <c r="L24" s="324"/>
      <c r="M24" s="324"/>
      <c r="O24" s="324"/>
      <c r="P24" s="324"/>
      <c r="Q24" s="324"/>
      <c r="R24" s="324"/>
      <c r="S24" s="324"/>
      <c r="T24" s="324"/>
      <c r="U24" s="324"/>
      <c r="V24" s="324"/>
      <c r="W24" s="324"/>
      <c r="X24" s="324"/>
      <c r="Y24" s="436"/>
      <c r="Z24" s="437"/>
      <c r="AA24" s="437"/>
      <c r="AB24" s="437"/>
      <c r="AC24" s="437"/>
      <c r="AD24" s="437"/>
      <c r="AE24" s="437"/>
      <c r="AF24" s="437"/>
      <c r="AG24" s="437"/>
      <c r="AH24" s="437"/>
      <c r="AI24" s="437"/>
      <c r="AJ24" s="437"/>
      <c r="AK24" s="437"/>
      <c r="AL24" s="437"/>
      <c r="AM24" s="327"/>
    </row>
    <row r="25" spans="1:39" s="308" customFormat="1" ht="15" outlineLevel="1">
      <c r="A25" s="540">
        <v>2</v>
      </c>
      <c r="B25" s="319" t="s">
        <v>2</v>
      </c>
      <c r="C25" s="316" t="s">
        <v>25</v>
      </c>
      <c r="D25" s="320">
        <v>21438</v>
      </c>
      <c r="E25" s="320">
        <f>+'7-a.  2011'!AX25</f>
        <v>21438</v>
      </c>
      <c r="F25" s="320">
        <f>+'7-a.  2011'!AY25</f>
        <v>21438</v>
      </c>
      <c r="G25" s="320">
        <f>+'7-a.  2011'!AZ25</f>
        <v>10247.700000000001</v>
      </c>
      <c r="H25" s="320">
        <f>+'7-a.  2011'!BA25</f>
        <v>0</v>
      </c>
      <c r="I25" s="320">
        <f>+'7-a.  2011'!BB25</f>
        <v>0</v>
      </c>
      <c r="J25" s="320">
        <f>+'7-a.  2011'!BC25</f>
        <v>0</v>
      </c>
      <c r="K25" s="320">
        <f>+'7-a.  2011'!BD25</f>
        <v>0</v>
      </c>
      <c r="L25" s="320">
        <f>+'7-a.  2011'!BE25</f>
        <v>0</v>
      </c>
      <c r="M25" s="320">
        <f>+'7-a.  2011'!BF25</f>
        <v>0</v>
      </c>
      <c r="N25" s="316"/>
      <c r="O25" s="320">
        <v>18</v>
      </c>
      <c r="P25" s="320">
        <f>+'7-a.  2011'!S25</f>
        <v>18.2608</v>
      </c>
      <c r="Q25" s="320">
        <f>+'7-a.  2011'!T25</f>
        <v>18.2608</v>
      </c>
      <c r="R25" s="320">
        <f>+'7-a.  2011'!U25</f>
        <v>5.7472300000000001</v>
      </c>
      <c r="S25" s="320">
        <f>+'7-a.  2011'!V25</f>
        <v>0</v>
      </c>
      <c r="T25" s="320">
        <f>+'7-a.  2011'!W25</f>
        <v>0</v>
      </c>
      <c r="U25" s="320">
        <f>+'7-a.  2011'!X25</f>
        <v>0</v>
      </c>
      <c r="V25" s="320">
        <f>+'7-a.  2011'!Y25</f>
        <v>0</v>
      </c>
      <c r="W25" s="320">
        <f>+'7-a.  2011'!Z25</f>
        <v>0</v>
      </c>
      <c r="X25" s="320">
        <f>+'7-a.  2011'!AA25</f>
        <v>0</v>
      </c>
      <c r="Y25" s="434">
        <v>1</v>
      </c>
      <c r="Z25" s="434"/>
      <c r="AA25" s="434"/>
      <c r="AB25" s="434"/>
      <c r="AC25" s="434"/>
      <c r="AD25" s="434"/>
      <c r="AE25" s="434"/>
      <c r="AF25" s="434"/>
      <c r="AG25" s="434"/>
      <c r="AH25" s="434"/>
      <c r="AI25" s="434"/>
      <c r="AJ25" s="434"/>
      <c r="AK25" s="434"/>
      <c r="AL25" s="434"/>
      <c r="AM25" s="321">
        <f>SUM(Y25:AL25)</f>
        <v>1</v>
      </c>
    </row>
    <row r="26" spans="1:39" s="308" customFormat="1" ht="15" outlineLevel="1">
      <c r="A26" s="540"/>
      <c r="B26" s="319" t="s">
        <v>216</v>
      </c>
      <c r="C26" s="316" t="s">
        <v>164</v>
      </c>
      <c r="D26" s="320"/>
      <c r="E26" s="320"/>
      <c r="F26" s="320"/>
      <c r="G26" s="320"/>
      <c r="H26" s="320"/>
      <c r="I26" s="320"/>
      <c r="J26" s="320"/>
      <c r="K26" s="320"/>
      <c r="L26" s="320"/>
      <c r="M26" s="320"/>
      <c r="N26" s="490"/>
      <c r="O26" s="320"/>
      <c r="P26" s="320"/>
      <c r="Q26" s="320"/>
      <c r="R26" s="320"/>
      <c r="S26" s="320"/>
      <c r="T26" s="320"/>
      <c r="U26" s="320"/>
      <c r="V26" s="320"/>
      <c r="W26" s="320"/>
      <c r="X26" s="320"/>
      <c r="Y26" s="435">
        <f>Y25</f>
        <v>1</v>
      </c>
      <c r="Z26" s="435">
        <f>Z25</f>
        <v>0</v>
      </c>
      <c r="AA26" s="435">
        <f t="shared" ref="AA26:AL26" si="1">AA25</f>
        <v>0</v>
      </c>
      <c r="AB26" s="435">
        <f t="shared" si="1"/>
        <v>0</v>
      </c>
      <c r="AC26" s="435">
        <f t="shared" si="1"/>
        <v>0</v>
      </c>
      <c r="AD26" s="435">
        <f t="shared" si="1"/>
        <v>0</v>
      </c>
      <c r="AE26" s="435">
        <f t="shared" si="1"/>
        <v>0</v>
      </c>
      <c r="AF26" s="435">
        <f t="shared" si="1"/>
        <v>0</v>
      </c>
      <c r="AG26" s="435">
        <f t="shared" si="1"/>
        <v>0</v>
      </c>
      <c r="AH26" s="435">
        <f t="shared" si="1"/>
        <v>0</v>
      </c>
      <c r="AI26" s="435">
        <f t="shared" si="1"/>
        <v>0</v>
      </c>
      <c r="AJ26" s="435">
        <f t="shared" si="1"/>
        <v>0</v>
      </c>
      <c r="AK26" s="435">
        <f t="shared" si="1"/>
        <v>0</v>
      </c>
      <c r="AL26" s="435">
        <f t="shared" si="1"/>
        <v>0</v>
      </c>
      <c r="AM26" s="322"/>
    </row>
    <row r="27" spans="1:39" s="328" customFormat="1" ht="15.6" outlineLevel="1">
      <c r="A27" s="542"/>
      <c r="B27" s="323"/>
      <c r="C27" s="324"/>
      <c r="D27" s="329"/>
      <c r="E27" s="329"/>
      <c r="F27" s="329"/>
      <c r="G27" s="329"/>
      <c r="H27" s="329"/>
      <c r="I27" s="329"/>
      <c r="J27" s="329"/>
      <c r="K27" s="329"/>
      <c r="L27" s="329"/>
      <c r="M27" s="329"/>
      <c r="O27" s="329"/>
      <c r="P27" s="329"/>
      <c r="Q27" s="329"/>
      <c r="R27" s="329"/>
      <c r="S27" s="329"/>
      <c r="T27" s="329"/>
      <c r="U27" s="329"/>
      <c r="V27" s="329"/>
      <c r="W27" s="329"/>
      <c r="X27" s="329"/>
      <c r="Y27" s="436"/>
      <c r="Z27" s="437"/>
      <c r="AA27" s="437"/>
      <c r="AB27" s="437"/>
      <c r="AC27" s="437"/>
      <c r="AD27" s="437"/>
      <c r="AE27" s="437"/>
      <c r="AF27" s="437"/>
      <c r="AG27" s="437"/>
      <c r="AH27" s="437"/>
      <c r="AI27" s="437"/>
      <c r="AJ27" s="437"/>
      <c r="AK27" s="437"/>
      <c r="AL27" s="437"/>
      <c r="AM27" s="327"/>
    </row>
    <row r="28" spans="1:39" s="308" customFormat="1" ht="15" outlineLevel="1">
      <c r="A28" s="540">
        <v>3</v>
      </c>
      <c r="B28" s="319" t="s">
        <v>3</v>
      </c>
      <c r="C28" s="316" t="s">
        <v>25</v>
      </c>
      <c r="D28" s="320">
        <v>3070047</v>
      </c>
      <c r="E28" s="320">
        <f>+'7-a.  2011'!AX29</f>
        <v>3070047</v>
      </c>
      <c r="F28" s="320">
        <f>+'7-a.  2011'!AY29</f>
        <v>3070047</v>
      </c>
      <c r="G28" s="320">
        <f>+'7-a.  2011'!AZ29</f>
        <v>3070047</v>
      </c>
      <c r="H28" s="320">
        <f>+'7-a.  2011'!BA29</f>
        <v>3070047</v>
      </c>
      <c r="I28" s="320">
        <f>+'7-a.  2011'!BB29</f>
        <v>3070047</v>
      </c>
      <c r="J28" s="320">
        <f>+'7-a.  2011'!BC29</f>
        <v>3070047</v>
      </c>
      <c r="K28" s="320">
        <f>+'7-a.  2011'!BD29</f>
        <v>3070047</v>
      </c>
      <c r="L28" s="320">
        <f>+'7-a.  2011'!BE29</f>
        <v>3070047</v>
      </c>
      <c r="M28" s="320">
        <f>+'7-a.  2011'!BF29</f>
        <v>3070047</v>
      </c>
      <c r="N28" s="316"/>
      <c r="O28" s="320">
        <v>1693</v>
      </c>
      <c r="P28" s="320">
        <f>+'7-a.  2011'!S29</f>
        <v>1692.64</v>
      </c>
      <c r="Q28" s="320">
        <f>+'7-a.  2011'!T29</f>
        <v>1692.64</v>
      </c>
      <c r="R28" s="320">
        <f>+'7-a.  2011'!U29</f>
        <v>1692.64</v>
      </c>
      <c r="S28" s="320">
        <f>+'7-a.  2011'!V29</f>
        <v>1692.64</v>
      </c>
      <c r="T28" s="320">
        <f>+'7-a.  2011'!W29</f>
        <v>1692.64</v>
      </c>
      <c r="U28" s="320">
        <f>+'7-a.  2011'!X29</f>
        <v>1692.64</v>
      </c>
      <c r="V28" s="320">
        <f>+'7-a.  2011'!Y29</f>
        <v>1692.64</v>
      </c>
      <c r="W28" s="320">
        <f>+'7-a.  2011'!Z29</f>
        <v>1692.64</v>
      </c>
      <c r="X28" s="320">
        <f>+'7-a.  2011'!AA29</f>
        <v>1692.64</v>
      </c>
      <c r="Y28" s="434">
        <v>1</v>
      </c>
      <c r="Z28" s="434"/>
      <c r="AA28" s="434"/>
      <c r="AB28" s="434"/>
      <c r="AC28" s="434"/>
      <c r="AD28" s="434"/>
      <c r="AE28" s="434"/>
      <c r="AF28" s="434"/>
      <c r="AG28" s="434"/>
      <c r="AH28" s="434"/>
      <c r="AI28" s="434"/>
      <c r="AJ28" s="434"/>
      <c r="AK28" s="434"/>
      <c r="AL28" s="434"/>
      <c r="AM28" s="321">
        <f>SUM(Y28:AL28)</f>
        <v>1</v>
      </c>
    </row>
    <row r="29" spans="1:39" s="308" customFormat="1" ht="15" outlineLevel="1">
      <c r="A29" s="540"/>
      <c r="B29" s="319" t="s">
        <v>216</v>
      </c>
      <c r="C29" s="316" t="s">
        <v>164</v>
      </c>
      <c r="D29" s="320">
        <v>-545322</v>
      </c>
      <c r="E29" s="320">
        <f>+'7-b.  2012'!AX53</f>
        <v>-545322.48479999998</v>
      </c>
      <c r="F29" s="320">
        <f>+'7-b.  2012'!AY53</f>
        <v>-545322.48479999998</v>
      </c>
      <c r="G29" s="320">
        <f>+'7-b.  2012'!AZ53</f>
        <v>-545322.48479999998</v>
      </c>
      <c r="H29" s="320">
        <f>+'7-b.  2012'!BA53</f>
        <v>-545322.48479999998</v>
      </c>
      <c r="I29" s="320">
        <f>+'7-b.  2012'!BB53</f>
        <v>-545322.48479999998</v>
      </c>
      <c r="J29" s="320">
        <f>+'7-b.  2012'!BC53</f>
        <v>-545322.48479999998</v>
      </c>
      <c r="K29" s="320">
        <f>+'7-b.  2012'!BD53</f>
        <v>-545322.48479999998</v>
      </c>
      <c r="L29" s="320">
        <f>+'7-b.  2012'!BE53</f>
        <v>-545322.48479999998</v>
      </c>
      <c r="M29" s="320">
        <f>+'7-b.  2012'!BF53</f>
        <v>-545322.48479999998</v>
      </c>
      <c r="N29" s="490"/>
      <c r="O29" s="320">
        <v>-298</v>
      </c>
      <c r="P29" s="320">
        <f>+'7-b.  2012'!S53</f>
        <v>-297.62702530000001</v>
      </c>
      <c r="Q29" s="320">
        <f>+'7-b.  2012'!T53</f>
        <v>-297.62700000000001</v>
      </c>
      <c r="R29" s="320">
        <f>+'7-b.  2012'!U53</f>
        <v>-297.62700000000001</v>
      </c>
      <c r="S29" s="320">
        <f>+'7-b.  2012'!V53</f>
        <v>-297.62700000000001</v>
      </c>
      <c r="T29" s="320">
        <f>+'7-b.  2012'!W53</f>
        <v>-297.62700000000001</v>
      </c>
      <c r="U29" s="320">
        <f>+'7-b.  2012'!X53</f>
        <v>-297.62700000000001</v>
      </c>
      <c r="V29" s="320">
        <f>+'7-b.  2012'!Y53</f>
        <v>-297.62700000000001</v>
      </c>
      <c r="W29" s="320">
        <f>+'7-b.  2012'!Z53</f>
        <v>-297.62700000000001</v>
      </c>
      <c r="X29" s="320">
        <f>+'7-b.  2012'!AA53</f>
        <v>-297.62700000000001</v>
      </c>
      <c r="Y29" s="435">
        <f>Y28</f>
        <v>1</v>
      </c>
      <c r="Z29" s="435">
        <f>Z28</f>
        <v>0</v>
      </c>
      <c r="AA29" s="435">
        <f t="shared" ref="AA29:AL29" si="2">AA28</f>
        <v>0</v>
      </c>
      <c r="AB29" s="435">
        <f t="shared" si="2"/>
        <v>0</v>
      </c>
      <c r="AC29" s="435">
        <f t="shared" si="2"/>
        <v>0</v>
      </c>
      <c r="AD29" s="435">
        <f t="shared" si="2"/>
        <v>0</v>
      </c>
      <c r="AE29" s="435">
        <f t="shared" si="2"/>
        <v>0</v>
      </c>
      <c r="AF29" s="435">
        <f t="shared" si="2"/>
        <v>0</v>
      </c>
      <c r="AG29" s="435">
        <f t="shared" si="2"/>
        <v>0</v>
      </c>
      <c r="AH29" s="435">
        <f t="shared" si="2"/>
        <v>0</v>
      </c>
      <c r="AI29" s="435">
        <f t="shared" si="2"/>
        <v>0</v>
      </c>
      <c r="AJ29" s="435">
        <f t="shared" si="2"/>
        <v>0</v>
      </c>
      <c r="AK29" s="435">
        <f t="shared" si="2"/>
        <v>0</v>
      </c>
      <c r="AL29" s="435">
        <f t="shared" si="2"/>
        <v>0</v>
      </c>
      <c r="AM29" s="322"/>
    </row>
    <row r="30" spans="1:39" s="308" customFormat="1" ht="15" outlineLevel="1">
      <c r="A30" s="540"/>
      <c r="B30" s="319"/>
      <c r="C30" s="330"/>
      <c r="D30" s="316"/>
      <c r="E30" s="316"/>
      <c r="F30" s="316"/>
      <c r="G30" s="316"/>
      <c r="H30" s="316"/>
      <c r="I30" s="316"/>
      <c r="J30" s="316"/>
      <c r="K30" s="316"/>
      <c r="L30" s="316"/>
      <c r="M30" s="316"/>
      <c r="O30" s="316"/>
      <c r="P30" s="316"/>
      <c r="Q30" s="316"/>
      <c r="R30" s="316"/>
      <c r="S30" s="316"/>
      <c r="T30" s="316"/>
      <c r="U30" s="316"/>
      <c r="V30" s="316"/>
      <c r="W30" s="316"/>
      <c r="X30" s="316"/>
      <c r="Y30" s="436"/>
      <c r="Z30" s="436"/>
      <c r="AA30" s="436"/>
      <c r="AB30" s="436"/>
      <c r="AC30" s="436"/>
      <c r="AD30" s="436"/>
      <c r="AE30" s="436"/>
      <c r="AF30" s="436"/>
      <c r="AG30" s="436"/>
      <c r="AH30" s="436"/>
      <c r="AI30" s="436"/>
      <c r="AJ30" s="436"/>
      <c r="AK30" s="436"/>
      <c r="AL30" s="436"/>
      <c r="AM30" s="331"/>
    </row>
    <row r="31" spans="1:39" s="308" customFormat="1" ht="15" outlineLevel="1">
      <c r="A31" s="540">
        <v>4</v>
      </c>
      <c r="B31" s="319" t="s">
        <v>4</v>
      </c>
      <c r="C31" s="316" t="s">
        <v>25</v>
      </c>
      <c r="D31" s="320">
        <v>810293</v>
      </c>
      <c r="E31" s="320">
        <f>+'7-a.  2011'!AX28</f>
        <v>810293</v>
      </c>
      <c r="F31" s="320">
        <f>+'7-a.  2011'!AY28</f>
        <v>810293</v>
      </c>
      <c r="G31" s="320">
        <f>+'7-a.  2011'!AZ28</f>
        <v>810293</v>
      </c>
      <c r="H31" s="320">
        <f>+'7-a.  2011'!BA28</f>
        <v>745857</v>
      </c>
      <c r="I31" s="320">
        <f>+'7-a.  2011'!BB28</f>
        <v>675463</v>
      </c>
      <c r="J31" s="320">
        <f>+'7-a.  2011'!BC28</f>
        <v>534237</v>
      </c>
      <c r="K31" s="320">
        <f>+'7-a.  2011'!BD28</f>
        <v>530959</v>
      </c>
      <c r="L31" s="320">
        <f>+'7-a.  2011'!BE28</f>
        <v>665790</v>
      </c>
      <c r="M31" s="320">
        <f>+'7-a.  2011'!BF28</f>
        <v>261108</v>
      </c>
      <c r="N31" s="316"/>
      <c r="O31" s="320">
        <v>50</v>
      </c>
      <c r="P31" s="320">
        <f>+'7-a.  2011'!S28</f>
        <v>49.745899999999999</v>
      </c>
      <c r="Q31" s="320">
        <f>+'7-a.  2011'!T28</f>
        <v>49.745899999999999</v>
      </c>
      <c r="R31" s="320">
        <f>+'7-a.  2011'!U28</f>
        <v>49.745899999999999</v>
      </c>
      <c r="S31" s="320">
        <f>+'7-a.  2011'!V28</f>
        <v>46.762300000000003</v>
      </c>
      <c r="T31" s="320">
        <f>+'7-a.  2011'!W28</f>
        <v>43.502899999999997</v>
      </c>
      <c r="U31" s="320">
        <f>+'7-a.  2011'!X28</f>
        <v>36.963700000000003</v>
      </c>
      <c r="V31" s="320">
        <f>+'7-a.  2011'!Y28</f>
        <v>36.589599999999997</v>
      </c>
      <c r="W31" s="320">
        <f>+'7-a.  2011'!Z28</f>
        <v>42.832599999999999</v>
      </c>
      <c r="X31" s="320">
        <f>+'7-a.  2011'!AA28</f>
        <v>24.0947</v>
      </c>
      <c r="Y31" s="434">
        <v>1</v>
      </c>
      <c r="Z31" s="434"/>
      <c r="AA31" s="434"/>
      <c r="AB31" s="434"/>
      <c r="AC31" s="434"/>
      <c r="AD31" s="434"/>
      <c r="AE31" s="434"/>
      <c r="AF31" s="434"/>
      <c r="AG31" s="434"/>
      <c r="AH31" s="434"/>
      <c r="AI31" s="434"/>
      <c r="AJ31" s="434"/>
      <c r="AK31" s="434"/>
      <c r="AL31" s="434"/>
      <c r="AM31" s="321">
        <f>SUM(Y31:AL31)</f>
        <v>1</v>
      </c>
    </row>
    <row r="32" spans="1:39" s="308" customFormat="1" ht="15" outlineLevel="1">
      <c r="A32" s="540"/>
      <c r="B32" s="319" t="s">
        <v>216</v>
      </c>
      <c r="C32" s="316" t="s">
        <v>164</v>
      </c>
      <c r="D32" s="320">
        <v>11144</v>
      </c>
      <c r="E32" s="320">
        <f>+'7-b.  2012'!AX55</f>
        <v>11144.32396</v>
      </c>
      <c r="F32" s="320">
        <f>+'7-b.  2012'!AY55</f>
        <v>11144.32396</v>
      </c>
      <c r="G32" s="320">
        <f>+'7-b.  2012'!AZ55</f>
        <v>11144.32396</v>
      </c>
      <c r="H32" s="320">
        <f>+'7-b.  2012'!BA55</f>
        <v>11144.32396</v>
      </c>
      <c r="I32" s="320">
        <f>+'7-b.  2012'!BB55</f>
        <v>10182.354600000001</v>
      </c>
      <c r="J32" s="320">
        <f>+'7-b.  2012'!BC55</f>
        <v>6246.7865229999998</v>
      </c>
      <c r="K32" s="320">
        <f>+'7-b.  2012'!BD55</f>
        <v>6238.2813729999998</v>
      </c>
      <c r="L32" s="320">
        <f>+'7-b.  2012'!BE55</f>
        <v>6238.2813729999998</v>
      </c>
      <c r="M32" s="320">
        <f>+'7-b.  2012'!BF55</f>
        <v>2209.6905409999999</v>
      </c>
      <c r="N32" s="490"/>
      <c r="O32" s="320">
        <v>1</v>
      </c>
      <c r="P32" s="320">
        <f>+'7-b.  2012'!S55</f>
        <v>0.65085810399999999</v>
      </c>
      <c r="Q32" s="320">
        <f>+'7-b.  2012'!T55</f>
        <v>0.65085809999999999</v>
      </c>
      <c r="R32" s="320">
        <f>+'7-b.  2012'!U55</f>
        <v>0.65085809999999999</v>
      </c>
      <c r="S32" s="320">
        <f>+'7-b.  2012'!V55</f>
        <v>0.65085809999999999</v>
      </c>
      <c r="T32" s="320">
        <f>+'7-b.  2012'!W55</f>
        <v>0.60631610000000002</v>
      </c>
      <c r="U32" s="320">
        <f>+'7-b.  2012'!X55</f>
        <v>0.42408770000000001</v>
      </c>
      <c r="V32" s="320">
        <f>+'7-b.  2012'!Y55</f>
        <v>0.42311680000000002</v>
      </c>
      <c r="W32" s="320">
        <f>+'7-b.  2012'!Z55</f>
        <v>0.42311680000000002</v>
      </c>
      <c r="X32" s="320">
        <f>+'7-b.  2012'!AA55</f>
        <v>0.23658109999999999</v>
      </c>
      <c r="Y32" s="435">
        <f>Y31</f>
        <v>1</v>
      </c>
      <c r="Z32" s="435">
        <f>Z31</f>
        <v>0</v>
      </c>
      <c r="AA32" s="435">
        <f t="shared" ref="AA32:AL32" si="3">AA31</f>
        <v>0</v>
      </c>
      <c r="AB32" s="435">
        <f t="shared" si="3"/>
        <v>0</v>
      </c>
      <c r="AC32" s="435">
        <f t="shared" si="3"/>
        <v>0</v>
      </c>
      <c r="AD32" s="435">
        <f t="shared" si="3"/>
        <v>0</v>
      </c>
      <c r="AE32" s="435">
        <f t="shared" si="3"/>
        <v>0</v>
      </c>
      <c r="AF32" s="435">
        <f t="shared" si="3"/>
        <v>0</v>
      </c>
      <c r="AG32" s="435">
        <f t="shared" si="3"/>
        <v>0</v>
      </c>
      <c r="AH32" s="435">
        <f t="shared" si="3"/>
        <v>0</v>
      </c>
      <c r="AI32" s="435">
        <f t="shared" si="3"/>
        <v>0</v>
      </c>
      <c r="AJ32" s="435">
        <f t="shared" si="3"/>
        <v>0</v>
      </c>
      <c r="AK32" s="435">
        <f t="shared" si="3"/>
        <v>0</v>
      </c>
      <c r="AL32" s="435">
        <f t="shared" si="3"/>
        <v>0</v>
      </c>
      <c r="AM32" s="322"/>
    </row>
    <row r="33" spans="1:39" s="308" customFormat="1" ht="15" outlineLevel="1">
      <c r="A33" s="540"/>
      <c r="B33" s="319"/>
      <c r="C33" s="330"/>
      <c r="D33" s="329"/>
      <c r="E33" s="329"/>
      <c r="F33" s="329"/>
      <c r="G33" s="329"/>
      <c r="H33" s="329"/>
      <c r="I33" s="329"/>
      <c r="J33" s="329"/>
      <c r="K33" s="329"/>
      <c r="L33" s="329"/>
      <c r="M33" s="329"/>
      <c r="N33" s="316"/>
      <c r="O33" s="329"/>
      <c r="P33" s="329"/>
      <c r="Q33" s="329"/>
      <c r="R33" s="329"/>
      <c r="S33" s="329"/>
      <c r="T33" s="329"/>
      <c r="U33" s="329"/>
      <c r="V33" s="329"/>
      <c r="W33" s="329"/>
      <c r="X33" s="329"/>
      <c r="Y33" s="436"/>
      <c r="Z33" s="436"/>
      <c r="AA33" s="436"/>
      <c r="AB33" s="436"/>
      <c r="AC33" s="436"/>
      <c r="AD33" s="436"/>
      <c r="AE33" s="436"/>
      <c r="AF33" s="436"/>
      <c r="AG33" s="436"/>
      <c r="AH33" s="436"/>
      <c r="AI33" s="436"/>
      <c r="AJ33" s="436"/>
      <c r="AK33" s="436"/>
      <c r="AL33" s="436"/>
      <c r="AM33" s="331"/>
    </row>
    <row r="34" spans="1:39" s="308" customFormat="1" ht="15" outlineLevel="1">
      <c r="A34" s="540">
        <v>5</v>
      </c>
      <c r="B34" s="319" t="s">
        <v>5</v>
      </c>
      <c r="C34" s="316" t="s">
        <v>25</v>
      </c>
      <c r="D34" s="320">
        <v>1188091</v>
      </c>
      <c r="E34" s="320">
        <f>+'7-a.  2011'!AX27</f>
        <v>1188091</v>
      </c>
      <c r="F34" s="320">
        <f>+'7-a.  2011'!AY27</f>
        <v>1188091</v>
      </c>
      <c r="G34" s="320">
        <f>+'7-a.  2011'!AZ27</f>
        <v>1188091</v>
      </c>
      <c r="H34" s="320">
        <f>+'7-a.  2011'!BA27</f>
        <v>1085828</v>
      </c>
      <c r="I34" s="320">
        <f>+'7-a.  2011'!BB27</f>
        <v>974110</v>
      </c>
      <c r="J34" s="320">
        <f>+'7-a.  2011'!BC27</f>
        <v>734417</v>
      </c>
      <c r="K34" s="320">
        <f>+'7-a.  2011'!BD27</f>
        <v>731737</v>
      </c>
      <c r="L34" s="320">
        <f>+'7-a.  2011'!BE27</f>
        <v>945719</v>
      </c>
      <c r="M34" s="320">
        <f>+'7-a.  2011'!BF27</f>
        <v>303473</v>
      </c>
      <c r="N34" s="316"/>
      <c r="O34" s="320">
        <v>68</v>
      </c>
      <c r="P34" s="320">
        <f>+'7-a.  2011'!S27</f>
        <v>67.979600000000005</v>
      </c>
      <c r="Q34" s="320">
        <f>+'7-a.  2011'!T27</f>
        <v>67.979600000000005</v>
      </c>
      <c r="R34" s="320">
        <f>+'7-a.  2011'!U27</f>
        <v>67.979600000000005</v>
      </c>
      <c r="S34" s="320">
        <f>+'7-a.  2011'!V27</f>
        <v>63.244500000000002</v>
      </c>
      <c r="T34" s="320">
        <f>+'7-a.  2011'!W27</f>
        <v>58.0717</v>
      </c>
      <c r="U34" s="320">
        <f>+'7-a.  2011'!X27</f>
        <v>46.973199999999999</v>
      </c>
      <c r="V34" s="320">
        <f>+'7-a.  2011'!Y27</f>
        <v>46.667299999999997</v>
      </c>
      <c r="W34" s="320">
        <f>+'7-a.  2011'!Z27</f>
        <v>56.575299999999999</v>
      </c>
      <c r="X34" s="320">
        <f>+'7-a.  2011'!AA27</f>
        <v>26.837399999999999</v>
      </c>
      <c r="Y34" s="434">
        <v>1</v>
      </c>
      <c r="Z34" s="434"/>
      <c r="AA34" s="434"/>
      <c r="AB34" s="434"/>
      <c r="AC34" s="434"/>
      <c r="AD34" s="434"/>
      <c r="AE34" s="434"/>
      <c r="AF34" s="434"/>
      <c r="AG34" s="434"/>
      <c r="AH34" s="434"/>
      <c r="AI34" s="434"/>
      <c r="AJ34" s="434"/>
      <c r="AK34" s="434"/>
      <c r="AL34" s="434"/>
      <c r="AM34" s="321">
        <f>SUM(Y34:AL34)</f>
        <v>1</v>
      </c>
    </row>
    <row r="35" spans="1:39" s="308" customFormat="1" ht="15" outlineLevel="1">
      <c r="A35" s="540"/>
      <c r="B35" s="319" t="s">
        <v>216</v>
      </c>
      <c r="C35" s="316" t="s">
        <v>164</v>
      </c>
      <c r="D35" s="320">
        <v>88271</v>
      </c>
      <c r="E35" s="320">
        <f>+'7-b.  2012'!AX54</f>
        <v>88271.216190000006</v>
      </c>
      <c r="F35" s="320">
        <f>+'7-b.  2012'!AY54</f>
        <v>88271.216190000006</v>
      </c>
      <c r="G35" s="320">
        <f>+'7-b.  2012'!AZ54</f>
        <v>88271.216190000006</v>
      </c>
      <c r="H35" s="320">
        <f>+'7-b.  2012'!BA54</f>
        <v>88271.216190000006</v>
      </c>
      <c r="I35" s="320">
        <f>+'7-b.  2012'!BB54</f>
        <v>80213.233810000005</v>
      </c>
      <c r="J35" s="320">
        <f>+'7-b.  2012'!BC54</f>
        <v>43306.25505</v>
      </c>
      <c r="K35" s="320">
        <f>+'7-b.  2012'!BD54</f>
        <v>43297.432500000003</v>
      </c>
      <c r="L35" s="320">
        <f>+'7-b.  2012'!BE54</f>
        <v>43297.432500000003</v>
      </c>
      <c r="M35" s="320">
        <f>+'7-b.  2012'!BF54</f>
        <v>9551.7487139999994</v>
      </c>
      <c r="N35" s="490"/>
      <c r="O35" s="320">
        <v>4</v>
      </c>
      <c r="P35" s="320">
        <f>+'7-b.  2012'!S54</f>
        <v>4.3607827209999996</v>
      </c>
      <c r="Q35" s="320">
        <f>+'7-b.  2012'!T54</f>
        <v>4.3607826999999997</v>
      </c>
      <c r="R35" s="320">
        <f>+'7-b.  2012'!U54</f>
        <v>4.3607826999999997</v>
      </c>
      <c r="S35" s="320">
        <f>+'7-b.  2012'!V54</f>
        <v>4.3607826999999997</v>
      </c>
      <c r="T35" s="320">
        <f>+'7-b.  2012'!W54</f>
        <v>3.9876744</v>
      </c>
      <c r="U35" s="320">
        <f>+'7-b.  2012'!X54</f>
        <v>2.2787723999999998</v>
      </c>
      <c r="V35" s="320">
        <f>+'7-b.  2012'!Y54</f>
        <v>2.2777652000000002</v>
      </c>
      <c r="W35" s="320">
        <f>+'7-b.  2012'!Z54</f>
        <v>2.2777652000000002</v>
      </c>
      <c r="X35" s="320">
        <f>+'7-b.  2012'!AA54</f>
        <v>0.71524049999999995</v>
      </c>
      <c r="Y35" s="435">
        <f>Y34</f>
        <v>1</v>
      </c>
      <c r="Z35" s="435">
        <f>Z34</f>
        <v>0</v>
      </c>
      <c r="AA35" s="435">
        <f t="shared" ref="AA35:AL35" si="4">AA34</f>
        <v>0</v>
      </c>
      <c r="AB35" s="435">
        <f t="shared" si="4"/>
        <v>0</v>
      </c>
      <c r="AC35" s="435">
        <f t="shared" si="4"/>
        <v>0</v>
      </c>
      <c r="AD35" s="435">
        <f t="shared" si="4"/>
        <v>0</v>
      </c>
      <c r="AE35" s="435">
        <f t="shared" si="4"/>
        <v>0</v>
      </c>
      <c r="AF35" s="435">
        <f t="shared" si="4"/>
        <v>0</v>
      </c>
      <c r="AG35" s="435">
        <f t="shared" si="4"/>
        <v>0</v>
      </c>
      <c r="AH35" s="435">
        <f t="shared" si="4"/>
        <v>0</v>
      </c>
      <c r="AI35" s="435">
        <f t="shared" si="4"/>
        <v>0</v>
      </c>
      <c r="AJ35" s="435">
        <f t="shared" si="4"/>
        <v>0</v>
      </c>
      <c r="AK35" s="435">
        <f t="shared" si="4"/>
        <v>0</v>
      </c>
      <c r="AL35" s="435">
        <f t="shared" si="4"/>
        <v>0</v>
      </c>
      <c r="AM35" s="322"/>
    </row>
    <row r="36" spans="1:39" s="308" customFormat="1" ht="15" outlineLevel="1">
      <c r="A36" s="540"/>
      <c r="B36" s="319"/>
      <c r="C36" s="330"/>
      <c r="D36" s="329"/>
      <c r="E36" s="329"/>
      <c r="F36" s="329"/>
      <c r="G36" s="329"/>
      <c r="H36" s="329"/>
      <c r="I36" s="329"/>
      <c r="J36" s="329"/>
      <c r="K36" s="329"/>
      <c r="L36" s="329"/>
      <c r="M36" s="329"/>
      <c r="N36" s="316"/>
      <c r="O36" s="329"/>
      <c r="P36" s="329"/>
      <c r="Q36" s="329"/>
      <c r="R36" s="329"/>
      <c r="S36" s="329"/>
      <c r="T36" s="329"/>
      <c r="U36" s="329"/>
      <c r="V36" s="329"/>
      <c r="W36" s="329"/>
      <c r="X36" s="329"/>
      <c r="Y36" s="436"/>
      <c r="Z36" s="436"/>
      <c r="AA36" s="436"/>
      <c r="AB36" s="436"/>
      <c r="AC36" s="436"/>
      <c r="AD36" s="436"/>
      <c r="AE36" s="436"/>
      <c r="AF36" s="436"/>
      <c r="AG36" s="436"/>
      <c r="AH36" s="436"/>
      <c r="AI36" s="436"/>
      <c r="AJ36" s="436"/>
      <c r="AK36" s="436"/>
      <c r="AL36" s="436"/>
      <c r="AM36" s="331"/>
    </row>
    <row r="37" spans="1:39" s="308" customFormat="1" ht="15" outlineLevel="1">
      <c r="A37" s="540">
        <v>6</v>
      </c>
      <c r="B37" s="319" t="s">
        <v>6</v>
      </c>
      <c r="C37" s="316" t="s">
        <v>25</v>
      </c>
      <c r="D37" s="320"/>
      <c r="E37" s="320"/>
      <c r="F37" s="320"/>
      <c r="G37" s="320"/>
      <c r="H37" s="320"/>
      <c r="I37" s="320"/>
      <c r="J37" s="320"/>
      <c r="K37" s="320"/>
      <c r="L37" s="320"/>
      <c r="M37" s="320"/>
      <c r="N37" s="316"/>
      <c r="O37" s="320"/>
      <c r="P37" s="320"/>
      <c r="Q37" s="320"/>
      <c r="R37" s="320"/>
      <c r="S37" s="320"/>
      <c r="T37" s="320"/>
      <c r="U37" s="320"/>
      <c r="V37" s="320"/>
      <c r="W37" s="320"/>
      <c r="X37" s="320"/>
      <c r="Y37" s="434"/>
      <c r="Z37" s="434"/>
      <c r="AA37" s="434"/>
      <c r="AB37" s="434"/>
      <c r="AC37" s="434"/>
      <c r="AD37" s="434"/>
      <c r="AE37" s="434"/>
      <c r="AF37" s="434"/>
      <c r="AG37" s="434"/>
      <c r="AH37" s="434"/>
      <c r="AI37" s="434"/>
      <c r="AJ37" s="434"/>
      <c r="AK37" s="434"/>
      <c r="AL37" s="434"/>
      <c r="AM37" s="321">
        <f>SUM(Y37:AL37)</f>
        <v>0</v>
      </c>
    </row>
    <row r="38" spans="1:39" s="308" customFormat="1" ht="15" outlineLevel="1">
      <c r="A38" s="540"/>
      <c r="B38" s="319" t="s">
        <v>216</v>
      </c>
      <c r="C38" s="316" t="s">
        <v>164</v>
      </c>
      <c r="D38" s="320"/>
      <c r="E38" s="320"/>
      <c r="F38" s="320"/>
      <c r="G38" s="320"/>
      <c r="H38" s="320"/>
      <c r="I38" s="320"/>
      <c r="J38" s="320"/>
      <c r="K38" s="320"/>
      <c r="L38" s="320"/>
      <c r="M38" s="320"/>
      <c r="N38" s="490"/>
      <c r="O38" s="320"/>
      <c r="P38" s="320"/>
      <c r="Q38" s="320"/>
      <c r="R38" s="320"/>
      <c r="S38" s="320"/>
      <c r="T38" s="320"/>
      <c r="U38" s="320"/>
      <c r="V38" s="320"/>
      <c r="W38" s="320"/>
      <c r="X38" s="320"/>
      <c r="Y38" s="435">
        <f>Y37</f>
        <v>0</v>
      </c>
      <c r="Z38" s="435">
        <f>Z37</f>
        <v>0</v>
      </c>
      <c r="AA38" s="435">
        <f t="shared" ref="AA38:AL38" si="5">AA37</f>
        <v>0</v>
      </c>
      <c r="AB38" s="435">
        <f t="shared" si="5"/>
        <v>0</v>
      </c>
      <c r="AC38" s="435">
        <f t="shared" si="5"/>
        <v>0</v>
      </c>
      <c r="AD38" s="435">
        <f t="shared" si="5"/>
        <v>0</v>
      </c>
      <c r="AE38" s="435">
        <f t="shared" si="5"/>
        <v>0</v>
      </c>
      <c r="AF38" s="435">
        <f t="shared" si="5"/>
        <v>0</v>
      </c>
      <c r="AG38" s="435">
        <f t="shared" si="5"/>
        <v>0</v>
      </c>
      <c r="AH38" s="435">
        <f t="shared" si="5"/>
        <v>0</v>
      </c>
      <c r="AI38" s="435">
        <f t="shared" si="5"/>
        <v>0</v>
      </c>
      <c r="AJ38" s="435">
        <f t="shared" si="5"/>
        <v>0</v>
      </c>
      <c r="AK38" s="435">
        <f t="shared" si="5"/>
        <v>0</v>
      </c>
      <c r="AL38" s="435">
        <f t="shared" si="5"/>
        <v>0</v>
      </c>
      <c r="AM38" s="322"/>
    </row>
    <row r="39" spans="1:39" s="308" customFormat="1" ht="15" outlineLevel="1">
      <c r="A39" s="540"/>
      <c r="B39" s="319"/>
      <c r="C39" s="330"/>
      <c r="D39" s="329"/>
      <c r="E39" s="329"/>
      <c r="F39" s="329"/>
      <c r="G39" s="329"/>
      <c r="H39" s="329"/>
      <c r="I39" s="329"/>
      <c r="J39" s="329"/>
      <c r="K39" s="329"/>
      <c r="L39" s="329"/>
      <c r="M39" s="329"/>
      <c r="N39" s="316"/>
      <c r="O39" s="329"/>
      <c r="P39" s="329"/>
      <c r="Q39" s="329"/>
      <c r="R39" s="329"/>
      <c r="S39" s="329"/>
      <c r="T39" s="329"/>
      <c r="U39" s="329"/>
      <c r="V39" s="329"/>
      <c r="W39" s="329"/>
      <c r="X39" s="329"/>
      <c r="Y39" s="436"/>
      <c r="Z39" s="436"/>
      <c r="AA39" s="436"/>
      <c r="AB39" s="436"/>
      <c r="AC39" s="436"/>
      <c r="AD39" s="436"/>
      <c r="AE39" s="436"/>
      <c r="AF39" s="436"/>
      <c r="AG39" s="436"/>
      <c r="AH39" s="436"/>
      <c r="AI39" s="436"/>
      <c r="AJ39" s="436"/>
      <c r="AK39" s="436"/>
      <c r="AL39" s="436"/>
      <c r="AM39" s="331"/>
    </row>
    <row r="40" spans="1:39" s="308" customFormat="1" ht="15" outlineLevel="1">
      <c r="A40" s="540">
        <v>7</v>
      </c>
      <c r="B40" s="319" t="s">
        <v>42</v>
      </c>
      <c r="C40" s="316" t="s">
        <v>25</v>
      </c>
      <c r="D40" s="320">
        <v>2830</v>
      </c>
      <c r="E40" s="320">
        <f>+'7-a.  2011'!AX30</f>
        <v>0</v>
      </c>
      <c r="F40" s="320">
        <f>+'7-a.  2011'!AY30</f>
        <v>0</v>
      </c>
      <c r="G40" s="320">
        <f>+'7-a.  2011'!AZ30</f>
        <v>0</v>
      </c>
      <c r="H40" s="320">
        <f>+'7-a.  2011'!BA30</f>
        <v>0</v>
      </c>
      <c r="I40" s="320">
        <f>+'7-a.  2011'!BB30</f>
        <v>0</v>
      </c>
      <c r="J40" s="320">
        <f>+'7-a.  2011'!BC30</f>
        <v>0</v>
      </c>
      <c r="K40" s="320">
        <f>+'7-a.  2011'!BD30</f>
        <v>0</v>
      </c>
      <c r="L40" s="320">
        <f>+'7-a.  2011'!BE30</f>
        <v>0</v>
      </c>
      <c r="M40" s="320">
        <f>+'7-a.  2011'!BF30</f>
        <v>0</v>
      </c>
      <c r="N40" s="316"/>
      <c r="O40" s="320">
        <v>1093</v>
      </c>
      <c r="P40" s="320">
        <f>+'7-a.  2011'!S30</f>
        <v>0</v>
      </c>
      <c r="Q40" s="320">
        <f>+'7-a.  2011'!T30</f>
        <v>0</v>
      </c>
      <c r="R40" s="320">
        <f>+'7-a.  2011'!U30</f>
        <v>0</v>
      </c>
      <c r="S40" s="320">
        <f>+'7-a.  2011'!V30</f>
        <v>0</v>
      </c>
      <c r="T40" s="320">
        <f>+'7-a.  2011'!W30</f>
        <v>0</v>
      </c>
      <c r="U40" s="320">
        <f>+'7-a.  2011'!X30</f>
        <v>0</v>
      </c>
      <c r="V40" s="320">
        <f>+'7-a.  2011'!Y30</f>
        <v>0</v>
      </c>
      <c r="W40" s="320">
        <f>+'7-a.  2011'!Z30</f>
        <v>0</v>
      </c>
      <c r="X40" s="320">
        <f>+'7-a.  2011'!AA30</f>
        <v>0</v>
      </c>
      <c r="Y40" s="434">
        <v>1</v>
      </c>
      <c r="Z40" s="434"/>
      <c r="AA40" s="434"/>
      <c r="AB40" s="434"/>
      <c r="AC40" s="434"/>
      <c r="AD40" s="434"/>
      <c r="AE40" s="434"/>
      <c r="AF40" s="434"/>
      <c r="AG40" s="434"/>
      <c r="AH40" s="434"/>
      <c r="AI40" s="434"/>
      <c r="AJ40" s="434"/>
      <c r="AK40" s="434"/>
      <c r="AL40" s="434"/>
      <c r="AM40" s="321">
        <f>SUM(Y40:AL40)</f>
        <v>1</v>
      </c>
    </row>
    <row r="41" spans="1:39" s="308" customFormat="1" ht="15" outlineLevel="1">
      <c r="A41" s="540"/>
      <c r="B41" s="319" t="s">
        <v>216</v>
      </c>
      <c r="C41" s="316" t="s">
        <v>164</v>
      </c>
      <c r="D41" s="320"/>
      <c r="E41" s="320"/>
      <c r="F41" s="320"/>
      <c r="G41" s="320"/>
      <c r="H41" s="320"/>
      <c r="I41" s="320"/>
      <c r="J41" s="320"/>
      <c r="K41" s="320"/>
      <c r="L41" s="320"/>
      <c r="M41" s="320"/>
      <c r="N41" s="316"/>
      <c r="O41" s="320"/>
      <c r="P41" s="320"/>
      <c r="Q41" s="320"/>
      <c r="R41" s="320"/>
      <c r="S41" s="320"/>
      <c r="T41" s="320"/>
      <c r="U41" s="320"/>
      <c r="V41" s="320"/>
      <c r="W41" s="320"/>
      <c r="X41" s="320"/>
      <c r="Y41" s="435">
        <f>Y40</f>
        <v>1</v>
      </c>
      <c r="Z41" s="435">
        <f>Z40</f>
        <v>0</v>
      </c>
      <c r="AA41" s="435">
        <f t="shared" ref="AA41:AL41" si="6">AA40</f>
        <v>0</v>
      </c>
      <c r="AB41" s="435">
        <f t="shared" si="6"/>
        <v>0</v>
      </c>
      <c r="AC41" s="435">
        <f t="shared" si="6"/>
        <v>0</v>
      </c>
      <c r="AD41" s="435">
        <f t="shared" si="6"/>
        <v>0</v>
      </c>
      <c r="AE41" s="435">
        <f t="shared" si="6"/>
        <v>0</v>
      </c>
      <c r="AF41" s="435">
        <f t="shared" si="6"/>
        <v>0</v>
      </c>
      <c r="AG41" s="435">
        <f t="shared" si="6"/>
        <v>0</v>
      </c>
      <c r="AH41" s="435">
        <f t="shared" si="6"/>
        <v>0</v>
      </c>
      <c r="AI41" s="435">
        <f t="shared" si="6"/>
        <v>0</v>
      </c>
      <c r="AJ41" s="435">
        <f t="shared" si="6"/>
        <v>0</v>
      </c>
      <c r="AK41" s="435">
        <f t="shared" si="6"/>
        <v>0</v>
      </c>
      <c r="AL41" s="435">
        <f t="shared" si="6"/>
        <v>0</v>
      </c>
      <c r="AM41" s="322"/>
    </row>
    <row r="42" spans="1:39" s="308" customFormat="1" ht="15" outlineLevel="1">
      <c r="A42" s="540"/>
      <c r="B42" s="319"/>
      <c r="C42" s="330"/>
      <c r="D42" s="329"/>
      <c r="E42" s="329"/>
      <c r="F42" s="329"/>
      <c r="G42" s="329"/>
      <c r="H42" s="329"/>
      <c r="I42" s="329"/>
      <c r="J42" s="329"/>
      <c r="K42" s="329"/>
      <c r="L42" s="329"/>
      <c r="M42" s="329"/>
      <c r="N42" s="316"/>
      <c r="O42" s="329"/>
      <c r="P42" s="329"/>
      <c r="Q42" s="329"/>
      <c r="R42" s="329"/>
      <c r="S42" s="329"/>
      <c r="T42" s="329"/>
      <c r="U42" s="329"/>
      <c r="V42" s="329"/>
      <c r="W42" s="329"/>
      <c r="X42" s="329"/>
      <c r="Y42" s="436"/>
      <c r="Z42" s="436"/>
      <c r="AA42" s="436"/>
      <c r="AB42" s="436"/>
      <c r="AC42" s="436"/>
      <c r="AD42" s="436"/>
      <c r="AE42" s="436"/>
      <c r="AF42" s="436"/>
      <c r="AG42" s="436"/>
      <c r="AH42" s="436"/>
      <c r="AI42" s="436"/>
      <c r="AJ42" s="436"/>
      <c r="AK42" s="436"/>
      <c r="AL42" s="436"/>
      <c r="AM42" s="331"/>
    </row>
    <row r="43" spans="1:39" s="308" customFormat="1" ht="15" outlineLevel="1">
      <c r="A43" s="540">
        <v>8</v>
      </c>
      <c r="B43" s="319" t="s">
        <v>497</v>
      </c>
      <c r="C43" s="316" t="s">
        <v>25</v>
      </c>
      <c r="D43" s="320"/>
      <c r="E43" s="320"/>
      <c r="F43" s="320"/>
      <c r="G43" s="320"/>
      <c r="H43" s="320"/>
      <c r="I43" s="320"/>
      <c r="J43" s="320"/>
      <c r="K43" s="320"/>
      <c r="L43" s="320"/>
      <c r="M43" s="320"/>
      <c r="N43" s="316"/>
      <c r="O43" s="320"/>
      <c r="P43" s="320"/>
      <c r="Q43" s="320"/>
      <c r="R43" s="320"/>
      <c r="S43" s="320"/>
      <c r="T43" s="320"/>
      <c r="U43" s="320"/>
      <c r="V43" s="320"/>
      <c r="W43" s="320"/>
      <c r="X43" s="320"/>
      <c r="Y43" s="434"/>
      <c r="Z43" s="434"/>
      <c r="AA43" s="434"/>
      <c r="AB43" s="434"/>
      <c r="AC43" s="434"/>
      <c r="AD43" s="434"/>
      <c r="AE43" s="434"/>
      <c r="AF43" s="434"/>
      <c r="AG43" s="434"/>
      <c r="AH43" s="434"/>
      <c r="AI43" s="434"/>
      <c r="AJ43" s="434"/>
      <c r="AK43" s="434"/>
      <c r="AL43" s="434"/>
      <c r="AM43" s="321">
        <f>SUM(Y43:AL43)</f>
        <v>0</v>
      </c>
    </row>
    <row r="44" spans="1:39" s="308" customFormat="1" ht="15" outlineLevel="1">
      <c r="A44" s="540"/>
      <c r="B44" s="319" t="s">
        <v>216</v>
      </c>
      <c r="C44" s="316" t="s">
        <v>164</v>
      </c>
      <c r="D44" s="320"/>
      <c r="E44" s="320"/>
      <c r="F44" s="320"/>
      <c r="G44" s="320"/>
      <c r="H44" s="320"/>
      <c r="I44" s="320"/>
      <c r="J44" s="320"/>
      <c r="K44" s="320"/>
      <c r="L44" s="320"/>
      <c r="M44" s="320"/>
      <c r="N44" s="316"/>
      <c r="O44" s="320"/>
      <c r="P44" s="320"/>
      <c r="Q44" s="320"/>
      <c r="R44" s="320"/>
      <c r="S44" s="320"/>
      <c r="T44" s="320"/>
      <c r="U44" s="320"/>
      <c r="V44" s="320"/>
      <c r="W44" s="320"/>
      <c r="X44" s="320"/>
      <c r="Y44" s="435">
        <f>Y43</f>
        <v>0</v>
      </c>
      <c r="Z44" s="435">
        <f>Z43</f>
        <v>0</v>
      </c>
      <c r="AA44" s="435">
        <f t="shared" ref="AA44:AL44" si="7">AA43</f>
        <v>0</v>
      </c>
      <c r="AB44" s="435">
        <f t="shared" si="7"/>
        <v>0</v>
      </c>
      <c r="AC44" s="435">
        <f t="shared" si="7"/>
        <v>0</v>
      </c>
      <c r="AD44" s="435">
        <f t="shared" si="7"/>
        <v>0</v>
      </c>
      <c r="AE44" s="435">
        <f t="shared" si="7"/>
        <v>0</v>
      </c>
      <c r="AF44" s="435">
        <f t="shared" si="7"/>
        <v>0</v>
      </c>
      <c r="AG44" s="435">
        <f t="shared" si="7"/>
        <v>0</v>
      </c>
      <c r="AH44" s="435">
        <f t="shared" si="7"/>
        <v>0</v>
      </c>
      <c r="AI44" s="435">
        <f t="shared" si="7"/>
        <v>0</v>
      </c>
      <c r="AJ44" s="435">
        <f t="shared" si="7"/>
        <v>0</v>
      </c>
      <c r="AK44" s="435">
        <f t="shared" si="7"/>
        <v>0</v>
      </c>
      <c r="AL44" s="435">
        <f t="shared" si="7"/>
        <v>0</v>
      </c>
      <c r="AM44" s="322"/>
    </row>
    <row r="45" spans="1:39" s="308" customFormat="1" ht="15" outlineLevel="1">
      <c r="A45" s="540"/>
      <c r="B45" s="319"/>
      <c r="C45" s="330"/>
      <c r="D45" s="329"/>
      <c r="E45" s="329"/>
      <c r="F45" s="329"/>
      <c r="G45" s="329"/>
      <c r="H45" s="329"/>
      <c r="I45" s="329"/>
      <c r="J45" s="329"/>
      <c r="K45" s="329"/>
      <c r="L45" s="329"/>
      <c r="M45" s="329"/>
      <c r="N45" s="316"/>
      <c r="O45" s="329"/>
      <c r="P45" s="329"/>
      <c r="Q45" s="329"/>
      <c r="R45" s="329"/>
      <c r="S45" s="329"/>
      <c r="T45" s="329"/>
      <c r="U45" s="329"/>
      <c r="V45" s="329"/>
      <c r="W45" s="329"/>
      <c r="X45" s="329"/>
      <c r="Y45" s="436"/>
      <c r="Z45" s="436"/>
      <c r="AA45" s="436"/>
      <c r="AB45" s="436"/>
      <c r="AC45" s="436"/>
      <c r="AD45" s="436"/>
      <c r="AE45" s="436"/>
      <c r="AF45" s="436"/>
      <c r="AG45" s="436"/>
      <c r="AH45" s="436"/>
      <c r="AI45" s="436"/>
      <c r="AJ45" s="436"/>
      <c r="AK45" s="436"/>
      <c r="AL45" s="436"/>
      <c r="AM45" s="331"/>
    </row>
    <row r="46" spans="1:39" s="308" customFormat="1" ht="15" outlineLevel="1">
      <c r="A46" s="540">
        <v>9</v>
      </c>
      <c r="B46" s="319" t="s">
        <v>7</v>
      </c>
      <c r="C46" s="316" t="s">
        <v>25</v>
      </c>
      <c r="D46" s="320"/>
      <c r="E46" s="320"/>
      <c r="F46" s="320"/>
      <c r="G46" s="320"/>
      <c r="H46" s="320"/>
      <c r="I46" s="320"/>
      <c r="J46" s="320"/>
      <c r="K46" s="320"/>
      <c r="L46" s="320"/>
      <c r="M46" s="320"/>
      <c r="N46" s="316"/>
      <c r="O46" s="320"/>
      <c r="P46" s="320"/>
      <c r="Q46" s="320"/>
      <c r="R46" s="320"/>
      <c r="S46" s="320"/>
      <c r="T46" s="320"/>
      <c r="U46" s="320"/>
      <c r="V46" s="320"/>
      <c r="W46" s="320"/>
      <c r="X46" s="320"/>
      <c r="Y46" s="434"/>
      <c r="Z46" s="434"/>
      <c r="AA46" s="434"/>
      <c r="AB46" s="434"/>
      <c r="AC46" s="434"/>
      <c r="AD46" s="434"/>
      <c r="AE46" s="434"/>
      <c r="AF46" s="434"/>
      <c r="AG46" s="434"/>
      <c r="AH46" s="434"/>
      <c r="AI46" s="434"/>
      <c r="AJ46" s="434"/>
      <c r="AK46" s="434"/>
      <c r="AL46" s="434"/>
      <c r="AM46" s="321">
        <f>SUM(Y46:AL46)</f>
        <v>0</v>
      </c>
    </row>
    <row r="47" spans="1:39" s="308" customFormat="1" ht="15" outlineLevel="1">
      <c r="A47" s="540"/>
      <c r="B47" s="319" t="s">
        <v>216</v>
      </c>
      <c r="C47" s="316" t="s">
        <v>164</v>
      </c>
      <c r="D47" s="320"/>
      <c r="E47" s="320"/>
      <c r="F47" s="320"/>
      <c r="G47" s="320"/>
      <c r="H47" s="320"/>
      <c r="I47" s="320"/>
      <c r="J47" s="320"/>
      <c r="K47" s="320"/>
      <c r="L47" s="320"/>
      <c r="M47" s="320"/>
      <c r="N47" s="316"/>
      <c r="O47" s="320"/>
      <c r="P47" s="320"/>
      <c r="Q47" s="320"/>
      <c r="R47" s="320"/>
      <c r="S47" s="320"/>
      <c r="T47" s="320"/>
      <c r="U47" s="320"/>
      <c r="V47" s="320"/>
      <c r="W47" s="320"/>
      <c r="X47" s="320"/>
      <c r="Y47" s="435">
        <f>Y46</f>
        <v>0</v>
      </c>
      <c r="Z47" s="435">
        <f>Z46</f>
        <v>0</v>
      </c>
      <c r="AA47" s="435">
        <f t="shared" ref="AA47:AL47" si="8">AA46</f>
        <v>0</v>
      </c>
      <c r="AB47" s="435">
        <f t="shared" si="8"/>
        <v>0</v>
      </c>
      <c r="AC47" s="435">
        <f t="shared" si="8"/>
        <v>0</v>
      </c>
      <c r="AD47" s="435">
        <f t="shared" si="8"/>
        <v>0</v>
      </c>
      <c r="AE47" s="435">
        <f t="shared" si="8"/>
        <v>0</v>
      </c>
      <c r="AF47" s="435">
        <f t="shared" si="8"/>
        <v>0</v>
      </c>
      <c r="AG47" s="435">
        <f t="shared" si="8"/>
        <v>0</v>
      </c>
      <c r="AH47" s="435">
        <f t="shared" si="8"/>
        <v>0</v>
      </c>
      <c r="AI47" s="435">
        <f t="shared" si="8"/>
        <v>0</v>
      </c>
      <c r="AJ47" s="435">
        <f t="shared" si="8"/>
        <v>0</v>
      </c>
      <c r="AK47" s="435">
        <f t="shared" si="8"/>
        <v>0</v>
      </c>
      <c r="AL47" s="435">
        <f t="shared" si="8"/>
        <v>0</v>
      </c>
      <c r="AM47" s="322"/>
    </row>
    <row r="48" spans="1:39" s="308" customFormat="1" ht="15" outlineLevel="1">
      <c r="A48" s="540"/>
      <c r="B48" s="332"/>
      <c r="C48" s="333"/>
      <c r="D48" s="316"/>
      <c r="E48" s="316"/>
      <c r="F48" s="316"/>
      <c r="G48" s="316"/>
      <c r="H48" s="316"/>
      <c r="I48" s="316"/>
      <c r="J48" s="316"/>
      <c r="K48" s="316"/>
      <c r="L48" s="316"/>
      <c r="M48" s="316"/>
      <c r="N48" s="316"/>
      <c r="O48" s="316"/>
      <c r="P48" s="316"/>
      <c r="Q48" s="316"/>
      <c r="R48" s="316"/>
      <c r="S48" s="316"/>
      <c r="T48" s="316"/>
      <c r="U48" s="316"/>
      <c r="V48" s="316"/>
      <c r="W48" s="316"/>
      <c r="X48" s="316"/>
      <c r="Y48" s="436"/>
      <c r="Z48" s="436"/>
      <c r="AA48" s="436"/>
      <c r="AB48" s="436"/>
      <c r="AC48" s="436"/>
      <c r="AD48" s="436"/>
      <c r="AE48" s="436"/>
      <c r="AF48" s="436"/>
      <c r="AG48" s="436"/>
      <c r="AH48" s="436"/>
      <c r="AI48" s="436"/>
      <c r="AJ48" s="436"/>
      <c r="AK48" s="436"/>
      <c r="AL48" s="436"/>
      <c r="AM48" s="331"/>
    </row>
    <row r="49" spans="1:42" s="318" customFormat="1" ht="15.6" outlineLevel="1">
      <c r="A49" s="541"/>
      <c r="B49" s="313" t="s">
        <v>8</v>
      </c>
      <c r="C49" s="314"/>
      <c r="D49" s="314"/>
      <c r="E49" s="314"/>
      <c r="F49" s="314"/>
      <c r="G49" s="314"/>
      <c r="H49" s="314"/>
      <c r="I49" s="314"/>
      <c r="J49" s="314"/>
      <c r="K49" s="314"/>
      <c r="L49" s="314"/>
      <c r="M49" s="314"/>
      <c r="N49" s="316"/>
      <c r="O49" s="314"/>
      <c r="P49" s="314"/>
      <c r="Q49" s="314"/>
      <c r="R49" s="314"/>
      <c r="S49" s="314"/>
      <c r="T49" s="314"/>
      <c r="U49" s="314"/>
      <c r="V49" s="314"/>
      <c r="W49" s="314"/>
      <c r="X49" s="314"/>
      <c r="Y49" s="438"/>
      <c r="Z49" s="438"/>
      <c r="AA49" s="438"/>
      <c r="AB49" s="438"/>
      <c r="AC49" s="438"/>
      <c r="AD49" s="438"/>
      <c r="AE49" s="438"/>
      <c r="AF49" s="438"/>
      <c r="AG49" s="438"/>
      <c r="AH49" s="438"/>
      <c r="AI49" s="438"/>
      <c r="AJ49" s="438"/>
      <c r="AK49" s="438"/>
      <c r="AL49" s="438"/>
      <c r="AM49" s="317"/>
      <c r="AO49" s="334"/>
      <c r="AP49" s="334"/>
    </row>
    <row r="50" spans="1:42" s="308" customFormat="1" ht="15" outlineLevel="1">
      <c r="A50" s="540">
        <v>10</v>
      </c>
      <c r="B50" s="335" t="s">
        <v>22</v>
      </c>
      <c r="C50" s="316" t="s">
        <v>25</v>
      </c>
      <c r="D50" s="320">
        <v>4805916</v>
      </c>
      <c r="E50" s="320">
        <f>+'7-a.  2011'!AX35</f>
        <v>4805916</v>
      </c>
      <c r="F50" s="320">
        <f>+'7-a.  2011'!AY35</f>
        <v>4805916</v>
      </c>
      <c r="G50" s="320">
        <f>+'7-a.  2011'!AZ35</f>
        <v>4805916</v>
      </c>
      <c r="H50" s="320">
        <f>+'7-a.  2011'!BA35</f>
        <v>4805916</v>
      </c>
      <c r="I50" s="320">
        <f>+'7-a.  2011'!BB35</f>
        <v>4805916</v>
      </c>
      <c r="J50" s="320">
        <f>+'7-a.  2011'!BC35</f>
        <v>4805916</v>
      </c>
      <c r="K50" s="320">
        <f>+'7-a.  2011'!BD35</f>
        <v>4805916</v>
      </c>
      <c r="L50" s="320">
        <f>+'7-a.  2011'!BE35</f>
        <v>4504954</v>
      </c>
      <c r="M50" s="320">
        <f>+'7-a.  2011'!BF35</f>
        <v>4504954</v>
      </c>
      <c r="N50" s="320">
        <v>12</v>
      </c>
      <c r="O50" s="320">
        <v>857</v>
      </c>
      <c r="P50" s="320">
        <f>+'7-a.  2011'!S35</f>
        <v>856.61</v>
      </c>
      <c r="Q50" s="320">
        <f>+'7-a.  2011'!T35</f>
        <v>856.61</v>
      </c>
      <c r="R50" s="320">
        <f>+'7-a.  2011'!U35</f>
        <v>856.61</v>
      </c>
      <c r="S50" s="320">
        <f>+'7-a.  2011'!V35</f>
        <v>856.61</v>
      </c>
      <c r="T50" s="320">
        <f>+'7-a.  2011'!W35</f>
        <v>856.61</v>
      </c>
      <c r="U50" s="320">
        <f>+'7-a.  2011'!X35</f>
        <v>856.61</v>
      </c>
      <c r="V50" s="320">
        <f>+'7-a.  2011'!Y35</f>
        <v>856.61</v>
      </c>
      <c r="W50" s="320">
        <f>+'7-a.  2011'!Z35</f>
        <v>788.66700000000003</v>
      </c>
      <c r="X50" s="320">
        <f>+'7-a.  2011'!AA35</f>
        <v>788.66700000000003</v>
      </c>
      <c r="Y50" s="439"/>
      <c r="Z50" s="439"/>
      <c r="AA50" s="439">
        <v>0.53</v>
      </c>
      <c r="AB50" s="439">
        <v>0.47</v>
      </c>
      <c r="AC50" s="439"/>
      <c r="AD50" s="439"/>
      <c r="AE50" s="439"/>
      <c r="AF50" s="439"/>
      <c r="AG50" s="439"/>
      <c r="AH50" s="439"/>
      <c r="AI50" s="439"/>
      <c r="AJ50" s="439"/>
      <c r="AK50" s="439"/>
      <c r="AL50" s="439"/>
      <c r="AM50" s="321">
        <f>SUM(Y50:AL50)</f>
        <v>1</v>
      </c>
    </row>
    <row r="51" spans="1:42" s="308" customFormat="1" ht="15" outlineLevel="1">
      <c r="A51" s="540"/>
      <c r="B51" s="319" t="s">
        <v>216</v>
      </c>
      <c r="C51" s="316" t="s">
        <v>164</v>
      </c>
      <c r="D51" s="320">
        <v>615841</v>
      </c>
      <c r="E51" s="320">
        <f>+'7-b.  2012'!AX49</f>
        <v>615840.94220000005</v>
      </c>
      <c r="F51" s="320">
        <f>+'7-b.  2012'!AY49</f>
        <v>615840.94220000005</v>
      </c>
      <c r="G51" s="320">
        <f>+'7-b.  2012'!AZ49</f>
        <v>615840.94220000005</v>
      </c>
      <c r="H51" s="320">
        <f>+'7-b.  2012'!BA49</f>
        <v>615840.94220000005</v>
      </c>
      <c r="I51" s="320">
        <f>+'7-b.  2012'!BB49</f>
        <v>611886.85739999998</v>
      </c>
      <c r="J51" s="320">
        <f>+'7-b.  2012'!BC49</f>
        <v>545801.08010000002</v>
      </c>
      <c r="K51" s="320">
        <f>+'7-b.  2012'!BD49</f>
        <v>248053.83900000001</v>
      </c>
      <c r="L51" s="320">
        <f>+'7-b.  2012'!BE49</f>
        <v>248053.83900000001</v>
      </c>
      <c r="M51" s="320">
        <f>+'7-b.  2012'!BF49</f>
        <v>248053.83900000001</v>
      </c>
      <c r="N51" s="320">
        <f>N50</f>
        <v>12</v>
      </c>
      <c r="O51" s="320">
        <v>112</v>
      </c>
      <c r="P51" s="320">
        <f>+'7-b.  2012'!S49</f>
        <v>111.8336966</v>
      </c>
      <c r="Q51" s="320">
        <f>+'7-b.  2012'!T49</f>
        <v>111.83369999999999</v>
      </c>
      <c r="R51" s="320">
        <f>+'7-b.  2012'!U49</f>
        <v>111.83369999999999</v>
      </c>
      <c r="S51" s="320">
        <f>+'7-b.  2012'!V49</f>
        <v>111.83369999999999</v>
      </c>
      <c r="T51" s="320">
        <f>+'7-b.  2012'!W49</f>
        <v>111.28069000000001</v>
      </c>
      <c r="U51" s="320">
        <f>+'7-b.  2012'!X49</f>
        <v>96.347941000000006</v>
      </c>
      <c r="V51" s="320">
        <f>+'7-b.  2012'!Y49</f>
        <v>48.413406999999999</v>
      </c>
      <c r="W51" s="320">
        <f>+'7-b.  2012'!Z49</f>
        <v>48.413406999999999</v>
      </c>
      <c r="X51" s="320">
        <f>+'7-b.  2012'!AA49</f>
        <v>48.413406999999999</v>
      </c>
      <c r="Y51" s="435">
        <f>Y50</f>
        <v>0</v>
      </c>
      <c r="Z51" s="435">
        <f>Z50</f>
        <v>0</v>
      </c>
      <c r="AA51" s="435">
        <f t="shared" ref="AA51:AL51" si="9">AA50</f>
        <v>0.53</v>
      </c>
      <c r="AB51" s="435">
        <f t="shared" si="9"/>
        <v>0.47</v>
      </c>
      <c r="AC51" s="435">
        <f t="shared" si="9"/>
        <v>0</v>
      </c>
      <c r="AD51" s="435">
        <f t="shared" si="9"/>
        <v>0</v>
      </c>
      <c r="AE51" s="435">
        <f t="shared" si="9"/>
        <v>0</v>
      </c>
      <c r="AF51" s="435">
        <f t="shared" si="9"/>
        <v>0</v>
      </c>
      <c r="AG51" s="435">
        <f t="shared" si="9"/>
        <v>0</v>
      </c>
      <c r="AH51" s="435">
        <f t="shared" si="9"/>
        <v>0</v>
      </c>
      <c r="AI51" s="435">
        <f t="shared" si="9"/>
        <v>0</v>
      </c>
      <c r="AJ51" s="435">
        <f t="shared" si="9"/>
        <v>0</v>
      </c>
      <c r="AK51" s="435">
        <f t="shared" si="9"/>
        <v>0</v>
      </c>
      <c r="AL51" s="435">
        <f t="shared" si="9"/>
        <v>0</v>
      </c>
      <c r="AM51" s="336"/>
    </row>
    <row r="52" spans="1:42" s="308" customFormat="1" ht="15" outlineLevel="1">
      <c r="A52" s="540"/>
      <c r="B52" s="335"/>
      <c r="C52" s="337"/>
      <c r="D52" s="316"/>
      <c r="E52" s="316"/>
      <c r="F52" s="316"/>
      <c r="G52" s="316"/>
      <c r="H52" s="316"/>
      <c r="I52" s="316"/>
      <c r="J52" s="316"/>
      <c r="K52" s="316"/>
      <c r="L52" s="316"/>
      <c r="M52" s="316"/>
      <c r="N52" s="316"/>
      <c r="O52" s="316"/>
      <c r="P52" s="316"/>
      <c r="Q52" s="316"/>
      <c r="R52" s="316"/>
      <c r="S52" s="316"/>
      <c r="T52" s="316"/>
      <c r="U52" s="316"/>
      <c r="V52" s="316"/>
      <c r="W52" s="316"/>
      <c r="X52" s="316"/>
      <c r="Y52" s="440"/>
      <c r="Z52" s="440"/>
      <c r="AA52" s="440"/>
      <c r="AB52" s="440"/>
      <c r="AC52" s="440"/>
      <c r="AD52" s="440"/>
      <c r="AE52" s="440"/>
      <c r="AF52" s="440"/>
      <c r="AG52" s="440"/>
      <c r="AH52" s="440"/>
      <c r="AI52" s="440"/>
      <c r="AJ52" s="440"/>
      <c r="AK52" s="440"/>
      <c r="AL52" s="440"/>
      <c r="AM52" s="338"/>
    </row>
    <row r="53" spans="1:42" s="308" customFormat="1" ht="15" outlineLevel="1">
      <c r="A53" s="540">
        <v>11</v>
      </c>
      <c r="B53" s="339" t="s">
        <v>21</v>
      </c>
      <c r="C53" s="316" t="s">
        <v>25</v>
      </c>
      <c r="D53" s="320">
        <v>1693346</v>
      </c>
      <c r="E53" s="320">
        <f>+'7-a.  2011'!AX34</f>
        <v>1693346</v>
      </c>
      <c r="F53" s="320">
        <f>+'7-a.  2011'!AY34</f>
        <v>1614579</v>
      </c>
      <c r="G53" s="320">
        <f>+'7-a.  2011'!AZ34</f>
        <v>1362735</v>
      </c>
      <c r="H53" s="320">
        <f>+'7-a.  2011'!BA34</f>
        <v>1362338</v>
      </c>
      <c r="I53" s="320">
        <f>+'7-a.  2011'!BB34</f>
        <v>1358309</v>
      </c>
      <c r="J53" s="320">
        <f>+'7-a.  2011'!BC34</f>
        <v>305906</v>
      </c>
      <c r="K53" s="320">
        <f>+'7-a.  2011'!BD34</f>
        <v>304862</v>
      </c>
      <c r="L53" s="320">
        <f>+'7-a.  2011'!BE34</f>
        <v>304862</v>
      </c>
      <c r="M53" s="320">
        <f>+'7-a.  2011'!BF34</f>
        <v>304862</v>
      </c>
      <c r="N53" s="320">
        <v>12</v>
      </c>
      <c r="O53" s="320">
        <v>661</v>
      </c>
      <c r="P53" s="320">
        <f>+'7-a.  2011'!S34</f>
        <v>660.87300000000005</v>
      </c>
      <c r="Q53" s="320">
        <f>+'7-a.  2011'!T34</f>
        <v>633.21799999999996</v>
      </c>
      <c r="R53" s="320">
        <f>+'7-a.  2011'!U34</f>
        <v>544.13300000000004</v>
      </c>
      <c r="S53" s="320">
        <f>+'7-a.  2011'!V34</f>
        <v>543.99099999999999</v>
      </c>
      <c r="T53" s="320">
        <f>+'7-a.  2011'!W34</f>
        <v>542.43299999999999</v>
      </c>
      <c r="U53" s="320">
        <f>+'7-a.  2011'!X34</f>
        <v>112.095</v>
      </c>
      <c r="V53" s="320">
        <f>+'7-a.  2011'!Y34</f>
        <v>110.703</v>
      </c>
      <c r="W53" s="320">
        <f>+'7-a.  2011'!Z34</f>
        <v>110.703</v>
      </c>
      <c r="X53" s="320">
        <f>+'7-a.  2011'!AA34</f>
        <v>110.703</v>
      </c>
      <c r="Y53" s="439"/>
      <c r="Z53" s="439">
        <v>1</v>
      </c>
      <c r="AA53" s="439"/>
      <c r="AB53" s="439"/>
      <c r="AC53" s="439"/>
      <c r="AD53" s="439"/>
      <c r="AE53" s="439"/>
      <c r="AF53" s="439"/>
      <c r="AG53" s="439"/>
      <c r="AH53" s="439"/>
      <c r="AI53" s="439"/>
      <c r="AJ53" s="439"/>
      <c r="AK53" s="439"/>
      <c r="AL53" s="439"/>
      <c r="AM53" s="321">
        <f>SUM(Y53:AL53)</f>
        <v>1</v>
      </c>
    </row>
    <row r="54" spans="1:42" s="308" customFormat="1" ht="15" outlineLevel="1">
      <c r="A54" s="540"/>
      <c r="B54" s="340" t="s">
        <v>216</v>
      </c>
      <c r="C54" s="316" t="s">
        <v>164</v>
      </c>
      <c r="D54" s="320">
        <v>60847</v>
      </c>
      <c r="E54" s="320">
        <f>+'7-b.  2012'!AX50</f>
        <v>60846.629610000004</v>
      </c>
      <c r="F54" s="320">
        <f>+'7-b.  2012'!AY50</f>
        <v>60846.629610000004</v>
      </c>
      <c r="G54" s="320">
        <f>+'7-b.  2012'!AZ50</f>
        <v>56320.05502</v>
      </c>
      <c r="H54" s="320">
        <f>+'7-b.  2012'!BA50</f>
        <v>56320.05502</v>
      </c>
      <c r="I54" s="320">
        <f>+'7-b.  2012'!BB50</f>
        <v>56320.05502</v>
      </c>
      <c r="J54" s="320">
        <f>+'7-b.  2012'!BC50</f>
        <v>15837.70003</v>
      </c>
      <c r="K54" s="320">
        <f>+'7-b.  2012'!BD50</f>
        <v>15837.70003</v>
      </c>
      <c r="L54" s="320">
        <f>+'7-b.  2012'!BE50</f>
        <v>15837.70003</v>
      </c>
      <c r="M54" s="320">
        <f>+'7-b.  2012'!BF50</f>
        <v>15837.70003</v>
      </c>
      <c r="N54" s="320">
        <f>N53</f>
        <v>12</v>
      </c>
      <c r="O54" s="320">
        <v>28</v>
      </c>
      <c r="P54" s="320">
        <f>+'7-b.  2012'!S50</f>
        <v>27.60681091</v>
      </c>
      <c r="Q54" s="320">
        <f>+'7-b.  2012'!T50</f>
        <v>27.606811</v>
      </c>
      <c r="R54" s="320">
        <f>+'7-b.  2012'!U50</f>
        <v>25.794468999999999</v>
      </c>
      <c r="S54" s="320">
        <f>+'7-b.  2012'!V50</f>
        <v>25.794468999999999</v>
      </c>
      <c r="T54" s="320">
        <f>+'7-b.  2012'!W50</f>
        <v>25.794468999999999</v>
      </c>
      <c r="U54" s="320">
        <f>+'7-b.  2012'!X50</f>
        <v>7.4636668000000004</v>
      </c>
      <c r="V54" s="320">
        <f>+'7-b.  2012'!Y50</f>
        <v>7.4636668000000004</v>
      </c>
      <c r="W54" s="320">
        <f>+'7-b.  2012'!Z50</f>
        <v>7.4636668000000004</v>
      </c>
      <c r="X54" s="320">
        <f>+'7-b.  2012'!AA50</f>
        <v>7.4636668000000004</v>
      </c>
      <c r="Y54" s="435">
        <f>Y53</f>
        <v>0</v>
      </c>
      <c r="Z54" s="435">
        <f>Z53</f>
        <v>1</v>
      </c>
      <c r="AA54" s="435">
        <f t="shared" ref="AA54:AL54" si="10">AA53</f>
        <v>0</v>
      </c>
      <c r="AB54" s="435">
        <f t="shared" si="10"/>
        <v>0</v>
      </c>
      <c r="AC54" s="435">
        <f t="shared" si="10"/>
        <v>0</v>
      </c>
      <c r="AD54" s="435">
        <f t="shared" si="10"/>
        <v>0</v>
      </c>
      <c r="AE54" s="435">
        <f t="shared" si="10"/>
        <v>0</v>
      </c>
      <c r="AF54" s="435">
        <f t="shared" si="10"/>
        <v>0</v>
      </c>
      <c r="AG54" s="435">
        <f t="shared" si="10"/>
        <v>0</v>
      </c>
      <c r="AH54" s="435">
        <f t="shared" si="10"/>
        <v>0</v>
      </c>
      <c r="AI54" s="435">
        <f t="shared" si="10"/>
        <v>0</v>
      </c>
      <c r="AJ54" s="435">
        <f t="shared" si="10"/>
        <v>0</v>
      </c>
      <c r="AK54" s="435">
        <f t="shared" si="10"/>
        <v>0</v>
      </c>
      <c r="AL54" s="435">
        <f t="shared" si="10"/>
        <v>0</v>
      </c>
      <c r="AM54" s="336"/>
    </row>
    <row r="55" spans="1:42" s="308" customFormat="1" ht="15" outlineLevel="1">
      <c r="A55" s="540"/>
      <c r="B55" s="339"/>
      <c r="C55" s="337"/>
      <c r="D55" s="316"/>
      <c r="E55" s="316"/>
      <c r="F55" s="316"/>
      <c r="G55" s="316"/>
      <c r="H55" s="316"/>
      <c r="I55" s="316"/>
      <c r="J55" s="316"/>
      <c r="K55" s="316"/>
      <c r="L55" s="316"/>
      <c r="M55" s="316"/>
      <c r="N55" s="316"/>
      <c r="O55" s="316"/>
      <c r="P55" s="316"/>
      <c r="Q55" s="316"/>
      <c r="R55" s="316"/>
      <c r="S55" s="316"/>
      <c r="T55" s="316"/>
      <c r="U55" s="316"/>
      <c r="V55" s="316"/>
      <c r="W55" s="316"/>
      <c r="X55" s="316"/>
      <c r="Y55" s="440"/>
      <c r="Z55" s="441"/>
      <c r="AA55" s="440"/>
      <c r="AB55" s="440"/>
      <c r="AC55" s="440"/>
      <c r="AD55" s="440"/>
      <c r="AE55" s="440"/>
      <c r="AF55" s="440"/>
      <c r="AG55" s="440"/>
      <c r="AH55" s="440"/>
      <c r="AI55" s="440"/>
      <c r="AJ55" s="440"/>
      <c r="AK55" s="440"/>
      <c r="AL55" s="440"/>
      <c r="AM55" s="338"/>
    </row>
    <row r="56" spans="1:42" s="308" customFormat="1" ht="15" outlineLevel="1">
      <c r="A56" s="540">
        <v>12</v>
      </c>
      <c r="B56" s="339" t="s">
        <v>23</v>
      </c>
      <c r="C56" s="316" t="s">
        <v>25</v>
      </c>
      <c r="D56" s="320"/>
      <c r="E56" s="320"/>
      <c r="F56" s="320"/>
      <c r="G56" s="320"/>
      <c r="H56" s="320"/>
      <c r="I56" s="320"/>
      <c r="J56" s="320"/>
      <c r="K56" s="320"/>
      <c r="L56" s="320"/>
      <c r="M56" s="320"/>
      <c r="N56" s="320">
        <v>3</v>
      </c>
      <c r="O56" s="320"/>
      <c r="P56" s="320"/>
      <c r="Q56" s="320"/>
      <c r="R56" s="320"/>
      <c r="S56" s="320"/>
      <c r="T56" s="320"/>
      <c r="U56" s="320"/>
      <c r="V56" s="320"/>
      <c r="W56" s="320"/>
      <c r="X56" s="320"/>
      <c r="Y56" s="439"/>
      <c r="Z56" s="439"/>
      <c r="AA56" s="439"/>
      <c r="AB56" s="439"/>
      <c r="AC56" s="439"/>
      <c r="AD56" s="439"/>
      <c r="AE56" s="439"/>
      <c r="AF56" s="439"/>
      <c r="AG56" s="439"/>
      <c r="AH56" s="439"/>
      <c r="AI56" s="439"/>
      <c r="AJ56" s="439"/>
      <c r="AK56" s="439"/>
      <c r="AL56" s="439"/>
      <c r="AM56" s="321">
        <f>SUM(Y56:AL56)</f>
        <v>0</v>
      </c>
    </row>
    <row r="57" spans="1:42" s="308" customFormat="1" ht="15" outlineLevel="1">
      <c r="A57" s="540"/>
      <c r="B57" s="340" t="s">
        <v>216</v>
      </c>
      <c r="C57" s="316" t="s">
        <v>164</v>
      </c>
      <c r="D57" s="320"/>
      <c r="E57" s="320"/>
      <c r="F57" s="320"/>
      <c r="G57" s="320"/>
      <c r="H57" s="320"/>
      <c r="I57" s="320"/>
      <c r="J57" s="320"/>
      <c r="K57" s="320"/>
      <c r="L57" s="320"/>
      <c r="M57" s="320"/>
      <c r="N57" s="320">
        <f>N56</f>
        <v>3</v>
      </c>
      <c r="O57" s="320"/>
      <c r="P57" s="320"/>
      <c r="Q57" s="320"/>
      <c r="R57" s="320"/>
      <c r="S57" s="320"/>
      <c r="T57" s="320"/>
      <c r="U57" s="320"/>
      <c r="V57" s="320"/>
      <c r="W57" s="320"/>
      <c r="X57" s="320"/>
      <c r="Y57" s="435">
        <f>Y56</f>
        <v>0</v>
      </c>
      <c r="Z57" s="435">
        <f>Z56</f>
        <v>0</v>
      </c>
      <c r="AA57" s="435">
        <f t="shared" ref="AA57:AL57" si="11">AA56</f>
        <v>0</v>
      </c>
      <c r="AB57" s="435">
        <f t="shared" si="11"/>
        <v>0</v>
      </c>
      <c r="AC57" s="435">
        <f t="shared" si="11"/>
        <v>0</v>
      </c>
      <c r="AD57" s="435">
        <f t="shared" si="11"/>
        <v>0</v>
      </c>
      <c r="AE57" s="435">
        <f t="shared" si="11"/>
        <v>0</v>
      </c>
      <c r="AF57" s="435">
        <f t="shared" si="11"/>
        <v>0</v>
      </c>
      <c r="AG57" s="435">
        <f t="shared" si="11"/>
        <v>0</v>
      </c>
      <c r="AH57" s="435">
        <f t="shared" si="11"/>
        <v>0</v>
      </c>
      <c r="AI57" s="435">
        <f t="shared" si="11"/>
        <v>0</v>
      </c>
      <c r="AJ57" s="435">
        <f t="shared" si="11"/>
        <v>0</v>
      </c>
      <c r="AK57" s="435">
        <f t="shared" si="11"/>
        <v>0</v>
      </c>
      <c r="AL57" s="435">
        <f t="shared" si="11"/>
        <v>0</v>
      </c>
      <c r="AM57" s="336"/>
    </row>
    <row r="58" spans="1:42" s="308" customFormat="1" ht="15" outlineLevel="1">
      <c r="A58" s="540"/>
      <c r="B58" s="339"/>
      <c r="C58" s="337"/>
      <c r="D58" s="341"/>
      <c r="E58" s="341"/>
      <c r="F58" s="341"/>
      <c r="G58" s="341"/>
      <c r="H58" s="341"/>
      <c r="I58" s="341"/>
      <c r="J58" s="341"/>
      <c r="K58" s="341"/>
      <c r="L58" s="341"/>
      <c r="M58" s="341"/>
      <c r="N58" s="316"/>
      <c r="O58" s="341"/>
      <c r="P58" s="341"/>
      <c r="Q58" s="341"/>
      <c r="R58" s="341"/>
      <c r="S58" s="341"/>
      <c r="T58" s="341"/>
      <c r="U58" s="341"/>
      <c r="V58" s="341"/>
      <c r="W58" s="341"/>
      <c r="X58" s="341"/>
      <c r="Y58" s="440"/>
      <c r="Z58" s="441"/>
      <c r="AA58" s="440"/>
      <c r="AB58" s="440"/>
      <c r="AC58" s="440"/>
      <c r="AD58" s="440"/>
      <c r="AE58" s="440"/>
      <c r="AF58" s="440"/>
      <c r="AG58" s="440"/>
      <c r="AH58" s="440"/>
      <c r="AI58" s="440"/>
      <c r="AJ58" s="440"/>
      <c r="AK58" s="440"/>
      <c r="AL58" s="440"/>
      <c r="AM58" s="338"/>
    </row>
    <row r="59" spans="1:42" s="308" customFormat="1" ht="15" outlineLevel="1">
      <c r="A59" s="540">
        <v>13</v>
      </c>
      <c r="B59" s="339" t="s">
        <v>24</v>
      </c>
      <c r="C59" s="316" t="s">
        <v>25</v>
      </c>
      <c r="D59" s="320"/>
      <c r="E59" s="320"/>
      <c r="F59" s="320"/>
      <c r="G59" s="320"/>
      <c r="H59" s="320"/>
      <c r="I59" s="320"/>
      <c r="J59" s="320"/>
      <c r="K59" s="320"/>
      <c r="L59" s="320"/>
      <c r="M59" s="320"/>
      <c r="N59" s="320">
        <v>12</v>
      </c>
      <c r="O59" s="320"/>
      <c r="P59" s="320"/>
      <c r="Q59" s="320"/>
      <c r="R59" s="320"/>
      <c r="S59" s="320"/>
      <c r="T59" s="320"/>
      <c r="U59" s="320"/>
      <c r="V59" s="320"/>
      <c r="W59" s="320"/>
      <c r="X59" s="320"/>
      <c r="Y59" s="439"/>
      <c r="Z59" s="439"/>
      <c r="AA59" s="439"/>
      <c r="AB59" s="439"/>
      <c r="AC59" s="439"/>
      <c r="AD59" s="439"/>
      <c r="AE59" s="439"/>
      <c r="AF59" s="439"/>
      <c r="AG59" s="439"/>
      <c r="AH59" s="439"/>
      <c r="AI59" s="439"/>
      <c r="AJ59" s="439"/>
      <c r="AK59" s="439"/>
      <c r="AL59" s="439"/>
      <c r="AM59" s="321">
        <f>SUM(Y59:AL59)</f>
        <v>0</v>
      </c>
    </row>
    <row r="60" spans="1:42" s="308" customFormat="1" ht="15" outlineLevel="1">
      <c r="A60" s="540"/>
      <c r="B60" s="340" t="s">
        <v>216</v>
      </c>
      <c r="C60" s="316" t="s">
        <v>164</v>
      </c>
      <c r="D60" s="320"/>
      <c r="E60" s="320"/>
      <c r="F60" s="320"/>
      <c r="G60" s="320"/>
      <c r="H60" s="320"/>
      <c r="I60" s="320"/>
      <c r="J60" s="320"/>
      <c r="K60" s="320"/>
      <c r="L60" s="320"/>
      <c r="M60" s="320"/>
      <c r="N60" s="320">
        <f>N59</f>
        <v>12</v>
      </c>
      <c r="O60" s="320"/>
      <c r="P60" s="320"/>
      <c r="Q60" s="320"/>
      <c r="R60" s="320"/>
      <c r="S60" s="320"/>
      <c r="T60" s="320"/>
      <c r="U60" s="320"/>
      <c r="V60" s="320"/>
      <c r="W60" s="320"/>
      <c r="X60" s="320"/>
      <c r="Y60" s="435">
        <f>Y59</f>
        <v>0</v>
      </c>
      <c r="Z60" s="435">
        <f>Z59</f>
        <v>0</v>
      </c>
      <c r="AA60" s="435">
        <f t="shared" ref="AA60:AL60" si="12">AA59</f>
        <v>0</v>
      </c>
      <c r="AB60" s="435">
        <f t="shared" si="12"/>
        <v>0</v>
      </c>
      <c r="AC60" s="435">
        <f t="shared" si="12"/>
        <v>0</v>
      </c>
      <c r="AD60" s="435">
        <f t="shared" si="12"/>
        <v>0</v>
      </c>
      <c r="AE60" s="435">
        <f t="shared" si="12"/>
        <v>0</v>
      </c>
      <c r="AF60" s="435">
        <f t="shared" si="12"/>
        <v>0</v>
      </c>
      <c r="AG60" s="435">
        <f t="shared" si="12"/>
        <v>0</v>
      </c>
      <c r="AH60" s="435">
        <f t="shared" si="12"/>
        <v>0</v>
      </c>
      <c r="AI60" s="435">
        <f t="shared" si="12"/>
        <v>0</v>
      </c>
      <c r="AJ60" s="435">
        <f t="shared" si="12"/>
        <v>0</v>
      </c>
      <c r="AK60" s="435">
        <f t="shared" si="12"/>
        <v>0</v>
      </c>
      <c r="AL60" s="435">
        <f t="shared" si="12"/>
        <v>0</v>
      </c>
      <c r="AM60" s="336"/>
    </row>
    <row r="61" spans="1:42" s="308" customFormat="1" ht="15" outlineLevel="1">
      <c r="A61" s="540"/>
      <c r="B61" s="339"/>
      <c r="C61" s="337"/>
      <c r="D61" s="341"/>
      <c r="E61" s="341"/>
      <c r="F61" s="341"/>
      <c r="G61" s="341"/>
      <c r="H61" s="341"/>
      <c r="I61" s="341"/>
      <c r="J61" s="341"/>
      <c r="K61" s="341"/>
      <c r="L61" s="341"/>
      <c r="M61" s="341"/>
      <c r="N61" s="316"/>
      <c r="O61" s="341"/>
      <c r="P61" s="341"/>
      <c r="Q61" s="341"/>
      <c r="R61" s="341"/>
      <c r="S61" s="341"/>
      <c r="T61" s="341"/>
      <c r="U61" s="341"/>
      <c r="V61" s="341"/>
      <c r="W61" s="341"/>
      <c r="X61" s="341"/>
      <c r="Y61" s="440"/>
      <c r="Z61" s="440"/>
      <c r="AA61" s="440"/>
      <c r="AB61" s="440"/>
      <c r="AC61" s="440"/>
      <c r="AD61" s="440"/>
      <c r="AE61" s="440"/>
      <c r="AF61" s="440"/>
      <c r="AG61" s="440"/>
      <c r="AH61" s="440"/>
      <c r="AI61" s="440"/>
      <c r="AJ61" s="440"/>
      <c r="AK61" s="440"/>
      <c r="AL61" s="440"/>
      <c r="AM61" s="338"/>
    </row>
    <row r="62" spans="1:42" s="308" customFormat="1" ht="15" outlineLevel="1">
      <c r="A62" s="540">
        <v>14</v>
      </c>
      <c r="B62" s="339" t="s">
        <v>20</v>
      </c>
      <c r="C62" s="316" t="s">
        <v>25</v>
      </c>
      <c r="D62" s="320"/>
      <c r="E62" s="320">
        <f>+'7-a.  2011'!AX36</f>
        <v>0</v>
      </c>
      <c r="F62" s="320">
        <f>+'7-a.  2011'!AY36</f>
        <v>0</v>
      </c>
      <c r="G62" s="320">
        <f>+'7-a.  2011'!AZ36</f>
        <v>0</v>
      </c>
      <c r="H62" s="320">
        <f>+'7-a.  2011'!BA36</f>
        <v>0</v>
      </c>
      <c r="I62" s="320">
        <f>+'7-a.  2011'!BB36</f>
        <v>0</v>
      </c>
      <c r="J62" s="320">
        <f>+'7-a.  2011'!BC36</f>
        <v>0</v>
      </c>
      <c r="K62" s="320">
        <f>+'7-a.  2011'!BD36</f>
        <v>0</v>
      </c>
      <c r="L62" s="320">
        <f>+'7-a.  2011'!BE36</f>
        <v>0</v>
      </c>
      <c r="M62" s="320">
        <f>+'7-a.  2011'!BF36</f>
        <v>0</v>
      </c>
      <c r="N62" s="320">
        <v>12</v>
      </c>
      <c r="O62" s="320"/>
      <c r="P62" s="320">
        <f>+'7-a.  2011'!S36</f>
        <v>0</v>
      </c>
      <c r="Q62" s="320">
        <f>+'7-a.  2011'!T36</f>
        <v>0</v>
      </c>
      <c r="R62" s="320">
        <f>+'7-a.  2011'!U36</f>
        <v>0</v>
      </c>
      <c r="S62" s="320">
        <f>+'7-a.  2011'!V36</f>
        <v>0</v>
      </c>
      <c r="T62" s="320">
        <f>+'7-a.  2011'!W36</f>
        <v>0</v>
      </c>
      <c r="U62" s="320">
        <f>+'7-a.  2011'!X36</f>
        <v>0</v>
      </c>
      <c r="V62" s="320">
        <f>+'7-a.  2011'!Y36</f>
        <v>0</v>
      </c>
      <c r="W62" s="320">
        <f>+'7-a.  2011'!Z36</f>
        <v>0</v>
      </c>
      <c r="X62" s="320">
        <f>+'7-a.  2011'!AA36</f>
        <v>0</v>
      </c>
      <c r="Y62" s="439"/>
      <c r="Z62" s="439">
        <v>1</v>
      </c>
      <c r="AA62" s="439"/>
      <c r="AB62" s="439"/>
      <c r="AC62" s="439"/>
      <c r="AD62" s="439"/>
      <c r="AE62" s="439"/>
      <c r="AF62" s="439"/>
      <c r="AG62" s="439"/>
      <c r="AH62" s="439"/>
      <c r="AI62" s="439"/>
      <c r="AJ62" s="439"/>
      <c r="AK62" s="439"/>
      <c r="AL62" s="439"/>
      <c r="AM62" s="321">
        <f>SUM(Y62:AL62)</f>
        <v>1</v>
      </c>
    </row>
    <row r="63" spans="1:42" s="308" customFormat="1" ht="15" outlineLevel="1">
      <c r="A63" s="540"/>
      <c r="B63" s="340" t="s">
        <v>216</v>
      </c>
      <c r="C63" s="316" t="s">
        <v>164</v>
      </c>
      <c r="D63" s="320">
        <v>263983</v>
      </c>
      <c r="E63" s="320">
        <f>+IFERROR('7-b.  2012'!AX51+'7-d.  2014'!AX26,0)</f>
        <v>263982.9546</v>
      </c>
      <c r="F63" s="320">
        <f>+IFERROR('7-b.  2012'!AY51+'7-d.  2014'!AY26,0)</f>
        <v>263982.9546</v>
      </c>
      <c r="G63" s="320">
        <f>+IFERROR('7-b.  2012'!AZ51+'7-d.  2014'!AZ26,0)</f>
        <v>263982.9546</v>
      </c>
      <c r="H63" s="320">
        <f>+IFERROR('7-b.  2012'!BA51+'7-d.  2014'!BA26,0)</f>
        <v>0</v>
      </c>
      <c r="I63" s="320">
        <f>+IFERROR('7-b.  2012'!BB51+'7-d.  2014'!BB26,0)</f>
        <v>0</v>
      </c>
      <c r="J63" s="320">
        <f>+IFERROR('7-b.  2012'!BC51+'7-d.  2014'!BC26,0)</f>
        <v>0</v>
      </c>
      <c r="K63" s="320">
        <f>+IFERROR('7-b.  2012'!BD51+'7-d.  2014'!BD26,0)</f>
        <v>0</v>
      </c>
      <c r="L63" s="320">
        <f>+IFERROR('7-b.  2012'!BE51+'7-d.  2014'!BE26,0)</f>
        <v>0</v>
      </c>
      <c r="M63" s="320">
        <f>+IFERROR('7-b.  2012'!BF51+'7-d.  2014'!BF26,0)</f>
        <v>0</v>
      </c>
      <c r="N63" s="320">
        <f>N62</f>
        <v>12</v>
      </c>
      <c r="O63" s="320">
        <v>54</v>
      </c>
      <c r="P63" s="320">
        <f>IFERROR(+'7-b.  2012'!S51+'7-d.  2014'!S26,0)</f>
        <v>54.241746299999996</v>
      </c>
      <c r="Q63" s="320">
        <f>IFERROR(+'7-b.  2012'!T51+'7-d.  2014'!T26,0)</f>
        <v>54.241745999999999</v>
      </c>
      <c r="R63" s="320">
        <f>IFERROR(+'7-b.  2012'!U51+'7-d.  2014'!U26,0)</f>
        <v>54.241745999999999</v>
      </c>
      <c r="S63" s="320">
        <f>IFERROR(+'7-b.  2012'!V51+'7-d.  2014'!V26,0)</f>
        <v>0</v>
      </c>
      <c r="T63" s="320">
        <f>IFERROR(+'7-b.  2012'!W51+'7-d.  2014'!W26,0)</f>
        <v>0</v>
      </c>
      <c r="U63" s="320">
        <f>IFERROR(+'7-b.  2012'!X51+'7-d.  2014'!X26,0)</f>
        <v>0</v>
      </c>
      <c r="V63" s="320">
        <f>IFERROR(+'7-b.  2012'!Y51+'7-d.  2014'!Y26,0)</f>
        <v>0</v>
      </c>
      <c r="W63" s="320">
        <f>IFERROR(+'7-b.  2012'!Z51+'7-d.  2014'!Z26,0)</f>
        <v>0</v>
      </c>
      <c r="X63" s="320">
        <f>IFERROR(+'7-b.  2012'!AA51+'7-d.  2014'!AA26,0)</f>
        <v>0</v>
      </c>
      <c r="Y63" s="435">
        <f>Y62</f>
        <v>0</v>
      </c>
      <c r="Z63" s="435">
        <f>Z62</f>
        <v>1</v>
      </c>
      <c r="AA63" s="435">
        <f t="shared" ref="AA63:AL63" si="13">AA62</f>
        <v>0</v>
      </c>
      <c r="AB63" s="435">
        <f t="shared" si="13"/>
        <v>0</v>
      </c>
      <c r="AC63" s="435">
        <f t="shared" si="13"/>
        <v>0</v>
      </c>
      <c r="AD63" s="435">
        <f t="shared" si="13"/>
        <v>0</v>
      </c>
      <c r="AE63" s="435">
        <f t="shared" si="13"/>
        <v>0</v>
      </c>
      <c r="AF63" s="435">
        <f t="shared" si="13"/>
        <v>0</v>
      </c>
      <c r="AG63" s="435">
        <f t="shared" si="13"/>
        <v>0</v>
      </c>
      <c r="AH63" s="435">
        <f t="shared" si="13"/>
        <v>0</v>
      </c>
      <c r="AI63" s="435">
        <f t="shared" si="13"/>
        <v>0</v>
      </c>
      <c r="AJ63" s="435">
        <f t="shared" si="13"/>
        <v>0</v>
      </c>
      <c r="AK63" s="435">
        <f t="shared" si="13"/>
        <v>0</v>
      </c>
      <c r="AL63" s="435">
        <f t="shared" si="13"/>
        <v>0</v>
      </c>
      <c r="AM63" s="336"/>
    </row>
    <row r="64" spans="1:42" s="308" customFormat="1" ht="15" outlineLevel="1">
      <c r="A64" s="540"/>
      <c r="B64" s="339"/>
      <c r="C64" s="337"/>
      <c r="D64" s="341"/>
      <c r="E64" s="341"/>
      <c r="F64" s="341"/>
      <c r="G64" s="341"/>
      <c r="H64" s="341"/>
      <c r="I64" s="341"/>
      <c r="J64" s="341"/>
      <c r="K64" s="341"/>
      <c r="L64" s="341"/>
      <c r="M64" s="341"/>
      <c r="N64" s="316"/>
      <c r="O64" s="341"/>
      <c r="P64" s="341"/>
      <c r="Q64" s="341"/>
      <c r="R64" s="341"/>
      <c r="S64" s="341"/>
      <c r="T64" s="341"/>
      <c r="U64" s="341"/>
      <c r="V64" s="341"/>
      <c r="W64" s="341"/>
      <c r="X64" s="341"/>
      <c r="Y64" s="440"/>
      <c r="Z64" s="441"/>
      <c r="AA64" s="440"/>
      <c r="AB64" s="440"/>
      <c r="AC64" s="440"/>
      <c r="AD64" s="440"/>
      <c r="AE64" s="440"/>
      <c r="AF64" s="440"/>
      <c r="AG64" s="440"/>
      <c r="AH64" s="440"/>
      <c r="AI64" s="440"/>
      <c r="AJ64" s="440"/>
      <c r="AK64" s="440"/>
      <c r="AL64" s="440"/>
      <c r="AM64" s="338"/>
    </row>
    <row r="65" spans="1:39" s="308" customFormat="1" ht="15" outlineLevel="1">
      <c r="A65" s="540">
        <v>15</v>
      </c>
      <c r="B65" s="339" t="s">
        <v>498</v>
      </c>
      <c r="C65" s="316" t="s">
        <v>25</v>
      </c>
      <c r="D65" s="320"/>
      <c r="E65" s="320"/>
      <c r="F65" s="320"/>
      <c r="G65" s="320"/>
      <c r="H65" s="320"/>
      <c r="I65" s="320"/>
      <c r="J65" s="320"/>
      <c r="K65" s="320"/>
      <c r="L65" s="320"/>
      <c r="M65" s="320"/>
      <c r="N65" s="316"/>
      <c r="O65" s="320"/>
      <c r="P65" s="320"/>
      <c r="Q65" s="320"/>
      <c r="R65" s="320"/>
      <c r="S65" s="320"/>
      <c r="T65" s="320"/>
      <c r="U65" s="320"/>
      <c r="V65" s="320"/>
      <c r="W65" s="320"/>
      <c r="X65" s="320"/>
      <c r="Y65" s="439"/>
      <c r="Z65" s="439"/>
      <c r="AA65" s="439"/>
      <c r="AB65" s="439"/>
      <c r="AC65" s="439"/>
      <c r="AD65" s="439"/>
      <c r="AE65" s="439"/>
      <c r="AF65" s="439"/>
      <c r="AG65" s="439"/>
      <c r="AH65" s="439"/>
      <c r="AI65" s="439"/>
      <c r="AJ65" s="439"/>
      <c r="AK65" s="439"/>
      <c r="AL65" s="439"/>
      <c r="AM65" s="321">
        <f>SUM(Y65:AL65)</f>
        <v>0</v>
      </c>
    </row>
    <row r="66" spans="1:39" s="308" customFormat="1" ht="15" outlineLevel="1">
      <c r="A66" s="540"/>
      <c r="B66" s="340" t="s">
        <v>216</v>
      </c>
      <c r="C66" s="316" t="s">
        <v>164</v>
      </c>
      <c r="D66" s="320"/>
      <c r="E66" s="320"/>
      <c r="F66" s="320"/>
      <c r="G66" s="320"/>
      <c r="H66" s="320"/>
      <c r="I66" s="320"/>
      <c r="J66" s="320"/>
      <c r="K66" s="320"/>
      <c r="L66" s="320"/>
      <c r="M66" s="320"/>
      <c r="N66" s="316"/>
      <c r="O66" s="320"/>
      <c r="P66" s="320"/>
      <c r="Q66" s="320"/>
      <c r="R66" s="320"/>
      <c r="S66" s="320"/>
      <c r="T66" s="320"/>
      <c r="U66" s="320"/>
      <c r="V66" s="320"/>
      <c r="W66" s="320"/>
      <c r="X66" s="320"/>
      <c r="Y66" s="435">
        <f>Y65</f>
        <v>0</v>
      </c>
      <c r="Z66" s="435">
        <f>Z65</f>
        <v>0</v>
      </c>
      <c r="AA66" s="435">
        <f t="shared" ref="AA66:AL66" si="14">AA65</f>
        <v>0</v>
      </c>
      <c r="AB66" s="435">
        <f t="shared" si="14"/>
        <v>0</v>
      </c>
      <c r="AC66" s="435">
        <f t="shared" si="14"/>
        <v>0</v>
      </c>
      <c r="AD66" s="435">
        <f t="shared" si="14"/>
        <v>0</v>
      </c>
      <c r="AE66" s="435">
        <f t="shared" si="14"/>
        <v>0</v>
      </c>
      <c r="AF66" s="435">
        <f t="shared" si="14"/>
        <v>0</v>
      </c>
      <c r="AG66" s="435">
        <f t="shared" si="14"/>
        <v>0</v>
      </c>
      <c r="AH66" s="435">
        <f t="shared" si="14"/>
        <v>0</v>
      </c>
      <c r="AI66" s="435">
        <f t="shared" si="14"/>
        <v>0</v>
      </c>
      <c r="AJ66" s="435">
        <f t="shared" si="14"/>
        <v>0</v>
      </c>
      <c r="AK66" s="435">
        <f t="shared" si="14"/>
        <v>0</v>
      </c>
      <c r="AL66" s="435">
        <f t="shared" si="14"/>
        <v>0</v>
      </c>
      <c r="AM66" s="336"/>
    </row>
    <row r="67" spans="1:39" s="308" customFormat="1" ht="15" outlineLevel="1">
      <c r="A67" s="540"/>
      <c r="B67" s="339"/>
      <c r="C67" s="337"/>
      <c r="D67" s="341"/>
      <c r="E67" s="341"/>
      <c r="F67" s="341"/>
      <c r="G67" s="341"/>
      <c r="H67" s="341"/>
      <c r="I67" s="341"/>
      <c r="J67" s="341"/>
      <c r="K67" s="341"/>
      <c r="L67" s="341"/>
      <c r="M67" s="341"/>
      <c r="N67" s="316"/>
      <c r="O67" s="341"/>
      <c r="P67" s="341"/>
      <c r="Q67" s="341"/>
      <c r="R67" s="341"/>
      <c r="S67" s="341"/>
      <c r="T67" s="341"/>
      <c r="U67" s="341"/>
      <c r="V67" s="341"/>
      <c r="W67" s="341"/>
      <c r="X67" s="341"/>
      <c r="Y67" s="442"/>
      <c r="Z67" s="440"/>
      <c r="AA67" s="440"/>
      <c r="AB67" s="440"/>
      <c r="AC67" s="440"/>
      <c r="AD67" s="440"/>
      <c r="AE67" s="440"/>
      <c r="AF67" s="440"/>
      <c r="AG67" s="440"/>
      <c r="AH67" s="440"/>
      <c r="AI67" s="440"/>
      <c r="AJ67" s="440"/>
      <c r="AK67" s="440"/>
      <c r="AL67" s="440"/>
      <c r="AM67" s="338"/>
    </row>
    <row r="68" spans="1:39" s="308" customFormat="1" ht="30" outlineLevel="1">
      <c r="A68" s="540">
        <v>16</v>
      </c>
      <c r="B68" s="339" t="s">
        <v>499</v>
      </c>
      <c r="C68" s="316" t="s">
        <v>25</v>
      </c>
      <c r="D68" s="320"/>
      <c r="E68" s="320"/>
      <c r="F68" s="320"/>
      <c r="G68" s="320"/>
      <c r="H68" s="320"/>
      <c r="I68" s="320"/>
      <c r="J68" s="320"/>
      <c r="K68" s="320"/>
      <c r="L68" s="320"/>
      <c r="M68" s="320"/>
      <c r="N68" s="316"/>
      <c r="O68" s="320"/>
      <c r="P68" s="320"/>
      <c r="Q68" s="320"/>
      <c r="R68" s="320"/>
      <c r="S68" s="320"/>
      <c r="T68" s="320"/>
      <c r="U68" s="320"/>
      <c r="V68" s="320"/>
      <c r="W68" s="320"/>
      <c r="X68" s="320"/>
      <c r="Y68" s="439"/>
      <c r="Z68" s="439"/>
      <c r="AA68" s="439"/>
      <c r="AB68" s="439"/>
      <c r="AC68" s="439"/>
      <c r="AD68" s="439"/>
      <c r="AE68" s="439"/>
      <c r="AF68" s="439"/>
      <c r="AG68" s="439"/>
      <c r="AH68" s="439"/>
      <c r="AI68" s="439"/>
      <c r="AJ68" s="439"/>
      <c r="AK68" s="439"/>
      <c r="AL68" s="439"/>
      <c r="AM68" s="321">
        <f>SUM(Y68:AL68)</f>
        <v>0</v>
      </c>
    </row>
    <row r="69" spans="1:39" s="308" customFormat="1" ht="15" outlineLevel="1">
      <c r="A69" s="540"/>
      <c r="B69" s="340" t="s">
        <v>216</v>
      </c>
      <c r="C69" s="316" t="s">
        <v>164</v>
      </c>
      <c r="D69" s="320"/>
      <c r="E69" s="320"/>
      <c r="F69" s="320"/>
      <c r="G69" s="320"/>
      <c r="H69" s="320"/>
      <c r="I69" s="320"/>
      <c r="J69" s="320"/>
      <c r="K69" s="320"/>
      <c r="L69" s="320"/>
      <c r="M69" s="320"/>
      <c r="N69" s="316"/>
      <c r="O69" s="320"/>
      <c r="P69" s="320"/>
      <c r="Q69" s="320"/>
      <c r="R69" s="320"/>
      <c r="S69" s="320"/>
      <c r="T69" s="320"/>
      <c r="U69" s="320"/>
      <c r="V69" s="320"/>
      <c r="W69" s="320"/>
      <c r="X69" s="320"/>
      <c r="Y69" s="435">
        <f>Y68</f>
        <v>0</v>
      </c>
      <c r="Z69" s="435">
        <f>Z68</f>
        <v>0</v>
      </c>
      <c r="AA69" s="435">
        <f t="shared" ref="AA69:AL69" si="15">AA68</f>
        <v>0</v>
      </c>
      <c r="AB69" s="435">
        <f t="shared" si="15"/>
        <v>0</v>
      </c>
      <c r="AC69" s="435">
        <f t="shared" si="15"/>
        <v>0</v>
      </c>
      <c r="AD69" s="435">
        <f t="shared" si="15"/>
        <v>0</v>
      </c>
      <c r="AE69" s="435">
        <f t="shared" si="15"/>
        <v>0</v>
      </c>
      <c r="AF69" s="435">
        <f t="shared" si="15"/>
        <v>0</v>
      </c>
      <c r="AG69" s="435">
        <f t="shared" si="15"/>
        <v>0</v>
      </c>
      <c r="AH69" s="435">
        <f t="shared" si="15"/>
        <v>0</v>
      </c>
      <c r="AI69" s="435">
        <f t="shared" si="15"/>
        <v>0</v>
      </c>
      <c r="AJ69" s="435">
        <f t="shared" si="15"/>
        <v>0</v>
      </c>
      <c r="AK69" s="435">
        <f t="shared" si="15"/>
        <v>0</v>
      </c>
      <c r="AL69" s="435">
        <f t="shared" si="15"/>
        <v>0</v>
      </c>
      <c r="AM69" s="336"/>
    </row>
    <row r="70" spans="1:39" s="308" customFormat="1" ht="15" outlineLevel="1">
      <c r="A70" s="540"/>
      <c r="B70" s="339"/>
      <c r="C70" s="337"/>
      <c r="D70" s="341"/>
      <c r="E70" s="341"/>
      <c r="F70" s="341"/>
      <c r="G70" s="341"/>
      <c r="H70" s="341"/>
      <c r="I70" s="341"/>
      <c r="J70" s="341"/>
      <c r="K70" s="341"/>
      <c r="L70" s="341"/>
      <c r="M70" s="341"/>
      <c r="N70" s="316"/>
      <c r="O70" s="341"/>
      <c r="P70" s="341"/>
      <c r="Q70" s="341"/>
      <c r="R70" s="341"/>
      <c r="S70" s="341"/>
      <c r="T70" s="341"/>
      <c r="U70" s="341"/>
      <c r="V70" s="341"/>
      <c r="W70" s="341"/>
      <c r="X70" s="341"/>
      <c r="Y70" s="442"/>
      <c r="Z70" s="440"/>
      <c r="AA70" s="440"/>
      <c r="AB70" s="440"/>
      <c r="AC70" s="440"/>
      <c r="AD70" s="440"/>
      <c r="AE70" s="440"/>
      <c r="AF70" s="440"/>
      <c r="AG70" s="440"/>
      <c r="AH70" s="440"/>
      <c r="AI70" s="440"/>
      <c r="AJ70" s="440"/>
      <c r="AK70" s="440"/>
      <c r="AL70" s="440"/>
      <c r="AM70" s="338"/>
    </row>
    <row r="71" spans="1:39" s="308" customFormat="1" ht="15" outlineLevel="1">
      <c r="A71" s="540">
        <v>17</v>
      </c>
      <c r="B71" s="339" t="s">
        <v>9</v>
      </c>
      <c r="C71" s="316" t="s">
        <v>25</v>
      </c>
      <c r="D71" s="320">
        <v>20936</v>
      </c>
      <c r="E71" s="320">
        <f>+'7-a.  2011'!AX33</f>
        <v>0</v>
      </c>
      <c r="F71" s="320">
        <f>+'7-a.  2011'!AY33</f>
        <v>0</v>
      </c>
      <c r="G71" s="320">
        <f>+'7-a.  2011'!AZ33</f>
        <v>0</v>
      </c>
      <c r="H71" s="320">
        <f>+'7-a.  2011'!BA33</f>
        <v>0</v>
      </c>
      <c r="I71" s="320">
        <f>+'7-a.  2011'!BB33</f>
        <v>0</v>
      </c>
      <c r="J71" s="320">
        <f>+'7-a.  2011'!BC33</f>
        <v>0</v>
      </c>
      <c r="K71" s="320">
        <f>+'7-a.  2011'!BD33</f>
        <v>0</v>
      </c>
      <c r="L71" s="320">
        <f>+'7-a.  2011'!BE33</f>
        <v>0</v>
      </c>
      <c r="M71" s="320">
        <f>+'7-a.  2011'!BF33</f>
        <v>0</v>
      </c>
      <c r="N71" s="316"/>
      <c r="O71" s="320">
        <v>536</v>
      </c>
      <c r="P71" s="320">
        <f>+'7-a.  2011'!S33</f>
        <v>0</v>
      </c>
      <c r="Q71" s="320">
        <f>+'7-a.  2011'!T33</f>
        <v>0</v>
      </c>
      <c r="R71" s="320">
        <f>+'7-a.  2011'!U33</f>
        <v>0</v>
      </c>
      <c r="S71" s="320">
        <f>+'7-a.  2011'!V33</f>
        <v>0</v>
      </c>
      <c r="T71" s="320">
        <f>+'7-a.  2011'!W33</f>
        <v>0</v>
      </c>
      <c r="U71" s="320">
        <f>+'7-a.  2011'!X33</f>
        <v>0</v>
      </c>
      <c r="V71" s="320">
        <f>+'7-a.  2011'!Y33</f>
        <v>0</v>
      </c>
      <c r="W71" s="320">
        <f>+'7-a.  2011'!Z33</f>
        <v>0</v>
      </c>
      <c r="X71" s="320">
        <f>+'7-a.  2011'!AA33</f>
        <v>0</v>
      </c>
      <c r="Y71" s="439"/>
      <c r="Z71" s="439"/>
      <c r="AA71" s="439"/>
      <c r="AB71" s="439"/>
      <c r="AC71" s="439"/>
      <c r="AD71" s="439"/>
      <c r="AE71" s="439"/>
      <c r="AF71" s="439"/>
      <c r="AG71" s="439"/>
      <c r="AH71" s="439"/>
      <c r="AI71" s="439"/>
      <c r="AJ71" s="439"/>
      <c r="AK71" s="439"/>
      <c r="AL71" s="439"/>
      <c r="AM71" s="321">
        <f>SUM(Y71:AL71)</f>
        <v>0</v>
      </c>
    </row>
    <row r="72" spans="1:39" s="308" customFormat="1" ht="15" outlineLevel="1">
      <c r="A72" s="540"/>
      <c r="B72" s="340" t="s">
        <v>216</v>
      </c>
      <c r="C72" s="316" t="s">
        <v>164</v>
      </c>
      <c r="D72" s="320"/>
      <c r="E72" s="320"/>
      <c r="F72" s="320"/>
      <c r="G72" s="320"/>
      <c r="H72" s="320"/>
      <c r="I72" s="320"/>
      <c r="J72" s="320"/>
      <c r="K72" s="320"/>
      <c r="L72" s="320"/>
      <c r="M72" s="320"/>
      <c r="N72" s="316"/>
      <c r="O72" s="320"/>
      <c r="P72" s="320"/>
      <c r="Q72" s="320"/>
      <c r="R72" s="320"/>
      <c r="S72" s="320"/>
      <c r="T72" s="320"/>
      <c r="U72" s="320"/>
      <c r="V72" s="320"/>
      <c r="W72" s="320"/>
      <c r="X72" s="320"/>
      <c r="Y72" s="435">
        <f>Y71</f>
        <v>0</v>
      </c>
      <c r="Z72" s="435">
        <f>Z71</f>
        <v>0</v>
      </c>
      <c r="AA72" s="435">
        <f t="shared" ref="AA72:AL72" si="16">AA71</f>
        <v>0</v>
      </c>
      <c r="AB72" s="435">
        <f t="shared" si="16"/>
        <v>0</v>
      </c>
      <c r="AC72" s="435">
        <f t="shared" si="16"/>
        <v>0</v>
      </c>
      <c r="AD72" s="435">
        <f t="shared" si="16"/>
        <v>0</v>
      </c>
      <c r="AE72" s="435">
        <f t="shared" si="16"/>
        <v>0</v>
      </c>
      <c r="AF72" s="435">
        <f t="shared" si="16"/>
        <v>0</v>
      </c>
      <c r="AG72" s="435">
        <f t="shared" si="16"/>
        <v>0</v>
      </c>
      <c r="AH72" s="435">
        <f t="shared" si="16"/>
        <v>0</v>
      </c>
      <c r="AI72" s="435">
        <f t="shared" si="16"/>
        <v>0</v>
      </c>
      <c r="AJ72" s="435">
        <f t="shared" si="16"/>
        <v>0</v>
      </c>
      <c r="AK72" s="435">
        <f t="shared" si="16"/>
        <v>0</v>
      </c>
      <c r="AL72" s="435">
        <f t="shared" si="16"/>
        <v>0</v>
      </c>
      <c r="AM72" s="336"/>
    </row>
    <row r="73" spans="1:39" s="308" customFormat="1" ht="15" outlineLevel="1">
      <c r="A73" s="540"/>
      <c r="B73" s="340"/>
      <c r="C73" s="330"/>
      <c r="D73" s="316"/>
      <c r="E73" s="316"/>
      <c r="F73" s="316"/>
      <c r="G73" s="316"/>
      <c r="H73" s="316"/>
      <c r="I73" s="316"/>
      <c r="J73" s="316"/>
      <c r="K73" s="316"/>
      <c r="L73" s="316"/>
      <c r="M73" s="316"/>
      <c r="N73" s="316"/>
      <c r="O73" s="316"/>
      <c r="P73" s="316"/>
      <c r="Q73" s="316"/>
      <c r="R73" s="316"/>
      <c r="S73" s="316"/>
      <c r="T73" s="316"/>
      <c r="U73" s="316"/>
      <c r="V73" s="316"/>
      <c r="W73" s="316"/>
      <c r="X73" s="316"/>
      <c r="Y73" s="443"/>
      <c r="Z73" s="444"/>
      <c r="AA73" s="444"/>
      <c r="AB73" s="444"/>
      <c r="AC73" s="444"/>
      <c r="AD73" s="444"/>
      <c r="AE73" s="444"/>
      <c r="AF73" s="444"/>
      <c r="AG73" s="444"/>
      <c r="AH73" s="444"/>
      <c r="AI73" s="444"/>
      <c r="AJ73" s="444"/>
      <c r="AK73" s="444"/>
      <c r="AL73" s="444"/>
      <c r="AM73" s="342"/>
    </row>
    <row r="74" spans="1:39" s="318" customFormat="1" ht="15.6" outlineLevel="1">
      <c r="A74" s="541"/>
      <c r="B74" s="313" t="s">
        <v>10</v>
      </c>
      <c r="C74" s="314"/>
      <c r="D74" s="314"/>
      <c r="E74" s="314"/>
      <c r="F74" s="314"/>
      <c r="G74" s="314"/>
      <c r="H74" s="314"/>
      <c r="I74" s="314"/>
      <c r="J74" s="314"/>
      <c r="K74" s="314"/>
      <c r="L74" s="314"/>
      <c r="M74" s="314"/>
      <c r="N74" s="315"/>
      <c r="O74" s="314"/>
      <c r="P74" s="314"/>
      <c r="Q74" s="314"/>
      <c r="R74" s="314"/>
      <c r="S74" s="314"/>
      <c r="T74" s="314"/>
      <c r="U74" s="314"/>
      <c r="V74" s="314"/>
      <c r="W74" s="314"/>
      <c r="X74" s="314"/>
      <c r="Y74" s="438"/>
      <c r="Z74" s="438"/>
      <c r="AA74" s="438"/>
      <c r="AB74" s="438"/>
      <c r="AC74" s="438"/>
      <c r="AD74" s="438"/>
      <c r="AE74" s="438"/>
      <c r="AF74" s="438"/>
      <c r="AG74" s="438"/>
      <c r="AH74" s="438"/>
      <c r="AI74" s="438"/>
      <c r="AJ74" s="438"/>
      <c r="AK74" s="438"/>
      <c r="AL74" s="438"/>
      <c r="AM74" s="317"/>
    </row>
    <row r="75" spans="1:39" s="308" customFormat="1" ht="15" outlineLevel="1">
      <c r="A75" s="540">
        <v>18</v>
      </c>
      <c r="B75" s="340" t="s">
        <v>11</v>
      </c>
      <c r="C75" s="316" t="s">
        <v>25</v>
      </c>
      <c r="D75" s="320"/>
      <c r="E75" s="320"/>
      <c r="F75" s="320"/>
      <c r="G75" s="320"/>
      <c r="H75" s="320"/>
      <c r="I75" s="320"/>
      <c r="J75" s="320"/>
      <c r="K75" s="320"/>
      <c r="L75" s="320"/>
      <c r="M75" s="320"/>
      <c r="N75" s="320">
        <v>12</v>
      </c>
      <c r="O75" s="320"/>
      <c r="P75" s="320"/>
      <c r="Q75" s="320"/>
      <c r="R75" s="320"/>
      <c r="S75" s="320"/>
      <c r="T75" s="320"/>
      <c r="U75" s="320"/>
      <c r="V75" s="320"/>
      <c r="W75" s="320"/>
      <c r="X75" s="320"/>
      <c r="Y75" s="439"/>
      <c r="Z75" s="439"/>
      <c r="AA75" s="439"/>
      <c r="AB75" s="439"/>
      <c r="AC75" s="439"/>
      <c r="AD75" s="439"/>
      <c r="AE75" s="439"/>
      <c r="AF75" s="439"/>
      <c r="AG75" s="439"/>
      <c r="AH75" s="439"/>
      <c r="AI75" s="439"/>
      <c r="AJ75" s="439"/>
      <c r="AK75" s="439"/>
      <c r="AL75" s="439"/>
      <c r="AM75" s="321">
        <f>SUM(Y75:AL75)</f>
        <v>0</v>
      </c>
    </row>
    <row r="76" spans="1:39" s="308" customFormat="1" ht="15" outlineLevel="1">
      <c r="A76" s="540"/>
      <c r="B76" s="340" t="s">
        <v>216</v>
      </c>
      <c r="C76" s="316" t="s">
        <v>164</v>
      </c>
      <c r="D76" s="320"/>
      <c r="E76" s="320"/>
      <c r="F76" s="320"/>
      <c r="G76" s="320"/>
      <c r="H76" s="320"/>
      <c r="I76" s="320"/>
      <c r="J76" s="320"/>
      <c r="K76" s="320"/>
      <c r="L76" s="320"/>
      <c r="M76" s="320"/>
      <c r="N76" s="320">
        <f>N75</f>
        <v>12</v>
      </c>
      <c r="O76" s="320"/>
      <c r="P76" s="320"/>
      <c r="Q76" s="320"/>
      <c r="R76" s="320"/>
      <c r="S76" s="320"/>
      <c r="T76" s="320"/>
      <c r="U76" s="320"/>
      <c r="V76" s="320"/>
      <c r="W76" s="320"/>
      <c r="X76" s="320"/>
      <c r="Y76" s="435">
        <f>Y75</f>
        <v>0</v>
      </c>
      <c r="Z76" s="435">
        <f>Z75</f>
        <v>0</v>
      </c>
      <c r="AA76" s="435">
        <f t="shared" ref="AA76:AL76" si="17">AA75</f>
        <v>0</v>
      </c>
      <c r="AB76" s="435">
        <f t="shared" si="17"/>
        <v>0</v>
      </c>
      <c r="AC76" s="435">
        <f t="shared" si="17"/>
        <v>0</v>
      </c>
      <c r="AD76" s="435">
        <f t="shared" si="17"/>
        <v>0</v>
      </c>
      <c r="AE76" s="435">
        <f t="shared" si="17"/>
        <v>0</v>
      </c>
      <c r="AF76" s="435">
        <f t="shared" si="17"/>
        <v>0</v>
      </c>
      <c r="AG76" s="435">
        <f t="shared" si="17"/>
        <v>0</v>
      </c>
      <c r="AH76" s="435">
        <f t="shared" si="17"/>
        <v>0</v>
      </c>
      <c r="AI76" s="435">
        <f t="shared" si="17"/>
        <v>0</v>
      </c>
      <c r="AJ76" s="435">
        <f t="shared" si="17"/>
        <v>0</v>
      </c>
      <c r="AK76" s="435">
        <f t="shared" si="17"/>
        <v>0</v>
      </c>
      <c r="AL76" s="435">
        <f t="shared" si="17"/>
        <v>0</v>
      </c>
      <c r="AM76" s="322"/>
    </row>
    <row r="77" spans="1:39" s="334" customFormat="1" ht="15" outlineLevel="1">
      <c r="A77" s="543"/>
      <c r="B77" s="340"/>
      <c r="C77" s="330"/>
      <c r="D77" s="316"/>
      <c r="E77" s="316"/>
      <c r="F77" s="316"/>
      <c r="G77" s="316"/>
      <c r="H77" s="316"/>
      <c r="I77" s="316"/>
      <c r="J77" s="316"/>
      <c r="K77" s="316"/>
      <c r="L77" s="316"/>
      <c r="M77" s="316"/>
      <c r="N77" s="316"/>
      <c r="O77" s="316"/>
      <c r="P77" s="316"/>
      <c r="Q77" s="316"/>
      <c r="R77" s="316"/>
      <c r="S77" s="316"/>
      <c r="T77" s="316"/>
      <c r="U77" s="316"/>
      <c r="V77" s="316"/>
      <c r="W77" s="316"/>
      <c r="X77" s="316"/>
      <c r="Y77" s="436"/>
      <c r="Z77" s="445"/>
      <c r="AA77" s="445"/>
      <c r="AB77" s="445"/>
      <c r="AC77" s="445"/>
      <c r="AD77" s="445"/>
      <c r="AE77" s="445"/>
      <c r="AF77" s="445"/>
      <c r="AG77" s="445"/>
      <c r="AH77" s="445"/>
      <c r="AI77" s="445"/>
      <c r="AJ77" s="445"/>
      <c r="AK77" s="445"/>
      <c r="AL77" s="445"/>
      <c r="AM77" s="331"/>
    </row>
    <row r="78" spans="1:39" s="308" customFormat="1" ht="15" outlineLevel="1">
      <c r="A78" s="540">
        <v>19</v>
      </c>
      <c r="B78" s="340" t="s">
        <v>12</v>
      </c>
      <c r="C78" s="316" t="s">
        <v>25</v>
      </c>
      <c r="D78" s="320"/>
      <c r="E78" s="320"/>
      <c r="F78" s="320"/>
      <c r="G78" s="320"/>
      <c r="H78" s="320"/>
      <c r="I78" s="320"/>
      <c r="J78" s="320"/>
      <c r="K78" s="320"/>
      <c r="L78" s="320"/>
      <c r="M78" s="320"/>
      <c r="N78" s="320">
        <v>12</v>
      </c>
      <c r="O78" s="320"/>
      <c r="P78" s="320"/>
      <c r="Q78" s="320"/>
      <c r="R78" s="320"/>
      <c r="S78" s="320"/>
      <c r="T78" s="320"/>
      <c r="U78" s="320"/>
      <c r="V78" s="320"/>
      <c r="W78" s="320"/>
      <c r="X78" s="320"/>
      <c r="Y78" s="434"/>
      <c r="Z78" s="439"/>
      <c r="AA78" s="439"/>
      <c r="AB78" s="439"/>
      <c r="AC78" s="439"/>
      <c r="AD78" s="439"/>
      <c r="AE78" s="439"/>
      <c r="AF78" s="439"/>
      <c r="AG78" s="439"/>
      <c r="AH78" s="439"/>
      <c r="AI78" s="439"/>
      <c r="AJ78" s="439"/>
      <c r="AK78" s="439"/>
      <c r="AL78" s="439"/>
      <c r="AM78" s="321">
        <f>SUM(Y78:AL78)</f>
        <v>0</v>
      </c>
    </row>
    <row r="79" spans="1:39" s="308" customFormat="1" ht="15" outlineLevel="1">
      <c r="A79" s="540"/>
      <c r="B79" s="340" t="s">
        <v>216</v>
      </c>
      <c r="C79" s="316" t="s">
        <v>164</v>
      </c>
      <c r="D79" s="320"/>
      <c r="E79" s="320"/>
      <c r="F79" s="320"/>
      <c r="G79" s="320"/>
      <c r="H79" s="320"/>
      <c r="I79" s="320"/>
      <c r="J79" s="320"/>
      <c r="K79" s="320"/>
      <c r="L79" s="320"/>
      <c r="M79" s="320"/>
      <c r="N79" s="320">
        <f>N78</f>
        <v>12</v>
      </c>
      <c r="O79" s="320"/>
      <c r="P79" s="320"/>
      <c r="Q79" s="320"/>
      <c r="R79" s="320"/>
      <c r="S79" s="320"/>
      <c r="T79" s="320"/>
      <c r="U79" s="320"/>
      <c r="V79" s="320"/>
      <c r="W79" s="320"/>
      <c r="X79" s="320"/>
      <c r="Y79" s="435">
        <f>Y78</f>
        <v>0</v>
      </c>
      <c r="Z79" s="435">
        <f>Z78</f>
        <v>0</v>
      </c>
      <c r="AA79" s="435">
        <f t="shared" ref="AA79:AL79" si="18">AA78</f>
        <v>0</v>
      </c>
      <c r="AB79" s="435">
        <f t="shared" si="18"/>
        <v>0</v>
      </c>
      <c r="AC79" s="435">
        <f t="shared" si="18"/>
        <v>0</v>
      </c>
      <c r="AD79" s="435">
        <f t="shared" si="18"/>
        <v>0</v>
      </c>
      <c r="AE79" s="435">
        <f t="shared" si="18"/>
        <v>0</v>
      </c>
      <c r="AF79" s="435">
        <f t="shared" si="18"/>
        <v>0</v>
      </c>
      <c r="AG79" s="435">
        <f t="shared" si="18"/>
        <v>0</v>
      </c>
      <c r="AH79" s="435">
        <f t="shared" si="18"/>
        <v>0</v>
      </c>
      <c r="AI79" s="435">
        <f t="shared" si="18"/>
        <v>0</v>
      </c>
      <c r="AJ79" s="435">
        <f t="shared" si="18"/>
        <v>0</v>
      </c>
      <c r="AK79" s="435">
        <f t="shared" si="18"/>
        <v>0</v>
      </c>
      <c r="AL79" s="435">
        <f t="shared" si="18"/>
        <v>0</v>
      </c>
      <c r="AM79" s="322"/>
    </row>
    <row r="80" spans="1:39" s="308" customFormat="1" ht="15" outlineLevel="1">
      <c r="A80" s="540"/>
      <c r="B80" s="340"/>
      <c r="C80" s="330"/>
      <c r="D80" s="316"/>
      <c r="E80" s="316"/>
      <c r="F80" s="316"/>
      <c r="G80" s="316"/>
      <c r="H80" s="316"/>
      <c r="I80" s="316"/>
      <c r="J80" s="316"/>
      <c r="K80" s="316"/>
      <c r="L80" s="316"/>
      <c r="M80" s="316"/>
      <c r="N80" s="316"/>
      <c r="O80" s="316"/>
      <c r="P80" s="316"/>
      <c r="Q80" s="316"/>
      <c r="R80" s="316"/>
      <c r="S80" s="316"/>
      <c r="T80" s="316"/>
      <c r="U80" s="316"/>
      <c r="V80" s="316"/>
      <c r="W80" s="316"/>
      <c r="X80" s="316"/>
      <c r="Y80" s="446"/>
      <c r="Z80" s="446"/>
      <c r="AA80" s="436"/>
      <c r="AB80" s="436"/>
      <c r="AC80" s="436"/>
      <c r="AD80" s="436"/>
      <c r="AE80" s="436"/>
      <c r="AF80" s="436"/>
      <c r="AG80" s="436"/>
      <c r="AH80" s="436"/>
      <c r="AI80" s="436"/>
      <c r="AJ80" s="436"/>
      <c r="AK80" s="436"/>
      <c r="AL80" s="436"/>
      <c r="AM80" s="331"/>
    </row>
    <row r="81" spans="1:39" s="308" customFormat="1" ht="15" outlineLevel="1">
      <c r="A81" s="540">
        <v>20</v>
      </c>
      <c r="B81" s="340" t="s">
        <v>13</v>
      </c>
      <c r="C81" s="316" t="s">
        <v>25</v>
      </c>
      <c r="D81" s="320"/>
      <c r="E81" s="320"/>
      <c r="F81" s="320"/>
      <c r="G81" s="320"/>
      <c r="H81" s="320"/>
      <c r="I81" s="320"/>
      <c r="J81" s="320"/>
      <c r="K81" s="320"/>
      <c r="L81" s="320"/>
      <c r="M81" s="320"/>
      <c r="N81" s="320">
        <v>12</v>
      </c>
      <c r="O81" s="320"/>
      <c r="P81" s="320"/>
      <c r="Q81" s="320"/>
      <c r="R81" s="320"/>
      <c r="S81" s="320"/>
      <c r="T81" s="320"/>
      <c r="U81" s="320"/>
      <c r="V81" s="320"/>
      <c r="W81" s="320"/>
      <c r="X81" s="320"/>
      <c r="Y81" s="434">
        <v>1</v>
      </c>
      <c r="Z81" s="439"/>
      <c r="AA81" s="439"/>
      <c r="AB81" s="439"/>
      <c r="AC81" s="439"/>
      <c r="AD81" s="439"/>
      <c r="AE81" s="439"/>
      <c r="AF81" s="439"/>
      <c r="AG81" s="439"/>
      <c r="AH81" s="439"/>
      <c r="AI81" s="439"/>
      <c r="AJ81" s="439"/>
      <c r="AK81" s="439"/>
      <c r="AL81" s="439"/>
      <c r="AM81" s="321">
        <f>SUM(Y81:AL81)</f>
        <v>1</v>
      </c>
    </row>
    <row r="82" spans="1:39" s="308" customFormat="1" ht="15" outlineLevel="1">
      <c r="A82" s="540"/>
      <c r="B82" s="340" t="s">
        <v>216</v>
      </c>
      <c r="C82" s="316" t="s">
        <v>164</v>
      </c>
      <c r="D82" s="320"/>
      <c r="E82" s="320"/>
      <c r="F82" s="320"/>
      <c r="G82" s="320"/>
      <c r="H82" s="320"/>
      <c r="I82" s="320"/>
      <c r="J82" s="320"/>
      <c r="K82" s="320"/>
      <c r="L82" s="320"/>
      <c r="M82" s="320"/>
      <c r="N82" s="320">
        <f>N81</f>
        <v>12</v>
      </c>
      <c r="O82" s="320"/>
      <c r="P82" s="320"/>
      <c r="Q82" s="320"/>
      <c r="R82" s="320"/>
      <c r="S82" s="320"/>
      <c r="T82" s="320"/>
      <c r="U82" s="320"/>
      <c r="V82" s="320"/>
      <c r="W82" s="320"/>
      <c r="X82" s="320"/>
      <c r="Y82" s="435">
        <f>Y81</f>
        <v>1</v>
      </c>
      <c r="Z82" s="435">
        <f>Z81</f>
        <v>0</v>
      </c>
      <c r="AA82" s="435">
        <f t="shared" ref="AA82:AL82" si="19">AA81</f>
        <v>0</v>
      </c>
      <c r="AB82" s="435">
        <f t="shared" si="19"/>
        <v>0</v>
      </c>
      <c r="AC82" s="435">
        <f t="shared" si="19"/>
        <v>0</v>
      </c>
      <c r="AD82" s="435">
        <f t="shared" si="19"/>
        <v>0</v>
      </c>
      <c r="AE82" s="435">
        <f t="shared" si="19"/>
        <v>0</v>
      </c>
      <c r="AF82" s="435">
        <f t="shared" si="19"/>
        <v>0</v>
      </c>
      <c r="AG82" s="435">
        <f t="shared" si="19"/>
        <v>0</v>
      </c>
      <c r="AH82" s="435">
        <f t="shared" si="19"/>
        <v>0</v>
      </c>
      <c r="AI82" s="435">
        <f t="shared" si="19"/>
        <v>0</v>
      </c>
      <c r="AJ82" s="435">
        <f t="shared" si="19"/>
        <v>0</v>
      </c>
      <c r="AK82" s="435">
        <f t="shared" si="19"/>
        <v>0</v>
      </c>
      <c r="AL82" s="435">
        <f t="shared" si="19"/>
        <v>0</v>
      </c>
      <c r="AM82" s="331"/>
    </row>
    <row r="83" spans="1:39" s="308" customFormat="1" ht="15" outlineLevel="1">
      <c r="A83" s="540"/>
      <c r="B83" s="340"/>
      <c r="C83" s="330"/>
      <c r="D83" s="316"/>
      <c r="E83" s="316"/>
      <c r="F83" s="316"/>
      <c r="G83" s="316"/>
      <c r="H83" s="316"/>
      <c r="I83" s="316"/>
      <c r="J83" s="316"/>
      <c r="K83" s="316"/>
      <c r="L83" s="316"/>
      <c r="M83" s="316"/>
      <c r="N83" s="343"/>
      <c r="O83" s="316"/>
      <c r="P83" s="316"/>
      <c r="Q83" s="316"/>
      <c r="R83" s="316"/>
      <c r="S83" s="316"/>
      <c r="T83" s="316"/>
      <c r="U83" s="316"/>
      <c r="V83" s="316"/>
      <c r="W83" s="316"/>
      <c r="X83" s="316"/>
      <c r="Y83" s="436"/>
      <c r="Z83" s="436"/>
      <c r="AA83" s="436"/>
      <c r="AB83" s="436"/>
      <c r="AC83" s="436"/>
      <c r="AD83" s="436"/>
      <c r="AE83" s="436"/>
      <c r="AF83" s="436"/>
      <c r="AG83" s="436"/>
      <c r="AH83" s="436"/>
      <c r="AI83" s="436"/>
      <c r="AJ83" s="436"/>
      <c r="AK83" s="436"/>
      <c r="AL83" s="436"/>
      <c r="AM83" s="331"/>
    </row>
    <row r="84" spans="1:39" s="308" customFormat="1" ht="15" outlineLevel="1">
      <c r="A84" s="540">
        <v>21</v>
      </c>
      <c r="B84" s="340" t="s">
        <v>22</v>
      </c>
      <c r="C84" s="316" t="s">
        <v>25</v>
      </c>
      <c r="D84" s="320">
        <v>402527</v>
      </c>
      <c r="E84" s="320">
        <f>+'7-a.  2011'!AX38</f>
        <v>402527</v>
      </c>
      <c r="F84" s="320">
        <f>+'7-a.  2011'!AY38</f>
        <v>402527</v>
      </c>
      <c r="G84" s="320">
        <f>+'7-a.  2011'!AZ38</f>
        <v>402527</v>
      </c>
      <c r="H84" s="320">
        <f>+'7-a.  2011'!BA38</f>
        <v>402527</v>
      </c>
      <c r="I84" s="320">
        <f>+'7-a.  2011'!BB38</f>
        <v>402527</v>
      </c>
      <c r="J84" s="320">
        <f>+'7-a.  2011'!BC38</f>
        <v>402527</v>
      </c>
      <c r="K84" s="320">
        <f>+'7-a.  2011'!BD38</f>
        <v>402527</v>
      </c>
      <c r="L84" s="320">
        <f>+'7-a.  2011'!BE38</f>
        <v>357485</v>
      </c>
      <c r="M84" s="320">
        <f>+'7-a.  2011'!BF38</f>
        <v>357485</v>
      </c>
      <c r="N84" s="320">
        <v>12</v>
      </c>
      <c r="O84" s="320">
        <v>70</v>
      </c>
      <c r="P84" s="320">
        <f>+'7-a.  2011'!S38</f>
        <v>69.623999999999995</v>
      </c>
      <c r="Q84" s="320">
        <f>+'7-a.  2011'!T38</f>
        <v>69.623999999999995</v>
      </c>
      <c r="R84" s="320">
        <f>+'7-a.  2011'!U38</f>
        <v>69.623999999999995</v>
      </c>
      <c r="S84" s="320">
        <f>+'7-a.  2011'!V38</f>
        <v>69.623999999999995</v>
      </c>
      <c r="T84" s="320">
        <f>+'7-a.  2011'!W38</f>
        <v>69.623999999999995</v>
      </c>
      <c r="U84" s="320">
        <f>+'7-a.  2011'!X38</f>
        <v>69.623999999999995</v>
      </c>
      <c r="V84" s="320">
        <f>+'7-a.  2011'!Y38</f>
        <v>69.623999999999995</v>
      </c>
      <c r="W84" s="320">
        <f>+'7-a.  2011'!Z38</f>
        <v>56.886899999999997</v>
      </c>
      <c r="X84" s="320">
        <f>+'7-a.  2011'!AA38</f>
        <v>56.886899999999997</v>
      </c>
      <c r="Y84" s="434"/>
      <c r="Z84" s="439"/>
      <c r="AA84" s="439">
        <v>0.53</v>
      </c>
      <c r="AB84" s="439">
        <v>0.47</v>
      </c>
      <c r="AC84" s="439"/>
      <c r="AD84" s="439"/>
      <c r="AE84" s="439"/>
      <c r="AF84" s="439"/>
      <c r="AG84" s="439"/>
      <c r="AH84" s="439"/>
      <c r="AI84" s="439"/>
      <c r="AJ84" s="439"/>
      <c r="AK84" s="439"/>
      <c r="AL84" s="439"/>
      <c r="AM84" s="321">
        <f>SUM(Y84:AL84)</f>
        <v>1</v>
      </c>
    </row>
    <row r="85" spans="1:39" s="308" customFormat="1" ht="15" outlineLevel="1">
      <c r="A85" s="540"/>
      <c r="B85" s="340" t="s">
        <v>216</v>
      </c>
      <c r="C85" s="316" t="s">
        <v>164</v>
      </c>
      <c r="D85" s="320"/>
      <c r="E85" s="320"/>
      <c r="F85" s="320"/>
      <c r="G85" s="320"/>
      <c r="H85" s="320"/>
      <c r="I85" s="320"/>
      <c r="J85" s="320"/>
      <c r="K85" s="320"/>
      <c r="L85" s="320"/>
      <c r="M85" s="320"/>
      <c r="N85" s="320">
        <f>N84</f>
        <v>12</v>
      </c>
      <c r="O85" s="320"/>
      <c r="P85" s="320"/>
      <c r="Q85" s="320"/>
      <c r="R85" s="320"/>
      <c r="S85" s="320"/>
      <c r="T85" s="320"/>
      <c r="U85" s="320"/>
      <c r="V85" s="320"/>
      <c r="W85" s="320"/>
      <c r="X85" s="320"/>
      <c r="Y85" s="435">
        <f>Y84</f>
        <v>0</v>
      </c>
      <c r="Z85" s="435">
        <f>Z84</f>
        <v>0</v>
      </c>
      <c r="AA85" s="435">
        <f t="shared" ref="AA85:AL85" si="20">AA84</f>
        <v>0.53</v>
      </c>
      <c r="AB85" s="435">
        <f t="shared" si="20"/>
        <v>0.47</v>
      </c>
      <c r="AC85" s="435">
        <f t="shared" si="20"/>
        <v>0</v>
      </c>
      <c r="AD85" s="435">
        <f t="shared" si="20"/>
        <v>0</v>
      </c>
      <c r="AE85" s="435">
        <f t="shared" si="20"/>
        <v>0</v>
      </c>
      <c r="AF85" s="435">
        <f t="shared" si="20"/>
        <v>0</v>
      </c>
      <c r="AG85" s="435">
        <f t="shared" si="20"/>
        <v>0</v>
      </c>
      <c r="AH85" s="435">
        <f t="shared" si="20"/>
        <v>0</v>
      </c>
      <c r="AI85" s="435">
        <f t="shared" si="20"/>
        <v>0</v>
      </c>
      <c r="AJ85" s="435">
        <f t="shared" si="20"/>
        <v>0</v>
      </c>
      <c r="AK85" s="435">
        <f t="shared" si="20"/>
        <v>0</v>
      </c>
      <c r="AL85" s="435">
        <f t="shared" si="20"/>
        <v>0</v>
      </c>
      <c r="AM85" s="322"/>
    </row>
    <row r="86" spans="1:39" s="308" customFormat="1" ht="15" outlineLevel="1">
      <c r="A86" s="540"/>
      <c r="B86" s="340"/>
      <c r="C86" s="330"/>
      <c r="D86" s="316"/>
      <c r="E86" s="316"/>
      <c r="F86" s="316"/>
      <c r="G86" s="316"/>
      <c r="H86" s="316"/>
      <c r="I86" s="316"/>
      <c r="J86" s="316"/>
      <c r="K86" s="316"/>
      <c r="L86" s="316"/>
      <c r="M86" s="316"/>
      <c r="N86" s="316"/>
      <c r="O86" s="316"/>
      <c r="P86" s="316"/>
      <c r="Q86" s="316"/>
      <c r="R86" s="316"/>
      <c r="S86" s="316"/>
      <c r="T86" s="316"/>
      <c r="U86" s="316"/>
      <c r="V86" s="316"/>
      <c r="W86" s="316"/>
      <c r="X86" s="316"/>
      <c r="Y86" s="446"/>
      <c r="Z86" s="436"/>
      <c r="AA86" s="436"/>
      <c r="AB86" s="436"/>
      <c r="AC86" s="436"/>
      <c r="AD86" s="436"/>
      <c r="AE86" s="436"/>
      <c r="AF86" s="436"/>
      <c r="AG86" s="436"/>
      <c r="AH86" s="436"/>
      <c r="AI86" s="436"/>
      <c r="AJ86" s="436"/>
      <c r="AK86" s="436"/>
      <c r="AL86" s="436"/>
      <c r="AM86" s="331"/>
    </row>
    <row r="87" spans="1:39" s="308" customFormat="1" ht="15" outlineLevel="1">
      <c r="A87" s="540">
        <v>22</v>
      </c>
      <c r="B87" s="340" t="s">
        <v>9</v>
      </c>
      <c r="C87" s="316" t="s">
        <v>25</v>
      </c>
      <c r="D87" s="320">
        <v>205346</v>
      </c>
      <c r="E87" s="320">
        <f>+'7-a.  2011'!AX37</f>
        <v>0</v>
      </c>
      <c r="F87" s="320">
        <f>+'7-a.  2011'!AY37</f>
        <v>0</v>
      </c>
      <c r="G87" s="320">
        <f>+'7-a.  2011'!AZ37</f>
        <v>0</v>
      </c>
      <c r="H87" s="320">
        <f>+'7-a.  2011'!BA37</f>
        <v>0</v>
      </c>
      <c r="I87" s="320">
        <f>+'7-a.  2011'!BB37</f>
        <v>0</v>
      </c>
      <c r="J87" s="320">
        <f>+'7-a.  2011'!BC37</f>
        <v>0</v>
      </c>
      <c r="K87" s="320">
        <f>+'7-a.  2011'!BD37</f>
        <v>0</v>
      </c>
      <c r="L87" s="320">
        <f>+'7-a.  2011'!BE37</f>
        <v>0</v>
      </c>
      <c r="M87" s="320">
        <f>+'7-a.  2011'!BF37</f>
        <v>0</v>
      </c>
      <c r="N87" s="316"/>
      <c r="O87" s="320">
        <v>3498</v>
      </c>
      <c r="P87" s="320">
        <f>+'7-a.  2011'!S37</f>
        <v>0</v>
      </c>
      <c r="Q87" s="320">
        <f>+'7-a.  2011'!T37</f>
        <v>0</v>
      </c>
      <c r="R87" s="320">
        <f>+'7-a.  2011'!U37</f>
        <v>0</v>
      </c>
      <c r="S87" s="320">
        <f>+'7-a.  2011'!V37</f>
        <v>0</v>
      </c>
      <c r="T87" s="320">
        <f>+'7-a.  2011'!W37</f>
        <v>0</v>
      </c>
      <c r="U87" s="320">
        <f>+'7-a.  2011'!X37</f>
        <v>0</v>
      </c>
      <c r="V87" s="320">
        <f>+'7-a.  2011'!Y37</f>
        <v>0</v>
      </c>
      <c r="W87" s="320">
        <f>+'7-a.  2011'!Z37</f>
        <v>0</v>
      </c>
      <c r="X87" s="320">
        <f>+'7-a.  2011'!AA37</f>
        <v>0</v>
      </c>
      <c r="Y87" s="434"/>
      <c r="Z87" s="439"/>
      <c r="AA87" s="439"/>
      <c r="AB87" s="439"/>
      <c r="AC87" s="439"/>
      <c r="AD87" s="439"/>
      <c r="AE87" s="439"/>
      <c r="AF87" s="439"/>
      <c r="AG87" s="439"/>
      <c r="AH87" s="439"/>
      <c r="AI87" s="439"/>
      <c r="AJ87" s="439"/>
      <c r="AK87" s="439"/>
      <c r="AL87" s="439"/>
      <c r="AM87" s="321">
        <f>SUM(Y87:AL87)</f>
        <v>0</v>
      </c>
    </row>
    <row r="88" spans="1:39" s="308" customFormat="1" ht="15" outlineLevel="1">
      <c r="A88" s="540"/>
      <c r="B88" s="340" t="s">
        <v>216</v>
      </c>
      <c r="C88" s="316" t="s">
        <v>164</v>
      </c>
      <c r="D88" s="320"/>
      <c r="E88" s="320"/>
      <c r="F88" s="320"/>
      <c r="G88" s="320"/>
      <c r="H88" s="320"/>
      <c r="I88" s="320"/>
      <c r="J88" s="320"/>
      <c r="K88" s="320"/>
      <c r="L88" s="320"/>
      <c r="M88" s="320"/>
      <c r="N88" s="316"/>
      <c r="O88" s="320"/>
      <c r="P88" s="320"/>
      <c r="Q88" s="320"/>
      <c r="R88" s="320"/>
      <c r="S88" s="320"/>
      <c r="T88" s="320"/>
      <c r="U88" s="320"/>
      <c r="V88" s="320"/>
      <c r="W88" s="320"/>
      <c r="X88" s="320"/>
      <c r="Y88" s="435">
        <f>Y87</f>
        <v>0</v>
      </c>
      <c r="Z88" s="435">
        <f>Z87</f>
        <v>0</v>
      </c>
      <c r="AA88" s="435">
        <f t="shared" ref="AA88:AL88" si="21">AA87</f>
        <v>0</v>
      </c>
      <c r="AB88" s="435">
        <f t="shared" si="21"/>
        <v>0</v>
      </c>
      <c r="AC88" s="435">
        <f t="shared" si="21"/>
        <v>0</v>
      </c>
      <c r="AD88" s="435">
        <f t="shared" si="21"/>
        <v>0</v>
      </c>
      <c r="AE88" s="435">
        <f t="shared" si="21"/>
        <v>0</v>
      </c>
      <c r="AF88" s="435">
        <f t="shared" si="21"/>
        <v>0</v>
      </c>
      <c r="AG88" s="435">
        <f t="shared" si="21"/>
        <v>0</v>
      </c>
      <c r="AH88" s="435">
        <f t="shared" si="21"/>
        <v>0</v>
      </c>
      <c r="AI88" s="435">
        <f t="shared" si="21"/>
        <v>0</v>
      </c>
      <c r="AJ88" s="435">
        <f t="shared" si="21"/>
        <v>0</v>
      </c>
      <c r="AK88" s="435">
        <f t="shared" si="21"/>
        <v>0</v>
      </c>
      <c r="AL88" s="435">
        <f t="shared" si="21"/>
        <v>0</v>
      </c>
      <c r="AM88" s="331"/>
    </row>
    <row r="89" spans="1:39" s="308" customFormat="1" ht="15" outlineLevel="1">
      <c r="A89" s="540"/>
      <c r="B89" s="340"/>
      <c r="C89" s="330"/>
      <c r="D89" s="316"/>
      <c r="E89" s="316"/>
      <c r="F89" s="316"/>
      <c r="G89" s="316"/>
      <c r="H89" s="316"/>
      <c r="I89" s="316"/>
      <c r="J89" s="316"/>
      <c r="K89" s="316"/>
      <c r="L89" s="316"/>
      <c r="M89" s="316"/>
      <c r="N89" s="316"/>
      <c r="O89" s="316"/>
      <c r="P89" s="316"/>
      <c r="Q89" s="316"/>
      <c r="R89" s="316"/>
      <c r="S89" s="316"/>
      <c r="T89" s="316"/>
      <c r="U89" s="316"/>
      <c r="V89" s="316"/>
      <c r="W89" s="316"/>
      <c r="X89" s="316"/>
      <c r="Y89" s="436"/>
      <c r="Z89" s="436"/>
      <c r="AA89" s="436"/>
      <c r="AB89" s="436"/>
      <c r="AC89" s="436"/>
      <c r="AD89" s="436"/>
      <c r="AE89" s="436"/>
      <c r="AF89" s="436"/>
      <c r="AG89" s="436"/>
      <c r="AH89" s="436"/>
      <c r="AI89" s="436"/>
      <c r="AJ89" s="436"/>
      <c r="AK89" s="436"/>
      <c r="AL89" s="436"/>
      <c r="AM89" s="331"/>
    </row>
    <row r="90" spans="1:39" s="318" customFormat="1" ht="15.6" outlineLevel="1">
      <c r="A90" s="541"/>
      <c r="B90" s="313" t="s">
        <v>14</v>
      </c>
      <c r="C90" s="314"/>
      <c r="D90" s="315"/>
      <c r="E90" s="315"/>
      <c r="F90" s="315"/>
      <c r="G90" s="315"/>
      <c r="H90" s="315"/>
      <c r="I90" s="315"/>
      <c r="J90" s="315"/>
      <c r="K90" s="315"/>
      <c r="L90" s="315"/>
      <c r="M90" s="315"/>
      <c r="N90" s="315"/>
      <c r="O90" s="315"/>
      <c r="P90" s="314"/>
      <c r="Q90" s="314"/>
      <c r="R90" s="314"/>
      <c r="S90" s="314"/>
      <c r="T90" s="314"/>
      <c r="U90" s="314"/>
      <c r="V90" s="314"/>
      <c r="W90" s="314"/>
      <c r="X90" s="314"/>
      <c r="Y90" s="438"/>
      <c r="Z90" s="438"/>
      <c r="AA90" s="438"/>
      <c r="AB90" s="438"/>
      <c r="AC90" s="438"/>
      <c r="AD90" s="438"/>
      <c r="AE90" s="438"/>
      <c r="AF90" s="438"/>
      <c r="AG90" s="438"/>
      <c r="AH90" s="438"/>
      <c r="AI90" s="438"/>
      <c r="AJ90" s="438"/>
      <c r="AK90" s="438"/>
      <c r="AL90" s="438"/>
      <c r="AM90" s="317"/>
    </row>
    <row r="91" spans="1:39" s="308" customFormat="1" ht="15" outlineLevel="1">
      <c r="A91" s="540">
        <v>23</v>
      </c>
      <c r="B91" s="340" t="s">
        <v>14</v>
      </c>
      <c r="C91" s="316" t="s">
        <v>25</v>
      </c>
      <c r="D91" s="320"/>
      <c r="E91" s="320"/>
      <c r="F91" s="320"/>
      <c r="G91" s="320"/>
      <c r="H91" s="320"/>
      <c r="I91" s="320"/>
      <c r="J91" s="320"/>
      <c r="K91" s="320"/>
      <c r="L91" s="320"/>
      <c r="M91" s="320"/>
      <c r="N91" s="316"/>
      <c r="O91" s="320"/>
      <c r="P91" s="320"/>
      <c r="Q91" s="320"/>
      <c r="R91" s="320"/>
      <c r="S91" s="320"/>
      <c r="T91" s="320"/>
      <c r="U91" s="320"/>
      <c r="V91" s="320"/>
      <c r="W91" s="320"/>
      <c r="X91" s="320"/>
      <c r="Y91" s="434"/>
      <c r="Z91" s="434"/>
      <c r="AA91" s="434"/>
      <c r="AB91" s="434"/>
      <c r="AC91" s="434"/>
      <c r="AD91" s="434"/>
      <c r="AE91" s="434"/>
      <c r="AF91" s="434"/>
      <c r="AG91" s="434"/>
      <c r="AH91" s="434"/>
      <c r="AI91" s="434"/>
      <c r="AJ91" s="434"/>
      <c r="AK91" s="434"/>
      <c r="AL91" s="434"/>
      <c r="AM91" s="321">
        <f>SUM(Y91:AL91)</f>
        <v>0</v>
      </c>
    </row>
    <row r="92" spans="1:39" s="308" customFormat="1" ht="15" outlineLevel="1">
      <c r="A92" s="540"/>
      <c r="B92" s="340" t="s">
        <v>216</v>
      </c>
      <c r="C92" s="316" t="s">
        <v>164</v>
      </c>
      <c r="D92" s="320"/>
      <c r="E92" s="320"/>
      <c r="F92" s="320"/>
      <c r="G92" s="320"/>
      <c r="H92" s="320"/>
      <c r="I92" s="320"/>
      <c r="J92" s="320"/>
      <c r="K92" s="320"/>
      <c r="L92" s="320"/>
      <c r="M92" s="320"/>
      <c r="N92" s="490"/>
      <c r="O92" s="320"/>
      <c r="P92" s="320"/>
      <c r="Q92" s="320"/>
      <c r="R92" s="320"/>
      <c r="S92" s="320"/>
      <c r="T92" s="320"/>
      <c r="U92" s="320"/>
      <c r="V92" s="320"/>
      <c r="W92" s="320"/>
      <c r="X92" s="320"/>
      <c r="Y92" s="435">
        <f>Y91</f>
        <v>0</v>
      </c>
      <c r="Z92" s="435">
        <f>Z91</f>
        <v>0</v>
      </c>
      <c r="AA92" s="435">
        <f t="shared" ref="AA92:AL92" si="22">AA91</f>
        <v>0</v>
      </c>
      <c r="AB92" s="435">
        <f t="shared" si="22"/>
        <v>0</v>
      </c>
      <c r="AC92" s="435">
        <f t="shared" si="22"/>
        <v>0</v>
      </c>
      <c r="AD92" s="435">
        <f t="shared" si="22"/>
        <v>0</v>
      </c>
      <c r="AE92" s="435">
        <f t="shared" si="22"/>
        <v>0</v>
      </c>
      <c r="AF92" s="435">
        <f t="shared" si="22"/>
        <v>0</v>
      </c>
      <c r="AG92" s="435">
        <f t="shared" si="22"/>
        <v>0</v>
      </c>
      <c r="AH92" s="435">
        <f t="shared" si="22"/>
        <v>0</v>
      </c>
      <c r="AI92" s="435">
        <f t="shared" si="22"/>
        <v>0</v>
      </c>
      <c r="AJ92" s="435">
        <f t="shared" si="22"/>
        <v>0</v>
      </c>
      <c r="AK92" s="435">
        <f t="shared" si="22"/>
        <v>0</v>
      </c>
      <c r="AL92" s="435">
        <f t="shared" si="22"/>
        <v>0</v>
      </c>
      <c r="AM92" s="322"/>
    </row>
    <row r="93" spans="1:39" s="308" customFormat="1" ht="15" outlineLevel="1">
      <c r="A93" s="540"/>
      <c r="B93" s="340"/>
      <c r="C93" s="330"/>
      <c r="D93" s="316"/>
      <c r="E93" s="316"/>
      <c r="F93" s="316"/>
      <c r="G93" s="316"/>
      <c r="H93" s="316"/>
      <c r="I93" s="316"/>
      <c r="J93" s="316"/>
      <c r="K93" s="316"/>
      <c r="L93" s="316"/>
      <c r="M93" s="316"/>
      <c r="N93" s="316"/>
      <c r="O93" s="316"/>
      <c r="P93" s="316"/>
      <c r="Q93" s="316"/>
      <c r="R93" s="316"/>
      <c r="S93" s="316"/>
      <c r="T93" s="316"/>
      <c r="U93" s="316"/>
      <c r="V93" s="316"/>
      <c r="W93" s="316"/>
      <c r="X93" s="316"/>
      <c r="Y93" s="436"/>
      <c r="Z93" s="436"/>
      <c r="AA93" s="436"/>
      <c r="AB93" s="436"/>
      <c r="AC93" s="436"/>
      <c r="AD93" s="436"/>
      <c r="AE93" s="436"/>
      <c r="AF93" s="436"/>
      <c r="AG93" s="436"/>
      <c r="AH93" s="436"/>
      <c r="AI93" s="436"/>
      <c r="AJ93" s="436"/>
      <c r="AK93" s="436"/>
      <c r="AL93" s="436"/>
      <c r="AM93" s="331"/>
    </row>
    <row r="94" spans="1:39" s="318" customFormat="1" ht="15.6" outlineLevel="1">
      <c r="A94" s="541"/>
      <c r="B94" s="313" t="s">
        <v>500</v>
      </c>
      <c r="C94" s="314"/>
      <c r="D94" s="315"/>
      <c r="E94" s="315"/>
      <c r="F94" s="315"/>
      <c r="G94" s="315"/>
      <c r="H94" s="315"/>
      <c r="I94" s="315"/>
      <c r="J94" s="315"/>
      <c r="K94" s="315"/>
      <c r="L94" s="315"/>
      <c r="M94" s="315"/>
      <c r="N94" s="315"/>
      <c r="O94" s="315"/>
      <c r="P94" s="314"/>
      <c r="Q94" s="314"/>
      <c r="R94" s="314"/>
      <c r="S94" s="314"/>
      <c r="T94" s="314"/>
      <c r="U94" s="314"/>
      <c r="V94" s="314"/>
      <c r="W94" s="314"/>
      <c r="X94" s="314"/>
      <c r="Y94" s="438"/>
      <c r="Z94" s="438"/>
      <c r="AA94" s="438"/>
      <c r="AB94" s="438"/>
      <c r="AC94" s="438"/>
      <c r="AD94" s="438"/>
      <c r="AE94" s="438"/>
      <c r="AF94" s="438"/>
      <c r="AG94" s="438"/>
      <c r="AH94" s="438"/>
      <c r="AI94" s="438"/>
      <c r="AJ94" s="438"/>
      <c r="AK94" s="438"/>
      <c r="AL94" s="438"/>
      <c r="AM94" s="317"/>
    </row>
    <row r="95" spans="1:39" s="308" customFormat="1" ht="15" outlineLevel="1">
      <c r="A95" s="540">
        <v>24</v>
      </c>
      <c r="B95" s="340" t="s">
        <v>14</v>
      </c>
      <c r="C95" s="316" t="s">
        <v>25</v>
      </c>
      <c r="D95" s="320"/>
      <c r="E95" s="320"/>
      <c r="F95" s="320"/>
      <c r="G95" s="320"/>
      <c r="H95" s="320"/>
      <c r="I95" s="320"/>
      <c r="J95" s="320"/>
      <c r="K95" s="320"/>
      <c r="L95" s="320"/>
      <c r="M95" s="320"/>
      <c r="N95" s="316"/>
      <c r="O95" s="320"/>
      <c r="P95" s="320"/>
      <c r="Q95" s="320"/>
      <c r="R95" s="320"/>
      <c r="S95" s="320"/>
      <c r="T95" s="320"/>
      <c r="U95" s="320"/>
      <c r="V95" s="320"/>
      <c r="W95" s="320"/>
      <c r="X95" s="320"/>
      <c r="Y95" s="434"/>
      <c r="Z95" s="434"/>
      <c r="AA95" s="434"/>
      <c r="AB95" s="434"/>
      <c r="AC95" s="434"/>
      <c r="AD95" s="434"/>
      <c r="AE95" s="434"/>
      <c r="AF95" s="434"/>
      <c r="AG95" s="434"/>
      <c r="AH95" s="434"/>
      <c r="AI95" s="434"/>
      <c r="AJ95" s="434"/>
      <c r="AK95" s="434"/>
      <c r="AL95" s="434"/>
      <c r="AM95" s="321">
        <f>SUM(Y95:AL95)</f>
        <v>0</v>
      </c>
    </row>
    <row r="96" spans="1:39" s="308" customFormat="1" ht="15" outlineLevel="1">
      <c r="A96" s="540"/>
      <c r="B96" s="340" t="s">
        <v>216</v>
      </c>
      <c r="C96" s="316" t="s">
        <v>164</v>
      </c>
      <c r="D96" s="320"/>
      <c r="E96" s="320"/>
      <c r="F96" s="320"/>
      <c r="G96" s="320"/>
      <c r="H96" s="320"/>
      <c r="I96" s="320"/>
      <c r="J96" s="320"/>
      <c r="K96" s="320"/>
      <c r="L96" s="320"/>
      <c r="M96" s="320"/>
      <c r="N96" s="490"/>
      <c r="O96" s="320"/>
      <c r="P96" s="320"/>
      <c r="Q96" s="320"/>
      <c r="R96" s="320"/>
      <c r="S96" s="320"/>
      <c r="T96" s="320"/>
      <c r="U96" s="320"/>
      <c r="V96" s="320"/>
      <c r="W96" s="320"/>
      <c r="X96" s="320"/>
      <c r="Y96" s="435">
        <f>Y95</f>
        <v>0</v>
      </c>
      <c r="Z96" s="435">
        <f>Z95</f>
        <v>0</v>
      </c>
      <c r="AA96" s="435">
        <f t="shared" ref="AA96:AL96" si="23">AA95</f>
        <v>0</v>
      </c>
      <c r="AB96" s="435">
        <f t="shared" si="23"/>
        <v>0</v>
      </c>
      <c r="AC96" s="435">
        <f t="shared" si="23"/>
        <v>0</v>
      </c>
      <c r="AD96" s="435">
        <f t="shared" si="23"/>
        <v>0</v>
      </c>
      <c r="AE96" s="435">
        <f t="shared" si="23"/>
        <v>0</v>
      </c>
      <c r="AF96" s="435">
        <f t="shared" si="23"/>
        <v>0</v>
      </c>
      <c r="AG96" s="435">
        <f t="shared" si="23"/>
        <v>0</v>
      </c>
      <c r="AH96" s="435">
        <f t="shared" si="23"/>
        <v>0</v>
      </c>
      <c r="AI96" s="435">
        <f t="shared" si="23"/>
        <v>0</v>
      </c>
      <c r="AJ96" s="435">
        <f t="shared" si="23"/>
        <v>0</v>
      </c>
      <c r="AK96" s="435">
        <f t="shared" si="23"/>
        <v>0</v>
      </c>
      <c r="AL96" s="435">
        <f t="shared" si="23"/>
        <v>0</v>
      </c>
      <c r="AM96" s="322"/>
    </row>
    <row r="97" spans="1:39" s="308" customFormat="1" ht="15" outlineLevel="1">
      <c r="A97" s="540"/>
      <c r="B97" s="340"/>
      <c r="C97" s="330"/>
      <c r="D97" s="316"/>
      <c r="E97" s="316"/>
      <c r="F97" s="316"/>
      <c r="G97" s="316"/>
      <c r="H97" s="316"/>
      <c r="I97" s="316"/>
      <c r="J97" s="316"/>
      <c r="K97" s="316"/>
      <c r="L97" s="316"/>
      <c r="M97" s="316"/>
      <c r="N97" s="316"/>
      <c r="O97" s="316"/>
      <c r="P97" s="316"/>
      <c r="Q97" s="316"/>
      <c r="R97" s="316"/>
      <c r="S97" s="316"/>
      <c r="T97" s="316"/>
      <c r="U97" s="316"/>
      <c r="V97" s="316"/>
      <c r="W97" s="316"/>
      <c r="X97" s="316"/>
      <c r="Y97" s="436"/>
      <c r="Z97" s="436"/>
      <c r="AA97" s="436"/>
      <c r="AB97" s="436"/>
      <c r="AC97" s="436"/>
      <c r="AD97" s="436"/>
      <c r="AE97" s="436"/>
      <c r="AF97" s="436"/>
      <c r="AG97" s="436"/>
      <c r="AH97" s="436"/>
      <c r="AI97" s="436"/>
      <c r="AJ97" s="436"/>
      <c r="AK97" s="436"/>
      <c r="AL97" s="436"/>
      <c r="AM97" s="331"/>
    </row>
    <row r="98" spans="1:39" s="308" customFormat="1" ht="15" outlineLevel="1">
      <c r="A98" s="540">
        <v>25</v>
      </c>
      <c r="B98" s="339" t="s">
        <v>21</v>
      </c>
      <c r="C98" s="316" t="s">
        <v>25</v>
      </c>
      <c r="D98" s="320"/>
      <c r="E98" s="320"/>
      <c r="F98" s="320"/>
      <c r="G98" s="320"/>
      <c r="H98" s="320"/>
      <c r="I98" s="320"/>
      <c r="J98" s="320"/>
      <c r="K98" s="320"/>
      <c r="L98" s="320"/>
      <c r="M98" s="320"/>
      <c r="N98" s="320">
        <v>0</v>
      </c>
      <c r="O98" s="320"/>
      <c r="P98" s="320"/>
      <c r="Q98" s="320"/>
      <c r="R98" s="320"/>
      <c r="S98" s="320"/>
      <c r="T98" s="320"/>
      <c r="U98" s="320"/>
      <c r="V98" s="320"/>
      <c r="W98" s="320"/>
      <c r="X98" s="320"/>
      <c r="Y98" s="439"/>
      <c r="Z98" s="439"/>
      <c r="AA98" s="439"/>
      <c r="AB98" s="439"/>
      <c r="AC98" s="439"/>
      <c r="AD98" s="439"/>
      <c r="AE98" s="439"/>
      <c r="AF98" s="439"/>
      <c r="AG98" s="439"/>
      <c r="AH98" s="439"/>
      <c r="AI98" s="439"/>
      <c r="AJ98" s="439"/>
      <c r="AK98" s="439"/>
      <c r="AL98" s="439"/>
      <c r="AM98" s="321">
        <f>SUM(Y98:AL98)</f>
        <v>0</v>
      </c>
    </row>
    <row r="99" spans="1:39" s="308" customFormat="1" ht="15" outlineLevel="1">
      <c r="A99" s="540"/>
      <c r="B99" s="340" t="s">
        <v>216</v>
      </c>
      <c r="C99" s="316" t="s">
        <v>164</v>
      </c>
      <c r="D99" s="320"/>
      <c r="E99" s="320"/>
      <c r="F99" s="320"/>
      <c r="G99" s="320"/>
      <c r="H99" s="320"/>
      <c r="I99" s="320"/>
      <c r="J99" s="320"/>
      <c r="K99" s="320"/>
      <c r="L99" s="320"/>
      <c r="M99" s="320"/>
      <c r="N99" s="320">
        <f>N98</f>
        <v>0</v>
      </c>
      <c r="O99" s="320"/>
      <c r="P99" s="320"/>
      <c r="Q99" s="320"/>
      <c r="R99" s="320"/>
      <c r="S99" s="320"/>
      <c r="T99" s="320"/>
      <c r="U99" s="320"/>
      <c r="V99" s="320"/>
      <c r="W99" s="320"/>
      <c r="X99" s="320"/>
      <c r="Y99" s="435">
        <f>Y98</f>
        <v>0</v>
      </c>
      <c r="Z99" s="435">
        <f>Z98</f>
        <v>0</v>
      </c>
      <c r="AA99" s="435">
        <f t="shared" ref="AA99:AL99" si="24">AA98</f>
        <v>0</v>
      </c>
      <c r="AB99" s="435">
        <f t="shared" si="24"/>
        <v>0</v>
      </c>
      <c r="AC99" s="435">
        <f t="shared" si="24"/>
        <v>0</v>
      </c>
      <c r="AD99" s="435">
        <f t="shared" si="24"/>
        <v>0</v>
      </c>
      <c r="AE99" s="435">
        <f t="shared" si="24"/>
        <v>0</v>
      </c>
      <c r="AF99" s="435">
        <f t="shared" si="24"/>
        <v>0</v>
      </c>
      <c r="AG99" s="435">
        <f t="shared" si="24"/>
        <v>0</v>
      </c>
      <c r="AH99" s="435">
        <f t="shared" si="24"/>
        <v>0</v>
      </c>
      <c r="AI99" s="435">
        <f t="shared" si="24"/>
        <v>0</v>
      </c>
      <c r="AJ99" s="435">
        <f t="shared" si="24"/>
        <v>0</v>
      </c>
      <c r="AK99" s="435">
        <f t="shared" si="24"/>
        <v>0</v>
      </c>
      <c r="AL99" s="435">
        <f t="shared" si="24"/>
        <v>0</v>
      </c>
      <c r="AM99" s="336"/>
    </row>
    <row r="100" spans="1:39" s="308" customFormat="1" ht="15" outlineLevel="1">
      <c r="A100" s="540"/>
      <c r="B100" s="339"/>
      <c r="C100" s="337"/>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440"/>
      <c r="Z100" s="441"/>
      <c r="AA100" s="440"/>
      <c r="AB100" s="440"/>
      <c r="AC100" s="440"/>
      <c r="AD100" s="440"/>
      <c r="AE100" s="440"/>
      <c r="AF100" s="440"/>
      <c r="AG100" s="440"/>
      <c r="AH100" s="440"/>
      <c r="AI100" s="440"/>
      <c r="AJ100" s="440"/>
      <c r="AK100" s="440"/>
      <c r="AL100" s="440"/>
      <c r="AM100" s="338"/>
    </row>
    <row r="101" spans="1:39" s="318" customFormat="1" ht="15.6" outlineLevel="1">
      <c r="A101" s="541"/>
      <c r="B101" s="313" t="s">
        <v>15</v>
      </c>
      <c r="C101" s="344"/>
      <c r="D101" s="315"/>
      <c r="E101" s="314"/>
      <c r="F101" s="314"/>
      <c r="G101" s="314"/>
      <c r="H101" s="314"/>
      <c r="I101" s="314"/>
      <c r="J101" s="314"/>
      <c r="K101" s="314"/>
      <c r="L101" s="314"/>
      <c r="M101" s="314"/>
      <c r="N101" s="316"/>
      <c r="O101" s="314"/>
      <c r="P101" s="314"/>
      <c r="Q101" s="314"/>
      <c r="R101" s="314"/>
      <c r="S101" s="314"/>
      <c r="T101" s="314"/>
      <c r="U101" s="314"/>
      <c r="V101" s="314"/>
      <c r="W101" s="314"/>
      <c r="X101" s="314"/>
      <c r="Y101" s="438"/>
      <c r="Z101" s="438"/>
      <c r="AA101" s="438"/>
      <c r="AB101" s="438"/>
      <c r="AC101" s="438"/>
      <c r="AD101" s="438"/>
      <c r="AE101" s="438"/>
      <c r="AF101" s="438"/>
      <c r="AG101" s="438"/>
      <c r="AH101" s="438"/>
      <c r="AI101" s="438"/>
      <c r="AJ101" s="438"/>
      <c r="AK101" s="438"/>
      <c r="AL101" s="438"/>
      <c r="AM101" s="317"/>
    </row>
    <row r="102" spans="1:39" s="308" customFormat="1" ht="15" outlineLevel="1">
      <c r="A102" s="540">
        <v>26</v>
      </c>
      <c r="B102" s="345" t="s">
        <v>16</v>
      </c>
      <c r="C102" s="316" t="s">
        <v>25</v>
      </c>
      <c r="D102" s="320">
        <v>17700219</v>
      </c>
      <c r="E102" s="688">
        <f>+'7-a.  2011'!AX39</f>
        <v>17700218.579999998</v>
      </c>
      <c r="F102" s="688">
        <f>+'7-a.  2011'!AY39</f>
        <v>17700218.579999998</v>
      </c>
      <c r="G102" s="688">
        <f>+'7-a.  2011'!AZ39</f>
        <v>17700218.579999998</v>
      </c>
      <c r="H102" s="688">
        <f>+'7-a.  2011'!BA39</f>
        <v>17700218.579999998</v>
      </c>
      <c r="I102" s="688">
        <f>+'7-a.  2011'!BB39</f>
        <v>17700218.579999998</v>
      </c>
      <c r="J102" s="688">
        <f>+'7-a.  2011'!BC39</f>
        <v>17700218.579999998</v>
      </c>
      <c r="K102" s="688">
        <f>+'7-a.  2011'!BD39</f>
        <v>17700218.579999998</v>
      </c>
      <c r="L102" s="688">
        <f>+'7-a.  2011'!BE39</f>
        <v>17700218.579999998</v>
      </c>
      <c r="M102" s="688">
        <f>+'7-a.  2011'!BF39</f>
        <v>17700218.579999998</v>
      </c>
      <c r="N102" s="320">
        <v>12</v>
      </c>
      <c r="O102" s="320">
        <v>3066</v>
      </c>
      <c r="P102" s="320">
        <f>+'7-a.  2011'!S39</f>
        <v>3066.09</v>
      </c>
      <c r="Q102" s="320">
        <f>+'7-a.  2011'!T39</f>
        <v>3066.09</v>
      </c>
      <c r="R102" s="320">
        <f>+'7-a.  2011'!U39</f>
        <v>3066.09</v>
      </c>
      <c r="S102" s="320">
        <f>+'7-a.  2011'!V39</f>
        <v>3066.09</v>
      </c>
      <c r="T102" s="320">
        <f>+'7-a.  2011'!W39</f>
        <v>3066.09</v>
      </c>
      <c r="U102" s="320">
        <f>+'7-a.  2011'!X39</f>
        <v>3066.09</v>
      </c>
      <c r="V102" s="320">
        <f>+'7-a.  2011'!Y39</f>
        <v>3066.09</v>
      </c>
      <c r="W102" s="320">
        <f>+'7-a.  2011'!Z39</f>
        <v>3066.09</v>
      </c>
      <c r="X102" s="320">
        <f>+'7-a.  2011'!AA39</f>
        <v>3066.09</v>
      </c>
      <c r="Y102" s="434"/>
      <c r="Z102" s="434"/>
      <c r="AA102" s="434">
        <v>0.53</v>
      </c>
      <c r="AB102" s="434">
        <v>0.47</v>
      </c>
      <c r="AC102" s="434"/>
      <c r="AD102" s="434"/>
      <c r="AE102" s="439"/>
      <c r="AF102" s="439"/>
      <c r="AG102" s="439"/>
      <c r="AH102" s="439"/>
      <c r="AI102" s="439"/>
      <c r="AJ102" s="439"/>
      <c r="AK102" s="439"/>
      <c r="AL102" s="439"/>
      <c r="AM102" s="321">
        <f>SUM(Y102:AL102)</f>
        <v>1</v>
      </c>
    </row>
    <row r="103" spans="1:39" s="308" customFormat="1" ht="15" outlineLevel="1">
      <c r="A103" s="540"/>
      <c r="B103" s="340" t="s">
        <v>216</v>
      </c>
      <c r="C103" s="316" t="s">
        <v>164</v>
      </c>
      <c r="D103" s="320"/>
      <c r="E103" s="320"/>
      <c r="F103" s="320"/>
      <c r="G103" s="320"/>
      <c r="H103" s="320"/>
      <c r="I103" s="320"/>
      <c r="J103" s="320"/>
      <c r="K103" s="320"/>
      <c r="L103" s="320"/>
      <c r="M103" s="320"/>
      <c r="N103" s="320">
        <f>N102</f>
        <v>12</v>
      </c>
      <c r="O103" s="320"/>
      <c r="P103" s="320"/>
      <c r="Q103" s="320"/>
      <c r="R103" s="320"/>
      <c r="S103" s="320"/>
      <c r="T103" s="320"/>
      <c r="U103" s="320"/>
      <c r="V103" s="320"/>
      <c r="W103" s="320"/>
      <c r="X103" s="320"/>
      <c r="Y103" s="435">
        <f>Y102</f>
        <v>0</v>
      </c>
      <c r="Z103" s="435">
        <f>Z102</f>
        <v>0</v>
      </c>
      <c r="AA103" s="435">
        <f t="shared" ref="AA103:AL103" si="25">AA102</f>
        <v>0.53</v>
      </c>
      <c r="AB103" s="435">
        <f t="shared" si="25"/>
        <v>0.47</v>
      </c>
      <c r="AC103" s="435">
        <f t="shared" si="25"/>
        <v>0</v>
      </c>
      <c r="AD103" s="435">
        <f t="shared" si="25"/>
        <v>0</v>
      </c>
      <c r="AE103" s="435">
        <f t="shared" si="25"/>
        <v>0</v>
      </c>
      <c r="AF103" s="435">
        <f t="shared" si="25"/>
        <v>0</v>
      </c>
      <c r="AG103" s="435">
        <f t="shared" si="25"/>
        <v>0</v>
      </c>
      <c r="AH103" s="435">
        <f t="shared" si="25"/>
        <v>0</v>
      </c>
      <c r="AI103" s="435">
        <f t="shared" si="25"/>
        <v>0</v>
      </c>
      <c r="AJ103" s="435">
        <f t="shared" si="25"/>
        <v>0</v>
      </c>
      <c r="AK103" s="435">
        <f t="shared" si="25"/>
        <v>0</v>
      </c>
      <c r="AL103" s="435">
        <f t="shared" si="25"/>
        <v>0</v>
      </c>
      <c r="AM103" s="331"/>
    </row>
    <row r="104" spans="1:39" s="334" customFormat="1" ht="15" outlineLevel="1">
      <c r="A104" s="543"/>
      <c r="B104" s="34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7"/>
      <c r="Z104" s="448"/>
      <c r="AA104" s="448"/>
      <c r="AB104" s="448"/>
      <c r="AC104" s="448"/>
      <c r="AD104" s="448"/>
      <c r="AE104" s="448"/>
      <c r="AF104" s="448"/>
      <c r="AG104" s="448"/>
      <c r="AH104" s="448"/>
      <c r="AI104" s="448"/>
      <c r="AJ104" s="448"/>
      <c r="AK104" s="448"/>
      <c r="AL104" s="448"/>
      <c r="AM104" s="322"/>
    </row>
    <row r="105" spans="1:39" s="308" customFormat="1" ht="15" outlineLevel="1">
      <c r="A105" s="540">
        <v>27</v>
      </c>
      <c r="B105" s="345" t="s">
        <v>17</v>
      </c>
      <c r="C105" s="316" t="s">
        <v>25</v>
      </c>
      <c r="D105" s="320">
        <v>1244589</v>
      </c>
      <c r="E105" s="320">
        <f>+'7-a.  2011'!AX40</f>
        <v>1244589</v>
      </c>
      <c r="F105" s="320">
        <f>+'7-a.  2011'!AY40</f>
        <v>1244589</v>
      </c>
      <c r="G105" s="320">
        <f>+'7-a.  2011'!AZ40</f>
        <v>1244589</v>
      </c>
      <c r="H105" s="320">
        <f>+'7-a.  2011'!BA40</f>
        <v>1244589</v>
      </c>
      <c r="I105" s="320">
        <f>+'7-a.  2011'!BB40</f>
        <v>1244589</v>
      </c>
      <c r="J105" s="320">
        <f>+'7-a.  2011'!BC40</f>
        <v>1244589</v>
      </c>
      <c r="K105" s="320">
        <f>+'7-a.  2011'!BD40</f>
        <v>1244589</v>
      </c>
      <c r="L105" s="320">
        <f>+'7-a.  2011'!BE40</f>
        <v>1244589</v>
      </c>
      <c r="M105" s="320">
        <f>+'7-a.  2011'!BF40</f>
        <v>1244589</v>
      </c>
      <c r="N105" s="320">
        <v>12</v>
      </c>
      <c r="O105" s="320">
        <v>242</v>
      </c>
      <c r="P105" s="320">
        <f>+'7-a.  2011'!S40</f>
        <v>242.32599999999999</v>
      </c>
      <c r="Q105" s="320">
        <f>+'7-a.  2011'!T40</f>
        <v>242.32599999999999</v>
      </c>
      <c r="R105" s="320">
        <f>+'7-a.  2011'!U40</f>
        <v>242.32599999999999</v>
      </c>
      <c r="S105" s="320">
        <f>+'7-a.  2011'!V40</f>
        <v>242.32599999999999</v>
      </c>
      <c r="T105" s="320">
        <f>+'7-a.  2011'!W40</f>
        <v>242.32599999999999</v>
      </c>
      <c r="U105" s="320">
        <f>+'7-a.  2011'!X40</f>
        <v>242.32599999999999</v>
      </c>
      <c r="V105" s="320">
        <f>+'7-a.  2011'!Y40</f>
        <v>242.32599999999999</v>
      </c>
      <c r="W105" s="320">
        <f>+'7-a.  2011'!Z40</f>
        <v>242.32599999999999</v>
      </c>
      <c r="X105" s="320">
        <f>+'7-a.  2011'!AA40</f>
        <v>242.32599999999999</v>
      </c>
      <c r="Y105" s="434"/>
      <c r="Z105" s="434"/>
      <c r="AA105" s="434">
        <v>1</v>
      </c>
      <c r="AB105" s="434"/>
      <c r="AC105" s="434"/>
      <c r="AD105" s="434"/>
      <c r="AE105" s="439"/>
      <c r="AF105" s="439"/>
      <c r="AG105" s="439"/>
      <c r="AH105" s="439"/>
      <c r="AI105" s="439"/>
      <c r="AJ105" s="439"/>
      <c r="AK105" s="439"/>
      <c r="AL105" s="439"/>
      <c r="AM105" s="321">
        <f>SUM(Y105:AL105)</f>
        <v>1</v>
      </c>
    </row>
    <row r="106" spans="1:39" s="308" customFormat="1" ht="15" outlineLevel="1">
      <c r="A106" s="540"/>
      <c r="B106" s="340" t="s">
        <v>216</v>
      </c>
      <c r="C106" s="316" t="s">
        <v>164</v>
      </c>
      <c r="D106" s="320">
        <v>1668716</v>
      </c>
      <c r="E106" s="320">
        <f>+'7-b.  2012'!AX52</f>
        <v>1668715.602</v>
      </c>
      <c r="F106" s="320">
        <f>+'7-b.  2012'!AY52</f>
        <v>1668715.602</v>
      </c>
      <c r="G106" s="320">
        <f>+'7-b.  2012'!AZ52</f>
        <v>1668715.602</v>
      </c>
      <c r="H106" s="320">
        <f>+'7-b.  2012'!BA52</f>
        <v>1668715.602</v>
      </c>
      <c r="I106" s="320">
        <f>+'7-b.  2012'!BB52</f>
        <v>1668715.602</v>
      </c>
      <c r="J106" s="320">
        <f>+'7-b.  2012'!BC52</f>
        <v>1668715.602</v>
      </c>
      <c r="K106" s="320">
        <f>+'7-b.  2012'!BD52</f>
        <v>1668715.602</v>
      </c>
      <c r="L106" s="320">
        <f>+'7-b.  2012'!BE52</f>
        <v>1668715.602</v>
      </c>
      <c r="M106" s="320">
        <f>+'7-b.  2012'!BF52</f>
        <v>1668715.602</v>
      </c>
      <c r="N106" s="320">
        <f>N105</f>
        <v>12</v>
      </c>
      <c r="O106" s="320">
        <v>295</v>
      </c>
      <c r="P106" s="320">
        <f>+'7-b.  2012'!S52</f>
        <v>294.66454479999999</v>
      </c>
      <c r="Q106" s="320">
        <f>+'7-b.  2012'!T52</f>
        <v>294.66453999999999</v>
      </c>
      <c r="R106" s="320">
        <f>+'7-b.  2012'!U52</f>
        <v>294.66453999999999</v>
      </c>
      <c r="S106" s="320">
        <f>+'7-b.  2012'!V52</f>
        <v>294.66453999999999</v>
      </c>
      <c r="T106" s="320">
        <f>+'7-b.  2012'!W52</f>
        <v>294.66453999999999</v>
      </c>
      <c r="U106" s="320">
        <f>+'7-b.  2012'!X52</f>
        <v>294.66453999999999</v>
      </c>
      <c r="V106" s="320">
        <f>+'7-b.  2012'!Y52</f>
        <v>294.66453999999999</v>
      </c>
      <c r="W106" s="320">
        <f>+'7-b.  2012'!Z52</f>
        <v>294.66453999999999</v>
      </c>
      <c r="X106" s="320">
        <f>+'7-b.  2012'!AA52</f>
        <v>294.66453999999999</v>
      </c>
      <c r="Y106" s="435">
        <f>Y105</f>
        <v>0</v>
      </c>
      <c r="Z106" s="435">
        <f>Z105</f>
        <v>0</v>
      </c>
      <c r="AA106" s="435">
        <f>AA105</f>
        <v>1</v>
      </c>
      <c r="AB106" s="435">
        <f>AB105</f>
        <v>0</v>
      </c>
      <c r="AC106" s="435">
        <f t="shared" ref="AC106:AL106" si="26">AC105</f>
        <v>0</v>
      </c>
      <c r="AD106" s="435">
        <f t="shared" si="26"/>
        <v>0</v>
      </c>
      <c r="AE106" s="435">
        <f t="shared" si="26"/>
        <v>0</v>
      </c>
      <c r="AF106" s="435">
        <f t="shared" si="26"/>
        <v>0</v>
      </c>
      <c r="AG106" s="435">
        <f t="shared" si="26"/>
        <v>0</v>
      </c>
      <c r="AH106" s="435">
        <f t="shared" si="26"/>
        <v>0</v>
      </c>
      <c r="AI106" s="435">
        <f t="shared" si="26"/>
        <v>0</v>
      </c>
      <c r="AJ106" s="435">
        <f t="shared" si="26"/>
        <v>0</v>
      </c>
      <c r="AK106" s="435">
        <f t="shared" si="26"/>
        <v>0</v>
      </c>
      <c r="AL106" s="435">
        <f t="shared" si="26"/>
        <v>0</v>
      </c>
      <c r="AM106" s="331"/>
    </row>
    <row r="107" spans="1:39" s="334" customFormat="1" ht="15.6" outlineLevel="1">
      <c r="A107" s="543"/>
      <c r="B107" s="347"/>
      <c r="C107" s="325"/>
      <c r="D107" s="316"/>
      <c r="E107" s="316"/>
      <c r="F107" s="316"/>
      <c r="G107" s="316"/>
      <c r="H107" s="316"/>
      <c r="I107" s="316"/>
      <c r="J107" s="316"/>
      <c r="K107" s="316"/>
      <c r="L107" s="316"/>
      <c r="M107" s="316"/>
      <c r="N107" s="325"/>
      <c r="O107" s="316"/>
      <c r="P107" s="316"/>
      <c r="Q107" s="316"/>
      <c r="R107" s="316"/>
      <c r="S107" s="316"/>
      <c r="T107" s="316"/>
      <c r="U107" s="316"/>
      <c r="V107" s="316"/>
      <c r="W107" s="316"/>
      <c r="X107" s="316"/>
      <c r="Y107" s="436"/>
      <c r="Z107" s="436"/>
      <c r="AA107" s="436"/>
      <c r="AB107" s="436"/>
      <c r="AC107" s="436"/>
      <c r="AD107" s="436"/>
      <c r="AE107" s="436"/>
      <c r="AF107" s="436"/>
      <c r="AG107" s="436"/>
      <c r="AH107" s="436"/>
      <c r="AI107" s="436"/>
      <c r="AJ107" s="436"/>
      <c r="AK107" s="436"/>
      <c r="AL107" s="436"/>
      <c r="AM107" s="331"/>
    </row>
    <row r="108" spans="1:39" s="308" customFormat="1" ht="15" outlineLevel="1">
      <c r="A108" s="540">
        <v>28</v>
      </c>
      <c r="B108" s="345" t="s">
        <v>18</v>
      </c>
      <c r="C108" s="316" t="s">
        <v>25</v>
      </c>
      <c r="D108" s="320"/>
      <c r="E108" s="320"/>
      <c r="F108" s="320"/>
      <c r="G108" s="320"/>
      <c r="H108" s="320"/>
      <c r="I108" s="320"/>
      <c r="J108" s="320"/>
      <c r="K108" s="320"/>
      <c r="L108" s="320"/>
      <c r="M108" s="320"/>
      <c r="N108" s="320">
        <v>0</v>
      </c>
      <c r="O108" s="320"/>
      <c r="P108" s="320"/>
      <c r="Q108" s="320"/>
      <c r="R108" s="320"/>
      <c r="S108" s="320"/>
      <c r="T108" s="320"/>
      <c r="U108" s="320"/>
      <c r="V108" s="320"/>
      <c r="W108" s="320"/>
      <c r="X108" s="320"/>
      <c r="Y108" s="434"/>
      <c r="Z108" s="434"/>
      <c r="AA108" s="434"/>
      <c r="AB108" s="434"/>
      <c r="AC108" s="434"/>
      <c r="AD108" s="434"/>
      <c r="AE108" s="439"/>
      <c r="AF108" s="439"/>
      <c r="AG108" s="439"/>
      <c r="AH108" s="439"/>
      <c r="AI108" s="439"/>
      <c r="AJ108" s="439"/>
      <c r="AK108" s="439"/>
      <c r="AL108" s="439"/>
      <c r="AM108" s="321">
        <f>SUM(Y108:AL108)</f>
        <v>0</v>
      </c>
    </row>
    <row r="109" spans="1:39" s="308" customFormat="1" ht="15" outlineLevel="1">
      <c r="A109" s="540"/>
      <c r="B109" s="340" t="s">
        <v>216</v>
      </c>
      <c r="C109" s="316" t="s">
        <v>164</v>
      </c>
      <c r="D109" s="320"/>
      <c r="E109" s="320"/>
      <c r="F109" s="320"/>
      <c r="G109" s="320"/>
      <c r="H109" s="320"/>
      <c r="I109" s="320"/>
      <c r="J109" s="320"/>
      <c r="K109" s="320"/>
      <c r="L109" s="320"/>
      <c r="M109" s="320"/>
      <c r="N109" s="320">
        <f>N108</f>
        <v>0</v>
      </c>
      <c r="O109" s="320"/>
      <c r="P109" s="320"/>
      <c r="Q109" s="320"/>
      <c r="R109" s="320"/>
      <c r="S109" s="320"/>
      <c r="T109" s="320"/>
      <c r="U109" s="320"/>
      <c r="V109" s="320"/>
      <c r="W109" s="320"/>
      <c r="X109" s="320"/>
      <c r="Y109" s="435">
        <f>Y108</f>
        <v>0</v>
      </c>
      <c r="Z109" s="435">
        <f>Z108</f>
        <v>0</v>
      </c>
      <c r="AA109" s="435">
        <f t="shared" ref="AA109:AK109" si="27">AA108</f>
        <v>0</v>
      </c>
      <c r="AB109" s="435">
        <f t="shared" si="27"/>
        <v>0</v>
      </c>
      <c r="AC109" s="435">
        <f t="shared" si="27"/>
        <v>0</v>
      </c>
      <c r="AD109" s="435">
        <f t="shared" si="27"/>
        <v>0</v>
      </c>
      <c r="AE109" s="435">
        <f t="shared" si="27"/>
        <v>0</v>
      </c>
      <c r="AF109" s="435">
        <f t="shared" si="27"/>
        <v>0</v>
      </c>
      <c r="AG109" s="435">
        <f t="shared" si="27"/>
        <v>0</v>
      </c>
      <c r="AH109" s="435">
        <f t="shared" si="27"/>
        <v>0</v>
      </c>
      <c r="AI109" s="435">
        <f t="shared" si="27"/>
        <v>0</v>
      </c>
      <c r="AJ109" s="435">
        <f t="shared" si="27"/>
        <v>0</v>
      </c>
      <c r="AK109" s="435">
        <f t="shared" si="27"/>
        <v>0</v>
      </c>
      <c r="AL109" s="435">
        <f>AL108</f>
        <v>0</v>
      </c>
      <c r="AM109" s="322"/>
    </row>
    <row r="110" spans="1:39" s="334" customFormat="1" ht="15" outlineLevel="1">
      <c r="A110" s="543"/>
      <c r="B110" s="34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36"/>
      <c r="Z110" s="436"/>
      <c r="AA110" s="436"/>
      <c r="AB110" s="436"/>
      <c r="AC110" s="436"/>
      <c r="AD110" s="436"/>
      <c r="AE110" s="436"/>
      <c r="AF110" s="436"/>
      <c r="AG110" s="436"/>
      <c r="AH110" s="436"/>
      <c r="AI110" s="436"/>
      <c r="AJ110" s="436"/>
      <c r="AK110" s="436"/>
      <c r="AL110" s="436"/>
      <c r="AM110" s="331"/>
    </row>
    <row r="111" spans="1:39" s="308" customFormat="1" ht="15" outlineLevel="1">
      <c r="A111" s="540">
        <v>29</v>
      </c>
      <c r="B111" s="348" t="s">
        <v>19</v>
      </c>
      <c r="C111" s="316" t="s">
        <v>25</v>
      </c>
      <c r="D111" s="320"/>
      <c r="E111" s="320"/>
      <c r="F111" s="320"/>
      <c r="G111" s="320"/>
      <c r="H111" s="320"/>
      <c r="I111" s="320"/>
      <c r="J111" s="320"/>
      <c r="K111" s="320"/>
      <c r="L111" s="320"/>
      <c r="M111" s="320"/>
      <c r="N111" s="320">
        <v>0</v>
      </c>
      <c r="O111" s="320"/>
      <c r="P111" s="320"/>
      <c r="Q111" s="320"/>
      <c r="R111" s="320"/>
      <c r="S111" s="320"/>
      <c r="T111" s="320"/>
      <c r="U111" s="320"/>
      <c r="V111" s="320"/>
      <c r="W111" s="320"/>
      <c r="X111" s="320"/>
      <c r="Y111" s="434"/>
      <c r="Z111" s="434"/>
      <c r="AA111" s="434"/>
      <c r="AB111" s="434"/>
      <c r="AC111" s="434"/>
      <c r="AD111" s="434"/>
      <c r="AE111" s="439"/>
      <c r="AF111" s="439"/>
      <c r="AG111" s="439"/>
      <c r="AH111" s="439"/>
      <c r="AI111" s="439"/>
      <c r="AJ111" s="439"/>
      <c r="AK111" s="439"/>
      <c r="AL111" s="439"/>
      <c r="AM111" s="321">
        <f>SUM(Y111:AL111)</f>
        <v>0</v>
      </c>
    </row>
    <row r="112" spans="1:39" s="308" customFormat="1" ht="15" outlineLevel="1">
      <c r="A112" s="540"/>
      <c r="B112" s="348" t="s">
        <v>216</v>
      </c>
      <c r="C112" s="316" t="s">
        <v>164</v>
      </c>
      <c r="D112" s="320"/>
      <c r="E112" s="320"/>
      <c r="F112" s="320"/>
      <c r="G112" s="320"/>
      <c r="H112" s="320"/>
      <c r="I112" s="320"/>
      <c r="J112" s="320"/>
      <c r="K112" s="320"/>
      <c r="L112" s="320"/>
      <c r="M112" s="320"/>
      <c r="N112" s="320">
        <f>N111</f>
        <v>0</v>
      </c>
      <c r="O112" s="320"/>
      <c r="P112" s="320"/>
      <c r="Q112" s="320"/>
      <c r="R112" s="320"/>
      <c r="S112" s="320"/>
      <c r="T112" s="320"/>
      <c r="U112" s="320"/>
      <c r="V112" s="320"/>
      <c r="W112" s="320"/>
      <c r="X112" s="320"/>
      <c r="Y112" s="435">
        <f>Y111</f>
        <v>0</v>
      </c>
      <c r="Z112" s="435">
        <f t="shared" ref="Z112:AK112" si="28">Z111</f>
        <v>0</v>
      </c>
      <c r="AA112" s="435">
        <f t="shared" si="28"/>
        <v>0</v>
      </c>
      <c r="AB112" s="435">
        <f t="shared" si="28"/>
        <v>0</v>
      </c>
      <c r="AC112" s="435">
        <f t="shared" si="28"/>
        <v>0</v>
      </c>
      <c r="AD112" s="435">
        <f t="shared" si="28"/>
        <v>0</v>
      </c>
      <c r="AE112" s="435">
        <f t="shared" si="28"/>
        <v>0</v>
      </c>
      <c r="AF112" s="435">
        <f t="shared" si="28"/>
        <v>0</v>
      </c>
      <c r="AG112" s="435">
        <f t="shared" si="28"/>
        <v>0</v>
      </c>
      <c r="AH112" s="435">
        <f t="shared" si="28"/>
        <v>0</v>
      </c>
      <c r="AI112" s="435">
        <f t="shared" si="28"/>
        <v>0</v>
      </c>
      <c r="AJ112" s="435">
        <f t="shared" si="28"/>
        <v>0</v>
      </c>
      <c r="AK112" s="435">
        <f t="shared" si="28"/>
        <v>0</v>
      </c>
      <c r="AL112" s="435">
        <f>AL111</f>
        <v>0</v>
      </c>
      <c r="AM112" s="536"/>
    </row>
    <row r="113" spans="1:39" s="308" customFormat="1" ht="15" outlineLevel="1">
      <c r="A113" s="540"/>
      <c r="B113" s="348"/>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436"/>
      <c r="AA113" s="436"/>
      <c r="AB113" s="436"/>
      <c r="AC113" s="436"/>
      <c r="AD113" s="436"/>
      <c r="AE113" s="440"/>
      <c r="AF113" s="440"/>
      <c r="AG113" s="440"/>
      <c r="AH113" s="440"/>
      <c r="AI113" s="440"/>
      <c r="AJ113" s="440"/>
      <c r="AK113" s="440"/>
      <c r="AL113" s="440"/>
      <c r="AM113" s="338"/>
    </row>
    <row r="114" spans="1:39" s="308" customFormat="1" ht="15" outlineLevel="1">
      <c r="A114" s="540">
        <v>30</v>
      </c>
      <c r="B114" s="348" t="s">
        <v>501</v>
      </c>
      <c r="C114" s="316" t="s">
        <v>25</v>
      </c>
      <c r="D114" s="320"/>
      <c r="E114" s="320"/>
      <c r="F114" s="320"/>
      <c r="G114" s="320"/>
      <c r="H114" s="320"/>
      <c r="I114" s="320"/>
      <c r="J114" s="320"/>
      <c r="K114" s="320"/>
      <c r="L114" s="320"/>
      <c r="M114" s="320"/>
      <c r="N114" s="320">
        <v>0</v>
      </c>
      <c r="O114" s="320"/>
      <c r="P114" s="320"/>
      <c r="Q114" s="320"/>
      <c r="R114" s="320"/>
      <c r="S114" s="320"/>
      <c r="T114" s="320"/>
      <c r="U114" s="320"/>
      <c r="V114" s="320"/>
      <c r="W114" s="320"/>
      <c r="X114" s="320"/>
      <c r="Y114" s="434"/>
      <c r="Z114" s="434"/>
      <c r="AA114" s="434"/>
      <c r="AB114" s="434"/>
      <c r="AC114" s="434"/>
      <c r="AD114" s="434"/>
      <c r="AE114" s="439"/>
      <c r="AF114" s="439"/>
      <c r="AG114" s="439"/>
      <c r="AH114" s="439"/>
      <c r="AI114" s="439"/>
      <c r="AJ114" s="439"/>
      <c r="AK114" s="439"/>
      <c r="AL114" s="439"/>
      <c r="AM114" s="321">
        <f>SUM(Y114:AL114)</f>
        <v>0</v>
      </c>
    </row>
    <row r="115" spans="1:39" s="308" customFormat="1" ht="15" outlineLevel="1">
      <c r="A115" s="540"/>
      <c r="B115" s="348" t="s">
        <v>216</v>
      </c>
      <c r="C115" s="316" t="s">
        <v>164</v>
      </c>
      <c r="D115" s="320"/>
      <c r="E115" s="320"/>
      <c r="F115" s="320"/>
      <c r="G115" s="320"/>
      <c r="H115" s="320"/>
      <c r="I115" s="320"/>
      <c r="J115" s="320"/>
      <c r="K115" s="320"/>
      <c r="L115" s="320"/>
      <c r="M115" s="320"/>
      <c r="N115" s="320">
        <f>N114</f>
        <v>0</v>
      </c>
      <c r="O115" s="320"/>
      <c r="P115" s="320"/>
      <c r="Q115" s="320"/>
      <c r="R115" s="320"/>
      <c r="S115" s="320"/>
      <c r="T115" s="320"/>
      <c r="U115" s="320"/>
      <c r="V115" s="320"/>
      <c r="W115" s="320"/>
      <c r="X115" s="320"/>
      <c r="Y115" s="435">
        <f>Y114</f>
        <v>0</v>
      </c>
      <c r="Z115" s="435">
        <f t="shared" ref="Z115:AL115" si="29">Z114</f>
        <v>0</v>
      </c>
      <c r="AA115" s="435">
        <f t="shared" si="29"/>
        <v>0</v>
      </c>
      <c r="AB115" s="435">
        <f t="shared" si="29"/>
        <v>0</v>
      </c>
      <c r="AC115" s="435">
        <f t="shared" si="29"/>
        <v>0</v>
      </c>
      <c r="AD115" s="435">
        <f t="shared" si="29"/>
        <v>0</v>
      </c>
      <c r="AE115" s="435">
        <f t="shared" si="29"/>
        <v>0</v>
      </c>
      <c r="AF115" s="435">
        <f t="shared" si="29"/>
        <v>0</v>
      </c>
      <c r="AG115" s="435">
        <f t="shared" si="29"/>
        <v>0</v>
      </c>
      <c r="AH115" s="435">
        <f t="shared" si="29"/>
        <v>0</v>
      </c>
      <c r="AI115" s="435">
        <f t="shared" si="29"/>
        <v>0</v>
      </c>
      <c r="AJ115" s="435">
        <f t="shared" si="29"/>
        <v>0</v>
      </c>
      <c r="AK115" s="435">
        <f t="shared" si="29"/>
        <v>0</v>
      </c>
      <c r="AL115" s="435">
        <f t="shared" si="29"/>
        <v>0</v>
      </c>
      <c r="AM115" s="536"/>
    </row>
    <row r="116" spans="1:39" s="308" customFormat="1" ht="15" outlineLevel="1">
      <c r="A116" s="540"/>
      <c r="B116" s="348"/>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436"/>
      <c r="AA116" s="436"/>
      <c r="AB116" s="436"/>
      <c r="AC116" s="436"/>
      <c r="AD116" s="436"/>
      <c r="AE116" s="440"/>
      <c r="AF116" s="440"/>
      <c r="AG116" s="440"/>
      <c r="AH116" s="440"/>
      <c r="AI116" s="440"/>
      <c r="AJ116" s="440"/>
      <c r="AK116" s="440"/>
      <c r="AL116" s="440"/>
      <c r="AM116" s="338"/>
    </row>
    <row r="117" spans="1:39" s="308" customFormat="1" ht="15.6" outlineLevel="1">
      <c r="A117" s="540"/>
      <c r="B117" s="313" t="s">
        <v>502</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436"/>
      <c r="AA117" s="436"/>
      <c r="AB117" s="436"/>
      <c r="AC117" s="436"/>
      <c r="AD117" s="436"/>
      <c r="AE117" s="440"/>
      <c r="AF117" s="440"/>
      <c r="AG117" s="440"/>
      <c r="AH117" s="440"/>
      <c r="AI117" s="440"/>
      <c r="AJ117" s="440"/>
      <c r="AK117" s="440"/>
      <c r="AL117" s="440"/>
      <c r="AM117" s="338"/>
    </row>
    <row r="118" spans="1:39" s="308" customFormat="1" ht="15" outlineLevel="1">
      <c r="A118" s="540">
        <v>31</v>
      </c>
      <c r="B118" s="348" t="s">
        <v>503</v>
      </c>
      <c r="C118" s="316" t="s">
        <v>25</v>
      </c>
      <c r="D118" s="320"/>
      <c r="E118" s="320"/>
      <c r="F118" s="320"/>
      <c r="G118" s="320"/>
      <c r="H118" s="320"/>
      <c r="I118" s="320"/>
      <c r="J118" s="320"/>
      <c r="K118" s="320"/>
      <c r="L118" s="320"/>
      <c r="M118" s="320"/>
      <c r="N118" s="320">
        <v>0</v>
      </c>
      <c r="O118" s="320"/>
      <c r="P118" s="320"/>
      <c r="Q118" s="320"/>
      <c r="R118" s="320"/>
      <c r="S118" s="320"/>
      <c r="T118" s="320"/>
      <c r="U118" s="320"/>
      <c r="V118" s="320"/>
      <c r="W118" s="320"/>
      <c r="X118" s="320"/>
      <c r="Y118" s="434"/>
      <c r="Z118" s="434"/>
      <c r="AA118" s="434"/>
      <c r="AB118" s="434"/>
      <c r="AC118" s="434"/>
      <c r="AD118" s="434"/>
      <c r="AE118" s="439"/>
      <c r="AF118" s="439"/>
      <c r="AG118" s="439"/>
      <c r="AH118" s="439"/>
      <c r="AI118" s="439"/>
      <c r="AJ118" s="439"/>
      <c r="AK118" s="439"/>
      <c r="AL118" s="439"/>
      <c r="AM118" s="321">
        <f>SUM(Y118:AL118)</f>
        <v>0</v>
      </c>
    </row>
    <row r="119" spans="1:39" s="308" customFormat="1" ht="15" outlineLevel="1">
      <c r="A119" s="540"/>
      <c r="B119" s="348" t="s">
        <v>216</v>
      </c>
      <c r="C119" s="316" t="s">
        <v>164</v>
      </c>
      <c r="D119" s="320"/>
      <c r="E119" s="320"/>
      <c r="F119" s="320"/>
      <c r="G119" s="320"/>
      <c r="H119" s="320"/>
      <c r="I119" s="320"/>
      <c r="J119" s="320"/>
      <c r="K119" s="320"/>
      <c r="L119" s="320"/>
      <c r="M119" s="320"/>
      <c r="N119" s="320">
        <f>N118</f>
        <v>0</v>
      </c>
      <c r="O119" s="320"/>
      <c r="P119" s="320"/>
      <c r="Q119" s="320"/>
      <c r="R119" s="320"/>
      <c r="S119" s="320"/>
      <c r="T119" s="320"/>
      <c r="U119" s="320"/>
      <c r="V119" s="320"/>
      <c r="W119" s="320"/>
      <c r="X119" s="320"/>
      <c r="Y119" s="435">
        <f>Y118</f>
        <v>0</v>
      </c>
      <c r="Z119" s="435">
        <f t="shared" ref="Z119:AL119" si="30">Z118</f>
        <v>0</v>
      </c>
      <c r="AA119" s="435">
        <f t="shared" si="30"/>
        <v>0</v>
      </c>
      <c r="AB119" s="435">
        <f t="shared" si="30"/>
        <v>0</v>
      </c>
      <c r="AC119" s="435">
        <f t="shared" si="30"/>
        <v>0</v>
      </c>
      <c r="AD119" s="435">
        <f t="shared" si="30"/>
        <v>0</v>
      </c>
      <c r="AE119" s="435">
        <f t="shared" si="30"/>
        <v>0</v>
      </c>
      <c r="AF119" s="435">
        <f t="shared" si="30"/>
        <v>0</v>
      </c>
      <c r="AG119" s="435">
        <f t="shared" si="30"/>
        <v>0</v>
      </c>
      <c r="AH119" s="435">
        <f t="shared" si="30"/>
        <v>0</v>
      </c>
      <c r="AI119" s="435">
        <f t="shared" si="30"/>
        <v>0</v>
      </c>
      <c r="AJ119" s="435">
        <f t="shared" si="30"/>
        <v>0</v>
      </c>
      <c r="AK119" s="435">
        <f t="shared" si="30"/>
        <v>0</v>
      </c>
      <c r="AL119" s="435">
        <f t="shared" si="30"/>
        <v>0</v>
      </c>
      <c r="AM119" s="536"/>
    </row>
    <row r="120" spans="1:39" s="308" customFormat="1" ht="15" outlineLevel="1">
      <c r="A120" s="540"/>
      <c r="B120" s="348"/>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6"/>
      <c r="Z120" s="436"/>
      <c r="AA120" s="436"/>
      <c r="AB120" s="436"/>
      <c r="AC120" s="436"/>
      <c r="AD120" s="436"/>
      <c r="AE120" s="440"/>
      <c r="AF120" s="440"/>
      <c r="AG120" s="440"/>
      <c r="AH120" s="440"/>
      <c r="AI120" s="440"/>
      <c r="AJ120" s="440"/>
      <c r="AK120" s="440"/>
      <c r="AL120" s="440"/>
      <c r="AM120" s="338"/>
    </row>
    <row r="121" spans="1:39" s="308" customFormat="1" ht="15" outlineLevel="1">
      <c r="A121" s="540">
        <v>32</v>
      </c>
      <c r="B121" s="348" t="s">
        <v>504</v>
      </c>
      <c r="C121" s="316" t="s">
        <v>25</v>
      </c>
      <c r="D121" s="320"/>
      <c r="E121" s="320"/>
      <c r="F121" s="320"/>
      <c r="G121" s="320"/>
      <c r="H121" s="320"/>
      <c r="I121" s="320"/>
      <c r="J121" s="320"/>
      <c r="K121" s="320"/>
      <c r="L121" s="320"/>
      <c r="M121" s="320"/>
      <c r="N121" s="320">
        <v>0</v>
      </c>
      <c r="O121" s="320"/>
      <c r="P121" s="320"/>
      <c r="Q121" s="320"/>
      <c r="R121" s="320"/>
      <c r="S121" s="320"/>
      <c r="T121" s="320"/>
      <c r="U121" s="320"/>
      <c r="V121" s="320"/>
      <c r="W121" s="320"/>
      <c r="X121" s="320"/>
      <c r="Y121" s="434"/>
      <c r="Z121" s="434"/>
      <c r="AA121" s="434"/>
      <c r="AB121" s="434"/>
      <c r="AC121" s="434"/>
      <c r="AD121" s="434"/>
      <c r="AE121" s="439"/>
      <c r="AF121" s="439"/>
      <c r="AG121" s="439"/>
      <c r="AH121" s="439"/>
      <c r="AI121" s="439"/>
      <c r="AJ121" s="439"/>
      <c r="AK121" s="439"/>
      <c r="AL121" s="439"/>
      <c r="AM121" s="321">
        <f>SUM(Y121:AL121)</f>
        <v>0</v>
      </c>
    </row>
    <row r="122" spans="1:39" s="308" customFormat="1" ht="15" outlineLevel="1">
      <c r="A122" s="540"/>
      <c r="B122" s="348" t="s">
        <v>216</v>
      </c>
      <c r="C122" s="316" t="s">
        <v>164</v>
      </c>
      <c r="D122" s="320"/>
      <c r="E122" s="320"/>
      <c r="F122" s="320"/>
      <c r="G122" s="320"/>
      <c r="H122" s="320"/>
      <c r="I122" s="320"/>
      <c r="J122" s="320"/>
      <c r="K122" s="320"/>
      <c r="L122" s="320"/>
      <c r="M122" s="320"/>
      <c r="N122" s="320">
        <f>N121</f>
        <v>0</v>
      </c>
      <c r="O122" s="320"/>
      <c r="P122" s="320"/>
      <c r="Q122" s="320"/>
      <c r="R122" s="320"/>
      <c r="S122" s="320"/>
      <c r="T122" s="320"/>
      <c r="U122" s="320"/>
      <c r="V122" s="320"/>
      <c r="W122" s="320"/>
      <c r="X122" s="320"/>
      <c r="Y122" s="435">
        <f>Y121</f>
        <v>0</v>
      </c>
      <c r="Z122" s="435">
        <f t="shared" ref="Z122:AL122" si="31">Z121</f>
        <v>0</v>
      </c>
      <c r="AA122" s="435">
        <f t="shared" si="31"/>
        <v>0</v>
      </c>
      <c r="AB122" s="435">
        <f t="shared" si="31"/>
        <v>0</v>
      </c>
      <c r="AC122" s="435">
        <f t="shared" si="31"/>
        <v>0</v>
      </c>
      <c r="AD122" s="435">
        <f t="shared" si="31"/>
        <v>0</v>
      </c>
      <c r="AE122" s="435">
        <f t="shared" si="31"/>
        <v>0</v>
      </c>
      <c r="AF122" s="435">
        <f t="shared" si="31"/>
        <v>0</v>
      </c>
      <c r="AG122" s="435">
        <f t="shared" si="31"/>
        <v>0</v>
      </c>
      <c r="AH122" s="435">
        <f t="shared" si="31"/>
        <v>0</v>
      </c>
      <c r="AI122" s="435">
        <f t="shared" si="31"/>
        <v>0</v>
      </c>
      <c r="AJ122" s="435">
        <f t="shared" si="31"/>
        <v>0</v>
      </c>
      <c r="AK122" s="435">
        <f t="shared" si="31"/>
        <v>0</v>
      </c>
      <c r="AL122" s="435">
        <f t="shared" si="31"/>
        <v>0</v>
      </c>
      <c r="AM122" s="536"/>
    </row>
    <row r="123" spans="1:39" s="308" customFormat="1" ht="15" outlineLevel="1">
      <c r="A123" s="540"/>
      <c r="B123" s="348"/>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6"/>
      <c r="Z123" s="436"/>
      <c r="AA123" s="436"/>
      <c r="AB123" s="436"/>
      <c r="AC123" s="436"/>
      <c r="AD123" s="436"/>
      <c r="AE123" s="440"/>
      <c r="AF123" s="440"/>
      <c r="AG123" s="440"/>
      <c r="AH123" s="440"/>
      <c r="AI123" s="440"/>
      <c r="AJ123" s="440"/>
      <c r="AK123" s="440"/>
      <c r="AL123" s="440"/>
      <c r="AM123" s="338"/>
    </row>
    <row r="124" spans="1:39" s="308" customFormat="1" ht="15" outlineLevel="1">
      <c r="A124" s="540">
        <v>33</v>
      </c>
      <c r="B124" s="348" t="s">
        <v>505</v>
      </c>
      <c r="C124" s="316" t="s">
        <v>25</v>
      </c>
      <c r="D124" s="320"/>
      <c r="E124" s="320"/>
      <c r="F124" s="320"/>
      <c r="G124" s="320"/>
      <c r="H124" s="320"/>
      <c r="I124" s="320"/>
      <c r="J124" s="320"/>
      <c r="K124" s="320"/>
      <c r="L124" s="320"/>
      <c r="M124" s="320"/>
      <c r="N124" s="320">
        <v>0</v>
      </c>
      <c r="O124" s="320"/>
      <c r="P124" s="320"/>
      <c r="Q124" s="320"/>
      <c r="R124" s="320"/>
      <c r="S124" s="320"/>
      <c r="T124" s="320"/>
      <c r="U124" s="320"/>
      <c r="V124" s="320"/>
      <c r="W124" s="320"/>
      <c r="X124" s="320"/>
      <c r="Y124" s="434"/>
      <c r="Z124" s="434"/>
      <c r="AA124" s="434"/>
      <c r="AB124" s="434"/>
      <c r="AC124" s="434"/>
      <c r="AD124" s="434"/>
      <c r="AE124" s="439"/>
      <c r="AF124" s="439"/>
      <c r="AG124" s="439"/>
      <c r="AH124" s="439"/>
      <c r="AI124" s="439"/>
      <c r="AJ124" s="439"/>
      <c r="AK124" s="439"/>
      <c r="AL124" s="439"/>
      <c r="AM124" s="321">
        <f>SUM(Y124:AL124)</f>
        <v>0</v>
      </c>
    </row>
    <row r="125" spans="1:39" s="308" customFormat="1" ht="15" outlineLevel="1">
      <c r="A125" s="540"/>
      <c r="B125" s="348" t="s">
        <v>216</v>
      </c>
      <c r="C125" s="316" t="s">
        <v>164</v>
      </c>
      <c r="D125" s="320"/>
      <c r="E125" s="320"/>
      <c r="F125" s="320"/>
      <c r="G125" s="320"/>
      <c r="H125" s="320"/>
      <c r="I125" s="320"/>
      <c r="J125" s="320"/>
      <c r="K125" s="320"/>
      <c r="L125" s="320"/>
      <c r="M125" s="320"/>
      <c r="N125" s="320">
        <f>N124</f>
        <v>0</v>
      </c>
      <c r="O125" s="320"/>
      <c r="P125" s="320"/>
      <c r="Q125" s="320"/>
      <c r="R125" s="320"/>
      <c r="S125" s="320"/>
      <c r="T125" s="320"/>
      <c r="U125" s="320"/>
      <c r="V125" s="320"/>
      <c r="W125" s="320"/>
      <c r="X125" s="320"/>
      <c r="Y125" s="435">
        <f>Y124</f>
        <v>0</v>
      </c>
      <c r="Z125" s="435">
        <f t="shared" ref="Z125:AL125" si="32">Z124</f>
        <v>0</v>
      </c>
      <c r="AA125" s="435">
        <f t="shared" si="32"/>
        <v>0</v>
      </c>
      <c r="AB125" s="435">
        <f t="shared" si="32"/>
        <v>0</v>
      </c>
      <c r="AC125" s="435">
        <f t="shared" si="32"/>
        <v>0</v>
      </c>
      <c r="AD125" s="435">
        <f t="shared" si="32"/>
        <v>0</v>
      </c>
      <c r="AE125" s="435">
        <f t="shared" si="32"/>
        <v>0</v>
      </c>
      <c r="AF125" s="435">
        <f t="shared" si="32"/>
        <v>0</v>
      </c>
      <c r="AG125" s="435">
        <f t="shared" si="32"/>
        <v>0</v>
      </c>
      <c r="AH125" s="435">
        <f t="shared" si="32"/>
        <v>0</v>
      </c>
      <c r="AI125" s="435">
        <f t="shared" si="32"/>
        <v>0</v>
      </c>
      <c r="AJ125" s="435">
        <f t="shared" si="32"/>
        <v>0</v>
      </c>
      <c r="AK125" s="435">
        <f t="shared" si="32"/>
        <v>0</v>
      </c>
      <c r="AL125" s="435">
        <f t="shared" si="32"/>
        <v>0</v>
      </c>
      <c r="AM125" s="536"/>
    </row>
    <row r="126" spans="1:39" s="308" customFormat="1" ht="15" outlineLevel="1">
      <c r="A126" s="540"/>
      <c r="B126" s="340"/>
      <c r="C126" s="349"/>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436"/>
      <c r="Z126" s="436"/>
      <c r="AA126" s="436"/>
      <c r="AB126" s="436"/>
      <c r="AC126" s="436"/>
      <c r="AD126" s="436"/>
      <c r="AE126" s="436"/>
      <c r="AF126" s="436"/>
      <c r="AG126" s="436"/>
      <c r="AH126" s="436"/>
      <c r="AI126" s="436"/>
      <c r="AJ126" s="436"/>
      <c r="AK126" s="436"/>
      <c r="AL126" s="436"/>
      <c r="AM126" s="331"/>
    </row>
    <row r="127" spans="1:39" s="308" customFormat="1" ht="15.6">
      <c r="A127" s="540"/>
      <c r="B127" s="351" t="s">
        <v>240</v>
      </c>
      <c r="C127" s="352"/>
      <c r="D127" s="352">
        <f>SUM(D22:D125)</f>
        <v>34567923</v>
      </c>
      <c r="E127" s="352">
        <f t="shared" ref="E127:M127" si="33">SUM(E22:E125)</f>
        <v>34338809.76376</v>
      </c>
      <c r="F127" s="352">
        <f t="shared" si="33"/>
        <v>34260042.76376</v>
      </c>
      <c r="G127" s="352">
        <f t="shared" si="33"/>
        <v>33988640.889169998</v>
      </c>
      <c r="H127" s="352">
        <f t="shared" si="33"/>
        <v>33157995.234569997</v>
      </c>
      <c r="I127" s="352">
        <f t="shared" si="33"/>
        <v>32113175.198030002</v>
      </c>
      <c r="J127" s="352">
        <f t="shared" si="33"/>
        <v>30532442.518902995</v>
      </c>
      <c r="K127" s="352">
        <f t="shared" si="33"/>
        <v>30227675.950103</v>
      </c>
      <c r="L127" s="352">
        <f t="shared" si="33"/>
        <v>30230484.950103</v>
      </c>
      <c r="M127" s="352">
        <f t="shared" si="33"/>
        <v>29145782.675485</v>
      </c>
      <c r="N127" s="352"/>
      <c r="O127" s="352">
        <f>SUM(O22:O125)</f>
        <v>12220</v>
      </c>
      <c r="P127" s="352">
        <f t="shared" ref="P127:X127" si="34">SUM(P22:P125)</f>
        <v>7091.4877141349998</v>
      </c>
      <c r="Q127" s="352">
        <f t="shared" si="34"/>
        <v>7063.8327378000004</v>
      </c>
      <c r="R127" s="352">
        <f t="shared" si="34"/>
        <v>6956.1258258000007</v>
      </c>
      <c r="S127" s="352">
        <f t="shared" si="34"/>
        <v>6832.1581498000005</v>
      </c>
      <c r="T127" s="352">
        <f t="shared" si="34"/>
        <v>6710.0042894999997</v>
      </c>
      <c r="U127" s="352">
        <f t="shared" si="34"/>
        <v>6226.8739078999997</v>
      </c>
      <c r="V127" s="352">
        <f t="shared" si="34"/>
        <v>6176.8653957999995</v>
      </c>
      <c r="W127" s="352">
        <f t="shared" si="34"/>
        <v>6112.3362957999998</v>
      </c>
      <c r="X127" s="352">
        <f t="shared" si="34"/>
        <v>6062.1114353999992</v>
      </c>
      <c r="Y127" s="353">
        <f>IF(Y21="kWh",SUMPRODUCT(D22:D125,Y22:Y125))</f>
        <v>5885657</v>
      </c>
      <c r="Z127" s="353">
        <f>IF(Z21="kWh",SUMPRODUCT(D22:D125,Z22:Z125))</f>
        <v>2018176</v>
      </c>
      <c r="AA127" s="353">
        <f>IF(AA21="kW",SUMPRODUCT(N22:N125,O22:O125,AA22:AA125),SUMPRODUCT(D22:D125,AA22:AA125))</f>
        <v>32551.800000000003</v>
      </c>
      <c r="AB127" s="353">
        <f>IF(AB21="kW",SUMPRODUCT(N22:N125,O22:O125,AB22:AB125),SUMPRODUCT(D22:D125,AB22:AB125))</f>
        <v>23152.199999999997</v>
      </c>
      <c r="AC127" s="353">
        <f>IF(AC21="kW",SUMPRODUCT(N22:N125,O22:O125,AC22:AC125),SUMPRODUCT(D22:D125,AC22:AC125))</f>
        <v>0</v>
      </c>
      <c r="AD127" s="353">
        <f>IF(AD21="kW",SUMPRODUCT(N22:N125,O22:O125,AD22:AD125),SUMPRODUCT(D22:D125,AD22:AD125))</f>
        <v>0</v>
      </c>
      <c r="AE127" s="353">
        <f>IF(AE21="kW",SUMPRODUCT(N22:N125,O22:O125,AE22:AE125),SUMPRODUCT(D22:D125,AE22:AE125))</f>
        <v>0</v>
      </c>
      <c r="AF127" s="353">
        <f>IF(AF21="kW",SUMPRODUCT(N22:N125,O22:O125,AF22:AF125),SUMPRODUCT(D22:D125,AF22:AF125))</f>
        <v>0</v>
      </c>
      <c r="AG127" s="353">
        <f>IF(AG21="kW",SUMPRODUCT(N22:N125,O22:O125,AG22:AG125),SUMPRODUCT(D22:D125,AG22:AG125))</f>
        <v>0</v>
      </c>
      <c r="AH127" s="353">
        <f>IF(AH21="kW",SUMPRODUCT(N22:N125,O22:O125,AH22:AH125),SUMPRODUCT(D22:D125,AH22:AH125))</f>
        <v>0</v>
      </c>
      <c r="AI127" s="353">
        <f>IF(AI21="kW",SUMPRODUCT(N22:N125,O22:O125,AI22:AI125),SUMPRODUCT(D22:D125,AI22:AI125))</f>
        <v>0</v>
      </c>
      <c r="AJ127" s="353">
        <f>IF(AJ21="kW",SUMPRODUCT(N22:N125,O22:O125,AJ22:AJ125),SUMPRODUCT(D22:D125,AJ22:AJ125))</f>
        <v>0</v>
      </c>
      <c r="AK127" s="353">
        <f>IF(AK21="kW",SUMPRODUCT(N22:N125,O22:O125,AK22:AK125),SUMPRODUCT(D22:D125,AK22:AK125))</f>
        <v>0</v>
      </c>
      <c r="AL127" s="353">
        <f>IF(AL21="kW",SUMPRODUCT(N22:N125,O22:O125,AL22:AL125),SUMPRODUCT(D22:D125,AL22:AL125))</f>
        <v>0</v>
      </c>
      <c r="AM127" s="354"/>
    </row>
    <row r="128" spans="1:39" s="308" customFormat="1" ht="15.6">
      <c r="A128" s="540"/>
      <c r="B128" s="355" t="s">
        <v>241</v>
      </c>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f>HLOOKUP(Y20,'2. LRAMVA Threshold'!$B$27:$Q$38,3,FALSE)</f>
        <v>0</v>
      </c>
      <c r="Z128" s="352">
        <f>HLOOKUP(Z20,'2. LRAMVA Threshold'!$B$27:$Q$38,3,FALSE)</f>
        <v>0</v>
      </c>
      <c r="AA128" s="352">
        <f>HLOOKUP(AA20,'2. LRAMVA Threshold'!$B$27:$Q$38,3,FALSE)</f>
        <v>0</v>
      </c>
      <c r="AB128" s="352">
        <f>HLOOKUP(AB20,'2. LRAMVA Threshold'!$B$27:$Q$38,3,FALSE)</f>
        <v>0</v>
      </c>
      <c r="AC128" s="352">
        <f>HLOOKUP(AC20,'2. LRAMVA Threshold'!$B$27:$Q$38,3,FALSE)</f>
        <v>0</v>
      </c>
      <c r="AD128" s="352">
        <f>HLOOKUP(AD20,'2. LRAMVA Threshold'!$B$27:$Q$38,3,FALSE)</f>
        <v>0</v>
      </c>
      <c r="AE128" s="352">
        <f>HLOOKUP(AE20,'2. LRAMVA Threshold'!$B$27:$Q$38,3,FALSE)</f>
        <v>0</v>
      </c>
      <c r="AF128" s="352">
        <f>HLOOKUP(AF20,'2. LRAMVA Threshold'!$B$27:$Q$38,3,FALSE)</f>
        <v>0</v>
      </c>
      <c r="AG128" s="352">
        <f>HLOOKUP(AG20,'2. LRAMVA Threshold'!$B$27:$Q$38,3,FALSE)</f>
        <v>0</v>
      </c>
      <c r="AH128" s="352">
        <f>HLOOKUP(AH20,'2. LRAMVA Threshold'!$B$27:$Q$38,3,FALSE)</f>
        <v>0</v>
      </c>
      <c r="AI128" s="352">
        <f>HLOOKUP(AI20,'2. LRAMVA Threshold'!$B$27:$Q$38,3,FALSE)</f>
        <v>0</v>
      </c>
      <c r="AJ128" s="352">
        <f>HLOOKUP(AJ20,'2. LRAMVA Threshold'!$B$27:$Q$38,3,FALSE)</f>
        <v>0</v>
      </c>
      <c r="AK128" s="352">
        <f>HLOOKUP(AK20,'2. LRAMVA Threshold'!$B$27:$Q$38,3,FALSE)</f>
        <v>0</v>
      </c>
      <c r="AL128" s="352">
        <f>HLOOKUP(AL20,'2. LRAMVA Threshold'!$B$27:$Q$38,3,FALSE)</f>
        <v>0</v>
      </c>
      <c r="AM128" s="356"/>
    </row>
    <row r="129" spans="1:40" s="328" customFormat="1" ht="15">
      <c r="A129" s="542"/>
      <c r="B129" s="348"/>
      <c r="C129" s="357"/>
      <c r="D129" s="358"/>
      <c r="E129" s="358"/>
      <c r="F129" s="358"/>
      <c r="G129" s="358"/>
      <c r="H129" s="358"/>
      <c r="I129" s="358"/>
      <c r="J129" s="358"/>
      <c r="K129" s="358"/>
      <c r="L129" s="358"/>
      <c r="M129" s="358"/>
      <c r="N129" s="358"/>
      <c r="O129" s="359"/>
      <c r="P129" s="358"/>
      <c r="Q129" s="358"/>
      <c r="R129" s="358"/>
      <c r="S129" s="360"/>
      <c r="T129" s="360"/>
      <c r="U129" s="360"/>
      <c r="V129" s="360"/>
      <c r="W129" s="358"/>
      <c r="X129" s="358"/>
      <c r="Y129" s="325"/>
      <c r="Z129" s="325"/>
      <c r="AA129" s="325"/>
      <c r="AB129" s="325"/>
      <c r="AC129" s="325"/>
      <c r="AD129" s="325"/>
      <c r="AE129" s="325"/>
      <c r="AF129" s="325"/>
      <c r="AG129" s="325"/>
      <c r="AH129" s="325"/>
      <c r="AI129" s="325"/>
      <c r="AJ129" s="325"/>
      <c r="AK129" s="325"/>
      <c r="AL129" s="325"/>
      <c r="AM129" s="361"/>
    </row>
    <row r="130" spans="1:40" s="368" customFormat="1" ht="15">
      <c r="A130" s="539"/>
      <c r="B130" s="348" t="s">
        <v>165</v>
      </c>
      <c r="C130" s="362"/>
      <c r="D130" s="362"/>
      <c r="E130" s="362"/>
      <c r="F130" s="362"/>
      <c r="G130" s="362"/>
      <c r="H130" s="362"/>
      <c r="I130" s="362"/>
      <c r="J130" s="362"/>
      <c r="K130" s="362"/>
      <c r="L130" s="362"/>
      <c r="M130" s="362"/>
      <c r="N130" s="362"/>
      <c r="O130" s="362"/>
      <c r="P130" s="362"/>
      <c r="Q130" s="362"/>
      <c r="R130" s="362"/>
      <c r="S130" s="362"/>
      <c r="T130" s="363"/>
      <c r="U130" s="363"/>
      <c r="V130" s="363"/>
      <c r="W130" s="364"/>
      <c r="X130" s="364"/>
      <c r="Y130" s="365">
        <f>HLOOKUP(Y$20,'3.  Distribution Rates'!$C$122:$P$133,3,FALSE)</f>
        <v>0</v>
      </c>
      <c r="Z130" s="365">
        <f>HLOOKUP(Z$20,'3.  Distribution Rates'!$C$122:$P$133,3,FALSE)</f>
        <v>0</v>
      </c>
      <c r="AA130" s="365">
        <f>HLOOKUP(AA$20,'3.  Distribution Rates'!$C$122:$P$133,3,FALSE)</f>
        <v>0</v>
      </c>
      <c r="AB130" s="365">
        <f>HLOOKUP(AB$20,'3.  Distribution Rates'!$C$122:$P$133,3,FALSE)</f>
        <v>0</v>
      </c>
      <c r="AC130" s="365">
        <f>HLOOKUP(AC$20,'3.  Distribution Rates'!$C$122:$P$133,3,FALSE)</f>
        <v>0</v>
      </c>
      <c r="AD130" s="365">
        <f>HLOOKUP(AD$20,'3.  Distribution Rates'!$C$122:$P$133,3,FALSE)</f>
        <v>0</v>
      </c>
      <c r="AE130" s="365">
        <f>HLOOKUP(AE$20,'3.  Distribution Rates'!$C$122:$P$133,3,FALSE)</f>
        <v>0</v>
      </c>
      <c r="AF130" s="365">
        <f>HLOOKUP(AF$20,'3.  Distribution Rates'!$C$122:$P$133,3,FALSE)</f>
        <v>0</v>
      </c>
      <c r="AG130" s="365">
        <f>HLOOKUP(AG$20,'3.  Distribution Rates'!$C$122:$P$133,3,FALSE)</f>
        <v>0</v>
      </c>
      <c r="AH130" s="365">
        <f>HLOOKUP(AH$20,'3.  Distribution Rates'!$C$122:$P$133,3,FALSE)</f>
        <v>0</v>
      </c>
      <c r="AI130" s="365">
        <f>HLOOKUP(AI$20,'3.  Distribution Rates'!$C$122:$P$133,3,FALSE)</f>
        <v>0</v>
      </c>
      <c r="AJ130" s="365">
        <f>HLOOKUP(AJ$20,'3.  Distribution Rates'!$C$122:$P$133,3,FALSE)</f>
        <v>0</v>
      </c>
      <c r="AK130" s="365">
        <f>HLOOKUP(AK$20,'3.  Distribution Rates'!$C$122:$P$133,3,FALSE)</f>
        <v>0</v>
      </c>
      <c r="AL130" s="365">
        <f>HLOOKUP(AL$20,'3.  Distribution Rates'!$C$122:$P$133,3,FALSE)</f>
        <v>0</v>
      </c>
      <c r="AM130" s="366"/>
      <c r="AN130" s="367"/>
    </row>
    <row r="131" spans="1:40" s="328" customFormat="1" ht="15.6">
      <c r="A131" s="542"/>
      <c r="B131" s="323" t="s">
        <v>256</v>
      </c>
      <c r="C131" s="369"/>
      <c r="D131" s="667"/>
      <c r="E131" s="358"/>
      <c r="F131" s="358"/>
      <c r="G131" s="358"/>
      <c r="H131" s="358"/>
      <c r="I131" s="358"/>
      <c r="J131" s="358"/>
      <c r="K131" s="358"/>
      <c r="L131" s="358"/>
      <c r="M131" s="358"/>
      <c r="N131" s="358"/>
      <c r="O131" s="325"/>
      <c r="P131" s="358"/>
      <c r="Q131" s="358"/>
      <c r="R131" s="358"/>
      <c r="S131" s="360"/>
      <c r="T131" s="360"/>
      <c r="U131" s="360"/>
      <c r="V131" s="360"/>
      <c r="W131" s="358"/>
      <c r="X131" s="358"/>
      <c r="Y131" s="370">
        <f>Y127*Y130*0</f>
        <v>0</v>
      </c>
      <c r="Z131" s="370">
        <f>Z127*Z130*0</f>
        <v>0</v>
      </c>
      <c r="AA131" s="371">
        <f>AA127*AA130*0</f>
        <v>0</v>
      </c>
      <c r="AB131" s="371">
        <f>AB127*AB130*0</f>
        <v>0</v>
      </c>
      <c r="AC131" s="371">
        <f t="shared" ref="AC131:AD131" si="35">AC127*AC130</f>
        <v>0</v>
      </c>
      <c r="AD131" s="371">
        <f t="shared" si="35"/>
        <v>0</v>
      </c>
      <c r="AE131" s="371">
        <f>AE127*AE130</f>
        <v>0</v>
      </c>
      <c r="AF131" s="371">
        <f t="shared" ref="AF131:AL131" si="36">AF127*AF130</f>
        <v>0</v>
      </c>
      <c r="AG131" s="371">
        <f t="shared" si="36"/>
        <v>0</v>
      </c>
      <c r="AH131" s="371">
        <f t="shared" si="36"/>
        <v>0</v>
      </c>
      <c r="AI131" s="371">
        <f t="shared" si="36"/>
        <v>0</v>
      </c>
      <c r="AJ131" s="371">
        <f t="shared" si="36"/>
        <v>0</v>
      </c>
      <c r="AK131" s="371">
        <f t="shared" si="36"/>
        <v>0</v>
      </c>
      <c r="AL131" s="371">
        <f t="shared" si="36"/>
        <v>0</v>
      </c>
      <c r="AM131" s="372">
        <f>SUM(Y131:AL131)</f>
        <v>0</v>
      </c>
    </row>
    <row r="132" spans="1:40" s="328" customFormat="1" ht="15.6">
      <c r="A132" s="542"/>
      <c r="B132" s="373" t="s">
        <v>212</v>
      </c>
      <c r="C132" s="369"/>
      <c r="D132" s="374"/>
      <c r="E132" s="358"/>
      <c r="F132" s="358"/>
      <c r="G132" s="358"/>
      <c r="H132" s="358"/>
      <c r="I132" s="358"/>
      <c r="J132" s="358"/>
      <c r="K132" s="358"/>
      <c r="L132" s="358"/>
      <c r="M132" s="358"/>
      <c r="N132" s="358"/>
      <c r="O132" s="325"/>
      <c r="P132" s="358"/>
      <c r="Q132" s="358"/>
      <c r="R132" s="358"/>
      <c r="S132" s="360"/>
      <c r="T132" s="360"/>
      <c r="U132" s="360"/>
      <c r="V132" s="360"/>
      <c r="W132" s="358"/>
      <c r="X132" s="358"/>
      <c r="Y132" s="371">
        <f t="shared" ref="Y132:AD132" si="37">Y128*Y130</f>
        <v>0</v>
      </c>
      <c r="Z132" s="371">
        <f t="shared" si="37"/>
        <v>0</v>
      </c>
      <c r="AA132" s="371">
        <f t="shared" si="37"/>
        <v>0</v>
      </c>
      <c r="AB132" s="371">
        <f t="shared" si="37"/>
        <v>0</v>
      </c>
      <c r="AC132" s="371">
        <f t="shared" si="37"/>
        <v>0</v>
      </c>
      <c r="AD132" s="371">
        <f t="shared" si="37"/>
        <v>0</v>
      </c>
      <c r="AE132" s="371">
        <f>AE128*AE130</f>
        <v>0</v>
      </c>
      <c r="AF132" s="371">
        <f t="shared" ref="AF132:AL132" si="38">AF128*AF130</f>
        <v>0</v>
      </c>
      <c r="AG132" s="371">
        <f t="shared" si="38"/>
        <v>0</v>
      </c>
      <c r="AH132" s="371">
        <f t="shared" si="38"/>
        <v>0</v>
      </c>
      <c r="AI132" s="371">
        <f t="shared" si="38"/>
        <v>0</v>
      </c>
      <c r="AJ132" s="371">
        <f t="shared" si="38"/>
        <v>0</v>
      </c>
      <c r="AK132" s="371">
        <f t="shared" si="38"/>
        <v>0</v>
      </c>
      <c r="AL132" s="371">
        <f t="shared" si="38"/>
        <v>0</v>
      </c>
      <c r="AM132" s="372">
        <f>SUM(Y132:AL132)</f>
        <v>0</v>
      </c>
    </row>
    <row r="133" spans="1:40" s="374" customFormat="1" ht="17.25" customHeight="1">
      <c r="A133" s="544"/>
      <c r="B133" s="373" t="s">
        <v>259</v>
      </c>
      <c r="C133" s="369"/>
      <c r="E133" s="358"/>
      <c r="F133" s="358"/>
      <c r="G133" s="358"/>
      <c r="H133" s="358"/>
      <c r="I133" s="358"/>
      <c r="J133" s="358"/>
      <c r="K133" s="358"/>
      <c r="L133" s="358"/>
      <c r="M133" s="358"/>
      <c r="N133" s="358"/>
      <c r="O133" s="325"/>
      <c r="P133" s="358"/>
      <c r="Q133" s="358"/>
      <c r="R133" s="358"/>
      <c r="W133" s="358"/>
      <c r="X133" s="358"/>
      <c r="Y133" s="375"/>
      <c r="Z133" s="375"/>
      <c r="AA133" s="375"/>
      <c r="AB133" s="375"/>
      <c r="AC133" s="375"/>
      <c r="AD133" s="375"/>
      <c r="AE133" s="375"/>
      <c r="AF133" s="375"/>
      <c r="AG133" s="375"/>
      <c r="AH133" s="375"/>
      <c r="AI133" s="375"/>
      <c r="AJ133" s="375"/>
      <c r="AK133" s="375"/>
      <c r="AL133" s="375"/>
      <c r="AM133" s="372">
        <f>AM131-AM132</f>
        <v>0</v>
      </c>
    </row>
    <row r="134" spans="1:40" s="378" customFormat="1" ht="19.5" customHeight="1">
      <c r="A134" s="539"/>
      <c r="B134" s="348"/>
      <c r="C134" s="374"/>
      <c r="D134" s="374"/>
      <c r="E134" s="358"/>
      <c r="F134" s="358"/>
      <c r="G134" s="358"/>
      <c r="H134" s="358"/>
      <c r="I134" s="358"/>
      <c r="J134" s="358"/>
      <c r="K134" s="358"/>
      <c r="L134" s="358"/>
      <c r="M134" s="358"/>
      <c r="N134" s="358"/>
      <c r="O134" s="325"/>
      <c r="P134" s="358"/>
      <c r="Q134" s="358"/>
      <c r="R134" s="358"/>
      <c r="S134" s="374"/>
      <c r="T134" s="369"/>
      <c r="U134" s="374"/>
      <c r="V134" s="374"/>
      <c r="W134" s="358"/>
      <c r="X134" s="358"/>
      <c r="Y134" s="376"/>
      <c r="Z134" s="376"/>
      <c r="AA134" s="376"/>
      <c r="AB134" s="376"/>
      <c r="AC134" s="376"/>
      <c r="AD134" s="376"/>
      <c r="AE134" s="376"/>
      <c r="AF134" s="376"/>
      <c r="AG134" s="376"/>
      <c r="AH134" s="376"/>
      <c r="AI134" s="376"/>
      <c r="AJ134" s="376"/>
      <c r="AK134" s="376"/>
      <c r="AL134" s="376"/>
      <c r="AM134" s="377"/>
    </row>
    <row r="135" spans="1:40" s="308" customFormat="1" ht="15">
      <c r="A135" s="540"/>
      <c r="B135" s="379" t="s">
        <v>217</v>
      </c>
      <c r="C135" s="380"/>
      <c r="D135" s="304"/>
      <c r="E135" s="304"/>
      <c r="F135" s="304"/>
      <c r="G135" s="304"/>
      <c r="H135" s="304"/>
      <c r="I135" s="304"/>
      <c r="J135" s="304"/>
      <c r="K135" s="304"/>
      <c r="L135" s="304"/>
      <c r="M135" s="304"/>
      <c r="N135" s="304"/>
      <c r="O135" s="381"/>
      <c r="P135" s="304"/>
      <c r="Q135" s="304"/>
      <c r="R135" s="304"/>
      <c r="S135" s="329"/>
      <c r="T135" s="334"/>
      <c r="U135" s="334"/>
      <c r="V135" s="304"/>
      <c r="W135" s="304"/>
      <c r="X135" s="334"/>
      <c r="Y135" s="316">
        <v>0</v>
      </c>
      <c r="Z135" s="316">
        <v>0</v>
      </c>
      <c r="AA135" s="316">
        <v>0</v>
      </c>
      <c r="AB135" s="316">
        <v>0</v>
      </c>
      <c r="AC135" s="316">
        <f>IF(AC21="kW",SUMPRODUCT(N22:N125,P22:P125,AC22:AC125),SUMPRODUCT(E22:E125,AC22:AC125))</f>
        <v>0</v>
      </c>
      <c r="AD135" s="316">
        <f>IF(AD21="kW",SUMPRODUCT(N22:N125,P22:P125,AD22:AD125),SUMPRODUCT(E22:E125, AD22:AD125))</f>
        <v>0</v>
      </c>
      <c r="AE135" s="316">
        <f>IF(AE21="kW",SUMPRODUCT(N22:N125,P22:P125,AE22:AE125),SUMPRODUCT(E22:E125,AE22:AE125))</f>
        <v>0</v>
      </c>
      <c r="AF135" s="316">
        <f>IF(AF21="kW",SUMPRODUCT(N22:N125,P22:P125,AF22:AF125),SUMPRODUCT(E22:E125,AF22:AF125))</f>
        <v>0</v>
      </c>
      <c r="AG135" s="316">
        <f>IF(AG21="kW",SUMPRODUCT(N22:N125,P22:P125,AG22:AG125),SUMPRODUCT(E22:E125,AG22:AG125))</f>
        <v>0</v>
      </c>
      <c r="AH135" s="316">
        <f>IF(AH21="kW",SUMPRODUCT(N22:N125,P22:P125,AH22:AH125),SUMPRODUCT(E22:E125,AH22:AH125))</f>
        <v>0</v>
      </c>
      <c r="AI135" s="316">
        <f>IF(AI21="kW",SUMPRODUCT(N22:N125,P22:P125,AI22:AI125),SUMPRODUCT(E22:E125,AI22:AI125))</f>
        <v>0</v>
      </c>
      <c r="AJ135" s="316">
        <f>IF(AJ21="kW",SUMPRODUCT(N22:N125,P22:P125,AJ22:AJ125),SUMPRODUCT(E22:E125,AJ22:AJ125))</f>
        <v>0</v>
      </c>
      <c r="AK135" s="316">
        <f>IF(AK21="kW",SUMPRODUCT(N22:N125,P22:P125,AK22:AK125),SUMPRODUCT(E22:E125,AK22:AK125))</f>
        <v>0</v>
      </c>
      <c r="AL135" s="316">
        <f>IF(AL21="kW",SUMPRODUCT(N22:N125,P22:P125,AL22:AL125),SUMPRODUCT(E22:E125,AL22:AL125))</f>
        <v>0</v>
      </c>
      <c r="AM135" s="361"/>
    </row>
    <row r="136" spans="1:40" s="308" customFormat="1" ht="15">
      <c r="A136" s="540"/>
      <c r="B136" s="379" t="s">
        <v>218</v>
      </c>
      <c r="C136" s="380"/>
      <c r="D136" s="304"/>
      <c r="E136" s="304"/>
      <c r="F136" s="304"/>
      <c r="G136" s="304"/>
      <c r="H136" s="304"/>
      <c r="I136" s="304"/>
      <c r="J136" s="304"/>
      <c r="K136" s="304"/>
      <c r="L136" s="304"/>
      <c r="M136" s="304"/>
      <c r="N136" s="304"/>
      <c r="O136" s="381"/>
      <c r="P136" s="304"/>
      <c r="Q136" s="304"/>
      <c r="R136" s="304"/>
      <c r="S136" s="329"/>
      <c r="T136" s="334"/>
      <c r="U136" s="334"/>
      <c r="V136" s="304"/>
      <c r="W136" s="304"/>
      <c r="X136" s="334"/>
      <c r="Y136" s="316">
        <f>SUMPRODUCT(F22:F125,Y22:Y125)</f>
        <v>5882827.05535</v>
      </c>
      <c r="Z136" s="316">
        <f>SUMPRODUCT(F22:F125,Z22:Z125)</f>
        <v>1939408.58421</v>
      </c>
      <c r="AA136" s="316">
        <f>IF(AA21="kW",SUMPRODUCT(N22:N125,Q22:Q125,AA22:AA125),SUMPRODUCT(F22:F125,AA22:AA125))</f>
        <v>32546.329452000005</v>
      </c>
      <c r="AB136" s="316">
        <f>IF(AB21="kW",SUMPRODUCT(N22:N125,Q22:Q125,AB22:AB125),SUMPRODUCT(F22:F125,AB22:AB125))</f>
        <v>23147.449428</v>
      </c>
      <c r="AC136" s="316">
        <f>IF(AC21="kW",SUMPRODUCT(N22:N125,Q22:Q125,AC22:AC125),SUMPRODUCT(F22:F125, AC22:AC125))</f>
        <v>0</v>
      </c>
      <c r="AD136" s="316">
        <f>IF(AD21="kW",SUMPRODUCT(N22:N125,Q22:Q125,AD22:AD125),SUMPRODUCT(F22:F125, AD22:AD125))</f>
        <v>0</v>
      </c>
      <c r="AE136" s="316">
        <f>IF(AE21="kW",SUMPRODUCT(N22:N125,Q22:Q125,AE22:AE125),SUMPRODUCT(F22:F125,AE22:AE125))</f>
        <v>0</v>
      </c>
      <c r="AF136" s="316">
        <f>IF(AF21="kW",SUMPRODUCT(N22:N125,Q22:Q125,AF22:AF125),SUMPRODUCT(F22:F125,AF22:AF125))</f>
        <v>0</v>
      </c>
      <c r="AG136" s="316">
        <f>IF(AG21="kW",SUMPRODUCT(N22:N125,Q22:Q125,AG22:AG125),SUMPRODUCT(F22:F125,AG22:AG125))</f>
        <v>0</v>
      </c>
      <c r="AH136" s="316">
        <f>IF(AH21="kW",SUMPRODUCT(N22:N125,Q22:Q125,AH22:AH125),SUMPRODUCT(F22:F125,AH22:AH125))</f>
        <v>0</v>
      </c>
      <c r="AI136" s="316">
        <f>IF(AI21="kW",SUMPRODUCT(N22:N125,Q22:Q125,AI22:AI125),SUMPRODUCT(F22:F125,AI22:AI125))</f>
        <v>0</v>
      </c>
      <c r="AJ136" s="316">
        <f>IF(AJ21="kW",SUMPRODUCT(N22:N125,Q22:Q125,AJ22:AJ125),SUMPRODUCT(F22:F125,AJ22:AJ125))</f>
        <v>0</v>
      </c>
      <c r="AK136" s="316">
        <f>IF(AK21="kW",SUMPRODUCT(N22:N125,Q22:Q125,AK22:AK125),SUMPRODUCT(F22:F125,AK22:AK125))</f>
        <v>0</v>
      </c>
      <c r="AL136" s="316">
        <f>IF(AL21="kW",SUMPRODUCT(N22:N125,Q22:Q125,AL22:AL125),SUMPRODUCT(F22:F125,AL22:AL125))</f>
        <v>0</v>
      </c>
      <c r="AM136" s="361"/>
    </row>
    <row r="137" spans="1:40" s="308" customFormat="1" ht="15">
      <c r="A137" s="540"/>
      <c r="B137" s="379" t="s">
        <v>219</v>
      </c>
      <c r="C137" s="380"/>
      <c r="D137" s="304"/>
      <c r="E137" s="304"/>
      <c r="F137" s="304"/>
      <c r="G137" s="304"/>
      <c r="H137" s="304"/>
      <c r="I137" s="304"/>
      <c r="J137" s="304"/>
      <c r="K137" s="304"/>
      <c r="L137" s="304"/>
      <c r="M137" s="304"/>
      <c r="N137" s="304"/>
      <c r="O137" s="381"/>
      <c r="P137" s="304"/>
      <c r="Q137" s="304"/>
      <c r="R137" s="304"/>
      <c r="S137" s="329"/>
      <c r="T137" s="334"/>
      <c r="U137" s="334"/>
      <c r="V137" s="304"/>
      <c r="W137" s="304"/>
      <c r="X137" s="334"/>
      <c r="Y137" s="316">
        <f>SUMPRODUCT(G22:G125,Y22:Y125)</f>
        <v>5867795.7553500002</v>
      </c>
      <c r="Z137" s="316">
        <f>SUMPRODUCT(G22:G125,Z22:Z125)</f>
        <v>1683038.0096200001</v>
      </c>
      <c r="AA137" s="316">
        <f>IF(AA21="kW",SUMPRODUCT(N22:N125,R22:R125,AA22:AA125),SUMPRODUCT(G22:G125,AA22:AA125))</f>
        <v>32546.329452000005</v>
      </c>
      <c r="AB137" s="316">
        <f>IF(AB21="kW",SUMPRODUCT(N22:N125,R22:R125,AB22:AB125),SUMPRODUCT(G22:G125,AB22:AB125))</f>
        <v>23147.449428</v>
      </c>
      <c r="AC137" s="316">
        <f>IF(AC21="kW",SUMPRODUCT(N22:N125,R22:R125,AC22:AC125),SUMPRODUCT(G22:G125, AC22:AC125))</f>
        <v>0</v>
      </c>
      <c r="AD137" s="316">
        <f>IF(AD21="kW",SUMPRODUCT(N22:N125,R22:R125,AD22:AD125),SUMPRODUCT(G22:G125, AD22:AD125))</f>
        <v>0</v>
      </c>
      <c r="AE137" s="316">
        <f>IF(AE21="kW",SUMPRODUCT(N22:N125,R22:R125,AE22:AE125),SUMPRODUCT(G22:G125,AE22:AE125))</f>
        <v>0</v>
      </c>
      <c r="AF137" s="316">
        <f>IF(AF21="kW",SUMPRODUCT(N22:N125,R22:R125,AF22:AF125),SUMPRODUCT(G22:G125,AF22:AF125))</f>
        <v>0</v>
      </c>
      <c r="AG137" s="316">
        <f>IF(AG21="kW",SUMPRODUCT(N22:N125,R22:R125,AG22:AG125),SUMPRODUCT(G22:G125,AG22:AG125))</f>
        <v>0</v>
      </c>
      <c r="AH137" s="316">
        <f>IF(AH21="kW",SUMPRODUCT(N22:N125,R22:R125,AH22:AH125),SUMPRODUCT(G22:G125,AH22:AH125))</f>
        <v>0</v>
      </c>
      <c r="AI137" s="316">
        <f>IF(AI21="kW",SUMPRODUCT(N22:N125,R22:R125,AI22:AI125),SUMPRODUCT(G22:G125,AI22:AI125))</f>
        <v>0</v>
      </c>
      <c r="AJ137" s="316">
        <f>IF(AJ21="kW",SUMPRODUCT(N22:N125,R22:R125,AJ22:AJ125),SUMPRODUCT(G22:G125,AJ22:AJ125))</f>
        <v>0</v>
      </c>
      <c r="AK137" s="316">
        <f>IF(AK21="kW",SUMPRODUCT(N22:N125,R22:R125,AK22:AK125),SUMPRODUCT(G22:G125,AK22:AK125))</f>
        <v>0</v>
      </c>
      <c r="AL137" s="316">
        <f>IF(AL21="kW",SUMPRODUCT(N22:N125,R22:R125,AL22:AL125),SUMPRODUCT(G22:G125,AL22:AL125))</f>
        <v>0</v>
      </c>
      <c r="AM137" s="361"/>
    </row>
    <row r="138" spans="1:40" s="308" customFormat="1" ht="15">
      <c r="A138" s="540"/>
      <c r="B138" s="379" t="s">
        <v>220</v>
      </c>
      <c r="C138" s="380"/>
      <c r="D138" s="304"/>
      <c r="E138" s="304"/>
      <c r="F138" s="304"/>
      <c r="G138" s="304"/>
      <c r="H138" s="304"/>
      <c r="I138" s="304"/>
      <c r="J138" s="304"/>
      <c r="K138" s="304"/>
      <c r="L138" s="304"/>
      <c r="M138" s="304"/>
      <c r="N138" s="304"/>
      <c r="O138" s="381"/>
      <c r="P138" s="304"/>
      <c r="Q138" s="304"/>
      <c r="R138" s="304"/>
      <c r="S138" s="329"/>
      <c r="T138" s="334"/>
      <c r="U138" s="334"/>
      <c r="V138" s="304"/>
      <c r="W138" s="304"/>
      <c r="X138" s="334"/>
      <c r="Y138" s="316">
        <f>SUMPRODUCT(H22:H125,Y22:Y125)</f>
        <v>5301530.055350001</v>
      </c>
      <c r="Z138" s="316">
        <f>SUMPRODUCT(H22:H125,Z22:Z125)</f>
        <v>1418658.0550200001</v>
      </c>
      <c r="AA138" s="316">
        <f>IF(AA21="kW",SUMPRODUCT(N22:N125,S22:S125,AA22:AA125),SUMPRODUCT(H22:H125,AA22:AA125))</f>
        <v>32546.329452000005</v>
      </c>
      <c r="AB138" s="316">
        <f>IF(AB21="kW",SUMPRODUCT(N22:N125,S22:S125,AB22:AB125),SUMPRODUCT(H22:H125,AB22:AB125))</f>
        <v>23147.449428</v>
      </c>
      <c r="AC138" s="316">
        <f>IF(AC21="kW",SUMPRODUCT(N22:N125,S22:S125,AC22:AC125),SUMPRODUCT(H22:H125, AC22:AC125))</f>
        <v>0</v>
      </c>
      <c r="AD138" s="316">
        <f>IF(AD21="kW",SUMPRODUCT(N22:N125,S22:S125,AD22:AD125),SUMPRODUCT(H22:H125, AD22:AD125))</f>
        <v>0</v>
      </c>
      <c r="AE138" s="316">
        <f>IF(AE21="kW",SUMPRODUCT(N22:N125,S22:S125,AE22:AE125),SUMPRODUCT(H22:H125,AE22:AE125))</f>
        <v>0</v>
      </c>
      <c r="AF138" s="316">
        <f>IF(AF21="kW",SUMPRODUCT(N22:N125,S22:S125,AF22:AF125),SUMPRODUCT(H22:H125,AF22:AF125))</f>
        <v>0</v>
      </c>
      <c r="AG138" s="316">
        <f>IF(AG21="kW",SUMPRODUCT(N22:N125,S22:S125,AG22:AG125),SUMPRODUCT(H22:H125,AG22:AG125))</f>
        <v>0</v>
      </c>
      <c r="AH138" s="316">
        <f>IF(AH21="kW",SUMPRODUCT(N22:N125,S22:S125,AH22:AH125),SUMPRODUCT(H22:H125,AH22:AH125))</f>
        <v>0</v>
      </c>
      <c r="AI138" s="316">
        <f>IF(AI21="kW",SUMPRODUCT(N22:N125,S22:S125,AI22:AI125),SUMPRODUCT(H22:H125,AI22:AI125))</f>
        <v>0</v>
      </c>
      <c r="AJ138" s="316">
        <f>IF(AJ21="kW",SUMPRODUCT(N22:N125,S22:S125,AJ22:AJ125),SUMPRODUCT(H22:H125,AJ22:AJ125))</f>
        <v>0</v>
      </c>
      <c r="AK138" s="316">
        <f>IF(AK21="kW",SUMPRODUCT(N22:N125,S22:S125,AK22:AK125),SUMPRODUCT(H22:H125,AK22:AK125))</f>
        <v>0</v>
      </c>
      <c r="AL138" s="316">
        <f>IF(AL21="kW",SUMPRODUCT(N22:N125,S22:S125,AL22:AL125),SUMPRODUCT(H22:H125,AL22:AL125))</f>
        <v>0</v>
      </c>
      <c r="AM138" s="361"/>
    </row>
    <row r="139" spans="1:40" s="308" customFormat="1" ht="15">
      <c r="A139" s="540"/>
      <c r="B139" s="379" t="s">
        <v>221</v>
      </c>
      <c r="C139" s="380"/>
      <c r="D139" s="304"/>
      <c r="E139" s="304"/>
      <c r="F139" s="304"/>
      <c r="G139" s="304"/>
      <c r="H139" s="304"/>
      <c r="I139" s="304"/>
      <c r="J139" s="304"/>
      <c r="K139" s="304"/>
      <c r="L139" s="304"/>
      <c r="M139" s="304"/>
      <c r="N139" s="304"/>
      <c r="O139" s="381"/>
      <c r="P139" s="304"/>
      <c r="Q139" s="304"/>
      <c r="R139" s="304"/>
      <c r="S139" s="329"/>
      <c r="T139" s="334"/>
      <c r="U139" s="334"/>
      <c r="V139" s="304"/>
      <c r="W139" s="304"/>
      <c r="X139" s="334"/>
      <c r="Y139" s="316">
        <f>SUMPRODUCT(I22:I125,Y22:Y125)</f>
        <v>4264693.1036100006</v>
      </c>
      <c r="Z139" s="316">
        <f>SUMPRODUCT(I22:I125,Z22:Z125)</f>
        <v>1414629.0550200001</v>
      </c>
      <c r="AA139" s="316">
        <f>IF(AA21="kW",SUMPRODUCT(N22:N125,T22:T125,AA22:AA125),SUMPRODUCT(I22:I125,AA22:AA125))</f>
        <v>32542.812308400004</v>
      </c>
      <c r="AB139" s="316">
        <f>IF(AB21="kW",SUMPRODUCT(N22:N125,T22:T125,AB22:AB125),SUMPRODUCT(I22:I125,AB22:AB125))</f>
        <v>23144.330451599999</v>
      </c>
      <c r="AC139" s="316">
        <f>IF(AC21="kW",SUMPRODUCT(N22:N125,T22:T125,AC22:AC125),SUMPRODUCT(I22:I125, AC22:AC125))</f>
        <v>0</v>
      </c>
      <c r="AD139" s="316">
        <f>IF(AD21="kW",SUMPRODUCT(N22:N125,T22:T125,AD22:AD125),SUMPRODUCT(I22:I125, AD22:AD125))</f>
        <v>0</v>
      </c>
      <c r="AE139" s="316">
        <f>IF(AE21="kW",SUMPRODUCT(N22:N125,T22:T125,AE22:AE125),SUMPRODUCT(I22:I125,AE22:AE125))</f>
        <v>0</v>
      </c>
      <c r="AF139" s="316">
        <f>IF(AF21="kW",SUMPRODUCT(N22:N125,T22:T125,AF22:AF125),SUMPRODUCT(I22:I125,AF22:AF125))</f>
        <v>0</v>
      </c>
      <c r="AG139" s="316">
        <f>IF(AG21="kW",SUMPRODUCT(N22:N125,T22:T125,AG22:AG125),SUMPRODUCT(I22:I125,AG22:AG125))</f>
        <v>0</v>
      </c>
      <c r="AH139" s="316">
        <f>IF(AH21="kW",SUMPRODUCT(N22:N125,T22:T125,AH22:AH125),SUMPRODUCT(I22:I125,AH22:AH125))</f>
        <v>0</v>
      </c>
      <c r="AI139" s="316">
        <f>IF(AI21="kW",SUMPRODUCT(N22:N125,T22:T125,AI22:AI125),SUMPRODUCT(I22:I125,AI22:AI125))</f>
        <v>0</v>
      </c>
      <c r="AJ139" s="316">
        <f>IF(AJ21="kW",SUMPRODUCT(N22:N125,T22:T125,AJ22:AJ125),SUMPRODUCT(I22:I125,AJ22:AJ125))</f>
        <v>0</v>
      </c>
      <c r="AK139" s="316">
        <f>IF(AK21="kW",SUMPRODUCT(N22:N125,T22:T125,AK22:AK125),SUMPRODUCT(I22:I125,AK22:AK125))</f>
        <v>0</v>
      </c>
      <c r="AL139" s="316">
        <f>IF(AL21="kW",SUMPRODUCT(N22:N125,T22:T125,AL22:AL125),SUMPRODUCT(I22:I125,AL22:AL125))</f>
        <v>0</v>
      </c>
      <c r="AM139" s="361"/>
    </row>
    <row r="140" spans="1:40" s="308" customFormat="1" ht="15">
      <c r="A140" s="540"/>
      <c r="B140" s="379" t="s">
        <v>222</v>
      </c>
      <c r="C140" s="380"/>
      <c r="D140" s="334"/>
      <c r="E140" s="334"/>
      <c r="F140" s="334"/>
      <c r="G140" s="334"/>
      <c r="H140" s="334"/>
      <c r="I140" s="334"/>
      <c r="J140" s="334"/>
      <c r="K140" s="334"/>
      <c r="L140" s="334"/>
      <c r="M140" s="334"/>
      <c r="N140" s="334"/>
      <c r="O140" s="381"/>
      <c r="P140" s="334"/>
      <c r="Q140" s="334"/>
      <c r="R140" s="334"/>
      <c r="S140" s="329"/>
      <c r="T140" s="334"/>
      <c r="U140" s="334"/>
      <c r="V140" s="334"/>
      <c r="W140" s="334"/>
      <c r="X140" s="334"/>
      <c r="Y140" s="316">
        <f>SUMPRODUCT(J22:J125,Y22:Y125)</f>
        <v>3842931.5567729999</v>
      </c>
      <c r="Z140" s="316">
        <f>SUMPRODUCT(J22:J125,Z22:Z125)</f>
        <v>321743.70003000001</v>
      </c>
      <c r="AA140" s="316">
        <f>IF(AA21="kW",SUMPRODUCT(N22:N125,U22:U125,AA22:AA125),SUMPRODUCT(J22:J125,AA22:AA125))</f>
        <v>32447.840024760004</v>
      </c>
      <c r="AB140" s="316">
        <f>IF(AB21="kW",SUMPRODUCT(N22:N125,U22:U125,AB22:AB125),SUMPRODUCT(J22:J125,AB22:AB125))</f>
        <v>23060.10974724</v>
      </c>
      <c r="AC140" s="316">
        <f>IF(AC21="kW",SUMPRODUCT(N22:N125,U22:U125,AC22:AC125),SUMPRODUCT(J22:J125, AC22:AC125))</f>
        <v>0</v>
      </c>
      <c r="AD140" s="316">
        <f>IF(AD21="kW",SUMPRODUCT(N22:N125,U22:U125,AD22:AD125),SUMPRODUCT(J22:J125, AD22:AD125))</f>
        <v>0</v>
      </c>
      <c r="AE140" s="316">
        <f>IF(AE21="kW",SUMPRODUCT(N22:N125,U22:U125,AE22:AE125),SUMPRODUCT(J22:J125,AE22:AE125))</f>
        <v>0</v>
      </c>
      <c r="AF140" s="316">
        <f>IF(AF21="kW",SUMPRODUCT(N22:N125,U22:U125,AF22:AF125),SUMPRODUCT(J22:J125,AF22:AF125))</f>
        <v>0</v>
      </c>
      <c r="AG140" s="316">
        <f>IF(AG21="kW",SUMPRODUCT(N22:N125,U22:U125,AG22:AG125),SUMPRODUCT(J22:J125,AG22:AG125))</f>
        <v>0</v>
      </c>
      <c r="AH140" s="316">
        <f>IF(AH21="kW",SUMPRODUCT(N22:N125,U22:U125,AH22:AH125),SUMPRODUCT(J22:J125,AH22:AH125))</f>
        <v>0</v>
      </c>
      <c r="AI140" s="316">
        <f>IF(AI21="kW",SUMPRODUCT(N22:N125,U22:U125,AI22:AI125),SUMPRODUCT(J22:J125,AI22:AI125))</f>
        <v>0</v>
      </c>
      <c r="AJ140" s="316">
        <f>IF(AJ21="kW",SUMPRODUCT(N22:N125,U22:U125,AJ22:AJ125),SUMPRODUCT(J22:J125,AJ22:AJ125))</f>
        <v>0</v>
      </c>
      <c r="AK140" s="316">
        <f>IF(AK21="kW",SUMPRODUCT(N22:N125,U22:U125,AK22:AK125),SUMPRODUCT(J22:J125,AK22:AK125))</f>
        <v>0</v>
      </c>
      <c r="AL140" s="316">
        <f>IF(AL21="kW",SUMPRODUCT(N22:N125,U22:U125,AL22:AL125),SUMPRODUCT(J22:J125,AL22:AL125))</f>
        <v>0</v>
      </c>
      <c r="AM140" s="361"/>
    </row>
    <row r="141" spans="1:40" s="308" customFormat="1" ht="15">
      <c r="A141" s="540"/>
      <c r="B141" s="379" t="s">
        <v>223</v>
      </c>
      <c r="C141" s="380"/>
      <c r="D141" s="359"/>
      <c r="E141" s="359"/>
      <c r="F141" s="359"/>
      <c r="G141" s="359"/>
      <c r="H141" s="359"/>
      <c r="I141" s="359"/>
      <c r="J141" s="359"/>
      <c r="K141" s="359"/>
      <c r="L141" s="359"/>
      <c r="M141" s="359"/>
      <c r="N141" s="359"/>
      <c r="O141" s="334"/>
      <c r="P141" s="304"/>
      <c r="Q141" s="304"/>
      <c r="R141" s="334"/>
      <c r="S141" s="329"/>
      <c r="T141" s="334"/>
      <c r="U141" s="334"/>
      <c r="V141" s="381"/>
      <c r="W141" s="381"/>
      <c r="X141" s="334"/>
      <c r="Y141" s="316">
        <f>SUMPRODUCT(K22:K125,Y22:Y125)</f>
        <v>3836956.2290730001</v>
      </c>
      <c r="Z141" s="316">
        <f>SUMPRODUCT(K22:K125,Z22:Z125)</f>
        <v>320699.70003000001</v>
      </c>
      <c r="AA141" s="316">
        <f>IF(AA21="kW",SUMPRODUCT(N22:N125,V22:V125,AA22:AA125),SUMPRODUCT(K22:K125,AA22:AA125))</f>
        <v>32142.976388520005</v>
      </c>
      <c r="AB141" s="316">
        <f>IF(AB21="kW",SUMPRODUCT(N22:N125,V22:V125,AB22:AB125),SUMPRODUCT(K22:K125,AB22:AB125))</f>
        <v>22789.758975479999</v>
      </c>
      <c r="AC141" s="316">
        <f>IF(AC21="kW",SUMPRODUCT(N22:N125,V22:V125,AC22:AC125),SUMPRODUCT(K22:K125, AC22:AC125))</f>
        <v>0</v>
      </c>
      <c r="AD141" s="316">
        <f>IF(AD21="kW",SUMPRODUCT(N22:N125,V22:V125,AD22:AD125),SUMPRODUCT(K22:K125, AD22:AD125))</f>
        <v>0</v>
      </c>
      <c r="AE141" s="316">
        <f>IF(AE21="kW",SUMPRODUCT(N22:N125,V22:V125,AE22:AE125),SUMPRODUCT(K22:K125,AE22:AE125))</f>
        <v>0</v>
      </c>
      <c r="AF141" s="316">
        <f>IF(AF21="kW",SUMPRODUCT(N22:N125,V22:V125,AF22:AF125),SUMPRODUCT(K22:K125,AF22:AF125))</f>
        <v>0</v>
      </c>
      <c r="AG141" s="316">
        <f>IF(AG21="kW",SUMPRODUCT(N22:N125,V22:V125,AG22:AG125),SUMPRODUCT(K22:K125,AG22:AG125))</f>
        <v>0</v>
      </c>
      <c r="AH141" s="316">
        <f>IF(AH21="kW",SUMPRODUCT(N22:N125,V22:V125,AH22:AH125),SUMPRODUCT(K22:K125,AH22:AH125))</f>
        <v>0</v>
      </c>
      <c r="AI141" s="316">
        <f>IF(AI21="kW",SUMPRODUCT(N22:N125,V22:V125,AI22:AI125),SUMPRODUCT(K22:K125,AI22:AI125))</f>
        <v>0</v>
      </c>
      <c r="AJ141" s="316">
        <f>IF(AJ21="kW",SUMPRODUCT(N22:N125,V22:V125,AJ22:AJ125),SUMPRODUCT(K22:K125,AJ22:AJ125))</f>
        <v>0</v>
      </c>
      <c r="AK141" s="316">
        <f>IF(AK21="kW",SUMPRODUCT(N22:N125,V22:V125,AK22:AK125),SUMPRODUCT(K22:K125,AK22:AK125))</f>
        <v>0</v>
      </c>
      <c r="AL141" s="316">
        <f>IF(AL21="kW",SUMPRODUCT(N22:N125,V22:V125,AL22:AL125),SUMPRODUCT(K22:K125,AL22:AL125))</f>
        <v>0</v>
      </c>
      <c r="AM141" s="361"/>
    </row>
    <row r="142" spans="1:40" s="308" customFormat="1" ht="15">
      <c r="A142" s="540"/>
      <c r="B142" s="379" t="s">
        <v>224</v>
      </c>
      <c r="C142" s="380"/>
      <c r="D142" s="359"/>
      <c r="E142" s="359"/>
      <c r="F142" s="359"/>
      <c r="G142" s="359"/>
      <c r="H142" s="359"/>
      <c r="I142" s="359"/>
      <c r="J142" s="359"/>
      <c r="K142" s="359"/>
      <c r="L142" s="359"/>
      <c r="M142" s="359"/>
      <c r="N142" s="359"/>
      <c r="O142" s="381"/>
      <c r="P142" s="304"/>
      <c r="Q142" s="304"/>
      <c r="R142" s="334"/>
      <c r="S142" s="329"/>
      <c r="T142" s="334"/>
      <c r="U142" s="334"/>
      <c r="V142" s="381"/>
      <c r="W142" s="381"/>
      <c r="X142" s="334"/>
      <c r="Y142" s="316">
        <f>SUMPRODUCT(L22:L125,Y22:Y125)</f>
        <v>4185769.2290730001</v>
      </c>
      <c r="Z142" s="316">
        <f>SUMPRODUCT(L22:L125,Z22:Z125)</f>
        <v>320699.70003000001</v>
      </c>
      <c r="AA142" s="316">
        <f>IF(AA21="kW",SUMPRODUCT(N22:N125,W22:W125,AA22:AA125),SUMPRODUCT(L22:L125,AA22:AA125))</f>
        <v>31629.850952520006</v>
      </c>
      <c r="AB142" s="316">
        <f>IF(AB21="kW",SUMPRODUCT(N22:N125,W22:W125,AB22:AB125),SUMPRODUCT(L22:L125,AB22:AB125))</f>
        <v>22334.723211479999</v>
      </c>
      <c r="AC142" s="316">
        <f>IF(AC21="kW",SUMPRODUCT(N22:N125,W22:W125,AC22:AC125),SUMPRODUCT(L22:L125, AC22:AC125))</f>
        <v>0</v>
      </c>
      <c r="AD142" s="316">
        <f>IF(AD21="kW",SUMPRODUCT(N22:N125,W22:W125,AD22:AD125),SUMPRODUCT(L22:L125, AD22:AD125))</f>
        <v>0</v>
      </c>
      <c r="AE142" s="316">
        <f>IF(AE21="kW",SUMPRODUCT(N22:N125,W22:W125,AE22:AE125),SUMPRODUCT(L22:L125,AE22:AE125))</f>
        <v>0</v>
      </c>
      <c r="AF142" s="316">
        <f>IF(AF21="kW",SUMPRODUCT(N22:N125,W22:W125,AF22:AF125),SUMPRODUCT(L22:L125,AF22:AF125))</f>
        <v>0</v>
      </c>
      <c r="AG142" s="316">
        <f>IF(AG21="kW",SUMPRODUCT(N22:N125,W22:W125,AG22:AG125),SUMPRODUCT(L22:L125,AG22:AG125))</f>
        <v>0</v>
      </c>
      <c r="AH142" s="316">
        <f>IF(AH21="kW",SUMPRODUCT(N22:N125,W22:W125,AH22:AH125),SUMPRODUCT(L22:L125,AH22:AH125))</f>
        <v>0</v>
      </c>
      <c r="AI142" s="316">
        <f>IF(AI21="kW",SUMPRODUCT(N22:N125,W22:W125,AI22:AI125),SUMPRODUCT(L22:L125,AI22:AI125))</f>
        <v>0</v>
      </c>
      <c r="AJ142" s="316">
        <f>IF(AJ21="kW",SUMPRODUCT(N22:N125,W22:W125,AJ22:AJ125),SUMPRODUCT(L22:L125,AJ22:AJ125))</f>
        <v>0</v>
      </c>
      <c r="AK142" s="316">
        <f>IF(AK21="kW",SUMPRODUCT(N22:N125,W22:W125,AK22:AK125),SUMPRODUCT(L22:L125,AK22:AK125))</f>
        <v>0</v>
      </c>
      <c r="AL142" s="316">
        <f>IF(AL21="kW",SUMPRODUCT(N22:N125,W22:W125,AL22:AL125),SUMPRODUCT(L22:L125,AL22:AL125))</f>
        <v>0</v>
      </c>
      <c r="AM142" s="361"/>
    </row>
    <row r="143" spans="1:40" ht="15">
      <c r="B143" s="382" t="s">
        <v>225</v>
      </c>
      <c r="C143" s="383"/>
      <c r="D143" s="384"/>
      <c r="E143" s="384"/>
      <c r="F143" s="384"/>
      <c r="G143" s="384"/>
      <c r="H143" s="384"/>
      <c r="I143" s="384"/>
      <c r="J143" s="384"/>
      <c r="K143" s="384"/>
      <c r="L143" s="384"/>
      <c r="M143" s="384"/>
      <c r="N143" s="384"/>
      <c r="O143" s="385"/>
      <c r="P143" s="386"/>
      <c r="Q143" s="387"/>
      <c r="R143" s="385"/>
      <c r="S143" s="388"/>
      <c r="T143" s="389"/>
      <c r="U143" s="389"/>
      <c r="V143" s="385"/>
      <c r="W143" s="385"/>
      <c r="X143" s="389"/>
      <c r="Y143" s="350">
        <f>SUMPRODUCT(M22:M125,Y22:Y125)</f>
        <v>3101066.9544550003</v>
      </c>
      <c r="Z143" s="350">
        <f>SUMPRODUCT(M22:M125,Z22:Z125)</f>
        <v>320699.70003000001</v>
      </c>
      <c r="AA143" s="350">
        <f>IF(AA21="kW",SUMPRODUCT(N22:N125,X22:X125,AA22:AA125),SUMPRODUCT(M22:M125,AA22:AA125))</f>
        <v>31629.850952520006</v>
      </c>
      <c r="AB143" s="350">
        <f>IF(AB21="kW",SUMPRODUCT(N22:N125,X22:X125,AB22:AB125),SUMPRODUCT(M22:M125, AB22:AB125))</f>
        <v>22334.723211479999</v>
      </c>
      <c r="AC143" s="350">
        <f>IF(AC21="kW",SUMPRODUCT(N22:N125,X22:X125,AC22:AC125),SUMPRODUCT(M22:M125, AC22:AC125))</f>
        <v>0</v>
      </c>
      <c r="AD143" s="350">
        <f>IF(AD21="kW",SUMPRODUCT(N22:N125,X22:X125,AD22:AD125),SUMPRODUCT(M22:M125, AD22:AD125))</f>
        <v>0</v>
      </c>
      <c r="AE143" s="350">
        <f>IF(AE21="kW",SUMPRODUCT(N22:N125,X22:X125, AE22:AE125),SUMPRODUCT(M22:M125,AE22:AE125))</f>
        <v>0</v>
      </c>
      <c r="AF143" s="350">
        <f>IF(AF21="kW",SUMPRODUCT(N22:N125,X22:X125, AF22:AF125),SUMPRODUCT(M22:M125,AF22:AF125))</f>
        <v>0</v>
      </c>
      <c r="AG143" s="350">
        <f>IF(AG21="kW",SUMPRODUCT(N22:N125,X22:X125, AG22:AG125),SUMPRODUCT(M22:M125,AG22:AG125))</f>
        <v>0</v>
      </c>
      <c r="AH143" s="350">
        <f>IF(AH21="kW",SUMPRODUCT(N22:N125,X22:X125, AH22:AH125),SUMPRODUCT(M22:M125,AH22:AH125))</f>
        <v>0</v>
      </c>
      <c r="AI143" s="350">
        <f>IF(AI21="kW",SUMPRODUCT(N22:N125,X22:X125, AI22:AI125),SUMPRODUCT(M22:M125,AI22:AI125))</f>
        <v>0</v>
      </c>
      <c r="AJ143" s="350">
        <f>IF(AJ21="kW",SUMPRODUCT(N22:N125,X22:X125, AJ22:AJ125),SUMPRODUCT(M22:M125,AJ22:AJ125))</f>
        <v>0</v>
      </c>
      <c r="AK143" s="350">
        <f>IF(AK21="kW",SUMPRODUCT(N22:N125,X22:X125, AK22:AK125),SUMPRODUCT(M22:M125,AK22:AK125))</f>
        <v>0</v>
      </c>
      <c r="AL143" s="350">
        <f>IF(AL21="kW",SUMPRODUCT(N22:N125,X22:X125, AL22:AL125),SUMPRODUCT(M22:M125,AL22:AL125))</f>
        <v>0</v>
      </c>
      <c r="AM143" s="390"/>
      <c r="AN143" s="391"/>
    </row>
    <row r="144" spans="1:40" ht="21.75" customHeight="1">
      <c r="B144" s="392" t="s">
        <v>226</v>
      </c>
      <c r="C144" s="393"/>
      <c r="D144" s="394"/>
      <c r="E144" s="394"/>
      <c r="F144" s="394"/>
      <c r="G144" s="394"/>
      <c r="H144" s="394"/>
      <c r="I144" s="394"/>
      <c r="J144" s="394"/>
      <c r="K144" s="394"/>
      <c r="L144" s="394"/>
      <c r="M144" s="394"/>
      <c r="N144" s="394"/>
      <c r="O144" s="394"/>
      <c r="P144" s="394"/>
      <c r="Q144" s="394"/>
      <c r="R144" s="394"/>
      <c r="S144" s="395"/>
      <c r="T144" s="396"/>
      <c r="U144" s="394"/>
      <c r="V144" s="394"/>
      <c r="W144" s="394"/>
      <c r="X144" s="394"/>
      <c r="Y144" s="397"/>
      <c r="Z144" s="397"/>
      <c r="AA144" s="397"/>
      <c r="AB144" s="397"/>
      <c r="AC144" s="397"/>
      <c r="AD144" s="397"/>
      <c r="AE144" s="397"/>
      <c r="AF144" s="397"/>
      <c r="AG144" s="397"/>
      <c r="AH144" s="397"/>
      <c r="AI144" s="397"/>
      <c r="AJ144" s="397"/>
      <c r="AK144" s="397"/>
      <c r="AL144" s="397"/>
      <c r="AM144" s="398"/>
      <c r="AN144" s="391"/>
    </row>
    <row r="146" spans="1:39" ht="15.6">
      <c r="B146" s="305" t="s">
        <v>245</v>
      </c>
      <c r="C146" s="306"/>
      <c r="D146" s="616" t="s">
        <v>587</v>
      </c>
      <c r="F146" s="616" t="s">
        <v>598</v>
      </c>
      <c r="O146" s="306"/>
      <c r="Y146" s="295"/>
      <c r="Z146" s="292"/>
      <c r="AA146" s="292"/>
      <c r="AB146" s="292"/>
      <c r="AC146" s="292"/>
      <c r="AD146" s="292"/>
      <c r="AE146" s="292"/>
      <c r="AF146" s="292"/>
      <c r="AG146" s="292"/>
      <c r="AH146" s="292"/>
      <c r="AI146" s="292"/>
      <c r="AJ146" s="292"/>
      <c r="AK146" s="292"/>
      <c r="AL146" s="292"/>
      <c r="AM146" s="307"/>
    </row>
    <row r="147" spans="1:39" ht="34.5" customHeight="1">
      <c r="B147" s="1064" t="s">
        <v>213</v>
      </c>
      <c r="C147" s="1066" t="s">
        <v>33</v>
      </c>
      <c r="D147" s="309" t="s">
        <v>425</v>
      </c>
      <c r="E147" s="1068" t="s">
        <v>211</v>
      </c>
      <c r="F147" s="1069"/>
      <c r="G147" s="1069"/>
      <c r="H147" s="1069"/>
      <c r="I147" s="1069"/>
      <c r="J147" s="1069"/>
      <c r="K147" s="1069"/>
      <c r="L147" s="1069"/>
      <c r="M147" s="1070"/>
      <c r="N147" s="1074" t="s">
        <v>215</v>
      </c>
      <c r="O147" s="309" t="s">
        <v>426</v>
      </c>
      <c r="P147" s="1068" t="s">
        <v>214</v>
      </c>
      <c r="Q147" s="1069"/>
      <c r="R147" s="1069"/>
      <c r="S147" s="1069"/>
      <c r="T147" s="1069"/>
      <c r="U147" s="1069"/>
      <c r="V147" s="1069"/>
      <c r="W147" s="1069"/>
      <c r="X147" s="1070"/>
      <c r="Y147" s="1071" t="s">
        <v>246</v>
      </c>
      <c r="Z147" s="1072"/>
      <c r="AA147" s="1072"/>
      <c r="AB147" s="1072"/>
      <c r="AC147" s="1072"/>
      <c r="AD147" s="1072"/>
      <c r="AE147" s="1072"/>
      <c r="AF147" s="1072"/>
      <c r="AG147" s="1072"/>
      <c r="AH147" s="1072"/>
      <c r="AI147" s="1072"/>
      <c r="AJ147" s="1072"/>
      <c r="AK147" s="1072"/>
      <c r="AL147" s="1072"/>
      <c r="AM147" s="1073"/>
    </row>
    <row r="148" spans="1:39" ht="60.75" customHeight="1">
      <c r="B148" s="1065"/>
      <c r="C148" s="1067"/>
      <c r="D148" s="310">
        <v>2012</v>
      </c>
      <c r="E148" s="310">
        <v>2013</v>
      </c>
      <c r="F148" s="310">
        <v>2014</v>
      </c>
      <c r="G148" s="310">
        <v>2015</v>
      </c>
      <c r="H148" s="310">
        <v>2016</v>
      </c>
      <c r="I148" s="310">
        <v>2017</v>
      </c>
      <c r="J148" s="310">
        <v>2018</v>
      </c>
      <c r="K148" s="310">
        <v>2019</v>
      </c>
      <c r="L148" s="310">
        <v>2020</v>
      </c>
      <c r="M148" s="310">
        <v>2021</v>
      </c>
      <c r="N148" s="1075"/>
      <c r="O148" s="310">
        <v>2012</v>
      </c>
      <c r="P148" s="310">
        <v>2013</v>
      </c>
      <c r="Q148" s="310">
        <v>2014</v>
      </c>
      <c r="R148" s="310">
        <v>2015</v>
      </c>
      <c r="S148" s="310">
        <v>2016</v>
      </c>
      <c r="T148" s="310">
        <v>2017</v>
      </c>
      <c r="U148" s="310">
        <v>2018</v>
      </c>
      <c r="V148" s="310">
        <v>2019</v>
      </c>
      <c r="W148" s="310">
        <v>2020</v>
      </c>
      <c r="X148" s="310">
        <v>2021</v>
      </c>
      <c r="Y148" s="310" t="str">
        <f>'1.  LRAMVA Summary'!D51</f>
        <v>Residential</v>
      </c>
      <c r="Z148" s="310" t="str">
        <f>'1.  LRAMVA Summary'!E51</f>
        <v>GS&lt;50 kW</v>
      </c>
      <c r="AA148" s="310" t="str">
        <f>'1.  LRAMVA Summary'!F51</f>
        <v>General Service 50 to 4,999 kW</v>
      </c>
      <c r="AB148" s="310" t="str">
        <f>'1.  LRAMVA Summary'!G51</f>
        <v>Large Use</v>
      </c>
      <c r="AC148" s="310" t="str">
        <f>'1.  LRAMVA Summary'!H51</f>
        <v>Large Use</v>
      </c>
      <c r="AD148" s="310" t="str">
        <f>'1.  LRAMVA Summary'!I51</f>
        <v>Street Lighting</v>
      </c>
      <c r="AE148" s="310" t="str">
        <f>'1.  LRAMVA Summary'!J51</f>
        <v>Unmetered Scattered Load</v>
      </c>
      <c r="AF148" s="310" t="str">
        <f>'1.  LRAMVA Summary'!K51</f>
        <v/>
      </c>
      <c r="AG148" s="310" t="str">
        <f>'1.  LRAMVA Summary'!L51</f>
        <v/>
      </c>
      <c r="AH148" s="310" t="str">
        <f>'1.  LRAMVA Summary'!M51</f>
        <v/>
      </c>
      <c r="AI148" s="310" t="str">
        <f>'1.  LRAMVA Summary'!N51</f>
        <v/>
      </c>
      <c r="AJ148" s="310" t="str">
        <f>'1.  LRAMVA Summary'!O51</f>
        <v/>
      </c>
      <c r="AK148" s="310" t="str">
        <f>'1.  LRAMVA Summary'!P51</f>
        <v/>
      </c>
      <c r="AL148" s="310" t="str">
        <f>'1.  LRAMVA Summary'!Q51</f>
        <v/>
      </c>
      <c r="AM148" s="312" t="str">
        <f>'1.  LRAMVA Summary'!R51</f>
        <v>Total</v>
      </c>
    </row>
    <row r="149" spans="1:39" ht="15.75" customHeight="1">
      <c r="A149" s="541"/>
      <c r="B149" s="313" t="s">
        <v>0</v>
      </c>
      <c r="C149" s="314"/>
      <c r="D149" s="314"/>
      <c r="E149" s="314"/>
      <c r="F149" s="314"/>
      <c r="G149" s="314"/>
      <c r="H149" s="314"/>
      <c r="I149" s="314"/>
      <c r="J149" s="314"/>
      <c r="K149" s="314"/>
      <c r="L149" s="314"/>
      <c r="M149" s="314"/>
      <c r="N149" s="315"/>
      <c r="O149" s="314"/>
      <c r="P149" s="314"/>
      <c r="Q149" s="314"/>
      <c r="R149" s="314"/>
      <c r="S149" s="314"/>
      <c r="T149" s="314"/>
      <c r="U149" s="314"/>
      <c r="V149" s="314"/>
      <c r="W149" s="314"/>
      <c r="X149" s="314"/>
      <c r="Y149" s="316" t="str">
        <f>'1.  LRAMVA Summary'!D52</f>
        <v>kWh</v>
      </c>
      <c r="Z149" s="316" t="str">
        <f>'1.  LRAMVA Summary'!E52</f>
        <v>kWh</v>
      </c>
      <c r="AA149" s="316" t="str">
        <f>'1.  LRAMVA Summary'!F52</f>
        <v>kW</v>
      </c>
      <c r="AB149" s="316" t="str">
        <f>'1.  LRAMVA Summary'!G52</f>
        <v>kW</v>
      </c>
      <c r="AC149" s="316" t="str">
        <f>'1.  LRAMVA Summary'!H52</f>
        <v>kW</v>
      </c>
      <c r="AD149" s="316" t="str">
        <f>'1.  LRAMVA Summary'!I52</f>
        <v>kW</v>
      </c>
      <c r="AE149" s="316" t="str">
        <f>'1.  LRAMVA Summary'!J52</f>
        <v>kWh</v>
      </c>
      <c r="AF149" s="316" t="str">
        <f>'1.  LRAMVA Summary'!K52</f>
        <v/>
      </c>
      <c r="AG149" s="316" t="str">
        <f>'1.  LRAMVA Summary'!L52</f>
        <v/>
      </c>
      <c r="AH149" s="316" t="str">
        <f>'1.  LRAMVA Summary'!M52</f>
        <v/>
      </c>
      <c r="AI149" s="316" t="str">
        <f>'1.  LRAMVA Summary'!N52</f>
        <v/>
      </c>
      <c r="AJ149" s="316" t="str">
        <f>'1.  LRAMVA Summary'!O52</f>
        <v/>
      </c>
      <c r="AK149" s="316" t="str">
        <f>'1.  LRAMVA Summary'!P52</f>
        <v/>
      </c>
      <c r="AL149" s="316" t="str">
        <f>'1.  LRAMVA Summary'!Q52</f>
        <v/>
      </c>
      <c r="AM149" s="399"/>
    </row>
    <row r="150" spans="1:39" ht="15" outlineLevel="1">
      <c r="A150" s="540">
        <v>1</v>
      </c>
      <c r="B150" s="319" t="s">
        <v>1</v>
      </c>
      <c r="C150" s="316" t="s">
        <v>25</v>
      </c>
      <c r="D150" s="320">
        <v>669778</v>
      </c>
      <c r="E150" s="320">
        <f>+'7-b.  2012'!AY29</f>
        <v>669778.14720000001</v>
      </c>
      <c r="F150" s="320">
        <f>+'7-b.  2012'!AZ29</f>
        <v>669778.14720000001</v>
      </c>
      <c r="G150" s="320">
        <f>+'7-b.  2012'!BA29</f>
        <v>667420.99100000004</v>
      </c>
      <c r="H150" s="320">
        <f>+'7-b.  2012'!BB29</f>
        <v>389534.70510000002</v>
      </c>
      <c r="I150" s="320">
        <f>+'7-b.  2012'!BC29</f>
        <v>0</v>
      </c>
      <c r="J150" s="320">
        <f>+'7-b.  2012'!BD29</f>
        <v>0</v>
      </c>
      <c r="K150" s="320">
        <f>+'7-b.  2012'!BE29</f>
        <v>0</v>
      </c>
      <c r="L150" s="320">
        <f>+'7-b.  2012'!BF29</f>
        <v>0</v>
      </c>
      <c r="M150" s="320">
        <f>+'7-b.  2012'!BG29</f>
        <v>0</v>
      </c>
      <c r="N150" s="316"/>
      <c r="O150" s="320">
        <v>96</v>
      </c>
      <c r="P150" s="320">
        <f>+'7-b.  2012'!T29</f>
        <v>95.591792999999996</v>
      </c>
      <c r="Q150" s="320">
        <f>+'7-b.  2012'!U29</f>
        <v>95.591792999999996</v>
      </c>
      <c r="R150" s="320">
        <f>+'7-b.  2012'!V29</f>
        <v>92.955903000000006</v>
      </c>
      <c r="S150" s="320">
        <f>+'7-b.  2012'!W29</f>
        <v>51.215915000000003</v>
      </c>
      <c r="T150" s="320">
        <f>+'7-b.  2012'!X29</f>
        <v>0</v>
      </c>
      <c r="U150" s="320">
        <f>+'7-b.  2012'!Y29</f>
        <v>0</v>
      </c>
      <c r="V150" s="320">
        <f>+'7-b.  2012'!Z29</f>
        <v>0</v>
      </c>
      <c r="W150" s="320">
        <f>+'7-b.  2012'!AA29</f>
        <v>0</v>
      </c>
      <c r="X150" s="320">
        <f>+'7-b.  2012'!AB29</f>
        <v>0</v>
      </c>
      <c r="Y150" s="434">
        <v>1</v>
      </c>
      <c r="Z150" s="434"/>
      <c r="AA150" s="434"/>
      <c r="AB150" s="434"/>
      <c r="AC150" s="434"/>
      <c r="AD150" s="434"/>
      <c r="AE150" s="434"/>
      <c r="AF150" s="434"/>
      <c r="AG150" s="434"/>
      <c r="AH150" s="434"/>
      <c r="AI150" s="434"/>
      <c r="AJ150" s="434"/>
      <c r="AK150" s="434"/>
      <c r="AL150" s="434"/>
      <c r="AM150" s="321">
        <f>SUM(Y150:AL150)</f>
        <v>1</v>
      </c>
    </row>
    <row r="151" spans="1:39" ht="15" outlineLevel="1">
      <c r="B151" s="319" t="s">
        <v>247</v>
      </c>
      <c r="C151" s="316" t="s">
        <v>164</v>
      </c>
      <c r="D151" s="320"/>
      <c r="E151" s="320"/>
      <c r="F151" s="320"/>
      <c r="G151" s="320"/>
      <c r="H151" s="320"/>
      <c r="I151" s="320"/>
      <c r="J151" s="320"/>
      <c r="K151" s="320"/>
      <c r="L151" s="320"/>
      <c r="M151" s="320"/>
      <c r="N151" s="490"/>
      <c r="O151" s="320"/>
      <c r="P151" s="320"/>
      <c r="Q151" s="320"/>
      <c r="R151" s="320"/>
      <c r="S151" s="320"/>
      <c r="T151" s="320"/>
      <c r="U151" s="320"/>
      <c r="V151" s="320"/>
      <c r="W151" s="320"/>
      <c r="X151" s="320"/>
      <c r="Y151" s="435">
        <f>Y150</f>
        <v>1</v>
      </c>
      <c r="Z151" s="435">
        <f>Z150</f>
        <v>0</v>
      </c>
      <c r="AA151" s="435">
        <f t="shared" ref="AA151:AL151" si="39">AA150</f>
        <v>0</v>
      </c>
      <c r="AB151" s="435">
        <f t="shared" si="39"/>
        <v>0</v>
      </c>
      <c r="AC151" s="435">
        <f t="shared" si="39"/>
        <v>0</v>
      </c>
      <c r="AD151" s="435">
        <f t="shared" si="39"/>
        <v>0</v>
      </c>
      <c r="AE151" s="435">
        <f t="shared" si="39"/>
        <v>0</v>
      </c>
      <c r="AF151" s="435">
        <f t="shared" si="39"/>
        <v>0</v>
      </c>
      <c r="AG151" s="435">
        <f t="shared" si="39"/>
        <v>0</v>
      </c>
      <c r="AH151" s="435">
        <f t="shared" si="39"/>
        <v>0</v>
      </c>
      <c r="AI151" s="435">
        <f t="shared" si="39"/>
        <v>0</v>
      </c>
      <c r="AJ151" s="435">
        <f t="shared" si="39"/>
        <v>0</v>
      </c>
      <c r="AK151" s="435">
        <f t="shared" si="39"/>
        <v>0</v>
      </c>
      <c r="AL151" s="435">
        <f t="shared" si="39"/>
        <v>0</v>
      </c>
      <c r="AM151" s="536"/>
    </row>
    <row r="152" spans="1:39" ht="15.6" outlineLevel="1">
      <c r="A152" s="542"/>
      <c r="B152" s="323"/>
      <c r="C152" s="324"/>
      <c r="D152" s="324"/>
      <c r="E152" s="324"/>
      <c r="F152" s="324"/>
      <c r="G152" s="324"/>
      <c r="H152" s="324"/>
      <c r="I152" s="324"/>
      <c r="J152" s="324"/>
      <c r="K152" s="324"/>
      <c r="L152" s="324"/>
      <c r="M152" s="324"/>
      <c r="N152" s="328"/>
      <c r="O152" s="324"/>
      <c r="P152" s="324"/>
      <c r="Q152" s="324"/>
      <c r="R152" s="324"/>
      <c r="S152" s="324"/>
      <c r="T152" s="324"/>
      <c r="U152" s="324"/>
      <c r="V152" s="324"/>
      <c r="W152" s="324"/>
      <c r="X152" s="324"/>
      <c r="Y152" s="436"/>
      <c r="Z152" s="437"/>
      <c r="AA152" s="437"/>
      <c r="AB152" s="437"/>
      <c r="AC152" s="437"/>
      <c r="AD152" s="437"/>
      <c r="AE152" s="437"/>
      <c r="AF152" s="437"/>
      <c r="AG152" s="437"/>
      <c r="AH152" s="437"/>
      <c r="AI152" s="437"/>
      <c r="AJ152" s="437"/>
      <c r="AK152" s="437"/>
      <c r="AL152" s="437"/>
      <c r="AM152" s="327"/>
    </row>
    <row r="153" spans="1:39" ht="15" outlineLevel="1">
      <c r="A153" s="540">
        <v>2</v>
      </c>
      <c r="B153" s="319" t="s">
        <v>2</v>
      </c>
      <c r="C153" s="316" t="s">
        <v>25</v>
      </c>
      <c r="D153" s="320">
        <v>33812</v>
      </c>
      <c r="E153" s="320">
        <f>+'7-b.  2012'!AY28</f>
        <v>33812.339469999999</v>
      </c>
      <c r="F153" s="320">
        <f>+'7-b.  2012'!AZ28</f>
        <v>33812.339469999999</v>
      </c>
      <c r="G153" s="320">
        <f>+'7-b.  2012'!BA28</f>
        <v>33507.349829999999</v>
      </c>
      <c r="H153" s="320">
        <f>+'7-b.  2012'!BB28</f>
        <v>0</v>
      </c>
      <c r="I153" s="320">
        <f>+'7-b.  2012'!BC28</f>
        <v>0</v>
      </c>
      <c r="J153" s="320">
        <f>+'7-b.  2012'!BD28</f>
        <v>0</v>
      </c>
      <c r="K153" s="320">
        <f>+'7-b.  2012'!BE28</f>
        <v>0</v>
      </c>
      <c r="L153" s="320">
        <f>+'7-b.  2012'!BF28</f>
        <v>0</v>
      </c>
      <c r="M153" s="320">
        <f>+'7-b.  2012'!BG28</f>
        <v>0</v>
      </c>
      <c r="N153" s="316"/>
      <c r="O153" s="320">
        <v>19</v>
      </c>
      <c r="P153" s="320">
        <f>+'7-b.  2012'!T28</f>
        <v>19.133084</v>
      </c>
      <c r="Q153" s="320">
        <f>+'7-b.  2012'!U28</f>
        <v>19.133084</v>
      </c>
      <c r="R153" s="320">
        <f>+'7-b.  2012'!V28</f>
        <v>18.79203</v>
      </c>
      <c r="S153" s="320">
        <f>+'7-b.  2012'!W28</f>
        <v>0</v>
      </c>
      <c r="T153" s="320">
        <f>+'7-b.  2012'!X28</f>
        <v>0</v>
      </c>
      <c r="U153" s="320">
        <f>+'7-b.  2012'!Y28</f>
        <v>0</v>
      </c>
      <c r="V153" s="320">
        <f>+'7-b.  2012'!Z28</f>
        <v>0</v>
      </c>
      <c r="W153" s="320">
        <f>+'7-b.  2012'!AA28</f>
        <v>0</v>
      </c>
      <c r="X153" s="320">
        <f>+'7-b.  2012'!AB28</f>
        <v>0</v>
      </c>
      <c r="Y153" s="434">
        <v>1</v>
      </c>
      <c r="Z153" s="434"/>
      <c r="AA153" s="434"/>
      <c r="AB153" s="434"/>
      <c r="AC153" s="434"/>
      <c r="AD153" s="434"/>
      <c r="AE153" s="434"/>
      <c r="AF153" s="434"/>
      <c r="AG153" s="434"/>
      <c r="AH153" s="434"/>
      <c r="AI153" s="434"/>
      <c r="AJ153" s="434"/>
      <c r="AK153" s="434"/>
      <c r="AL153" s="434"/>
      <c r="AM153" s="321">
        <f>SUM(Y153:AL153)</f>
        <v>1</v>
      </c>
    </row>
    <row r="154" spans="1:39" ht="15" outlineLevel="1">
      <c r="B154" s="319" t="s">
        <v>247</v>
      </c>
      <c r="C154" s="316" t="s">
        <v>164</v>
      </c>
      <c r="D154" s="320"/>
      <c r="E154" s="320"/>
      <c r="F154" s="320"/>
      <c r="G154" s="320"/>
      <c r="H154" s="320"/>
      <c r="I154" s="320"/>
      <c r="J154" s="320"/>
      <c r="K154" s="320"/>
      <c r="L154" s="320"/>
      <c r="M154" s="320"/>
      <c r="N154" s="490"/>
      <c r="O154" s="320"/>
      <c r="P154" s="320"/>
      <c r="Q154" s="320"/>
      <c r="R154" s="320"/>
      <c r="S154" s="320"/>
      <c r="T154" s="320"/>
      <c r="U154" s="320"/>
      <c r="V154" s="320"/>
      <c r="W154" s="320"/>
      <c r="X154" s="320"/>
      <c r="Y154" s="435">
        <f>Y153</f>
        <v>1</v>
      </c>
      <c r="Z154" s="435">
        <f>Z153</f>
        <v>0</v>
      </c>
      <c r="AA154" s="435">
        <f t="shared" ref="AA154:AL154" si="40">AA153</f>
        <v>0</v>
      </c>
      <c r="AB154" s="435">
        <f t="shared" si="40"/>
        <v>0</v>
      </c>
      <c r="AC154" s="435">
        <f t="shared" si="40"/>
        <v>0</v>
      </c>
      <c r="AD154" s="435">
        <f t="shared" si="40"/>
        <v>0</v>
      </c>
      <c r="AE154" s="435">
        <f t="shared" si="40"/>
        <v>0</v>
      </c>
      <c r="AF154" s="435">
        <f t="shared" si="40"/>
        <v>0</v>
      </c>
      <c r="AG154" s="435">
        <f t="shared" si="40"/>
        <v>0</v>
      </c>
      <c r="AH154" s="435">
        <f t="shared" si="40"/>
        <v>0</v>
      </c>
      <c r="AI154" s="435">
        <f t="shared" si="40"/>
        <v>0</v>
      </c>
      <c r="AJ154" s="435">
        <f t="shared" si="40"/>
        <v>0</v>
      </c>
      <c r="AK154" s="435">
        <f t="shared" si="40"/>
        <v>0</v>
      </c>
      <c r="AL154" s="435">
        <f t="shared" si="40"/>
        <v>0</v>
      </c>
      <c r="AM154" s="536"/>
    </row>
    <row r="155" spans="1:39" ht="15.6" outlineLevel="1">
      <c r="A155" s="542"/>
      <c r="B155" s="323"/>
      <c r="C155" s="324"/>
      <c r="D155" s="329"/>
      <c r="E155" s="329"/>
      <c r="F155" s="329"/>
      <c r="G155" s="329"/>
      <c r="H155" s="329"/>
      <c r="I155" s="329"/>
      <c r="J155" s="329"/>
      <c r="K155" s="329"/>
      <c r="L155" s="329"/>
      <c r="M155" s="329"/>
      <c r="N155" s="328"/>
      <c r="O155" s="329"/>
      <c r="P155" s="329"/>
      <c r="Q155" s="329"/>
      <c r="R155" s="329"/>
      <c r="S155" s="329"/>
      <c r="T155" s="329"/>
      <c r="U155" s="329"/>
      <c r="V155" s="329"/>
      <c r="W155" s="329"/>
      <c r="X155" s="329"/>
      <c r="Y155" s="436"/>
      <c r="Z155" s="437"/>
      <c r="AA155" s="437"/>
      <c r="AB155" s="437"/>
      <c r="AC155" s="437"/>
      <c r="AD155" s="437"/>
      <c r="AE155" s="437"/>
      <c r="AF155" s="437"/>
      <c r="AG155" s="437"/>
      <c r="AH155" s="437"/>
      <c r="AI155" s="437"/>
      <c r="AJ155" s="437"/>
      <c r="AK155" s="437"/>
      <c r="AL155" s="437"/>
      <c r="AM155" s="327"/>
    </row>
    <row r="156" spans="1:39" ht="15" outlineLevel="1">
      <c r="A156" s="540">
        <v>3</v>
      </c>
      <c r="B156" s="319" t="s">
        <v>3</v>
      </c>
      <c r="C156" s="316" t="s">
        <v>25</v>
      </c>
      <c r="D156" s="320">
        <v>1843136</v>
      </c>
      <c r="E156" s="320">
        <f>+'7-b.  2012'!AY32</f>
        <v>1843135.9450000001</v>
      </c>
      <c r="F156" s="320">
        <f>+'7-b.  2012'!AZ32</f>
        <v>1843135.9450000001</v>
      </c>
      <c r="G156" s="320">
        <f>+'7-b.  2012'!BA32</f>
        <v>1843135.9450000001</v>
      </c>
      <c r="H156" s="320">
        <f>+'7-b.  2012'!BB32</f>
        <v>1843135.9450000001</v>
      </c>
      <c r="I156" s="320">
        <f>+'7-b.  2012'!BC32</f>
        <v>1843135.9450000001</v>
      </c>
      <c r="J156" s="320">
        <f>+'7-b.  2012'!BD32</f>
        <v>1843135.9450000001</v>
      </c>
      <c r="K156" s="320">
        <f>+'7-b.  2012'!BE32</f>
        <v>1843135.9450000001</v>
      </c>
      <c r="L156" s="320">
        <f>+'7-b.  2012'!BF32</f>
        <v>1843135.9450000001</v>
      </c>
      <c r="M156" s="320">
        <f>+'7-b.  2012'!BG32</f>
        <v>1843135.9450000001</v>
      </c>
      <c r="N156" s="316"/>
      <c r="O156" s="320">
        <v>1091</v>
      </c>
      <c r="P156" s="320">
        <f>+'7-b.  2012'!T32</f>
        <v>1091.2147</v>
      </c>
      <c r="Q156" s="320">
        <f>+'7-b.  2012'!U32</f>
        <v>1091.2147</v>
      </c>
      <c r="R156" s="320">
        <f>+'7-b.  2012'!V32</f>
        <v>1091.2147</v>
      </c>
      <c r="S156" s="320">
        <f>+'7-b.  2012'!W32</f>
        <v>1091.2147</v>
      </c>
      <c r="T156" s="320">
        <f>+'7-b.  2012'!X32</f>
        <v>1091.2147</v>
      </c>
      <c r="U156" s="320">
        <f>+'7-b.  2012'!Y32</f>
        <v>1091.2147</v>
      </c>
      <c r="V156" s="320">
        <f>+'7-b.  2012'!Z32</f>
        <v>1091.2147</v>
      </c>
      <c r="W156" s="320">
        <f>+'7-b.  2012'!AA32</f>
        <v>1091.2147</v>
      </c>
      <c r="X156" s="320">
        <f>+'7-b.  2012'!AB32</f>
        <v>1091.2147</v>
      </c>
      <c r="Y156" s="434">
        <v>1</v>
      </c>
      <c r="Z156" s="434"/>
      <c r="AA156" s="434"/>
      <c r="AB156" s="434"/>
      <c r="AC156" s="434"/>
      <c r="AD156" s="434"/>
      <c r="AE156" s="434"/>
      <c r="AF156" s="434"/>
      <c r="AG156" s="434"/>
      <c r="AH156" s="434"/>
      <c r="AI156" s="434"/>
      <c r="AJ156" s="434"/>
      <c r="AK156" s="434"/>
      <c r="AL156" s="434"/>
      <c r="AM156" s="321">
        <f>SUM(Y156:AL156)</f>
        <v>1</v>
      </c>
    </row>
    <row r="157" spans="1:39" ht="15" outlineLevel="1">
      <c r="B157" s="319" t="s">
        <v>247</v>
      </c>
      <c r="C157" s="316" t="s">
        <v>164</v>
      </c>
      <c r="D157" s="320">
        <v>33877</v>
      </c>
      <c r="E157" s="320">
        <f>+'7-c.  2013'!AY42+'7-c.  2013'!AY66+'7-d.  2014'!AY50</f>
        <v>33876.82</v>
      </c>
      <c r="F157" s="320">
        <f>+'7-c.  2013'!AZ42+'7-c.  2013'!AZ66+'7-d.  2014'!AZ50</f>
        <v>33876.82</v>
      </c>
      <c r="G157" s="320">
        <f>+'7-c.  2013'!BA42+'7-c.  2013'!BA66+'7-d.  2014'!BA50</f>
        <v>33876.82</v>
      </c>
      <c r="H157" s="320">
        <f>+'7-c.  2013'!BB42+'7-c.  2013'!BB66+'7-d.  2014'!BB50</f>
        <v>33876.82</v>
      </c>
      <c r="I157" s="320">
        <f>+'7-c.  2013'!BC42+'7-c.  2013'!BC66+'7-d.  2014'!BC50</f>
        <v>33876.82</v>
      </c>
      <c r="J157" s="320">
        <f>+'7-c.  2013'!BD42+'7-c.  2013'!BD66+'7-d.  2014'!BD50</f>
        <v>33876.82</v>
      </c>
      <c r="K157" s="320">
        <f>+'7-c.  2013'!BE42+'7-c.  2013'!BE66+'7-d.  2014'!BE50</f>
        <v>33876.82</v>
      </c>
      <c r="L157" s="320">
        <f>+'7-c.  2013'!BF42+'7-c.  2013'!BF66+'7-d.  2014'!BF50</f>
        <v>33876.82</v>
      </c>
      <c r="M157" s="320">
        <f>+'7-c.  2013'!BG42+'7-c.  2013'!BG66+'7-d.  2014'!BG50</f>
        <v>33876.82</v>
      </c>
      <c r="N157" s="490"/>
      <c r="O157" s="320">
        <v>18</v>
      </c>
      <c r="P157" s="320">
        <f>+'7-c.  2013'!T42+'7-c.  2013'!T66+'7-d.  2014'!T50</f>
        <v>17.980000000000004</v>
      </c>
      <c r="Q157" s="320">
        <f>+'7-c.  2013'!U42+'7-c.  2013'!U66+'7-d.  2014'!U50</f>
        <v>17.980000000000004</v>
      </c>
      <c r="R157" s="320">
        <f>+'7-c.  2013'!V42+'7-c.  2013'!V66+'7-d.  2014'!V50</f>
        <v>17.980000000000004</v>
      </c>
      <c r="S157" s="320">
        <f>+'7-c.  2013'!W42+'7-c.  2013'!W66+'7-d.  2014'!W50</f>
        <v>17.980000000000004</v>
      </c>
      <c r="T157" s="320">
        <f>+'7-c.  2013'!X42+'7-c.  2013'!X66+'7-d.  2014'!X50</f>
        <v>17.980000000000004</v>
      </c>
      <c r="U157" s="320">
        <f>+'7-c.  2013'!Y42+'7-c.  2013'!Y66+'7-d.  2014'!Y50</f>
        <v>17.980000000000004</v>
      </c>
      <c r="V157" s="320">
        <f>+'7-c.  2013'!Z42+'7-c.  2013'!Z66+'7-d.  2014'!Z50</f>
        <v>17.980000000000004</v>
      </c>
      <c r="W157" s="320">
        <f>+'7-c.  2013'!AA42+'7-c.  2013'!AA66+'7-d.  2014'!AA50</f>
        <v>17.980000000000004</v>
      </c>
      <c r="X157" s="320">
        <f>+'7-c.  2013'!AB42+'7-c.  2013'!AB66+'7-d.  2014'!AB50</f>
        <v>17.980000000000004</v>
      </c>
      <c r="Y157" s="435">
        <f>Y156</f>
        <v>1</v>
      </c>
      <c r="Z157" s="435">
        <f>Z156</f>
        <v>0</v>
      </c>
      <c r="AA157" s="435">
        <f t="shared" ref="AA157:AL157" si="41">AA156</f>
        <v>0</v>
      </c>
      <c r="AB157" s="435">
        <f t="shared" si="41"/>
        <v>0</v>
      </c>
      <c r="AC157" s="435">
        <f t="shared" si="41"/>
        <v>0</v>
      </c>
      <c r="AD157" s="435">
        <f t="shared" si="41"/>
        <v>0</v>
      </c>
      <c r="AE157" s="435">
        <f t="shared" si="41"/>
        <v>0</v>
      </c>
      <c r="AF157" s="435">
        <f t="shared" si="41"/>
        <v>0</v>
      </c>
      <c r="AG157" s="435">
        <f t="shared" si="41"/>
        <v>0</v>
      </c>
      <c r="AH157" s="435">
        <f t="shared" si="41"/>
        <v>0</v>
      </c>
      <c r="AI157" s="435">
        <f t="shared" si="41"/>
        <v>0</v>
      </c>
      <c r="AJ157" s="435">
        <f t="shared" si="41"/>
        <v>0</v>
      </c>
      <c r="AK157" s="435">
        <f t="shared" si="41"/>
        <v>0</v>
      </c>
      <c r="AL157" s="435">
        <f t="shared" si="41"/>
        <v>0</v>
      </c>
      <c r="AM157" s="536"/>
    </row>
    <row r="158" spans="1:39" ht="15" outlineLevel="1">
      <c r="B158" s="319"/>
      <c r="C158" s="330"/>
      <c r="D158" s="316"/>
      <c r="E158" s="316"/>
      <c r="F158" s="316"/>
      <c r="G158" s="316"/>
      <c r="H158" s="316"/>
      <c r="I158" s="316"/>
      <c r="J158" s="316"/>
      <c r="K158" s="316"/>
      <c r="L158" s="316"/>
      <c r="M158" s="316"/>
      <c r="N158" s="308"/>
      <c r="O158" s="316"/>
      <c r="P158" s="316"/>
      <c r="Q158" s="316"/>
      <c r="R158" s="316"/>
      <c r="S158" s="316"/>
      <c r="T158" s="316"/>
      <c r="U158" s="316"/>
      <c r="V158" s="316"/>
      <c r="W158" s="316"/>
      <c r="X158" s="316"/>
      <c r="Y158" s="436"/>
      <c r="Z158" s="436"/>
      <c r="AA158" s="436"/>
      <c r="AB158" s="436"/>
      <c r="AC158" s="436"/>
      <c r="AD158" s="436"/>
      <c r="AE158" s="436"/>
      <c r="AF158" s="436"/>
      <c r="AG158" s="436"/>
      <c r="AH158" s="436"/>
      <c r="AI158" s="436"/>
      <c r="AJ158" s="436"/>
      <c r="AK158" s="436"/>
      <c r="AL158" s="436"/>
      <c r="AM158" s="331"/>
    </row>
    <row r="159" spans="1:39" ht="15" outlineLevel="1">
      <c r="A159" s="540">
        <v>4</v>
      </c>
      <c r="B159" s="319" t="s">
        <v>4</v>
      </c>
      <c r="C159" s="316" t="s">
        <v>25</v>
      </c>
      <c r="D159" s="320">
        <v>56527</v>
      </c>
      <c r="E159" s="320">
        <f>+'7-b.  2012'!AY31</f>
        <v>56527.205139999998</v>
      </c>
      <c r="F159" s="320">
        <f>+'7-b.  2012'!AZ31</f>
        <v>56527.205139999998</v>
      </c>
      <c r="G159" s="320">
        <f>+'7-b.  2012'!BA31</f>
        <v>56527.205139999998</v>
      </c>
      <c r="H159" s="320">
        <f>+'7-b.  2012'!BB31</f>
        <v>55677.969270000001</v>
      </c>
      <c r="I159" s="320">
        <f>+'7-b.  2012'!BC31</f>
        <v>55677.969270000001</v>
      </c>
      <c r="J159" s="320">
        <f>+'7-b.  2012'!BD31</f>
        <v>26218.566459999998</v>
      </c>
      <c r="K159" s="320">
        <f>+'7-b.  2012'!BE31</f>
        <v>26073.865389999999</v>
      </c>
      <c r="L159" s="320">
        <f>+'7-b.  2012'!BF31</f>
        <v>26073.865389999999</v>
      </c>
      <c r="M159" s="320">
        <f>+'7-b.  2012'!BG31</f>
        <v>26073.865389999999</v>
      </c>
      <c r="N159" s="316"/>
      <c r="O159" s="320">
        <v>9</v>
      </c>
      <c r="P159" s="320">
        <f>+'7-b.  2012'!T31</f>
        <v>9.3153559000000001</v>
      </c>
      <c r="Q159" s="320">
        <f>+'7-b.  2012'!U31</f>
        <v>9.3153559000000001</v>
      </c>
      <c r="R159" s="320">
        <f>+'7-b.  2012'!V31</f>
        <v>9.3153559000000001</v>
      </c>
      <c r="S159" s="320">
        <f>+'7-b.  2012'!W31</f>
        <v>9.2760338000000004</v>
      </c>
      <c r="T159" s="320">
        <f>+'7-b.  2012'!X31</f>
        <v>9.2760338000000004</v>
      </c>
      <c r="U159" s="320">
        <f>+'7-b.  2012'!Y31</f>
        <v>7.9119766</v>
      </c>
      <c r="V159" s="320">
        <f>+'7-b.  2012'!Z31</f>
        <v>7.8954582000000002</v>
      </c>
      <c r="W159" s="320">
        <f>+'7-b.  2012'!AA31</f>
        <v>7.8954582000000002</v>
      </c>
      <c r="X159" s="320">
        <f>+'7-b.  2012'!AB31</f>
        <v>7.8954582000000002</v>
      </c>
      <c r="Y159" s="434">
        <v>1</v>
      </c>
      <c r="Z159" s="434"/>
      <c r="AA159" s="434"/>
      <c r="AB159" s="434"/>
      <c r="AC159" s="434"/>
      <c r="AD159" s="434"/>
      <c r="AE159" s="434"/>
      <c r="AF159" s="434"/>
      <c r="AG159" s="434"/>
      <c r="AH159" s="434"/>
      <c r="AI159" s="434"/>
      <c r="AJ159" s="434"/>
      <c r="AK159" s="434"/>
      <c r="AL159" s="434"/>
      <c r="AM159" s="321">
        <f>SUM(Y159:AL159)</f>
        <v>1</v>
      </c>
    </row>
    <row r="160" spans="1:39" ht="15" outlineLevel="1">
      <c r="B160" s="319" t="s">
        <v>247</v>
      </c>
      <c r="C160" s="316" t="s">
        <v>164</v>
      </c>
      <c r="D160" s="320"/>
      <c r="E160" s="320"/>
      <c r="F160" s="320"/>
      <c r="G160" s="320"/>
      <c r="H160" s="320"/>
      <c r="I160" s="320"/>
      <c r="J160" s="320"/>
      <c r="K160" s="320"/>
      <c r="L160" s="320"/>
      <c r="M160" s="320"/>
      <c r="N160" s="490"/>
      <c r="O160" s="320"/>
      <c r="P160" s="320"/>
      <c r="Q160" s="320"/>
      <c r="R160" s="320"/>
      <c r="S160" s="320"/>
      <c r="T160" s="320"/>
      <c r="U160" s="320"/>
      <c r="V160" s="320"/>
      <c r="W160" s="320"/>
      <c r="X160" s="320"/>
      <c r="Y160" s="435">
        <f>Y159</f>
        <v>1</v>
      </c>
      <c r="Z160" s="435">
        <f>Z159</f>
        <v>0</v>
      </c>
      <c r="AA160" s="435">
        <f t="shared" ref="AA160:AL160" si="42">AA159</f>
        <v>0</v>
      </c>
      <c r="AB160" s="435">
        <f t="shared" si="42"/>
        <v>0</v>
      </c>
      <c r="AC160" s="435">
        <f t="shared" si="42"/>
        <v>0</v>
      </c>
      <c r="AD160" s="435">
        <f t="shared" si="42"/>
        <v>0</v>
      </c>
      <c r="AE160" s="435">
        <f t="shared" si="42"/>
        <v>0</v>
      </c>
      <c r="AF160" s="435">
        <f t="shared" si="42"/>
        <v>0</v>
      </c>
      <c r="AG160" s="435">
        <f t="shared" si="42"/>
        <v>0</v>
      </c>
      <c r="AH160" s="435">
        <f t="shared" si="42"/>
        <v>0</v>
      </c>
      <c r="AI160" s="435">
        <f t="shared" si="42"/>
        <v>0</v>
      </c>
      <c r="AJ160" s="435">
        <f t="shared" si="42"/>
        <v>0</v>
      </c>
      <c r="AK160" s="435">
        <f t="shared" si="42"/>
        <v>0</v>
      </c>
      <c r="AL160" s="435">
        <f t="shared" si="42"/>
        <v>0</v>
      </c>
      <c r="AM160" s="536"/>
    </row>
    <row r="161" spans="1:39" ht="15" outlineLevel="1">
      <c r="B161" s="319"/>
      <c r="C161" s="330"/>
      <c r="D161" s="329"/>
      <c r="E161" s="329"/>
      <c r="F161" s="329"/>
      <c r="G161" s="329"/>
      <c r="H161" s="329"/>
      <c r="I161" s="329"/>
      <c r="J161" s="329"/>
      <c r="K161" s="329"/>
      <c r="L161" s="329"/>
      <c r="M161" s="329"/>
      <c r="N161" s="316"/>
      <c r="O161" s="329"/>
      <c r="P161" s="329"/>
      <c r="Q161" s="329"/>
      <c r="R161" s="329"/>
      <c r="S161" s="329"/>
      <c r="T161" s="329"/>
      <c r="U161" s="329"/>
      <c r="V161" s="329"/>
      <c r="W161" s="329"/>
      <c r="X161" s="329"/>
      <c r="Y161" s="436"/>
      <c r="Z161" s="436"/>
      <c r="AA161" s="436"/>
      <c r="AB161" s="436"/>
      <c r="AC161" s="436"/>
      <c r="AD161" s="436"/>
      <c r="AE161" s="436"/>
      <c r="AF161" s="436"/>
      <c r="AG161" s="436"/>
      <c r="AH161" s="436"/>
      <c r="AI161" s="436"/>
      <c r="AJ161" s="436"/>
      <c r="AK161" s="436"/>
      <c r="AL161" s="436"/>
      <c r="AM161" s="331"/>
    </row>
    <row r="162" spans="1:39" ht="15" outlineLevel="1">
      <c r="A162" s="540">
        <v>5</v>
      </c>
      <c r="B162" s="319" t="s">
        <v>5</v>
      </c>
      <c r="C162" s="316" t="s">
        <v>25</v>
      </c>
      <c r="D162" s="320">
        <v>1082743</v>
      </c>
      <c r="E162" s="320">
        <f>+'7-b.  2012'!AY30</f>
        <v>1082742.9469999999</v>
      </c>
      <c r="F162" s="320">
        <f>+'7-b.  2012'!AZ30</f>
        <v>1082742.9469999999</v>
      </c>
      <c r="G162" s="320">
        <f>+'7-b.  2012'!BA30</f>
        <v>1082742.9469999999</v>
      </c>
      <c r="H162" s="320">
        <f>+'7-b.  2012'!BB30</f>
        <v>973317.03</v>
      </c>
      <c r="I162" s="320">
        <f>+'7-b.  2012'!BC30</f>
        <v>791445.7683</v>
      </c>
      <c r="J162" s="320">
        <f>+'7-b.  2012'!BD30</f>
        <v>539847.18740000005</v>
      </c>
      <c r="K162" s="320">
        <f>+'7-b.  2012'!BE30</f>
        <v>538725.0159</v>
      </c>
      <c r="L162" s="320">
        <f>+'7-b.  2012'!BF30</f>
        <v>538725.0159</v>
      </c>
      <c r="M162" s="320">
        <f>+'7-b.  2012'!BG30</f>
        <v>273631.31280000001</v>
      </c>
      <c r="N162" s="316"/>
      <c r="O162" s="320">
        <v>60</v>
      </c>
      <c r="P162" s="320">
        <f>+'7-b.  2012'!T30</f>
        <v>59.833508999999999</v>
      </c>
      <c r="Q162" s="320">
        <f>+'7-b.  2012'!U30</f>
        <v>59.833508999999999</v>
      </c>
      <c r="R162" s="320">
        <f>+'7-b.  2012'!V30</f>
        <v>59.833508999999999</v>
      </c>
      <c r="S162" s="320">
        <f>+'7-b.  2012'!W30</f>
        <v>54.766767000000002</v>
      </c>
      <c r="T162" s="320">
        <f>+'7-b.  2012'!X30</f>
        <v>46.345590999999999</v>
      </c>
      <c r="U162" s="320">
        <f>+'7-b.  2012'!Y30</f>
        <v>34.695833999999998</v>
      </c>
      <c r="V162" s="320">
        <f>+'7-b.  2012'!Z30</f>
        <v>34.567731999999999</v>
      </c>
      <c r="W162" s="320">
        <f>+'7-b.  2012'!AA30</f>
        <v>34.567731999999999</v>
      </c>
      <c r="X162" s="320">
        <f>+'7-b.  2012'!AB30</f>
        <v>22.293112000000001</v>
      </c>
      <c r="Y162" s="434">
        <v>1</v>
      </c>
      <c r="Z162" s="434"/>
      <c r="AA162" s="434"/>
      <c r="AB162" s="434"/>
      <c r="AC162" s="434"/>
      <c r="AD162" s="434"/>
      <c r="AE162" s="434"/>
      <c r="AF162" s="434"/>
      <c r="AG162" s="434"/>
      <c r="AH162" s="434"/>
      <c r="AI162" s="434"/>
      <c r="AJ162" s="434"/>
      <c r="AK162" s="434"/>
      <c r="AL162" s="434"/>
      <c r="AM162" s="321">
        <f>SUM(Y162:AL162)</f>
        <v>1</v>
      </c>
    </row>
    <row r="163" spans="1:39" ht="15" outlineLevel="1">
      <c r="B163" s="319" t="s">
        <v>247</v>
      </c>
      <c r="C163" s="316" t="s">
        <v>164</v>
      </c>
      <c r="D163" s="320"/>
      <c r="E163" s="320"/>
      <c r="F163" s="320"/>
      <c r="G163" s="320"/>
      <c r="H163" s="320"/>
      <c r="I163" s="320"/>
      <c r="J163" s="320"/>
      <c r="K163" s="320"/>
      <c r="L163" s="320"/>
      <c r="M163" s="320"/>
      <c r="N163" s="490"/>
      <c r="O163" s="320"/>
      <c r="P163" s="320"/>
      <c r="Q163" s="320"/>
      <c r="R163" s="320"/>
      <c r="S163" s="320"/>
      <c r="T163" s="320"/>
      <c r="U163" s="320"/>
      <c r="V163" s="320"/>
      <c r="W163" s="320"/>
      <c r="X163" s="320"/>
      <c r="Y163" s="435">
        <f>Y162</f>
        <v>1</v>
      </c>
      <c r="Z163" s="435">
        <f>Z162</f>
        <v>0</v>
      </c>
      <c r="AA163" s="435">
        <f t="shared" ref="AA163:AL163" si="43">AA162</f>
        <v>0</v>
      </c>
      <c r="AB163" s="435">
        <f t="shared" si="43"/>
        <v>0</v>
      </c>
      <c r="AC163" s="435">
        <f t="shared" si="43"/>
        <v>0</v>
      </c>
      <c r="AD163" s="435">
        <f t="shared" si="43"/>
        <v>0</v>
      </c>
      <c r="AE163" s="435">
        <f t="shared" si="43"/>
        <v>0</v>
      </c>
      <c r="AF163" s="435">
        <f t="shared" si="43"/>
        <v>0</v>
      </c>
      <c r="AG163" s="435">
        <f t="shared" si="43"/>
        <v>0</v>
      </c>
      <c r="AH163" s="435">
        <f t="shared" si="43"/>
        <v>0</v>
      </c>
      <c r="AI163" s="435">
        <f t="shared" si="43"/>
        <v>0</v>
      </c>
      <c r="AJ163" s="435">
        <f t="shared" si="43"/>
        <v>0</v>
      </c>
      <c r="AK163" s="435">
        <f t="shared" si="43"/>
        <v>0</v>
      </c>
      <c r="AL163" s="435">
        <f t="shared" si="43"/>
        <v>0</v>
      </c>
      <c r="AM163" s="536"/>
    </row>
    <row r="164" spans="1:39" ht="15" outlineLevel="1">
      <c r="B164" s="319"/>
      <c r="C164" s="330"/>
      <c r="D164" s="329"/>
      <c r="E164" s="329"/>
      <c r="F164" s="329"/>
      <c r="G164" s="329"/>
      <c r="H164" s="329"/>
      <c r="I164" s="329"/>
      <c r="J164" s="329"/>
      <c r="K164" s="329"/>
      <c r="L164" s="329"/>
      <c r="M164" s="329"/>
      <c r="N164" s="316"/>
      <c r="O164" s="329"/>
      <c r="P164" s="329"/>
      <c r="Q164" s="329"/>
      <c r="R164" s="329"/>
      <c r="S164" s="329"/>
      <c r="T164" s="329"/>
      <c r="U164" s="329"/>
      <c r="V164" s="329"/>
      <c r="W164" s="329"/>
      <c r="X164" s="329"/>
      <c r="Y164" s="436"/>
      <c r="Z164" s="436"/>
      <c r="AA164" s="436"/>
      <c r="AB164" s="436"/>
      <c r="AC164" s="436"/>
      <c r="AD164" s="436"/>
      <c r="AE164" s="436"/>
      <c r="AF164" s="436"/>
      <c r="AG164" s="436"/>
      <c r="AH164" s="436"/>
      <c r="AI164" s="436"/>
      <c r="AJ164" s="436"/>
      <c r="AK164" s="436"/>
      <c r="AL164" s="436"/>
      <c r="AM164" s="331"/>
    </row>
    <row r="165" spans="1:39" ht="15" outlineLevel="1">
      <c r="A165" s="540">
        <v>6</v>
      </c>
      <c r="B165" s="319" t="s">
        <v>6</v>
      </c>
      <c r="C165" s="316" t="s">
        <v>25</v>
      </c>
      <c r="D165" s="320"/>
      <c r="E165" s="320"/>
      <c r="F165" s="320"/>
      <c r="G165" s="320"/>
      <c r="H165" s="320"/>
      <c r="I165" s="320"/>
      <c r="J165" s="320"/>
      <c r="K165" s="320"/>
      <c r="L165" s="320"/>
      <c r="M165" s="320"/>
      <c r="N165" s="316"/>
      <c r="O165" s="320"/>
      <c r="P165" s="320"/>
      <c r="Q165" s="320"/>
      <c r="R165" s="320"/>
      <c r="S165" s="320"/>
      <c r="T165" s="320"/>
      <c r="U165" s="320"/>
      <c r="V165" s="320"/>
      <c r="W165" s="320"/>
      <c r="X165" s="320"/>
      <c r="Y165" s="434"/>
      <c r="Z165" s="434"/>
      <c r="AA165" s="434"/>
      <c r="AB165" s="434"/>
      <c r="AC165" s="434"/>
      <c r="AD165" s="434"/>
      <c r="AE165" s="434"/>
      <c r="AF165" s="434"/>
      <c r="AG165" s="434"/>
      <c r="AH165" s="434"/>
      <c r="AI165" s="434"/>
      <c r="AJ165" s="434"/>
      <c r="AK165" s="434"/>
      <c r="AL165" s="434"/>
      <c r="AM165" s="321">
        <f>SUM(Y165:AL165)</f>
        <v>0</v>
      </c>
    </row>
    <row r="166" spans="1:39" ht="15" outlineLevel="1">
      <c r="B166" s="319" t="s">
        <v>247</v>
      </c>
      <c r="C166" s="316" t="s">
        <v>164</v>
      </c>
      <c r="D166" s="320"/>
      <c r="E166" s="320"/>
      <c r="F166" s="320"/>
      <c r="G166" s="320"/>
      <c r="H166" s="320"/>
      <c r="I166" s="320"/>
      <c r="J166" s="320"/>
      <c r="K166" s="320"/>
      <c r="L166" s="320"/>
      <c r="M166" s="320"/>
      <c r="N166" s="490"/>
      <c r="O166" s="320"/>
      <c r="P166" s="320"/>
      <c r="Q166" s="320"/>
      <c r="R166" s="320"/>
      <c r="S166" s="320"/>
      <c r="T166" s="320"/>
      <c r="U166" s="320"/>
      <c r="V166" s="320"/>
      <c r="W166" s="320"/>
      <c r="X166" s="320"/>
      <c r="Y166" s="435">
        <f>Y165</f>
        <v>0</v>
      </c>
      <c r="Z166" s="435">
        <f>Z165</f>
        <v>0</v>
      </c>
      <c r="AA166" s="435">
        <f t="shared" ref="AA166:AL166" si="44">AA165</f>
        <v>0</v>
      </c>
      <c r="AB166" s="435">
        <f t="shared" si="44"/>
        <v>0</v>
      </c>
      <c r="AC166" s="435">
        <f t="shared" si="44"/>
        <v>0</v>
      </c>
      <c r="AD166" s="435">
        <f t="shared" si="44"/>
        <v>0</v>
      </c>
      <c r="AE166" s="435">
        <f t="shared" si="44"/>
        <v>0</v>
      </c>
      <c r="AF166" s="435">
        <f t="shared" si="44"/>
        <v>0</v>
      </c>
      <c r="AG166" s="435">
        <f t="shared" si="44"/>
        <v>0</v>
      </c>
      <c r="AH166" s="435">
        <f t="shared" si="44"/>
        <v>0</v>
      </c>
      <c r="AI166" s="435">
        <f t="shared" si="44"/>
        <v>0</v>
      </c>
      <c r="AJ166" s="435">
        <f t="shared" si="44"/>
        <v>0</v>
      </c>
      <c r="AK166" s="435">
        <f t="shared" si="44"/>
        <v>0</v>
      </c>
      <c r="AL166" s="435">
        <f t="shared" si="44"/>
        <v>0</v>
      </c>
      <c r="AM166" s="536"/>
    </row>
    <row r="167" spans="1:39" ht="15" outlineLevel="1">
      <c r="B167" s="319"/>
      <c r="C167" s="330"/>
      <c r="D167" s="329"/>
      <c r="E167" s="329"/>
      <c r="F167" s="329"/>
      <c r="G167" s="329"/>
      <c r="H167" s="329"/>
      <c r="I167" s="329"/>
      <c r="J167" s="329"/>
      <c r="K167" s="329"/>
      <c r="L167" s="329"/>
      <c r="M167" s="329"/>
      <c r="N167" s="316"/>
      <c r="O167" s="329"/>
      <c r="P167" s="329"/>
      <c r="Q167" s="329"/>
      <c r="R167" s="329"/>
      <c r="S167" s="329"/>
      <c r="T167" s="329"/>
      <c r="U167" s="329"/>
      <c r="V167" s="329"/>
      <c r="W167" s="329"/>
      <c r="X167" s="329"/>
      <c r="Y167" s="436"/>
      <c r="Z167" s="436"/>
      <c r="AA167" s="436"/>
      <c r="AB167" s="436"/>
      <c r="AC167" s="436"/>
      <c r="AD167" s="436"/>
      <c r="AE167" s="436"/>
      <c r="AF167" s="436"/>
      <c r="AG167" s="436"/>
      <c r="AH167" s="436"/>
      <c r="AI167" s="436"/>
      <c r="AJ167" s="436"/>
      <c r="AK167" s="436"/>
      <c r="AL167" s="436"/>
      <c r="AM167" s="331"/>
    </row>
    <row r="168" spans="1:39" ht="15" outlineLevel="1">
      <c r="A168" s="540">
        <v>7</v>
      </c>
      <c r="B168" s="319" t="s">
        <v>42</v>
      </c>
      <c r="C168" s="316" t="s">
        <v>25</v>
      </c>
      <c r="D168" s="320">
        <v>13650</v>
      </c>
      <c r="E168" s="320">
        <f>+'7-b.  2012'!AY33</f>
        <v>0</v>
      </c>
      <c r="F168" s="320">
        <f>+'7-b.  2012'!AZ33</f>
        <v>0</v>
      </c>
      <c r="G168" s="320">
        <f>+'7-b.  2012'!BA33</f>
        <v>0</v>
      </c>
      <c r="H168" s="320">
        <f>+'7-b.  2012'!BB33</f>
        <v>0</v>
      </c>
      <c r="I168" s="320">
        <f>+'7-b.  2012'!BC33</f>
        <v>0</v>
      </c>
      <c r="J168" s="320">
        <f>+'7-b.  2012'!BD33</f>
        <v>0</v>
      </c>
      <c r="K168" s="320">
        <f>+'7-b.  2012'!BE33</f>
        <v>0</v>
      </c>
      <c r="L168" s="320">
        <f>+'7-b.  2012'!BF33</f>
        <v>0</v>
      </c>
      <c r="M168" s="320">
        <f>+'7-b.  2012'!BG33</f>
        <v>0</v>
      </c>
      <c r="N168" s="316"/>
      <c r="O168" s="320">
        <v>2699</v>
      </c>
      <c r="P168" s="320">
        <f>+'7-b.  2012'!T33</f>
        <v>0</v>
      </c>
      <c r="Q168" s="320">
        <f>+'7-b.  2012'!U33</f>
        <v>0</v>
      </c>
      <c r="R168" s="320">
        <f>+'7-b.  2012'!V33</f>
        <v>0</v>
      </c>
      <c r="S168" s="320">
        <f>+'7-b.  2012'!W33</f>
        <v>0</v>
      </c>
      <c r="T168" s="320">
        <f>+'7-b.  2012'!X33</f>
        <v>0</v>
      </c>
      <c r="U168" s="320">
        <f>+'7-b.  2012'!Y33</f>
        <v>0</v>
      </c>
      <c r="V168" s="320">
        <f>+'7-b.  2012'!Z33</f>
        <v>0</v>
      </c>
      <c r="W168" s="320">
        <f>+'7-b.  2012'!AA33</f>
        <v>0</v>
      </c>
      <c r="X168" s="320">
        <f>+'7-b.  2012'!AB33</f>
        <v>0</v>
      </c>
      <c r="Y168" s="434">
        <v>1</v>
      </c>
      <c r="Z168" s="434"/>
      <c r="AA168" s="434"/>
      <c r="AB168" s="434"/>
      <c r="AC168" s="434"/>
      <c r="AD168" s="434"/>
      <c r="AE168" s="434"/>
      <c r="AF168" s="434"/>
      <c r="AG168" s="434"/>
      <c r="AH168" s="434"/>
      <c r="AI168" s="434"/>
      <c r="AJ168" s="434"/>
      <c r="AK168" s="434"/>
      <c r="AL168" s="434"/>
      <c r="AM168" s="321">
        <f>SUM(Y168:AL168)</f>
        <v>1</v>
      </c>
    </row>
    <row r="169" spans="1:39" ht="15" outlineLevel="1">
      <c r="B169" s="319" t="s">
        <v>247</v>
      </c>
      <c r="C169" s="316" t="s">
        <v>164</v>
      </c>
      <c r="D169" s="320"/>
      <c r="E169" s="320"/>
      <c r="F169" s="320"/>
      <c r="G169" s="320"/>
      <c r="H169" s="320"/>
      <c r="I169" s="320"/>
      <c r="J169" s="320"/>
      <c r="K169" s="320"/>
      <c r="L169" s="320"/>
      <c r="M169" s="320"/>
      <c r="N169" s="316"/>
      <c r="O169" s="320"/>
      <c r="P169" s="320"/>
      <c r="Q169" s="320"/>
      <c r="R169" s="320"/>
      <c r="S169" s="320"/>
      <c r="T169" s="320"/>
      <c r="U169" s="320"/>
      <c r="V169" s="320"/>
      <c r="W169" s="320"/>
      <c r="X169" s="320"/>
      <c r="Y169" s="435">
        <f>Y168</f>
        <v>1</v>
      </c>
      <c r="Z169" s="435">
        <f>Z168</f>
        <v>0</v>
      </c>
      <c r="AA169" s="435">
        <f t="shared" ref="AA169:AL169" si="45">AA168</f>
        <v>0</v>
      </c>
      <c r="AB169" s="435">
        <f t="shared" si="45"/>
        <v>0</v>
      </c>
      <c r="AC169" s="435">
        <f t="shared" si="45"/>
        <v>0</v>
      </c>
      <c r="AD169" s="435">
        <f t="shared" si="45"/>
        <v>0</v>
      </c>
      <c r="AE169" s="435">
        <f t="shared" si="45"/>
        <v>0</v>
      </c>
      <c r="AF169" s="435">
        <f t="shared" si="45"/>
        <v>0</v>
      </c>
      <c r="AG169" s="435">
        <f t="shared" si="45"/>
        <v>0</v>
      </c>
      <c r="AH169" s="435">
        <f t="shared" si="45"/>
        <v>0</v>
      </c>
      <c r="AI169" s="435">
        <f t="shared" si="45"/>
        <v>0</v>
      </c>
      <c r="AJ169" s="435">
        <f t="shared" si="45"/>
        <v>0</v>
      </c>
      <c r="AK169" s="435">
        <f t="shared" si="45"/>
        <v>0</v>
      </c>
      <c r="AL169" s="435">
        <f t="shared" si="45"/>
        <v>0</v>
      </c>
      <c r="AM169" s="536"/>
    </row>
    <row r="170" spans="1:39" ht="15" outlineLevel="1">
      <c r="B170" s="319"/>
      <c r="C170" s="330"/>
      <c r="D170" s="329"/>
      <c r="E170" s="329"/>
      <c r="F170" s="329"/>
      <c r="G170" s="329"/>
      <c r="H170" s="329"/>
      <c r="I170" s="329"/>
      <c r="J170" s="329"/>
      <c r="K170" s="329"/>
      <c r="L170" s="329"/>
      <c r="M170" s="329"/>
      <c r="N170" s="316"/>
      <c r="O170" s="329"/>
      <c r="P170" s="329"/>
      <c r="Q170" s="329"/>
      <c r="R170" s="329"/>
      <c r="S170" s="329"/>
      <c r="T170" s="329"/>
      <c r="U170" s="329"/>
      <c r="V170" s="329"/>
      <c r="W170" s="329"/>
      <c r="X170" s="329"/>
      <c r="Y170" s="436"/>
      <c r="Z170" s="436"/>
      <c r="AA170" s="436"/>
      <c r="AB170" s="436"/>
      <c r="AC170" s="436"/>
      <c r="AD170" s="436"/>
      <c r="AE170" s="436"/>
      <c r="AF170" s="436"/>
      <c r="AG170" s="436"/>
      <c r="AH170" s="436"/>
      <c r="AI170" s="436"/>
      <c r="AJ170" s="436"/>
      <c r="AK170" s="436"/>
      <c r="AL170" s="436"/>
      <c r="AM170" s="331"/>
    </row>
    <row r="171" spans="1:39" s="308" customFormat="1" ht="15" outlineLevel="1">
      <c r="A171" s="540">
        <v>8</v>
      </c>
      <c r="B171" s="319" t="s">
        <v>497</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34"/>
      <c r="Z171" s="434"/>
      <c r="AA171" s="434"/>
      <c r="AB171" s="434"/>
      <c r="AC171" s="434"/>
      <c r="AD171" s="434"/>
      <c r="AE171" s="434"/>
      <c r="AF171" s="434"/>
      <c r="AG171" s="434"/>
      <c r="AH171" s="434"/>
      <c r="AI171" s="434"/>
      <c r="AJ171" s="434"/>
      <c r="AK171" s="434"/>
      <c r="AL171" s="434"/>
      <c r="AM171" s="321">
        <f>SUM(Y171:AL171)</f>
        <v>0</v>
      </c>
    </row>
    <row r="172" spans="1:39" s="308" customFormat="1" ht="15" outlineLevel="1">
      <c r="A172" s="540"/>
      <c r="B172" s="319" t="s">
        <v>247</v>
      </c>
      <c r="C172" s="316" t="s">
        <v>164</v>
      </c>
      <c r="D172" s="320"/>
      <c r="E172" s="320"/>
      <c r="F172" s="320"/>
      <c r="G172" s="320"/>
      <c r="H172" s="320"/>
      <c r="I172" s="320"/>
      <c r="J172" s="320"/>
      <c r="K172" s="320"/>
      <c r="L172" s="320"/>
      <c r="M172" s="320"/>
      <c r="N172" s="316"/>
      <c r="O172" s="320"/>
      <c r="P172" s="320"/>
      <c r="Q172" s="320"/>
      <c r="R172" s="320"/>
      <c r="S172" s="320"/>
      <c r="T172" s="320"/>
      <c r="U172" s="320"/>
      <c r="V172" s="320"/>
      <c r="W172" s="320"/>
      <c r="X172" s="320"/>
      <c r="Y172" s="435">
        <f>Y171</f>
        <v>0</v>
      </c>
      <c r="Z172" s="435">
        <f>Z171</f>
        <v>0</v>
      </c>
      <c r="AA172" s="435">
        <f t="shared" ref="AA172:AL172" si="46">AA171</f>
        <v>0</v>
      </c>
      <c r="AB172" s="435">
        <f t="shared" si="46"/>
        <v>0</v>
      </c>
      <c r="AC172" s="435">
        <f t="shared" si="46"/>
        <v>0</v>
      </c>
      <c r="AD172" s="435">
        <f t="shared" si="46"/>
        <v>0</v>
      </c>
      <c r="AE172" s="435">
        <f t="shared" si="46"/>
        <v>0</v>
      </c>
      <c r="AF172" s="435">
        <f t="shared" si="46"/>
        <v>0</v>
      </c>
      <c r="AG172" s="435">
        <f t="shared" si="46"/>
        <v>0</v>
      </c>
      <c r="AH172" s="435">
        <f t="shared" si="46"/>
        <v>0</v>
      </c>
      <c r="AI172" s="435">
        <f t="shared" si="46"/>
        <v>0</v>
      </c>
      <c r="AJ172" s="435">
        <f t="shared" si="46"/>
        <v>0</v>
      </c>
      <c r="AK172" s="435">
        <f t="shared" si="46"/>
        <v>0</v>
      </c>
      <c r="AL172" s="435">
        <f t="shared" si="46"/>
        <v>0</v>
      </c>
      <c r="AM172" s="536"/>
    </row>
    <row r="173" spans="1:39" s="308" customFormat="1" ht="15" outlineLevel="1">
      <c r="A173" s="540"/>
      <c r="B173" s="319"/>
      <c r="C173" s="330"/>
      <c r="D173" s="329"/>
      <c r="E173" s="329"/>
      <c r="F173" s="329"/>
      <c r="G173" s="329"/>
      <c r="H173" s="329"/>
      <c r="I173" s="329"/>
      <c r="J173" s="329"/>
      <c r="K173" s="329"/>
      <c r="L173" s="329"/>
      <c r="M173" s="329"/>
      <c r="N173" s="316"/>
      <c r="O173" s="329"/>
      <c r="P173" s="329"/>
      <c r="Q173" s="329"/>
      <c r="R173" s="329"/>
      <c r="S173" s="329"/>
      <c r="T173" s="329"/>
      <c r="U173" s="329"/>
      <c r="V173" s="329"/>
      <c r="W173" s="329"/>
      <c r="X173" s="329"/>
      <c r="Y173" s="436"/>
      <c r="Z173" s="436"/>
      <c r="AA173" s="436"/>
      <c r="AB173" s="436"/>
      <c r="AC173" s="436"/>
      <c r="AD173" s="436"/>
      <c r="AE173" s="436"/>
      <c r="AF173" s="436"/>
      <c r="AG173" s="436"/>
      <c r="AH173" s="436"/>
      <c r="AI173" s="436"/>
      <c r="AJ173" s="436"/>
      <c r="AK173" s="436"/>
      <c r="AL173" s="436"/>
      <c r="AM173" s="331"/>
    </row>
    <row r="174" spans="1:39" ht="15" outlineLevel="1">
      <c r="A174" s="540">
        <v>9</v>
      </c>
      <c r="B174" s="319" t="s">
        <v>7</v>
      </c>
      <c r="C174" s="316" t="s">
        <v>25</v>
      </c>
      <c r="D174" s="320"/>
      <c r="E174" s="320"/>
      <c r="F174" s="320"/>
      <c r="G174" s="320"/>
      <c r="H174" s="320"/>
      <c r="I174" s="320"/>
      <c r="J174" s="320"/>
      <c r="K174" s="320"/>
      <c r="L174" s="320"/>
      <c r="M174" s="320"/>
      <c r="N174" s="316"/>
      <c r="O174" s="320"/>
      <c r="P174" s="320"/>
      <c r="Q174" s="320"/>
      <c r="R174" s="320"/>
      <c r="S174" s="320"/>
      <c r="T174" s="320"/>
      <c r="U174" s="320"/>
      <c r="V174" s="320"/>
      <c r="W174" s="320"/>
      <c r="X174" s="320"/>
      <c r="Y174" s="434"/>
      <c r="Z174" s="434"/>
      <c r="AA174" s="434"/>
      <c r="AB174" s="434"/>
      <c r="AC174" s="434"/>
      <c r="AD174" s="434"/>
      <c r="AE174" s="434"/>
      <c r="AF174" s="434"/>
      <c r="AG174" s="434"/>
      <c r="AH174" s="434"/>
      <c r="AI174" s="434"/>
      <c r="AJ174" s="434"/>
      <c r="AK174" s="434"/>
      <c r="AL174" s="434"/>
      <c r="AM174" s="321">
        <f>SUM(Y174:AL174)</f>
        <v>0</v>
      </c>
    </row>
    <row r="175" spans="1:39" ht="15" outlineLevel="1">
      <c r="B175" s="319" t="s">
        <v>247</v>
      </c>
      <c r="C175" s="316" t="s">
        <v>164</v>
      </c>
      <c r="D175" s="320"/>
      <c r="E175" s="320"/>
      <c r="F175" s="320"/>
      <c r="G175" s="320"/>
      <c r="H175" s="320"/>
      <c r="I175" s="320"/>
      <c r="J175" s="320"/>
      <c r="K175" s="320"/>
      <c r="L175" s="320"/>
      <c r="M175" s="320"/>
      <c r="N175" s="316"/>
      <c r="O175" s="320"/>
      <c r="P175" s="320"/>
      <c r="Q175" s="320"/>
      <c r="R175" s="320"/>
      <c r="S175" s="320"/>
      <c r="T175" s="320"/>
      <c r="U175" s="320"/>
      <c r="V175" s="320"/>
      <c r="W175" s="320"/>
      <c r="X175" s="320"/>
      <c r="Y175" s="435">
        <f>Y174</f>
        <v>0</v>
      </c>
      <c r="Z175" s="435">
        <f>Z174</f>
        <v>0</v>
      </c>
      <c r="AA175" s="435">
        <f t="shared" ref="AA175:AL175" si="47">AA174</f>
        <v>0</v>
      </c>
      <c r="AB175" s="435">
        <f t="shared" si="47"/>
        <v>0</v>
      </c>
      <c r="AC175" s="435">
        <f t="shared" si="47"/>
        <v>0</v>
      </c>
      <c r="AD175" s="435">
        <f t="shared" si="47"/>
        <v>0</v>
      </c>
      <c r="AE175" s="435">
        <f t="shared" si="47"/>
        <v>0</v>
      </c>
      <c r="AF175" s="435">
        <f t="shared" si="47"/>
        <v>0</v>
      </c>
      <c r="AG175" s="435">
        <f t="shared" si="47"/>
        <v>0</v>
      </c>
      <c r="AH175" s="435">
        <f t="shared" si="47"/>
        <v>0</v>
      </c>
      <c r="AI175" s="435">
        <f t="shared" si="47"/>
        <v>0</v>
      </c>
      <c r="AJ175" s="435">
        <f t="shared" si="47"/>
        <v>0</v>
      </c>
      <c r="AK175" s="435">
        <f t="shared" si="47"/>
        <v>0</v>
      </c>
      <c r="AL175" s="435">
        <f t="shared" si="47"/>
        <v>0</v>
      </c>
      <c r="AM175" s="536"/>
    </row>
    <row r="176" spans="1:39" ht="15" outlineLevel="1">
      <c r="B176" s="332"/>
      <c r="C176" s="333"/>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6"/>
      <c r="Z176" s="436"/>
      <c r="AA176" s="436"/>
      <c r="AB176" s="436"/>
      <c r="AC176" s="436"/>
      <c r="AD176" s="436"/>
      <c r="AE176" s="436"/>
      <c r="AF176" s="436"/>
      <c r="AG176" s="436"/>
      <c r="AH176" s="436"/>
      <c r="AI176" s="436"/>
      <c r="AJ176" s="436"/>
      <c r="AK176" s="436"/>
      <c r="AL176" s="436"/>
      <c r="AM176" s="331"/>
    </row>
    <row r="177" spans="1:39" ht="15.6" outlineLevel="1">
      <c r="A177" s="541"/>
      <c r="B177" s="313" t="s">
        <v>8</v>
      </c>
      <c r="C177" s="314"/>
      <c r="D177" s="314"/>
      <c r="E177" s="314"/>
      <c r="F177" s="314"/>
      <c r="G177" s="314"/>
      <c r="H177" s="314"/>
      <c r="I177" s="314"/>
      <c r="J177" s="314"/>
      <c r="K177" s="314"/>
      <c r="L177" s="314"/>
      <c r="M177" s="314"/>
      <c r="N177" s="316"/>
      <c r="O177" s="314"/>
      <c r="P177" s="314"/>
      <c r="Q177" s="314"/>
      <c r="R177" s="314"/>
      <c r="S177" s="314"/>
      <c r="T177" s="314"/>
      <c r="U177" s="314"/>
      <c r="V177" s="314"/>
      <c r="W177" s="314"/>
      <c r="X177" s="314"/>
      <c r="Y177" s="438"/>
      <c r="Z177" s="438"/>
      <c r="AA177" s="438"/>
      <c r="AB177" s="438"/>
      <c r="AC177" s="438"/>
      <c r="AD177" s="438"/>
      <c r="AE177" s="438"/>
      <c r="AF177" s="438"/>
      <c r="AG177" s="438"/>
      <c r="AH177" s="438"/>
      <c r="AI177" s="438"/>
      <c r="AJ177" s="438"/>
      <c r="AK177" s="438"/>
      <c r="AL177" s="438"/>
      <c r="AM177" s="317"/>
    </row>
    <row r="178" spans="1:39" ht="15" outlineLevel="1">
      <c r="A178" s="540">
        <v>10</v>
      </c>
      <c r="B178" s="335" t="s">
        <v>22</v>
      </c>
      <c r="C178" s="316" t="s">
        <v>25</v>
      </c>
      <c r="D178" s="320">
        <v>9600471</v>
      </c>
      <c r="E178" s="320">
        <f>+'7-b.  2012'!AY25</f>
        <v>9532534.7170000002</v>
      </c>
      <c r="F178" s="320">
        <f>+'7-b.  2012'!AZ25</f>
        <v>9389578.6699999999</v>
      </c>
      <c r="G178" s="320">
        <f>+'7-b.  2012'!BA25</f>
        <v>9295397.3839999996</v>
      </c>
      <c r="H178" s="320">
        <f>+'7-b.  2012'!BB25</f>
        <v>9282626.2809999995</v>
      </c>
      <c r="I178" s="320">
        <f>+'7-b.  2012'!BC25</f>
        <v>8799101.7379999999</v>
      </c>
      <c r="J178" s="320">
        <f>+'7-b.  2012'!BD25</f>
        <v>8577352.6909999996</v>
      </c>
      <c r="K178" s="320">
        <f>+'7-b.  2012'!BE25</f>
        <v>8546487.8379999995</v>
      </c>
      <c r="L178" s="320">
        <f>+'7-b.  2012'!BF25</f>
        <v>8314197.1720000003</v>
      </c>
      <c r="M178" s="320">
        <f>+'7-b.  2012'!BG25</f>
        <v>6213056.1529999999</v>
      </c>
      <c r="N178" s="320">
        <v>12</v>
      </c>
      <c r="O178" s="320">
        <v>1659</v>
      </c>
      <c r="P178" s="320">
        <f>+'7-b.  2012'!T25</f>
        <v>1640.4593</v>
      </c>
      <c r="Q178" s="320">
        <f>+'7-b.  2012'!U25</f>
        <v>1596.5565999999999</v>
      </c>
      <c r="R178" s="320">
        <f>+'7-b.  2012'!V25</f>
        <v>1567.7062000000001</v>
      </c>
      <c r="S178" s="320">
        <f>+'7-b.  2012'!W25</f>
        <v>1565.0146999999999</v>
      </c>
      <c r="T178" s="320">
        <f>+'7-b.  2012'!X25</f>
        <v>1417.865</v>
      </c>
      <c r="U178" s="320">
        <f>+'7-b.  2012'!Y25</f>
        <v>1389.8258000000001</v>
      </c>
      <c r="V178" s="320">
        <f>+'7-b.  2012'!Z25</f>
        <v>1384.9793999999999</v>
      </c>
      <c r="W178" s="320">
        <f>+'7-b.  2012'!AA25</f>
        <v>1329.8068000000001</v>
      </c>
      <c r="X178" s="320">
        <f>+'7-b.  2012'!AB25</f>
        <v>998.82539999999995</v>
      </c>
      <c r="Y178" s="489"/>
      <c r="Z178" s="491"/>
      <c r="AA178" s="491">
        <v>0.49</v>
      </c>
      <c r="AB178" s="439">
        <v>0.51</v>
      </c>
      <c r="AC178" s="439"/>
      <c r="AD178" s="439"/>
      <c r="AE178" s="439"/>
      <c r="AF178" s="439"/>
      <c r="AG178" s="439"/>
      <c r="AH178" s="439"/>
      <c r="AI178" s="439"/>
      <c r="AJ178" s="439"/>
      <c r="AK178" s="439"/>
      <c r="AL178" s="439"/>
      <c r="AM178" s="321">
        <f>SUM(Y178:AL178)</f>
        <v>1</v>
      </c>
    </row>
    <row r="179" spans="1:39" ht="15" outlineLevel="1">
      <c r="B179" s="319" t="s">
        <v>247</v>
      </c>
      <c r="C179" s="316" t="s">
        <v>164</v>
      </c>
      <c r="D179" s="320">
        <v>1846854</v>
      </c>
      <c r="E179" s="320">
        <f>+'7-c.  2013'!AY34+'7-d.  2014'!AY35</f>
        <v>1846853.7</v>
      </c>
      <c r="F179" s="320">
        <f>+'7-c.  2013'!AZ34+'7-d.  2014'!AZ35</f>
        <v>1816813.81</v>
      </c>
      <c r="G179" s="320">
        <f>+'7-c.  2013'!BA34+'7-d.  2014'!BA35</f>
        <v>1816813.81</v>
      </c>
      <c r="H179" s="320">
        <f>+'7-c.  2013'!BB34+'7-d.  2014'!BB35</f>
        <v>1816813.81</v>
      </c>
      <c r="I179" s="320">
        <f>+'7-c.  2013'!BC34+'7-d.  2014'!BC35</f>
        <v>1757157.9</v>
      </c>
      <c r="J179" s="320">
        <f>+'7-c.  2013'!BD34+'7-d.  2014'!BD35</f>
        <v>1748714.77</v>
      </c>
      <c r="K179" s="320">
        <f>+'7-c.  2013'!BE34+'7-d.  2014'!BE35</f>
        <v>1748714.77</v>
      </c>
      <c r="L179" s="320">
        <f>+'7-c.  2013'!BF34+'7-d.  2014'!BF35</f>
        <v>1721076.88</v>
      </c>
      <c r="M179" s="320">
        <f>+'7-c.  2013'!BG34+'7-d.  2014'!BG35</f>
        <v>1668553.54</v>
      </c>
      <c r="N179" s="320">
        <f>N178</f>
        <v>12</v>
      </c>
      <c r="O179" s="320">
        <v>273</v>
      </c>
      <c r="P179" s="320">
        <f>+'7-c.  2013'!T34+'7-d.  2014'!T35</f>
        <v>273.27</v>
      </c>
      <c r="Q179" s="320">
        <f>+'7-c.  2013'!U34+'7-d.  2014'!U35</f>
        <v>264.04999999999995</v>
      </c>
      <c r="R179" s="320">
        <f>+'7-c.  2013'!V34+'7-d.  2014'!V35</f>
        <v>264.04999999999995</v>
      </c>
      <c r="S179" s="320">
        <f>+'7-c.  2013'!W34+'7-d.  2014'!W35</f>
        <v>264.04999999999995</v>
      </c>
      <c r="T179" s="320">
        <f>+'7-c.  2013'!X34+'7-d.  2014'!X35</f>
        <v>247.14000000000001</v>
      </c>
      <c r="U179" s="320">
        <f>+'7-c.  2013'!Y34+'7-d.  2014'!Y35</f>
        <v>245.2</v>
      </c>
      <c r="V179" s="320">
        <f>+'7-c.  2013'!Z34+'7-d.  2014'!Z35</f>
        <v>245.2</v>
      </c>
      <c r="W179" s="320">
        <f>+'7-c.  2013'!AA34+'7-d.  2014'!AA35</f>
        <v>237.44</v>
      </c>
      <c r="X179" s="320">
        <f>+'7-c.  2013'!AB34+'7-d.  2014'!AB35</f>
        <v>225.56</v>
      </c>
      <c r="Y179" s="435">
        <f>Y178</f>
        <v>0</v>
      </c>
      <c r="Z179" s="435">
        <f>Z178</f>
        <v>0</v>
      </c>
      <c r="AA179" s="435">
        <f t="shared" ref="AA179:AL179" si="48">AA178</f>
        <v>0.49</v>
      </c>
      <c r="AB179" s="435">
        <f t="shared" si="48"/>
        <v>0.51</v>
      </c>
      <c r="AC179" s="435">
        <f t="shared" si="48"/>
        <v>0</v>
      </c>
      <c r="AD179" s="435">
        <f t="shared" si="48"/>
        <v>0</v>
      </c>
      <c r="AE179" s="435">
        <f t="shared" si="48"/>
        <v>0</v>
      </c>
      <c r="AF179" s="435">
        <f t="shared" si="48"/>
        <v>0</v>
      </c>
      <c r="AG179" s="435">
        <f t="shared" si="48"/>
        <v>0</v>
      </c>
      <c r="AH179" s="435">
        <f t="shared" si="48"/>
        <v>0</v>
      </c>
      <c r="AI179" s="435">
        <f t="shared" si="48"/>
        <v>0</v>
      </c>
      <c r="AJ179" s="435">
        <f t="shared" si="48"/>
        <v>0</v>
      </c>
      <c r="AK179" s="435">
        <f t="shared" si="48"/>
        <v>0</v>
      </c>
      <c r="AL179" s="435">
        <f t="shared" si="48"/>
        <v>0</v>
      </c>
      <c r="AM179" s="536"/>
    </row>
    <row r="180" spans="1:39" ht="15" outlineLevel="1">
      <c r="B180" s="335"/>
      <c r="C180" s="337"/>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440"/>
      <c r="Z180" s="440"/>
      <c r="AA180" s="440"/>
      <c r="AB180" s="440"/>
      <c r="AC180" s="440"/>
      <c r="AD180" s="440"/>
      <c r="AE180" s="440"/>
      <c r="AF180" s="440"/>
      <c r="AG180" s="440"/>
      <c r="AH180" s="440"/>
      <c r="AI180" s="440"/>
      <c r="AJ180" s="440"/>
      <c r="AK180" s="440"/>
      <c r="AL180" s="440"/>
      <c r="AM180" s="338"/>
    </row>
    <row r="181" spans="1:39" ht="15" outlineLevel="1">
      <c r="A181" s="540">
        <v>11</v>
      </c>
      <c r="B181" s="339" t="s">
        <v>21</v>
      </c>
      <c r="C181" s="316" t="s">
        <v>25</v>
      </c>
      <c r="D181" s="320">
        <v>1875038</v>
      </c>
      <c r="E181" s="320">
        <f>+'7-b.  2012'!AY24</f>
        <v>1875038.3049999999</v>
      </c>
      <c r="F181" s="320">
        <f>+'7-b.  2012'!AZ24</f>
        <v>1817431.689</v>
      </c>
      <c r="G181" s="320">
        <f>+'7-b.  2012'!BA24</f>
        <v>1557886.906</v>
      </c>
      <c r="H181" s="320">
        <f>+'7-b.  2012'!BB24</f>
        <v>1557886.906</v>
      </c>
      <c r="I181" s="320">
        <f>+'7-b.  2012'!BC24</f>
        <v>508602.15519999998</v>
      </c>
      <c r="J181" s="320">
        <f>+'7-b.  2012'!BD24</f>
        <v>508602.15519999998</v>
      </c>
      <c r="K181" s="320">
        <f>+'7-b.  2012'!BE24</f>
        <v>508459.90730000002</v>
      </c>
      <c r="L181" s="320">
        <f>+'7-b.  2012'!BF24</f>
        <v>508459.90730000002</v>
      </c>
      <c r="M181" s="320">
        <f>+'7-b.  2012'!BG24</f>
        <v>508459.90730000002</v>
      </c>
      <c r="N181" s="320">
        <v>12</v>
      </c>
      <c r="O181" s="320">
        <v>550</v>
      </c>
      <c r="P181" s="320">
        <f>+'7-b.  2012'!T24</f>
        <v>549.89859000000001</v>
      </c>
      <c r="Q181" s="320">
        <f>+'7-b.  2012'!U24</f>
        <v>533.83344</v>
      </c>
      <c r="R181" s="320">
        <f>+'7-b.  2012'!V24</f>
        <v>467.47813000000002</v>
      </c>
      <c r="S181" s="320">
        <f>+'7-b.  2012'!W24</f>
        <v>467.47813000000002</v>
      </c>
      <c r="T181" s="320">
        <f>+'7-b.  2012'!X24</f>
        <v>135.90649999999999</v>
      </c>
      <c r="U181" s="320">
        <f>+'7-b.  2012'!Y24</f>
        <v>135.90649999999999</v>
      </c>
      <c r="V181" s="320">
        <f>+'7-b.  2012'!Z24</f>
        <v>135.76406</v>
      </c>
      <c r="W181" s="320">
        <f>+'7-b.  2012'!AA24</f>
        <v>135.76406</v>
      </c>
      <c r="X181" s="320">
        <f>+'7-b.  2012'!AB24</f>
        <v>135.76406</v>
      </c>
      <c r="Y181" s="439"/>
      <c r="Z181" s="491">
        <v>1</v>
      </c>
      <c r="AA181" s="439"/>
      <c r="AB181" s="439"/>
      <c r="AC181" s="439"/>
      <c r="AD181" s="439"/>
      <c r="AE181" s="439"/>
      <c r="AF181" s="439"/>
      <c r="AG181" s="439"/>
      <c r="AH181" s="439"/>
      <c r="AI181" s="439"/>
      <c r="AJ181" s="439"/>
      <c r="AK181" s="439"/>
      <c r="AL181" s="439"/>
      <c r="AM181" s="321">
        <f>SUM(Y181:AL181)</f>
        <v>1</v>
      </c>
    </row>
    <row r="182" spans="1:39" ht="15" outlineLevel="1">
      <c r="B182" s="319" t="s">
        <v>247</v>
      </c>
      <c r="C182" s="316" t="s">
        <v>164</v>
      </c>
      <c r="D182" s="320"/>
      <c r="E182" s="320"/>
      <c r="F182" s="320"/>
      <c r="G182" s="320"/>
      <c r="H182" s="320"/>
      <c r="I182" s="320"/>
      <c r="J182" s="320"/>
      <c r="K182" s="320"/>
      <c r="L182" s="320"/>
      <c r="M182" s="320"/>
      <c r="N182" s="320">
        <f>N181</f>
        <v>12</v>
      </c>
      <c r="O182" s="320"/>
      <c r="P182" s="320"/>
      <c r="Q182" s="320"/>
      <c r="R182" s="320"/>
      <c r="S182" s="320"/>
      <c r="T182" s="320"/>
      <c r="U182" s="320"/>
      <c r="V182" s="320"/>
      <c r="W182" s="320"/>
      <c r="X182" s="320"/>
      <c r="Y182" s="435">
        <f>Y181</f>
        <v>0</v>
      </c>
      <c r="Z182" s="435">
        <f>Z181</f>
        <v>1</v>
      </c>
      <c r="AA182" s="435">
        <f t="shared" ref="AA182:AL182" si="49">AA181</f>
        <v>0</v>
      </c>
      <c r="AB182" s="435">
        <f t="shared" si="49"/>
        <v>0</v>
      </c>
      <c r="AC182" s="435">
        <f t="shared" si="49"/>
        <v>0</v>
      </c>
      <c r="AD182" s="435">
        <f t="shared" si="49"/>
        <v>0</v>
      </c>
      <c r="AE182" s="435">
        <f t="shared" si="49"/>
        <v>0</v>
      </c>
      <c r="AF182" s="435">
        <f t="shared" si="49"/>
        <v>0</v>
      </c>
      <c r="AG182" s="435">
        <f t="shared" si="49"/>
        <v>0</v>
      </c>
      <c r="AH182" s="435">
        <f t="shared" si="49"/>
        <v>0</v>
      </c>
      <c r="AI182" s="435">
        <f t="shared" si="49"/>
        <v>0</v>
      </c>
      <c r="AJ182" s="435">
        <f t="shared" si="49"/>
        <v>0</v>
      </c>
      <c r="AK182" s="435">
        <f t="shared" si="49"/>
        <v>0</v>
      </c>
      <c r="AL182" s="435">
        <f t="shared" si="49"/>
        <v>0</v>
      </c>
      <c r="AM182" s="536"/>
    </row>
    <row r="183" spans="1:39" ht="15" outlineLevel="1">
      <c r="B183" s="339"/>
      <c r="C183" s="337"/>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440"/>
      <c r="Z183" s="441"/>
      <c r="AA183" s="440"/>
      <c r="AB183" s="440"/>
      <c r="AC183" s="440"/>
      <c r="AD183" s="440"/>
      <c r="AE183" s="440"/>
      <c r="AF183" s="440"/>
      <c r="AG183" s="440"/>
      <c r="AH183" s="440"/>
      <c r="AI183" s="440"/>
      <c r="AJ183" s="440"/>
      <c r="AK183" s="440"/>
      <c r="AL183" s="440"/>
      <c r="AM183" s="338"/>
    </row>
    <row r="184" spans="1:39" ht="15" outlineLevel="1">
      <c r="A184" s="540">
        <v>12</v>
      </c>
      <c r="B184" s="339" t="s">
        <v>23</v>
      </c>
      <c r="C184" s="316" t="s">
        <v>25</v>
      </c>
      <c r="D184" s="320"/>
      <c r="E184" s="320"/>
      <c r="F184" s="320"/>
      <c r="G184" s="320"/>
      <c r="H184" s="320"/>
      <c r="I184" s="320"/>
      <c r="J184" s="320"/>
      <c r="K184" s="320"/>
      <c r="L184" s="320"/>
      <c r="M184" s="320"/>
      <c r="N184" s="320">
        <v>3</v>
      </c>
      <c r="O184" s="320"/>
      <c r="P184" s="320"/>
      <c r="Q184" s="320"/>
      <c r="R184" s="320"/>
      <c r="S184" s="320"/>
      <c r="T184" s="320"/>
      <c r="U184" s="320"/>
      <c r="V184" s="320"/>
      <c r="W184" s="320"/>
      <c r="X184" s="320"/>
      <c r="Y184" s="439"/>
      <c r="Z184" s="439"/>
      <c r="AA184" s="439"/>
      <c r="AB184" s="439"/>
      <c r="AC184" s="439"/>
      <c r="AD184" s="439"/>
      <c r="AE184" s="439"/>
      <c r="AF184" s="439"/>
      <c r="AG184" s="439"/>
      <c r="AH184" s="439"/>
      <c r="AI184" s="439"/>
      <c r="AJ184" s="439"/>
      <c r="AK184" s="439"/>
      <c r="AL184" s="439"/>
      <c r="AM184" s="321">
        <f>SUM(Y184:AL184)</f>
        <v>0</v>
      </c>
    </row>
    <row r="185" spans="1:39" ht="15" outlineLevel="1">
      <c r="B185" s="319" t="s">
        <v>247</v>
      </c>
      <c r="C185" s="316" t="s">
        <v>164</v>
      </c>
      <c r="D185" s="320"/>
      <c r="E185" s="320"/>
      <c r="F185" s="320"/>
      <c r="G185" s="320"/>
      <c r="H185" s="320"/>
      <c r="I185" s="320"/>
      <c r="J185" s="320"/>
      <c r="K185" s="320"/>
      <c r="L185" s="320"/>
      <c r="M185" s="320"/>
      <c r="N185" s="320">
        <f>N184</f>
        <v>3</v>
      </c>
      <c r="O185" s="320"/>
      <c r="P185" s="320"/>
      <c r="Q185" s="320"/>
      <c r="R185" s="320"/>
      <c r="S185" s="320"/>
      <c r="T185" s="320"/>
      <c r="U185" s="320"/>
      <c r="V185" s="320"/>
      <c r="W185" s="320"/>
      <c r="X185" s="320"/>
      <c r="Y185" s="435">
        <f>Y184</f>
        <v>0</v>
      </c>
      <c r="Z185" s="435">
        <f>Z184</f>
        <v>0</v>
      </c>
      <c r="AA185" s="435">
        <f t="shared" ref="AA185:AL185" si="50">AA184</f>
        <v>0</v>
      </c>
      <c r="AB185" s="435">
        <f t="shared" si="50"/>
        <v>0</v>
      </c>
      <c r="AC185" s="435">
        <f t="shared" si="50"/>
        <v>0</v>
      </c>
      <c r="AD185" s="435">
        <f t="shared" si="50"/>
        <v>0</v>
      </c>
      <c r="AE185" s="435">
        <f t="shared" si="50"/>
        <v>0</v>
      </c>
      <c r="AF185" s="435">
        <f t="shared" si="50"/>
        <v>0</v>
      </c>
      <c r="AG185" s="435">
        <f t="shared" si="50"/>
        <v>0</v>
      </c>
      <c r="AH185" s="435">
        <f t="shared" si="50"/>
        <v>0</v>
      </c>
      <c r="AI185" s="435">
        <f t="shared" si="50"/>
        <v>0</v>
      </c>
      <c r="AJ185" s="435">
        <f t="shared" si="50"/>
        <v>0</v>
      </c>
      <c r="AK185" s="435">
        <f t="shared" si="50"/>
        <v>0</v>
      </c>
      <c r="AL185" s="435">
        <f t="shared" si="50"/>
        <v>0</v>
      </c>
      <c r="AM185" s="536"/>
    </row>
    <row r="186" spans="1:39" ht="15" outlineLevel="1">
      <c r="B186" s="339"/>
      <c r="C186" s="337"/>
      <c r="D186" s="341"/>
      <c r="E186" s="341"/>
      <c r="F186" s="341"/>
      <c r="G186" s="341"/>
      <c r="H186" s="341"/>
      <c r="I186" s="341"/>
      <c r="J186" s="341"/>
      <c r="K186" s="341"/>
      <c r="L186" s="341"/>
      <c r="M186" s="341"/>
      <c r="N186" s="316"/>
      <c r="O186" s="341"/>
      <c r="P186" s="341"/>
      <c r="Q186" s="341"/>
      <c r="R186" s="341"/>
      <c r="S186" s="341"/>
      <c r="T186" s="341"/>
      <c r="U186" s="341"/>
      <c r="V186" s="341"/>
      <c r="W186" s="341"/>
      <c r="X186" s="341"/>
      <c r="Y186" s="440"/>
      <c r="Z186" s="441"/>
      <c r="AA186" s="440"/>
      <c r="AB186" s="440"/>
      <c r="AC186" s="440"/>
      <c r="AD186" s="440"/>
      <c r="AE186" s="440"/>
      <c r="AF186" s="440"/>
      <c r="AG186" s="440"/>
      <c r="AH186" s="440"/>
      <c r="AI186" s="440"/>
      <c r="AJ186" s="440"/>
      <c r="AK186" s="440"/>
      <c r="AL186" s="440"/>
      <c r="AM186" s="338"/>
    </row>
    <row r="187" spans="1:39" ht="15" outlineLevel="1">
      <c r="A187" s="540">
        <v>13</v>
      </c>
      <c r="B187" s="339" t="s">
        <v>24</v>
      </c>
      <c r="C187" s="316" t="s">
        <v>25</v>
      </c>
      <c r="D187" s="320">
        <v>1331</v>
      </c>
      <c r="E187" s="320">
        <f>+'7-b.  2012'!AY27</f>
        <v>1330.84</v>
      </c>
      <c r="F187" s="320">
        <f>+'7-b.  2012'!AZ27</f>
        <v>1330.84</v>
      </c>
      <c r="G187" s="320">
        <f>+'7-b.  2012'!BA27</f>
        <v>1330.84</v>
      </c>
      <c r="H187" s="320">
        <f>+'7-b.  2012'!BB27</f>
        <v>1330.84</v>
      </c>
      <c r="I187" s="320">
        <f>+'7-b.  2012'!BC27</f>
        <v>1330.84</v>
      </c>
      <c r="J187" s="320">
        <f>+'7-b.  2012'!BD27</f>
        <v>1330.84</v>
      </c>
      <c r="K187" s="320">
        <f>+'7-b.  2012'!BE27</f>
        <v>1330.84</v>
      </c>
      <c r="L187" s="320">
        <f>+'7-b.  2012'!BF27</f>
        <v>1330.84</v>
      </c>
      <c r="M187" s="320">
        <f>+'7-b.  2012'!BG27</f>
        <v>1330.84</v>
      </c>
      <c r="N187" s="320">
        <v>12</v>
      </c>
      <c r="O187" s="320"/>
      <c r="P187" s="320">
        <f>+'7-b.  2012'!T27</f>
        <v>0.18522</v>
      </c>
      <c r="Q187" s="320">
        <f>+'7-b.  2012'!U27</f>
        <v>0.18522</v>
      </c>
      <c r="R187" s="320">
        <f>+'7-b.  2012'!V27</f>
        <v>0.18522</v>
      </c>
      <c r="S187" s="320">
        <f>+'7-b.  2012'!W27</f>
        <v>0.18522</v>
      </c>
      <c r="T187" s="320">
        <f>+'7-b.  2012'!X27</f>
        <v>0.18522</v>
      </c>
      <c r="U187" s="320">
        <f>+'7-b.  2012'!Y27</f>
        <v>0.18522</v>
      </c>
      <c r="V187" s="320">
        <f>+'7-b.  2012'!Z27</f>
        <v>0.18522</v>
      </c>
      <c r="W187" s="320">
        <f>+'7-b.  2012'!AA27</f>
        <v>0.18522</v>
      </c>
      <c r="X187" s="320">
        <f>+'7-b.  2012'!AB27</f>
        <v>0.18522</v>
      </c>
      <c r="Y187" s="439"/>
      <c r="Z187" s="439"/>
      <c r="AA187" s="439">
        <v>1</v>
      </c>
      <c r="AB187" s="439"/>
      <c r="AC187" s="439"/>
      <c r="AD187" s="439"/>
      <c r="AE187" s="439"/>
      <c r="AF187" s="439"/>
      <c r="AG187" s="439"/>
      <c r="AH187" s="439"/>
      <c r="AI187" s="439"/>
      <c r="AJ187" s="439"/>
      <c r="AK187" s="439"/>
      <c r="AL187" s="439"/>
      <c r="AM187" s="321">
        <f>SUM(Y187:AL187)</f>
        <v>1</v>
      </c>
    </row>
    <row r="188" spans="1:39" ht="15" outlineLevel="1">
      <c r="B188" s="319" t="s">
        <v>247</v>
      </c>
      <c r="C188" s="316" t="s">
        <v>164</v>
      </c>
      <c r="D188" s="320">
        <v>224538</v>
      </c>
      <c r="E188" s="320">
        <f>+'7-d.  2014'!AY32</f>
        <v>224537.79</v>
      </c>
      <c r="F188" s="320">
        <f>+'7-d.  2014'!AZ32</f>
        <v>224537.79</v>
      </c>
      <c r="G188" s="320">
        <f>+'7-d.  2014'!BA32</f>
        <v>224537.79</v>
      </c>
      <c r="H188" s="320">
        <f>+'7-d.  2014'!BB32</f>
        <v>224537.79</v>
      </c>
      <c r="I188" s="320">
        <f>+'7-d.  2014'!BC32</f>
        <v>224388.15</v>
      </c>
      <c r="J188" s="320">
        <f>+'7-d.  2014'!BD32</f>
        <v>224388.15</v>
      </c>
      <c r="K188" s="320">
        <f>+'7-d.  2014'!BE32</f>
        <v>224388.15</v>
      </c>
      <c r="L188" s="320">
        <f>+'7-d.  2014'!BF32</f>
        <v>224388.15</v>
      </c>
      <c r="M188" s="320">
        <f>+'7-d.  2014'!BG32</f>
        <v>224388.15</v>
      </c>
      <c r="N188" s="320">
        <f>N187</f>
        <v>12</v>
      </c>
      <c r="O188" s="320">
        <v>85</v>
      </c>
      <c r="P188" s="320">
        <f>+'7-d.  2014'!T32</f>
        <v>84.95</v>
      </c>
      <c r="Q188" s="320">
        <f>+'7-d.  2014'!U32</f>
        <v>84.95</v>
      </c>
      <c r="R188" s="320">
        <f>+'7-d.  2014'!V32</f>
        <v>84.95</v>
      </c>
      <c r="S188" s="320">
        <f>+'7-d.  2014'!W32</f>
        <v>84.95</v>
      </c>
      <c r="T188" s="320">
        <f>+'7-d.  2014'!X32</f>
        <v>84.9</v>
      </c>
      <c r="U188" s="320">
        <f>+'7-d.  2014'!Y32</f>
        <v>84.9</v>
      </c>
      <c r="V188" s="320">
        <f>+'7-d.  2014'!Z32</f>
        <v>84.9</v>
      </c>
      <c r="W188" s="320">
        <f>+'7-d.  2014'!AA32</f>
        <v>84.9</v>
      </c>
      <c r="X188" s="320">
        <f>+'7-d.  2014'!AB32</f>
        <v>84.9</v>
      </c>
      <c r="Y188" s="435">
        <f>Y187</f>
        <v>0</v>
      </c>
      <c r="Z188" s="435">
        <f>Z187</f>
        <v>0</v>
      </c>
      <c r="AA188" s="435">
        <f t="shared" ref="AA188:AL188" si="51">AA187</f>
        <v>1</v>
      </c>
      <c r="AB188" s="435">
        <f t="shared" si="51"/>
        <v>0</v>
      </c>
      <c r="AC188" s="435">
        <f t="shared" si="51"/>
        <v>0</v>
      </c>
      <c r="AD188" s="435">
        <f t="shared" si="51"/>
        <v>0</v>
      </c>
      <c r="AE188" s="435">
        <f t="shared" si="51"/>
        <v>0</v>
      </c>
      <c r="AF188" s="435">
        <f t="shared" si="51"/>
        <v>0</v>
      </c>
      <c r="AG188" s="435">
        <f t="shared" si="51"/>
        <v>0</v>
      </c>
      <c r="AH188" s="435">
        <f t="shared" si="51"/>
        <v>0</v>
      </c>
      <c r="AI188" s="435">
        <f t="shared" si="51"/>
        <v>0</v>
      </c>
      <c r="AJ188" s="435">
        <f t="shared" si="51"/>
        <v>0</v>
      </c>
      <c r="AK188" s="435">
        <f t="shared" si="51"/>
        <v>0</v>
      </c>
      <c r="AL188" s="435">
        <f t="shared" si="51"/>
        <v>0</v>
      </c>
      <c r="AM188" s="536"/>
    </row>
    <row r="189" spans="1:39" ht="15" outlineLevel="1">
      <c r="B189" s="339"/>
      <c r="C189" s="337"/>
      <c r="D189" s="341"/>
      <c r="E189" s="341"/>
      <c r="F189" s="341"/>
      <c r="G189" s="341"/>
      <c r="H189" s="341"/>
      <c r="I189" s="341"/>
      <c r="J189" s="341"/>
      <c r="K189" s="341"/>
      <c r="L189" s="341"/>
      <c r="M189" s="341"/>
      <c r="N189" s="316"/>
      <c r="O189" s="341"/>
      <c r="P189" s="341"/>
      <c r="Q189" s="341"/>
      <c r="R189" s="341"/>
      <c r="S189" s="341"/>
      <c r="T189" s="341"/>
      <c r="U189" s="341"/>
      <c r="V189" s="341"/>
      <c r="W189" s="341"/>
      <c r="X189" s="341"/>
      <c r="Y189" s="440"/>
      <c r="Z189" s="440"/>
      <c r="AA189" s="440"/>
      <c r="AB189" s="440"/>
      <c r="AC189" s="440"/>
      <c r="AD189" s="440"/>
      <c r="AE189" s="440"/>
      <c r="AF189" s="440"/>
      <c r="AG189" s="440"/>
      <c r="AH189" s="440"/>
      <c r="AI189" s="440"/>
      <c r="AJ189" s="440"/>
      <c r="AK189" s="440"/>
      <c r="AL189" s="440"/>
      <c r="AM189" s="338"/>
    </row>
    <row r="190" spans="1:39" ht="15" outlineLevel="1">
      <c r="A190" s="540">
        <v>14</v>
      </c>
      <c r="B190" s="339" t="s">
        <v>20</v>
      </c>
      <c r="C190" s="316" t="s">
        <v>25</v>
      </c>
      <c r="D190" s="320">
        <v>75529</v>
      </c>
      <c r="E190" s="320">
        <f>+'7-b.  2012'!AY26</f>
        <v>75528.763389999993</v>
      </c>
      <c r="F190" s="320">
        <f>+'7-b.  2012'!AZ26</f>
        <v>75528.763389999993</v>
      </c>
      <c r="G190" s="320">
        <f>+'7-b.  2012'!BA26</f>
        <v>75528.763389999993</v>
      </c>
      <c r="H190" s="320">
        <f>+'7-b.  2012'!BB26</f>
        <v>0</v>
      </c>
      <c r="I190" s="320">
        <f>+'7-b.  2012'!BC26</f>
        <v>0</v>
      </c>
      <c r="J190" s="320">
        <f>+'7-b.  2012'!BD26</f>
        <v>0</v>
      </c>
      <c r="K190" s="320">
        <f>+'7-b.  2012'!BE26</f>
        <v>0</v>
      </c>
      <c r="L190" s="320">
        <f>+'7-b.  2012'!BF26</f>
        <v>0</v>
      </c>
      <c r="M190" s="320">
        <f>+'7-b.  2012'!BG26</f>
        <v>0</v>
      </c>
      <c r="N190" s="320">
        <v>12</v>
      </c>
      <c r="O190" s="320">
        <v>16</v>
      </c>
      <c r="P190" s="320">
        <f>+'7-b.  2012'!T26</f>
        <v>15.531523999999999</v>
      </c>
      <c r="Q190" s="320">
        <f>+'7-b.  2012'!U26</f>
        <v>15.531523999999999</v>
      </c>
      <c r="R190" s="320">
        <f>+'7-b.  2012'!V26</f>
        <v>15.531523999999999</v>
      </c>
      <c r="S190" s="320">
        <f>+'7-b.  2012'!W26</f>
        <v>0</v>
      </c>
      <c r="T190" s="320">
        <f>+'7-b.  2012'!X26</f>
        <v>0</v>
      </c>
      <c r="U190" s="320">
        <f>+'7-b.  2012'!Y26</f>
        <v>0</v>
      </c>
      <c r="V190" s="320">
        <f>+'7-b.  2012'!Z26</f>
        <v>0</v>
      </c>
      <c r="W190" s="320">
        <f>+'7-b.  2012'!AA26</f>
        <v>0</v>
      </c>
      <c r="X190" s="320">
        <f>+'7-b.  2012'!AB26</f>
        <v>0</v>
      </c>
      <c r="Y190" s="439"/>
      <c r="Z190" s="439"/>
      <c r="AA190" s="439">
        <v>1</v>
      </c>
      <c r="AB190" s="439"/>
      <c r="AC190" s="439"/>
      <c r="AD190" s="439"/>
      <c r="AE190" s="439"/>
      <c r="AF190" s="439"/>
      <c r="AG190" s="439"/>
      <c r="AH190" s="439"/>
      <c r="AI190" s="439"/>
      <c r="AJ190" s="439"/>
      <c r="AK190" s="439"/>
      <c r="AL190" s="439"/>
      <c r="AM190" s="321">
        <f>SUM(Y190:AL190)</f>
        <v>1</v>
      </c>
    </row>
    <row r="191" spans="1:39" ht="15" outlineLevel="1">
      <c r="B191" s="319" t="s">
        <v>247</v>
      </c>
      <c r="C191" s="316" t="s">
        <v>164</v>
      </c>
      <c r="D191" s="320">
        <v>28592</v>
      </c>
      <c r="E191" s="320">
        <f>+IFERROR('7-c.  2013'!AY24+'7-d.  2014'!AY27+'7-d.  2014'!AY28,0)</f>
        <v>28592.49</v>
      </c>
      <c r="F191" s="320">
        <f>+IFERROR('7-c.  2013'!AZ24+'7-d.  2014'!AZ27+'7-d.  2014'!AZ28,0)</f>
        <v>28592.49</v>
      </c>
      <c r="G191" s="320">
        <f>+IFERROR('7-c.  2013'!BA24+'7-d.  2014'!BA27+'7-d.  2014'!BA28,0)</f>
        <v>28592.49</v>
      </c>
      <c r="H191" s="320">
        <f>+IFERROR('7-c.  2013'!BB24+'7-d.  2014'!BB27+'7-d.  2014'!BB28,0)</f>
        <v>0</v>
      </c>
      <c r="I191" s="320">
        <f>+IFERROR('7-c.  2013'!BC24+'7-d.  2014'!BC27+'7-d.  2014'!BC28,0)</f>
        <v>0</v>
      </c>
      <c r="J191" s="320">
        <f>+IFERROR('7-c.  2013'!BD24+'7-d.  2014'!BD27+'7-d.  2014'!BD28,0)</f>
        <v>0</v>
      </c>
      <c r="K191" s="320">
        <f>+IFERROR('7-c.  2013'!BE24+'7-d.  2014'!BE27+'7-d.  2014'!BE28,0)</f>
        <v>0</v>
      </c>
      <c r="L191" s="320">
        <f>+IFERROR('7-c.  2013'!BF24+'7-d.  2014'!BF27+'7-d.  2014'!BF28,0)</f>
        <v>0</v>
      </c>
      <c r="M191" s="320">
        <f>+IFERROR('7-c.  2013'!BG24+'7-d.  2014'!BG27+'7-d.  2014'!BG28,0)</f>
        <v>0</v>
      </c>
      <c r="N191" s="320">
        <f>N190</f>
        <v>12</v>
      </c>
      <c r="O191" s="320">
        <v>6</v>
      </c>
      <c r="P191" s="320">
        <f>+IFERROR('7-c.  2013'!T24+'7-d.  2014'!T27+'7-d.  2014'!T28,0)</f>
        <v>5.8699999999999992</v>
      </c>
      <c r="Q191" s="320">
        <f>+IFERROR('7-c.  2013'!U24+'7-d.  2014'!U27+'7-d.  2014'!U28,0)</f>
        <v>5.8699999999999992</v>
      </c>
      <c r="R191" s="320">
        <f>+IFERROR('7-c.  2013'!V24+'7-d.  2014'!V27+'7-d.  2014'!V28,0)</f>
        <v>5.8699999999999992</v>
      </c>
      <c r="S191" s="320">
        <f>+IFERROR('7-c.  2013'!W24+'7-d.  2014'!W27+'7-d.  2014'!W28,0)</f>
        <v>0</v>
      </c>
      <c r="T191" s="320">
        <f>+IFERROR('7-c.  2013'!X24+'7-d.  2014'!X27+'7-d.  2014'!X28,0)</f>
        <v>0</v>
      </c>
      <c r="U191" s="320">
        <f>+IFERROR('7-c.  2013'!Y24+'7-d.  2014'!Y27+'7-d.  2014'!Y28,0)</f>
        <v>0</v>
      </c>
      <c r="V191" s="320">
        <f>+IFERROR('7-c.  2013'!Z24+'7-d.  2014'!Z27+'7-d.  2014'!Z28,0)</f>
        <v>0</v>
      </c>
      <c r="W191" s="320">
        <f>+IFERROR('7-c.  2013'!AA24+'7-d.  2014'!AA27+'7-d.  2014'!AA28,0)</f>
        <v>0</v>
      </c>
      <c r="X191" s="320">
        <f>+IFERROR('7-c.  2013'!AB24+'7-d.  2014'!AB27+'7-d.  2014'!AB28,0)</f>
        <v>0</v>
      </c>
      <c r="Y191" s="435">
        <f>Y190</f>
        <v>0</v>
      </c>
      <c r="Z191" s="435">
        <f>Z190</f>
        <v>0</v>
      </c>
      <c r="AA191" s="435">
        <f t="shared" ref="AA191:AL191" si="52">AA190</f>
        <v>1</v>
      </c>
      <c r="AB191" s="435">
        <f t="shared" si="52"/>
        <v>0</v>
      </c>
      <c r="AC191" s="435">
        <f t="shared" si="52"/>
        <v>0</v>
      </c>
      <c r="AD191" s="435">
        <f t="shared" si="52"/>
        <v>0</v>
      </c>
      <c r="AE191" s="435">
        <f t="shared" si="52"/>
        <v>0</v>
      </c>
      <c r="AF191" s="435">
        <f t="shared" si="52"/>
        <v>0</v>
      </c>
      <c r="AG191" s="435">
        <f t="shared" si="52"/>
        <v>0</v>
      </c>
      <c r="AH191" s="435">
        <f t="shared" si="52"/>
        <v>0</v>
      </c>
      <c r="AI191" s="435">
        <f t="shared" si="52"/>
        <v>0</v>
      </c>
      <c r="AJ191" s="435">
        <f t="shared" si="52"/>
        <v>0</v>
      </c>
      <c r="AK191" s="435">
        <f t="shared" si="52"/>
        <v>0</v>
      </c>
      <c r="AL191" s="435">
        <f t="shared" si="52"/>
        <v>0</v>
      </c>
      <c r="AM191" s="536"/>
    </row>
    <row r="192" spans="1:39" ht="15" outlineLevel="1">
      <c r="B192" s="339"/>
      <c r="C192" s="337"/>
      <c r="D192" s="341"/>
      <c r="E192" s="341"/>
      <c r="F192" s="341"/>
      <c r="G192" s="341"/>
      <c r="H192" s="341"/>
      <c r="I192" s="341"/>
      <c r="J192" s="341"/>
      <c r="K192" s="341"/>
      <c r="L192" s="341"/>
      <c r="M192" s="341"/>
      <c r="N192" s="316"/>
      <c r="O192" s="341"/>
      <c r="P192" s="341"/>
      <c r="Q192" s="341"/>
      <c r="R192" s="341"/>
      <c r="S192" s="341"/>
      <c r="T192" s="341"/>
      <c r="U192" s="341"/>
      <c r="V192" s="341"/>
      <c r="W192" s="341"/>
      <c r="X192" s="341"/>
      <c r="Y192" s="440"/>
      <c r="Z192" s="441"/>
      <c r="AA192" s="440"/>
      <c r="AB192" s="440"/>
      <c r="AC192" s="440"/>
      <c r="AD192" s="440"/>
      <c r="AE192" s="440"/>
      <c r="AF192" s="440"/>
      <c r="AG192" s="440"/>
      <c r="AH192" s="440"/>
      <c r="AI192" s="440"/>
      <c r="AJ192" s="440"/>
      <c r="AK192" s="440"/>
      <c r="AL192" s="440"/>
      <c r="AM192" s="338"/>
    </row>
    <row r="193" spans="1:39" s="308" customFormat="1" ht="15" outlineLevel="1">
      <c r="A193" s="540">
        <v>15</v>
      </c>
      <c r="B193" s="339" t="s">
        <v>498</v>
      </c>
      <c r="C193" s="316" t="s">
        <v>25</v>
      </c>
      <c r="D193" s="320">
        <v>33</v>
      </c>
      <c r="E193" s="320">
        <f>+'7-b.  2012'!AY39</f>
        <v>0</v>
      </c>
      <c r="F193" s="320">
        <f>+'7-b.  2012'!AZ39</f>
        <v>0</v>
      </c>
      <c r="G193" s="320">
        <f>+'7-b.  2012'!BA39</f>
        <v>0</v>
      </c>
      <c r="H193" s="320">
        <f>+'7-b.  2012'!BB39</f>
        <v>0</v>
      </c>
      <c r="I193" s="320">
        <f>+'7-b.  2012'!BC39</f>
        <v>0</v>
      </c>
      <c r="J193" s="320">
        <f>+'7-b.  2012'!BD39</f>
        <v>0</v>
      </c>
      <c r="K193" s="320">
        <f>+'7-b.  2012'!BE39</f>
        <v>0</v>
      </c>
      <c r="L193" s="320">
        <f>+'7-b.  2012'!BF39</f>
        <v>0</v>
      </c>
      <c r="M193" s="320">
        <f>+'7-b.  2012'!BG39</f>
        <v>0</v>
      </c>
      <c r="N193" s="316"/>
      <c r="O193" s="320">
        <v>6</v>
      </c>
      <c r="P193" s="320">
        <f>+'7-b.  2012'!T33</f>
        <v>0</v>
      </c>
      <c r="Q193" s="320">
        <f>+'7-b.  2012'!U33</f>
        <v>0</v>
      </c>
      <c r="R193" s="320">
        <f>+'7-b.  2012'!V33</f>
        <v>0</v>
      </c>
      <c r="S193" s="320">
        <f>+'7-b.  2012'!W33</f>
        <v>0</v>
      </c>
      <c r="T193" s="320">
        <f>+'7-b.  2012'!X33</f>
        <v>0</v>
      </c>
      <c r="U193" s="320">
        <f>+'7-b.  2012'!Y33</f>
        <v>0</v>
      </c>
      <c r="V193" s="320">
        <f>+'7-b.  2012'!Z33</f>
        <v>0</v>
      </c>
      <c r="W193" s="320">
        <f>+'7-b.  2012'!AA33</f>
        <v>0</v>
      </c>
      <c r="X193" s="320">
        <f>+'7-b.  2012'!AB33</f>
        <v>0</v>
      </c>
      <c r="Y193" s="439"/>
      <c r="Z193" s="439"/>
      <c r="AA193" s="439"/>
      <c r="AB193" s="439"/>
      <c r="AC193" s="439"/>
      <c r="AD193" s="439"/>
      <c r="AE193" s="439"/>
      <c r="AF193" s="439"/>
      <c r="AG193" s="439"/>
      <c r="AH193" s="439"/>
      <c r="AI193" s="439"/>
      <c r="AJ193" s="439"/>
      <c r="AK193" s="439"/>
      <c r="AL193" s="439"/>
      <c r="AM193" s="321">
        <f>SUM(Y193:AL193)</f>
        <v>0</v>
      </c>
    </row>
    <row r="194" spans="1:39" s="308" customFormat="1" ht="15" outlineLevel="1">
      <c r="A194" s="540"/>
      <c r="B194" s="340" t="s">
        <v>247</v>
      </c>
      <c r="C194" s="316" t="s">
        <v>164</v>
      </c>
      <c r="D194" s="320"/>
      <c r="E194" s="320"/>
      <c r="F194" s="320"/>
      <c r="G194" s="320"/>
      <c r="H194" s="320"/>
      <c r="I194" s="320"/>
      <c r="J194" s="320"/>
      <c r="K194" s="320"/>
      <c r="L194" s="320"/>
      <c r="M194" s="320"/>
      <c r="N194" s="316"/>
      <c r="O194" s="320"/>
      <c r="P194" s="320"/>
      <c r="Q194" s="320"/>
      <c r="R194" s="320"/>
      <c r="S194" s="320"/>
      <c r="T194" s="320"/>
      <c r="U194" s="320"/>
      <c r="V194" s="320"/>
      <c r="W194" s="320"/>
      <c r="X194" s="320"/>
      <c r="Y194" s="435">
        <f>Y193</f>
        <v>0</v>
      </c>
      <c r="Z194" s="435">
        <f>Z193</f>
        <v>0</v>
      </c>
      <c r="AA194" s="435">
        <f t="shared" ref="AA194:AL194" si="53">AA193</f>
        <v>0</v>
      </c>
      <c r="AB194" s="435">
        <f t="shared" si="53"/>
        <v>0</v>
      </c>
      <c r="AC194" s="435">
        <f t="shared" si="53"/>
        <v>0</v>
      </c>
      <c r="AD194" s="435">
        <f t="shared" si="53"/>
        <v>0</v>
      </c>
      <c r="AE194" s="435">
        <f t="shared" si="53"/>
        <v>0</v>
      </c>
      <c r="AF194" s="435">
        <f t="shared" si="53"/>
        <v>0</v>
      </c>
      <c r="AG194" s="435">
        <f t="shared" si="53"/>
        <v>0</v>
      </c>
      <c r="AH194" s="435">
        <f t="shared" si="53"/>
        <v>0</v>
      </c>
      <c r="AI194" s="435">
        <f t="shared" si="53"/>
        <v>0</v>
      </c>
      <c r="AJ194" s="435">
        <f t="shared" si="53"/>
        <v>0</v>
      </c>
      <c r="AK194" s="435">
        <f t="shared" si="53"/>
        <v>0</v>
      </c>
      <c r="AL194" s="435">
        <f t="shared" si="53"/>
        <v>0</v>
      </c>
      <c r="AM194" s="536"/>
    </row>
    <row r="195" spans="1:39" s="308" customFormat="1" ht="15" outlineLevel="1">
      <c r="A195" s="540"/>
      <c r="B195" s="339"/>
      <c r="C195" s="337"/>
      <c r="D195" s="341"/>
      <c r="E195" s="341"/>
      <c r="F195" s="341"/>
      <c r="G195" s="341"/>
      <c r="H195" s="341"/>
      <c r="I195" s="341"/>
      <c r="J195" s="341"/>
      <c r="K195" s="341"/>
      <c r="L195" s="341"/>
      <c r="M195" s="341"/>
      <c r="N195" s="316"/>
      <c r="O195" s="341"/>
      <c r="P195" s="341"/>
      <c r="Q195" s="341"/>
      <c r="R195" s="341"/>
      <c r="S195" s="341"/>
      <c r="T195" s="341"/>
      <c r="U195" s="341"/>
      <c r="V195" s="341"/>
      <c r="W195" s="341"/>
      <c r="X195" s="341"/>
      <c r="Y195" s="442"/>
      <c r="Z195" s="440"/>
      <c r="AA195" s="440"/>
      <c r="AB195" s="440"/>
      <c r="AC195" s="440"/>
      <c r="AD195" s="440"/>
      <c r="AE195" s="440"/>
      <c r="AF195" s="440"/>
      <c r="AG195" s="440"/>
      <c r="AH195" s="440"/>
      <c r="AI195" s="440"/>
      <c r="AJ195" s="440"/>
      <c r="AK195" s="440"/>
      <c r="AL195" s="440"/>
      <c r="AM195" s="338"/>
    </row>
    <row r="196" spans="1:39" s="308" customFormat="1" ht="30" outlineLevel="1">
      <c r="A196" s="540">
        <v>16</v>
      </c>
      <c r="B196" s="339" t="s">
        <v>499</v>
      </c>
      <c r="C196" s="316" t="s">
        <v>25</v>
      </c>
      <c r="D196" s="320"/>
      <c r="E196" s="320"/>
      <c r="F196" s="320"/>
      <c r="G196" s="320"/>
      <c r="H196" s="320"/>
      <c r="I196" s="320"/>
      <c r="J196" s="320"/>
      <c r="K196" s="320"/>
      <c r="L196" s="320"/>
      <c r="M196" s="320"/>
      <c r="N196" s="316"/>
      <c r="O196" s="320"/>
      <c r="P196" s="320"/>
      <c r="Q196" s="320"/>
      <c r="R196" s="320"/>
      <c r="S196" s="320"/>
      <c r="T196" s="320"/>
      <c r="U196" s="320"/>
      <c r="V196" s="320"/>
      <c r="W196" s="320"/>
      <c r="X196" s="320"/>
      <c r="Y196" s="439"/>
      <c r="Z196" s="439"/>
      <c r="AA196" s="439"/>
      <c r="AB196" s="439"/>
      <c r="AC196" s="439"/>
      <c r="AD196" s="439"/>
      <c r="AE196" s="439"/>
      <c r="AF196" s="439"/>
      <c r="AG196" s="439"/>
      <c r="AH196" s="439"/>
      <c r="AI196" s="439"/>
      <c r="AJ196" s="439"/>
      <c r="AK196" s="439"/>
      <c r="AL196" s="439"/>
      <c r="AM196" s="321">
        <f>SUM(Y196:AL196)</f>
        <v>0</v>
      </c>
    </row>
    <row r="197" spans="1:39" s="308" customFormat="1" ht="15" outlineLevel="1">
      <c r="A197" s="540"/>
      <c r="B197" s="340" t="s">
        <v>247</v>
      </c>
      <c r="C197" s="316" t="s">
        <v>164</v>
      </c>
      <c r="D197" s="320"/>
      <c r="E197" s="320"/>
      <c r="F197" s="320"/>
      <c r="G197" s="320"/>
      <c r="H197" s="320"/>
      <c r="I197" s="320"/>
      <c r="J197" s="320"/>
      <c r="K197" s="320"/>
      <c r="L197" s="320"/>
      <c r="M197" s="320"/>
      <c r="N197" s="316"/>
      <c r="O197" s="320"/>
      <c r="P197" s="320"/>
      <c r="Q197" s="320"/>
      <c r="R197" s="320"/>
      <c r="S197" s="320"/>
      <c r="T197" s="320"/>
      <c r="U197" s="320"/>
      <c r="V197" s="320"/>
      <c r="W197" s="320"/>
      <c r="X197" s="320"/>
      <c r="Y197" s="435">
        <f>Y196</f>
        <v>0</v>
      </c>
      <c r="Z197" s="435">
        <f>Z196</f>
        <v>0</v>
      </c>
      <c r="AA197" s="435">
        <f t="shared" ref="AA197:AL197" si="54">AA196</f>
        <v>0</v>
      </c>
      <c r="AB197" s="435">
        <f t="shared" si="54"/>
        <v>0</v>
      </c>
      <c r="AC197" s="435">
        <f t="shared" si="54"/>
        <v>0</v>
      </c>
      <c r="AD197" s="435">
        <f t="shared" si="54"/>
        <v>0</v>
      </c>
      <c r="AE197" s="435">
        <f t="shared" si="54"/>
        <v>0</v>
      </c>
      <c r="AF197" s="435">
        <f t="shared" si="54"/>
        <v>0</v>
      </c>
      <c r="AG197" s="435">
        <f t="shared" si="54"/>
        <v>0</v>
      </c>
      <c r="AH197" s="435">
        <f t="shared" si="54"/>
        <v>0</v>
      </c>
      <c r="AI197" s="435">
        <f t="shared" si="54"/>
        <v>0</v>
      </c>
      <c r="AJ197" s="435">
        <f t="shared" si="54"/>
        <v>0</v>
      </c>
      <c r="AK197" s="435">
        <f t="shared" si="54"/>
        <v>0</v>
      </c>
      <c r="AL197" s="435">
        <f t="shared" si="54"/>
        <v>0</v>
      </c>
      <c r="AM197" s="536"/>
    </row>
    <row r="198" spans="1:39" s="308" customFormat="1" ht="15" outlineLevel="1">
      <c r="A198" s="540"/>
      <c r="B198" s="339"/>
      <c r="C198" s="337"/>
      <c r="D198" s="341"/>
      <c r="E198" s="341"/>
      <c r="F198" s="341"/>
      <c r="G198" s="341"/>
      <c r="H198" s="341"/>
      <c r="I198" s="341"/>
      <c r="J198" s="341"/>
      <c r="K198" s="341"/>
      <c r="L198" s="341"/>
      <c r="M198" s="341"/>
      <c r="N198" s="316"/>
      <c r="O198" s="341"/>
      <c r="P198" s="341"/>
      <c r="Q198" s="341"/>
      <c r="R198" s="341"/>
      <c r="S198" s="341"/>
      <c r="T198" s="341"/>
      <c r="U198" s="341"/>
      <c r="V198" s="341"/>
      <c r="W198" s="341"/>
      <c r="X198" s="341"/>
      <c r="Y198" s="442"/>
      <c r="Z198" s="440"/>
      <c r="AA198" s="440"/>
      <c r="AB198" s="440"/>
      <c r="AC198" s="440"/>
      <c r="AD198" s="440"/>
      <c r="AE198" s="440"/>
      <c r="AF198" s="440"/>
      <c r="AG198" s="440"/>
      <c r="AH198" s="440"/>
      <c r="AI198" s="440"/>
      <c r="AJ198" s="440"/>
      <c r="AK198" s="440"/>
      <c r="AL198" s="440"/>
      <c r="AM198" s="338"/>
    </row>
    <row r="199" spans="1:39" ht="15" outlineLevel="1">
      <c r="A199" s="540">
        <v>17</v>
      </c>
      <c r="B199" s="339" t="s">
        <v>9</v>
      </c>
      <c r="C199" s="316" t="s">
        <v>25</v>
      </c>
      <c r="D199" s="320">
        <v>7718</v>
      </c>
      <c r="E199" s="320">
        <f>+'7-b.  2012'!AY37</f>
        <v>0</v>
      </c>
      <c r="F199" s="320">
        <f>+'7-b.  2012'!AZ37</f>
        <v>0</v>
      </c>
      <c r="G199" s="320">
        <f>+'7-b.  2012'!BA37</f>
        <v>0</v>
      </c>
      <c r="H199" s="320">
        <f>+'7-b.  2012'!BB37</f>
        <v>0</v>
      </c>
      <c r="I199" s="320">
        <f>+'7-b.  2012'!BC37</f>
        <v>0</v>
      </c>
      <c r="J199" s="320">
        <f>+'7-b.  2012'!BD37</f>
        <v>0</v>
      </c>
      <c r="K199" s="320">
        <f>+'7-b.  2012'!BE37</f>
        <v>0</v>
      </c>
      <c r="L199" s="320">
        <f>+'7-b.  2012'!BF37</f>
        <v>0</v>
      </c>
      <c r="M199" s="320">
        <f>+'7-b.  2012'!BG37</f>
        <v>0</v>
      </c>
      <c r="N199" s="316"/>
      <c r="O199" s="320">
        <v>531</v>
      </c>
      <c r="P199" s="320">
        <f>+'7-b.  2012'!T37</f>
        <v>0</v>
      </c>
      <c r="Q199" s="320">
        <f>+'7-b.  2012'!U37</f>
        <v>0</v>
      </c>
      <c r="R199" s="320">
        <f>+'7-b.  2012'!V37</f>
        <v>0</v>
      </c>
      <c r="S199" s="320">
        <f>+'7-b.  2012'!W37</f>
        <v>0</v>
      </c>
      <c r="T199" s="320">
        <f>+'7-b.  2012'!X37</f>
        <v>0</v>
      </c>
      <c r="U199" s="320">
        <f>+'7-b.  2012'!Y37</f>
        <v>0</v>
      </c>
      <c r="V199" s="320">
        <f>+'7-b.  2012'!Z37</f>
        <v>0</v>
      </c>
      <c r="W199" s="320">
        <f>+'7-b.  2012'!AA37</f>
        <v>0</v>
      </c>
      <c r="X199" s="320">
        <f>+'7-b.  2012'!AB37</f>
        <v>0</v>
      </c>
      <c r="Y199" s="439"/>
      <c r="Z199" s="439"/>
      <c r="AA199" s="439"/>
      <c r="AB199" s="439"/>
      <c r="AC199" s="439"/>
      <c r="AD199" s="439"/>
      <c r="AE199" s="439"/>
      <c r="AF199" s="439"/>
      <c r="AG199" s="439"/>
      <c r="AH199" s="439"/>
      <c r="AI199" s="439"/>
      <c r="AJ199" s="439"/>
      <c r="AK199" s="439"/>
      <c r="AL199" s="439"/>
      <c r="AM199" s="321">
        <f>SUM(Y199:AL199)</f>
        <v>0</v>
      </c>
    </row>
    <row r="200" spans="1:39" ht="15" outlineLevel="1">
      <c r="B200" s="319" t="s">
        <v>247</v>
      </c>
      <c r="C200" s="316" t="s">
        <v>164</v>
      </c>
      <c r="D200" s="320"/>
      <c r="E200" s="320"/>
      <c r="F200" s="320"/>
      <c r="G200" s="320"/>
      <c r="H200" s="320"/>
      <c r="I200" s="320"/>
      <c r="J200" s="320"/>
      <c r="K200" s="320"/>
      <c r="L200" s="320"/>
      <c r="M200" s="320"/>
      <c r="N200" s="316"/>
      <c r="O200" s="320"/>
      <c r="P200" s="320"/>
      <c r="Q200" s="320"/>
      <c r="R200" s="320"/>
      <c r="S200" s="320"/>
      <c r="T200" s="320"/>
      <c r="U200" s="320"/>
      <c r="V200" s="320"/>
      <c r="W200" s="320"/>
      <c r="X200" s="320"/>
      <c r="Y200" s="435">
        <f>Y199</f>
        <v>0</v>
      </c>
      <c r="Z200" s="435">
        <f>Z199</f>
        <v>0</v>
      </c>
      <c r="AA200" s="435">
        <f t="shared" ref="AA200:AL200" si="55">AA199</f>
        <v>0</v>
      </c>
      <c r="AB200" s="435">
        <f t="shared" si="55"/>
        <v>0</v>
      </c>
      <c r="AC200" s="435">
        <f t="shared" si="55"/>
        <v>0</v>
      </c>
      <c r="AD200" s="435">
        <f t="shared" si="55"/>
        <v>0</v>
      </c>
      <c r="AE200" s="435">
        <f t="shared" si="55"/>
        <v>0</v>
      </c>
      <c r="AF200" s="435">
        <f t="shared" si="55"/>
        <v>0</v>
      </c>
      <c r="AG200" s="435">
        <f t="shared" si="55"/>
        <v>0</v>
      </c>
      <c r="AH200" s="435">
        <f t="shared" si="55"/>
        <v>0</v>
      </c>
      <c r="AI200" s="435">
        <f t="shared" si="55"/>
        <v>0</v>
      </c>
      <c r="AJ200" s="435">
        <f t="shared" si="55"/>
        <v>0</v>
      </c>
      <c r="AK200" s="435">
        <f t="shared" si="55"/>
        <v>0</v>
      </c>
      <c r="AL200" s="435">
        <f t="shared" si="55"/>
        <v>0</v>
      </c>
      <c r="AM200" s="536"/>
    </row>
    <row r="201" spans="1:39" ht="15" outlineLevel="1">
      <c r="B201" s="340"/>
      <c r="C201" s="330"/>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443"/>
      <c r="Z201" s="444"/>
      <c r="AA201" s="444"/>
      <c r="AB201" s="444"/>
      <c r="AC201" s="444"/>
      <c r="AD201" s="444"/>
      <c r="AE201" s="444"/>
      <c r="AF201" s="444"/>
      <c r="AG201" s="444"/>
      <c r="AH201" s="444"/>
      <c r="AI201" s="444"/>
      <c r="AJ201" s="444"/>
      <c r="AK201" s="444"/>
      <c r="AL201" s="444"/>
      <c r="AM201" s="342"/>
    </row>
    <row r="202" spans="1:39" ht="15.6" outlineLevel="1">
      <c r="A202" s="541"/>
      <c r="B202" s="313" t="s">
        <v>10</v>
      </c>
      <c r="C202" s="314"/>
      <c r="D202" s="314"/>
      <c r="E202" s="314"/>
      <c r="F202" s="314"/>
      <c r="G202" s="314"/>
      <c r="H202" s="314"/>
      <c r="I202" s="314"/>
      <c r="J202" s="314"/>
      <c r="K202" s="314"/>
      <c r="L202" s="314"/>
      <c r="M202" s="314"/>
      <c r="N202" s="315"/>
      <c r="O202" s="314"/>
      <c r="P202" s="314"/>
      <c r="Q202" s="314"/>
      <c r="R202" s="314"/>
      <c r="S202" s="314"/>
      <c r="T202" s="314"/>
      <c r="U202" s="314"/>
      <c r="V202" s="314"/>
      <c r="W202" s="314"/>
      <c r="X202" s="314"/>
      <c r="Y202" s="438"/>
      <c r="Z202" s="438"/>
      <c r="AA202" s="438"/>
      <c r="AB202" s="438"/>
      <c r="AC202" s="438"/>
      <c r="AD202" s="438"/>
      <c r="AE202" s="438"/>
      <c r="AF202" s="438"/>
      <c r="AG202" s="438"/>
      <c r="AH202" s="438"/>
      <c r="AI202" s="438"/>
      <c r="AJ202" s="438"/>
      <c r="AK202" s="438"/>
      <c r="AL202" s="438"/>
      <c r="AM202" s="317"/>
    </row>
    <row r="203" spans="1:39" ht="15" outlineLevel="1">
      <c r="A203" s="540">
        <v>18</v>
      </c>
      <c r="B203" s="340" t="s">
        <v>11</v>
      </c>
      <c r="C203" s="316" t="s">
        <v>25</v>
      </c>
      <c r="D203" s="320"/>
      <c r="E203" s="320"/>
      <c r="F203" s="320"/>
      <c r="G203" s="320"/>
      <c r="H203" s="320"/>
      <c r="I203" s="320"/>
      <c r="J203" s="320"/>
      <c r="K203" s="320"/>
      <c r="L203" s="320"/>
      <c r="M203" s="320"/>
      <c r="N203" s="320">
        <v>12</v>
      </c>
      <c r="O203" s="320"/>
      <c r="P203" s="320"/>
      <c r="Q203" s="320"/>
      <c r="R203" s="320"/>
      <c r="S203" s="320"/>
      <c r="T203" s="320"/>
      <c r="U203" s="320"/>
      <c r="V203" s="320"/>
      <c r="W203" s="320"/>
      <c r="X203" s="320"/>
      <c r="Y203" s="450"/>
      <c r="Z203" s="439"/>
      <c r="AA203" s="439"/>
      <c r="AB203" s="439"/>
      <c r="AC203" s="439"/>
      <c r="AD203" s="439"/>
      <c r="AE203" s="439"/>
      <c r="AF203" s="439"/>
      <c r="AG203" s="439"/>
      <c r="AH203" s="439"/>
      <c r="AI203" s="439"/>
      <c r="AJ203" s="439"/>
      <c r="AK203" s="439"/>
      <c r="AL203" s="439"/>
      <c r="AM203" s="321">
        <f>SUM(Y203:AL203)</f>
        <v>0</v>
      </c>
    </row>
    <row r="204" spans="1:39" ht="15" outlineLevel="1">
      <c r="B204" s="319" t="s">
        <v>247</v>
      </c>
      <c r="C204" s="316" t="s">
        <v>164</v>
      </c>
      <c r="D204" s="320"/>
      <c r="E204" s="320"/>
      <c r="F204" s="320"/>
      <c r="G204" s="320"/>
      <c r="H204" s="320"/>
      <c r="I204" s="320"/>
      <c r="J204" s="320"/>
      <c r="K204" s="320"/>
      <c r="L204" s="320"/>
      <c r="M204" s="320"/>
      <c r="N204" s="320">
        <f>N203</f>
        <v>12</v>
      </c>
      <c r="O204" s="320"/>
      <c r="P204" s="320"/>
      <c r="Q204" s="320"/>
      <c r="R204" s="320"/>
      <c r="S204" s="320"/>
      <c r="T204" s="320"/>
      <c r="U204" s="320"/>
      <c r="V204" s="320"/>
      <c r="W204" s="320"/>
      <c r="X204" s="320"/>
      <c r="Y204" s="435">
        <f>Y203</f>
        <v>0</v>
      </c>
      <c r="Z204" s="435">
        <f>Z203</f>
        <v>0</v>
      </c>
      <c r="AA204" s="435">
        <f t="shared" ref="AA204:AL204" si="56">AA203</f>
        <v>0</v>
      </c>
      <c r="AB204" s="435">
        <f t="shared" si="56"/>
        <v>0</v>
      </c>
      <c r="AC204" s="435">
        <f t="shared" si="56"/>
        <v>0</v>
      </c>
      <c r="AD204" s="435">
        <f t="shared" si="56"/>
        <v>0</v>
      </c>
      <c r="AE204" s="435">
        <f t="shared" si="56"/>
        <v>0</v>
      </c>
      <c r="AF204" s="435">
        <f t="shared" si="56"/>
        <v>0</v>
      </c>
      <c r="AG204" s="435">
        <f t="shared" si="56"/>
        <v>0</v>
      </c>
      <c r="AH204" s="435">
        <f t="shared" si="56"/>
        <v>0</v>
      </c>
      <c r="AI204" s="435">
        <f t="shared" si="56"/>
        <v>0</v>
      </c>
      <c r="AJ204" s="435">
        <f t="shared" si="56"/>
        <v>0</v>
      </c>
      <c r="AK204" s="435">
        <f t="shared" si="56"/>
        <v>0</v>
      </c>
      <c r="AL204" s="435">
        <f t="shared" si="56"/>
        <v>0</v>
      </c>
      <c r="AM204" s="536"/>
    </row>
    <row r="205" spans="1:39" ht="15" outlineLevel="1">
      <c r="A205" s="543"/>
      <c r="B205" s="340"/>
      <c r="C205" s="330"/>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436"/>
      <c r="Z205" s="445"/>
      <c r="AA205" s="445"/>
      <c r="AB205" s="445"/>
      <c r="AC205" s="445"/>
      <c r="AD205" s="445"/>
      <c r="AE205" s="445"/>
      <c r="AF205" s="445"/>
      <c r="AG205" s="445"/>
      <c r="AH205" s="445"/>
      <c r="AI205" s="445"/>
      <c r="AJ205" s="445"/>
      <c r="AK205" s="445"/>
      <c r="AL205" s="445"/>
      <c r="AM205" s="331"/>
    </row>
    <row r="206" spans="1:39" ht="15" outlineLevel="1">
      <c r="A206" s="540">
        <v>19</v>
      </c>
      <c r="B206" s="340" t="s">
        <v>12</v>
      </c>
      <c r="C206" s="316" t="s">
        <v>25</v>
      </c>
      <c r="D206" s="320"/>
      <c r="E206" s="320"/>
      <c r="F206" s="320"/>
      <c r="G206" s="320"/>
      <c r="H206" s="320"/>
      <c r="I206" s="320"/>
      <c r="J206" s="320"/>
      <c r="K206" s="320"/>
      <c r="L206" s="320"/>
      <c r="M206" s="320"/>
      <c r="N206" s="320">
        <v>12</v>
      </c>
      <c r="O206" s="320"/>
      <c r="P206" s="320"/>
      <c r="Q206" s="320"/>
      <c r="R206" s="320"/>
      <c r="S206" s="320"/>
      <c r="T206" s="320"/>
      <c r="U206" s="320"/>
      <c r="V206" s="320"/>
      <c r="W206" s="320"/>
      <c r="X206" s="320"/>
      <c r="Y206" s="434"/>
      <c r="Z206" s="439"/>
      <c r="AA206" s="439"/>
      <c r="AB206" s="439"/>
      <c r="AC206" s="439"/>
      <c r="AD206" s="439"/>
      <c r="AE206" s="439"/>
      <c r="AF206" s="439"/>
      <c r="AG206" s="439"/>
      <c r="AH206" s="439"/>
      <c r="AI206" s="439"/>
      <c r="AJ206" s="439"/>
      <c r="AK206" s="439"/>
      <c r="AL206" s="439"/>
      <c r="AM206" s="321">
        <f>SUM(Y206:AL206)</f>
        <v>0</v>
      </c>
    </row>
    <row r="207" spans="1:39" ht="15" outlineLevel="1">
      <c r="B207" s="319" t="s">
        <v>247</v>
      </c>
      <c r="C207" s="316" t="s">
        <v>164</v>
      </c>
      <c r="D207" s="320"/>
      <c r="E207" s="320"/>
      <c r="F207" s="320"/>
      <c r="G207" s="320"/>
      <c r="H207" s="320"/>
      <c r="I207" s="320"/>
      <c r="J207" s="320"/>
      <c r="K207" s="320"/>
      <c r="L207" s="320"/>
      <c r="M207" s="320"/>
      <c r="N207" s="320">
        <f>N206</f>
        <v>12</v>
      </c>
      <c r="O207" s="320"/>
      <c r="P207" s="320"/>
      <c r="Q207" s="320"/>
      <c r="R207" s="320"/>
      <c r="S207" s="320"/>
      <c r="T207" s="320"/>
      <c r="U207" s="320"/>
      <c r="V207" s="320"/>
      <c r="W207" s="320"/>
      <c r="X207" s="320"/>
      <c r="Y207" s="435">
        <f>Y206</f>
        <v>0</v>
      </c>
      <c r="Z207" s="435">
        <f>Z206</f>
        <v>0</v>
      </c>
      <c r="AA207" s="435">
        <f t="shared" ref="AA207:AL207" si="57">AA206</f>
        <v>0</v>
      </c>
      <c r="AB207" s="435">
        <f t="shared" si="57"/>
        <v>0</v>
      </c>
      <c r="AC207" s="435">
        <f t="shared" si="57"/>
        <v>0</v>
      </c>
      <c r="AD207" s="435">
        <f t="shared" si="57"/>
        <v>0</v>
      </c>
      <c r="AE207" s="435">
        <f t="shared" si="57"/>
        <v>0</v>
      </c>
      <c r="AF207" s="435">
        <f t="shared" si="57"/>
        <v>0</v>
      </c>
      <c r="AG207" s="435">
        <f t="shared" si="57"/>
        <v>0</v>
      </c>
      <c r="AH207" s="435">
        <f t="shared" si="57"/>
        <v>0</v>
      </c>
      <c r="AI207" s="435">
        <f t="shared" si="57"/>
        <v>0</v>
      </c>
      <c r="AJ207" s="435">
        <f t="shared" si="57"/>
        <v>0</v>
      </c>
      <c r="AK207" s="435">
        <f t="shared" si="57"/>
        <v>0</v>
      </c>
      <c r="AL207" s="435">
        <f t="shared" si="57"/>
        <v>0</v>
      </c>
      <c r="AM207" s="536"/>
    </row>
    <row r="208" spans="1:39" ht="15" outlineLevel="1">
      <c r="B208" s="340"/>
      <c r="C208" s="330"/>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446"/>
      <c r="Z208" s="446"/>
      <c r="AA208" s="436"/>
      <c r="AB208" s="436"/>
      <c r="AC208" s="436"/>
      <c r="AD208" s="436"/>
      <c r="AE208" s="436"/>
      <c r="AF208" s="436"/>
      <c r="AG208" s="436"/>
      <c r="AH208" s="436"/>
      <c r="AI208" s="436"/>
      <c r="AJ208" s="436"/>
      <c r="AK208" s="436"/>
      <c r="AL208" s="436"/>
      <c r="AM208" s="331"/>
    </row>
    <row r="209" spans="1:39" ht="15" outlineLevel="1">
      <c r="A209" s="540">
        <v>20</v>
      </c>
      <c r="B209" s="340" t="s">
        <v>13</v>
      </c>
      <c r="C209" s="316" t="s">
        <v>25</v>
      </c>
      <c r="D209" s="320">
        <v>479921</v>
      </c>
      <c r="E209" s="320">
        <f>+'7-b.  2012'!AY38</f>
        <v>479921.39049999998</v>
      </c>
      <c r="F209" s="320">
        <f>+'7-b.  2012'!AZ38</f>
        <v>479921.39049999998</v>
      </c>
      <c r="G209" s="320">
        <f>+'7-b.  2012'!BA38</f>
        <v>479921.39049999998</v>
      </c>
      <c r="H209" s="320">
        <f>+'7-b.  2012'!BB38</f>
        <v>479921.39049999998</v>
      </c>
      <c r="I209" s="320">
        <f>+'7-b.  2012'!BC38</f>
        <v>479921.39049999998</v>
      </c>
      <c r="J209" s="320">
        <f>+'7-b.  2012'!BD38</f>
        <v>479921.39049999998</v>
      </c>
      <c r="K209" s="320">
        <f>+'7-b.  2012'!BE38</f>
        <v>479921.39049999998</v>
      </c>
      <c r="L209" s="320">
        <f>+'7-b.  2012'!BF38</f>
        <v>479921.39049999998</v>
      </c>
      <c r="M209" s="320">
        <f>+'7-b.  2012'!BG38</f>
        <v>479921.39049999998</v>
      </c>
      <c r="N209" s="320">
        <v>12</v>
      </c>
      <c r="O209" s="320">
        <v>60</v>
      </c>
      <c r="P209" s="320">
        <f>+'7-b.  2012'!T38</f>
        <v>60.261147999999999</v>
      </c>
      <c r="Q209" s="320">
        <f>+'7-b.  2012'!U38</f>
        <v>60.261147999999999</v>
      </c>
      <c r="R209" s="320">
        <f>+'7-b.  2012'!V38</f>
        <v>60.261147999999999</v>
      </c>
      <c r="S209" s="320">
        <f>+'7-b.  2012'!W38</f>
        <v>60.261147999999999</v>
      </c>
      <c r="T209" s="320">
        <f>+'7-b.  2012'!X38</f>
        <v>60.261147999999999</v>
      </c>
      <c r="U209" s="320">
        <f>+'7-b.  2012'!Y38</f>
        <v>60.261147999999999</v>
      </c>
      <c r="V209" s="320">
        <f>+'7-b.  2012'!Z38</f>
        <v>60.261147999999999</v>
      </c>
      <c r="W209" s="320">
        <f>+'7-b.  2012'!AA38</f>
        <v>60.261147999999999</v>
      </c>
      <c r="X209" s="320">
        <f>+'7-b.  2012'!AB38</f>
        <v>60.261147999999999</v>
      </c>
      <c r="Y209" s="434"/>
      <c r="Z209" s="439"/>
      <c r="AA209" s="439">
        <v>1</v>
      </c>
      <c r="AB209" s="439"/>
      <c r="AC209" s="439"/>
      <c r="AD209" s="439"/>
      <c r="AE209" s="439"/>
      <c r="AF209" s="439"/>
      <c r="AG209" s="439"/>
      <c r="AH209" s="439"/>
      <c r="AI209" s="439"/>
      <c r="AJ209" s="439"/>
      <c r="AK209" s="439"/>
      <c r="AL209" s="439"/>
      <c r="AM209" s="321">
        <f>SUM(Y209:AL209)</f>
        <v>1</v>
      </c>
    </row>
    <row r="210" spans="1:39" ht="15" outlineLevel="1">
      <c r="B210" s="319" t="s">
        <v>247</v>
      </c>
      <c r="C210" s="316" t="s">
        <v>164</v>
      </c>
      <c r="D210" s="320">
        <v>5452</v>
      </c>
      <c r="E210" s="320">
        <f>+'7-d.  2014'!AY80</f>
        <v>3877.82</v>
      </c>
      <c r="F210" s="320">
        <f>+'7-d.  2014'!AZ80</f>
        <v>3877.82</v>
      </c>
      <c r="G210" s="320">
        <f>+'7-d.  2014'!BA80</f>
        <v>3877.82</v>
      </c>
      <c r="H210" s="320">
        <f>+'7-d.  2014'!BB80</f>
        <v>3877.82</v>
      </c>
      <c r="I210" s="320">
        <f>+'7-d.  2014'!BC80</f>
        <v>3877.82</v>
      </c>
      <c r="J210" s="320">
        <f>+'7-d.  2014'!BD80</f>
        <v>5452.46</v>
      </c>
      <c r="K210" s="320">
        <f>+'7-d.  2014'!BE80</f>
        <v>5452.46</v>
      </c>
      <c r="L210" s="320">
        <f>+'7-d.  2014'!BF80</f>
        <v>5452.46</v>
      </c>
      <c r="M210" s="320">
        <f>+'7-d.  2014'!BG80</f>
        <v>5452.46</v>
      </c>
      <c r="N210" s="320">
        <f>N209</f>
        <v>12</v>
      </c>
      <c r="O210" s="320">
        <v>7</v>
      </c>
      <c r="P210" s="320">
        <f>+'7-d.  2014'!T80</f>
        <v>5.87</v>
      </c>
      <c r="Q210" s="320">
        <f>+'7-d.  2014'!U80</f>
        <v>5.87</v>
      </c>
      <c r="R210" s="320">
        <f>+'7-d.  2014'!V80</f>
        <v>5.87</v>
      </c>
      <c r="S210" s="320">
        <f>+'7-d.  2014'!W80</f>
        <v>5.87</v>
      </c>
      <c r="T210" s="320">
        <f>+'7-d.  2014'!X80</f>
        <v>5.87</v>
      </c>
      <c r="U210" s="320">
        <f>+'7-d.  2014'!Y80</f>
        <v>6.65</v>
      </c>
      <c r="V210" s="320">
        <f>+'7-d.  2014'!Z80</f>
        <v>6.65</v>
      </c>
      <c r="W210" s="320">
        <f>+'7-d.  2014'!AA80</f>
        <v>6.65</v>
      </c>
      <c r="X210" s="320">
        <f>+'7-d.  2014'!AB80</f>
        <v>6.65</v>
      </c>
      <c r="Y210" s="435">
        <f>Y209</f>
        <v>0</v>
      </c>
      <c r="Z210" s="435">
        <f>Z209</f>
        <v>0</v>
      </c>
      <c r="AA210" s="435">
        <f t="shared" ref="AA210:AL210" si="58">AA209</f>
        <v>1</v>
      </c>
      <c r="AB210" s="435">
        <f t="shared" si="58"/>
        <v>0</v>
      </c>
      <c r="AC210" s="435">
        <f t="shared" si="58"/>
        <v>0</v>
      </c>
      <c r="AD210" s="435">
        <f t="shared" si="58"/>
        <v>0</v>
      </c>
      <c r="AE210" s="435">
        <f t="shared" si="58"/>
        <v>0</v>
      </c>
      <c r="AF210" s="435">
        <f t="shared" si="58"/>
        <v>0</v>
      </c>
      <c r="AG210" s="435">
        <f t="shared" si="58"/>
        <v>0</v>
      </c>
      <c r="AH210" s="435">
        <f t="shared" si="58"/>
        <v>0</v>
      </c>
      <c r="AI210" s="435">
        <f t="shared" si="58"/>
        <v>0</v>
      </c>
      <c r="AJ210" s="435">
        <f t="shared" si="58"/>
        <v>0</v>
      </c>
      <c r="AK210" s="435">
        <f t="shared" si="58"/>
        <v>0</v>
      </c>
      <c r="AL210" s="435">
        <f t="shared" si="58"/>
        <v>0</v>
      </c>
      <c r="AM210" s="536"/>
    </row>
    <row r="211" spans="1:39" ht="15" outlineLevel="1">
      <c r="B211" s="340"/>
      <c r="C211" s="330"/>
      <c r="D211" s="316"/>
      <c r="E211" s="316"/>
      <c r="F211" s="316"/>
      <c r="G211" s="316"/>
      <c r="H211" s="316"/>
      <c r="I211" s="316"/>
      <c r="J211" s="316"/>
      <c r="K211" s="316"/>
      <c r="L211" s="316"/>
      <c r="M211" s="316"/>
      <c r="N211" s="343"/>
      <c r="O211" s="316"/>
      <c r="P211" s="316"/>
      <c r="Q211" s="316"/>
      <c r="R211" s="316"/>
      <c r="S211" s="316"/>
      <c r="T211" s="316"/>
      <c r="U211" s="316"/>
      <c r="V211" s="316"/>
      <c r="W211" s="316"/>
      <c r="X211" s="316"/>
      <c r="Y211" s="436"/>
      <c r="Z211" s="436"/>
      <c r="AA211" s="436"/>
      <c r="AB211" s="436"/>
      <c r="AC211" s="436"/>
      <c r="AD211" s="436"/>
      <c r="AE211" s="436"/>
      <c r="AF211" s="436"/>
      <c r="AG211" s="436"/>
      <c r="AH211" s="436"/>
      <c r="AI211" s="436"/>
      <c r="AJ211" s="436"/>
      <c r="AK211" s="436"/>
      <c r="AL211" s="436"/>
      <c r="AM211" s="331"/>
    </row>
    <row r="212" spans="1:39" ht="15" outlineLevel="1">
      <c r="A212" s="540">
        <v>21</v>
      </c>
      <c r="B212" s="340" t="s">
        <v>22</v>
      </c>
      <c r="C212" s="316" t="s">
        <v>25</v>
      </c>
      <c r="D212" s="320"/>
      <c r="E212" s="320"/>
      <c r="F212" s="320"/>
      <c r="G212" s="320"/>
      <c r="H212" s="320"/>
      <c r="I212" s="320"/>
      <c r="J212" s="320"/>
      <c r="K212" s="320"/>
      <c r="L212" s="320"/>
      <c r="M212" s="320"/>
      <c r="N212" s="320">
        <v>12</v>
      </c>
      <c r="O212" s="320"/>
      <c r="P212" s="320"/>
      <c r="Q212" s="320"/>
      <c r="R212" s="320"/>
      <c r="S212" s="320"/>
      <c r="T212" s="320"/>
      <c r="U212" s="320"/>
      <c r="V212" s="320"/>
      <c r="W212" s="320"/>
      <c r="X212" s="320"/>
      <c r="Y212" s="434"/>
      <c r="Z212" s="439"/>
      <c r="AA212" s="439"/>
      <c r="AB212" s="439"/>
      <c r="AC212" s="439"/>
      <c r="AD212" s="439"/>
      <c r="AE212" s="439"/>
      <c r="AF212" s="439"/>
      <c r="AG212" s="439"/>
      <c r="AH212" s="439"/>
      <c r="AI212" s="439"/>
      <c r="AJ212" s="439"/>
      <c r="AK212" s="439"/>
      <c r="AL212" s="439"/>
      <c r="AM212" s="321">
        <f>SUM(Y212:AL212)</f>
        <v>0</v>
      </c>
    </row>
    <row r="213" spans="1:39" ht="15" outlineLevel="1">
      <c r="B213" s="319" t="s">
        <v>247</v>
      </c>
      <c r="C213" s="316" t="s">
        <v>164</v>
      </c>
      <c r="D213" s="320"/>
      <c r="E213" s="320"/>
      <c r="F213" s="320"/>
      <c r="G213" s="320"/>
      <c r="H213" s="320"/>
      <c r="I213" s="320"/>
      <c r="J213" s="320"/>
      <c r="K213" s="320"/>
      <c r="L213" s="320"/>
      <c r="M213" s="320"/>
      <c r="N213" s="320">
        <f>N212</f>
        <v>12</v>
      </c>
      <c r="O213" s="320"/>
      <c r="P213" s="320"/>
      <c r="Q213" s="320"/>
      <c r="R213" s="320"/>
      <c r="S213" s="320"/>
      <c r="T213" s="320"/>
      <c r="U213" s="320"/>
      <c r="V213" s="320"/>
      <c r="W213" s="320"/>
      <c r="X213" s="320"/>
      <c r="Y213" s="435">
        <f>Y212</f>
        <v>0</v>
      </c>
      <c r="Z213" s="435">
        <f>Z212</f>
        <v>0</v>
      </c>
      <c r="AA213" s="435">
        <f t="shared" ref="AA213:AL213" si="59">AA212</f>
        <v>0</v>
      </c>
      <c r="AB213" s="435">
        <f t="shared" si="59"/>
        <v>0</v>
      </c>
      <c r="AC213" s="435">
        <f t="shared" si="59"/>
        <v>0</v>
      </c>
      <c r="AD213" s="435">
        <f t="shared" si="59"/>
        <v>0</v>
      </c>
      <c r="AE213" s="435">
        <f t="shared" si="59"/>
        <v>0</v>
      </c>
      <c r="AF213" s="435">
        <f t="shared" si="59"/>
        <v>0</v>
      </c>
      <c r="AG213" s="435">
        <f t="shared" si="59"/>
        <v>0</v>
      </c>
      <c r="AH213" s="435">
        <f t="shared" si="59"/>
        <v>0</v>
      </c>
      <c r="AI213" s="435">
        <f t="shared" si="59"/>
        <v>0</v>
      </c>
      <c r="AJ213" s="435">
        <f t="shared" si="59"/>
        <v>0</v>
      </c>
      <c r="AK213" s="435">
        <f t="shared" si="59"/>
        <v>0</v>
      </c>
      <c r="AL213" s="435">
        <f t="shared" si="59"/>
        <v>0</v>
      </c>
      <c r="AM213" s="536"/>
    </row>
    <row r="214" spans="1:39" ht="15" outlineLevel="1">
      <c r="B214" s="340"/>
      <c r="C214" s="330"/>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446"/>
      <c r="Z214" s="436"/>
      <c r="AA214" s="436"/>
      <c r="AB214" s="436"/>
      <c r="AC214" s="436"/>
      <c r="AD214" s="436"/>
      <c r="AE214" s="436"/>
      <c r="AF214" s="436"/>
      <c r="AG214" s="436"/>
      <c r="AH214" s="436"/>
      <c r="AI214" s="436"/>
      <c r="AJ214" s="436"/>
      <c r="AK214" s="436"/>
      <c r="AL214" s="436"/>
      <c r="AM214" s="331"/>
    </row>
    <row r="215" spans="1:39" ht="15" outlineLevel="1">
      <c r="A215" s="540">
        <v>22</v>
      </c>
      <c r="B215" s="340" t="s">
        <v>9</v>
      </c>
      <c r="C215" s="316" t="s">
        <v>25</v>
      </c>
      <c r="D215" s="320">
        <v>155311</v>
      </c>
      <c r="E215" s="320">
        <f>+'7-b.  2012'!AY35</f>
        <v>0</v>
      </c>
      <c r="F215" s="320">
        <f>+'7-b.  2012'!AZ35</f>
        <v>0</v>
      </c>
      <c r="G215" s="320">
        <f>+'7-b.  2012'!BA35</f>
        <v>0</v>
      </c>
      <c r="H215" s="320">
        <f>+'7-b.  2012'!BB35</f>
        <v>0</v>
      </c>
      <c r="I215" s="320">
        <f>+'7-b.  2012'!BC35</f>
        <v>0</v>
      </c>
      <c r="J215" s="320">
        <f>+'7-b.  2012'!BD35</f>
        <v>0</v>
      </c>
      <c r="K215" s="320">
        <f>+'7-b.  2012'!BE35</f>
        <v>0</v>
      </c>
      <c r="L215" s="320">
        <f>+'7-b.  2012'!BF35</f>
        <v>0</v>
      </c>
      <c r="M215" s="320">
        <f>+'7-b.  2012'!BG35</f>
        <v>0</v>
      </c>
      <c r="N215" s="316"/>
      <c r="O215" s="320">
        <v>6445</v>
      </c>
      <c r="P215" s="320">
        <f>+'7-b.  2012'!T35</f>
        <v>0</v>
      </c>
      <c r="Q215" s="320">
        <f>+'7-b.  2012'!U35</f>
        <v>0</v>
      </c>
      <c r="R215" s="320">
        <f>+'7-b.  2012'!V35</f>
        <v>0</v>
      </c>
      <c r="S215" s="320">
        <f>+'7-b.  2012'!W35</f>
        <v>0</v>
      </c>
      <c r="T215" s="320">
        <f>+'7-b.  2012'!X35</f>
        <v>0</v>
      </c>
      <c r="U215" s="320">
        <f>+'7-b.  2012'!Y35</f>
        <v>0</v>
      </c>
      <c r="V215" s="320">
        <f>+'7-b.  2012'!Z35</f>
        <v>0</v>
      </c>
      <c r="W215" s="320">
        <f>+'7-b.  2012'!AA35</f>
        <v>0</v>
      </c>
      <c r="X215" s="320">
        <f>+'7-b.  2012'!AB35</f>
        <v>0</v>
      </c>
      <c r="Y215" s="434"/>
      <c r="Z215" s="439"/>
      <c r="AA215" s="439"/>
      <c r="AB215" s="439"/>
      <c r="AC215" s="439"/>
      <c r="AD215" s="439"/>
      <c r="AE215" s="439"/>
      <c r="AF215" s="439"/>
      <c r="AG215" s="439"/>
      <c r="AH215" s="439"/>
      <c r="AI215" s="439"/>
      <c r="AJ215" s="439"/>
      <c r="AK215" s="439"/>
      <c r="AL215" s="439"/>
      <c r="AM215" s="321">
        <f>SUM(Y215:AL215)</f>
        <v>0</v>
      </c>
    </row>
    <row r="216" spans="1:39" ht="15" outlineLevel="1">
      <c r="B216" s="319" t="s">
        <v>247</v>
      </c>
      <c r="C216" s="316" t="s">
        <v>164</v>
      </c>
      <c r="D216" s="320"/>
      <c r="E216" s="320"/>
      <c r="F216" s="320"/>
      <c r="G216" s="320"/>
      <c r="H216" s="320"/>
      <c r="I216" s="320"/>
      <c r="J216" s="320"/>
      <c r="K216" s="320"/>
      <c r="L216" s="320"/>
      <c r="M216" s="320"/>
      <c r="N216" s="316"/>
      <c r="O216" s="320"/>
      <c r="P216" s="320"/>
      <c r="Q216" s="320"/>
      <c r="R216" s="320"/>
      <c r="S216" s="320"/>
      <c r="T216" s="320"/>
      <c r="U216" s="320"/>
      <c r="V216" s="320"/>
      <c r="W216" s="320"/>
      <c r="X216" s="320"/>
      <c r="Y216" s="435">
        <f>Y215</f>
        <v>0</v>
      </c>
      <c r="Z216" s="435">
        <f>Z215</f>
        <v>0</v>
      </c>
      <c r="AA216" s="435">
        <f t="shared" ref="AA216:AL216" si="60">AA215</f>
        <v>0</v>
      </c>
      <c r="AB216" s="435">
        <f t="shared" si="60"/>
        <v>0</v>
      </c>
      <c r="AC216" s="435">
        <f t="shared" si="60"/>
        <v>0</v>
      </c>
      <c r="AD216" s="435">
        <f t="shared" si="60"/>
        <v>0</v>
      </c>
      <c r="AE216" s="435">
        <f t="shared" si="60"/>
        <v>0</v>
      </c>
      <c r="AF216" s="435">
        <f t="shared" si="60"/>
        <v>0</v>
      </c>
      <c r="AG216" s="435">
        <f t="shared" si="60"/>
        <v>0</v>
      </c>
      <c r="AH216" s="435">
        <f t="shared" si="60"/>
        <v>0</v>
      </c>
      <c r="AI216" s="435">
        <f t="shared" si="60"/>
        <v>0</v>
      </c>
      <c r="AJ216" s="435">
        <f t="shared" si="60"/>
        <v>0</v>
      </c>
      <c r="AK216" s="435">
        <f t="shared" si="60"/>
        <v>0</v>
      </c>
      <c r="AL216" s="435">
        <f t="shared" si="60"/>
        <v>0</v>
      </c>
      <c r="AM216" s="536"/>
    </row>
    <row r="217" spans="1:39" ht="15" outlineLevel="1">
      <c r="B217" s="340"/>
      <c r="C217" s="330"/>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436"/>
      <c r="Z217" s="436"/>
      <c r="AA217" s="436"/>
      <c r="AB217" s="436"/>
      <c r="AC217" s="436"/>
      <c r="AD217" s="436"/>
      <c r="AE217" s="436"/>
      <c r="AF217" s="436"/>
      <c r="AG217" s="436"/>
      <c r="AH217" s="436"/>
      <c r="AI217" s="436"/>
      <c r="AJ217" s="436"/>
      <c r="AK217" s="436"/>
      <c r="AL217" s="436"/>
      <c r="AM217" s="331"/>
    </row>
    <row r="218" spans="1:39" ht="15.6" outlineLevel="1">
      <c r="A218" s="541"/>
      <c r="B218" s="313" t="s">
        <v>14</v>
      </c>
      <c r="C218" s="314"/>
      <c r="D218" s="315"/>
      <c r="E218" s="315"/>
      <c r="F218" s="315"/>
      <c r="G218" s="315"/>
      <c r="H218" s="315"/>
      <c r="I218" s="315"/>
      <c r="J218" s="315"/>
      <c r="K218" s="315"/>
      <c r="L218" s="315"/>
      <c r="M218" s="315"/>
      <c r="N218" s="315"/>
      <c r="O218" s="315"/>
      <c r="P218" s="314"/>
      <c r="Q218" s="314"/>
      <c r="R218" s="314"/>
      <c r="S218" s="314"/>
      <c r="T218" s="314"/>
      <c r="U218" s="314"/>
      <c r="V218" s="314"/>
      <c r="W218" s="314"/>
      <c r="X218" s="314"/>
      <c r="Y218" s="438"/>
      <c r="Z218" s="438"/>
      <c r="AA218" s="438"/>
      <c r="AB218" s="438"/>
      <c r="AC218" s="438"/>
      <c r="AD218" s="438"/>
      <c r="AE218" s="438"/>
      <c r="AF218" s="438"/>
      <c r="AG218" s="438"/>
      <c r="AH218" s="438"/>
      <c r="AI218" s="438"/>
      <c r="AJ218" s="438"/>
      <c r="AK218" s="438"/>
      <c r="AL218" s="438"/>
      <c r="AM218" s="317"/>
    </row>
    <row r="219" spans="1:39" ht="15" outlineLevel="1">
      <c r="A219" s="540">
        <v>23</v>
      </c>
      <c r="B219" s="340" t="s">
        <v>14</v>
      </c>
      <c r="C219" s="316" t="s">
        <v>25</v>
      </c>
      <c r="D219" s="320">
        <v>286839</v>
      </c>
      <c r="E219" s="320">
        <f>+'7-b.  2012'!AY34</f>
        <v>286838.78860000003</v>
      </c>
      <c r="F219" s="320">
        <f>+'7-b.  2012'!AZ34</f>
        <v>286838.78860000003</v>
      </c>
      <c r="G219" s="320">
        <f>+'7-b.  2012'!BA34</f>
        <v>286838.78889999999</v>
      </c>
      <c r="H219" s="320">
        <f>+'7-b.  2012'!BB34</f>
        <v>281079.78889999999</v>
      </c>
      <c r="I219" s="320">
        <f>+'7-b.  2012'!BC34</f>
        <v>281079.78889999999</v>
      </c>
      <c r="J219" s="320">
        <f>+'7-b.  2012'!BD34</f>
        <v>265687.24239999999</v>
      </c>
      <c r="K219" s="320">
        <f>+'7-b.  2012'!BE34</f>
        <v>259543.41620000001</v>
      </c>
      <c r="L219" s="320">
        <f>+'7-b.  2012'!BF34</f>
        <v>71679.416200000007</v>
      </c>
      <c r="M219" s="320">
        <f>+'7-b.  2012'!BG34</f>
        <v>69194.416200000007</v>
      </c>
      <c r="N219" s="316"/>
      <c r="O219" s="320">
        <v>24</v>
      </c>
      <c r="P219" s="320">
        <f>+'7-b.  2012'!T34</f>
        <v>23.966944999999999</v>
      </c>
      <c r="Q219" s="320">
        <f>+'7-b.  2012'!U34</f>
        <v>23.966944999999999</v>
      </c>
      <c r="R219" s="320">
        <f>+'7-b.  2012'!V34</f>
        <v>23.966944999999999</v>
      </c>
      <c r="S219" s="320">
        <f>+'7-b.  2012'!W34</f>
        <v>23.945958999999998</v>
      </c>
      <c r="T219" s="320">
        <f>+'7-b.  2012'!X34</f>
        <v>23.945958999999998</v>
      </c>
      <c r="U219" s="320">
        <f>+'7-b.  2012'!Y34</f>
        <v>23.146373000000001</v>
      </c>
      <c r="V219" s="320">
        <f>+'7-b.  2012'!Z34</f>
        <v>23.146373000000001</v>
      </c>
      <c r="W219" s="320">
        <f>+'7-b.  2012'!AA34</f>
        <v>13.387536000000001</v>
      </c>
      <c r="X219" s="320">
        <f>+'7-b.  2012'!AB34</f>
        <v>10.726761</v>
      </c>
      <c r="Y219" s="492">
        <v>1</v>
      </c>
      <c r="Z219" s="434"/>
      <c r="AA219" s="434"/>
      <c r="AB219" s="434"/>
      <c r="AC219" s="434"/>
      <c r="AD219" s="434"/>
      <c r="AE219" s="434"/>
      <c r="AF219" s="434"/>
      <c r="AG219" s="434"/>
      <c r="AH219" s="434"/>
      <c r="AI219" s="434"/>
      <c r="AJ219" s="434"/>
      <c r="AK219" s="434"/>
      <c r="AL219" s="434"/>
      <c r="AM219" s="321">
        <f>SUM(Y219:AL219)</f>
        <v>1</v>
      </c>
    </row>
    <row r="220" spans="1:39" ht="15" outlineLevel="1">
      <c r="B220" s="319" t="s">
        <v>247</v>
      </c>
      <c r="C220" s="316" t="s">
        <v>164</v>
      </c>
      <c r="D220" s="320">
        <v>13531</v>
      </c>
      <c r="E220" s="320">
        <f>+'7-d.  2014'!AY46</f>
        <v>13531</v>
      </c>
      <c r="F220" s="320">
        <f>+'7-d.  2014'!AZ46</f>
        <v>13099.8</v>
      </c>
      <c r="G220" s="320">
        <f>+'7-d.  2014'!BA46</f>
        <v>12931</v>
      </c>
      <c r="H220" s="320">
        <f>+'7-d.  2014'!BB46</f>
        <v>11245.62</v>
      </c>
      <c r="I220" s="320">
        <f>+'7-d.  2014'!BC46</f>
        <v>10319.93</v>
      </c>
      <c r="J220" s="320">
        <f>+'7-d.  2014'!BD46</f>
        <v>9650.23</v>
      </c>
      <c r="K220" s="320">
        <f>+'7-d.  2014'!BE46</f>
        <v>9180.23</v>
      </c>
      <c r="L220" s="320">
        <f>+'7-d.  2014'!BF46</f>
        <v>8958.23</v>
      </c>
      <c r="M220" s="320">
        <f>+'7-d.  2014'!BG46</f>
        <v>2619</v>
      </c>
      <c r="N220" s="490"/>
      <c r="O220" s="320">
        <v>1</v>
      </c>
      <c r="P220" s="320">
        <f>+'7-d.  2014'!T46</f>
        <v>0.83</v>
      </c>
      <c r="Q220" s="320">
        <f>+'7-d.  2014'!U46</f>
        <v>0.81</v>
      </c>
      <c r="R220" s="320">
        <f>+'7-d.  2014'!V46</f>
        <v>0.8</v>
      </c>
      <c r="S220" s="320">
        <f>+'7-d.  2014'!W46</f>
        <v>0.72</v>
      </c>
      <c r="T220" s="320">
        <f>+'7-d.  2014'!X46</f>
        <v>0.67</v>
      </c>
      <c r="U220" s="320">
        <f>+'7-d.  2014'!Y46</f>
        <v>0.63</v>
      </c>
      <c r="V220" s="320">
        <f>+'7-d.  2014'!Z46</f>
        <v>0.61</v>
      </c>
      <c r="W220" s="320">
        <f>+'7-d.  2014'!AA46</f>
        <v>0.61</v>
      </c>
      <c r="X220" s="320">
        <f>+'7-d.  2014'!AB46</f>
        <v>0.28000000000000003</v>
      </c>
      <c r="Y220" s="435">
        <f>Y219</f>
        <v>1</v>
      </c>
      <c r="Z220" s="435">
        <f>Z219</f>
        <v>0</v>
      </c>
      <c r="AA220" s="435">
        <f t="shared" ref="AA220:AL220" si="61">AA219</f>
        <v>0</v>
      </c>
      <c r="AB220" s="435">
        <f t="shared" si="61"/>
        <v>0</v>
      </c>
      <c r="AC220" s="435">
        <f t="shared" si="61"/>
        <v>0</v>
      </c>
      <c r="AD220" s="435">
        <f t="shared" si="61"/>
        <v>0</v>
      </c>
      <c r="AE220" s="435">
        <f t="shared" si="61"/>
        <v>0</v>
      </c>
      <c r="AF220" s="435">
        <f t="shared" si="61"/>
        <v>0</v>
      </c>
      <c r="AG220" s="435">
        <f t="shared" si="61"/>
        <v>0</v>
      </c>
      <c r="AH220" s="435">
        <f t="shared" si="61"/>
        <v>0</v>
      </c>
      <c r="AI220" s="435">
        <f t="shared" si="61"/>
        <v>0</v>
      </c>
      <c r="AJ220" s="435">
        <f t="shared" si="61"/>
        <v>0</v>
      </c>
      <c r="AK220" s="435">
        <f t="shared" si="61"/>
        <v>0</v>
      </c>
      <c r="AL220" s="435">
        <f t="shared" si="61"/>
        <v>0</v>
      </c>
      <c r="AM220" s="536"/>
    </row>
    <row r="221" spans="1:39" ht="15" outlineLevel="1">
      <c r="B221" s="340"/>
      <c r="C221" s="330"/>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436"/>
      <c r="Z221" s="436"/>
      <c r="AA221" s="436"/>
      <c r="AB221" s="436"/>
      <c r="AC221" s="436"/>
      <c r="AD221" s="436"/>
      <c r="AE221" s="436"/>
      <c r="AF221" s="436"/>
      <c r="AG221" s="436"/>
      <c r="AH221" s="436"/>
      <c r="AI221" s="436"/>
      <c r="AJ221" s="436"/>
      <c r="AK221" s="436"/>
      <c r="AL221" s="436"/>
      <c r="AM221" s="331"/>
    </row>
    <row r="222" spans="1:39" s="318" customFormat="1" ht="15.6" outlineLevel="1">
      <c r="A222" s="541"/>
      <c r="B222" s="313" t="s">
        <v>500</v>
      </c>
      <c r="C222" s="314"/>
      <c r="D222" s="315"/>
      <c r="E222" s="315"/>
      <c r="F222" s="315"/>
      <c r="G222" s="315"/>
      <c r="H222" s="315"/>
      <c r="I222" s="315"/>
      <c r="J222" s="315"/>
      <c r="K222" s="315"/>
      <c r="L222" s="315"/>
      <c r="M222" s="315"/>
      <c r="N222" s="315"/>
      <c r="O222" s="315"/>
      <c r="P222" s="314"/>
      <c r="Q222" s="314"/>
      <c r="R222" s="314"/>
      <c r="S222" s="314"/>
      <c r="T222" s="314"/>
      <c r="U222" s="314"/>
      <c r="V222" s="314"/>
      <c r="W222" s="314"/>
      <c r="X222" s="314"/>
      <c r="Y222" s="438"/>
      <c r="Z222" s="438"/>
      <c r="AA222" s="438"/>
      <c r="AB222" s="438"/>
      <c r="AC222" s="438"/>
      <c r="AD222" s="438"/>
      <c r="AE222" s="438"/>
      <c r="AF222" s="438"/>
      <c r="AG222" s="438"/>
      <c r="AH222" s="438"/>
      <c r="AI222" s="438"/>
      <c r="AJ222" s="438"/>
      <c r="AK222" s="438"/>
      <c r="AL222" s="438"/>
      <c r="AM222" s="317"/>
    </row>
    <row r="223" spans="1:39" s="308" customFormat="1" ht="15" outlineLevel="1">
      <c r="A223" s="540">
        <v>24</v>
      </c>
      <c r="B223" s="340" t="s">
        <v>14</v>
      </c>
      <c r="C223" s="316" t="s">
        <v>25</v>
      </c>
      <c r="D223" s="320"/>
      <c r="E223" s="320"/>
      <c r="F223" s="320"/>
      <c r="G223" s="320"/>
      <c r="H223" s="320"/>
      <c r="I223" s="320"/>
      <c r="J223" s="320"/>
      <c r="K223" s="320"/>
      <c r="L223" s="320"/>
      <c r="M223" s="320"/>
      <c r="N223" s="316"/>
      <c r="O223" s="320"/>
      <c r="P223" s="320"/>
      <c r="Q223" s="320"/>
      <c r="R223" s="320"/>
      <c r="S223" s="320"/>
      <c r="T223" s="320"/>
      <c r="U223" s="320"/>
      <c r="V223" s="320"/>
      <c r="W223" s="320"/>
      <c r="X223" s="320"/>
      <c r="Y223" s="434"/>
      <c r="Z223" s="434"/>
      <c r="AA223" s="434"/>
      <c r="AB223" s="434"/>
      <c r="AC223" s="434"/>
      <c r="AD223" s="434"/>
      <c r="AE223" s="434"/>
      <c r="AF223" s="434"/>
      <c r="AG223" s="434"/>
      <c r="AH223" s="434"/>
      <c r="AI223" s="434"/>
      <c r="AJ223" s="434"/>
      <c r="AK223" s="434"/>
      <c r="AL223" s="434"/>
      <c r="AM223" s="321">
        <f>SUM(Y223:AL223)</f>
        <v>0</v>
      </c>
    </row>
    <row r="224" spans="1:39" s="308" customFormat="1" ht="15" outlineLevel="1">
      <c r="A224" s="540"/>
      <c r="B224" s="340" t="s">
        <v>247</v>
      </c>
      <c r="C224" s="316" t="s">
        <v>164</v>
      </c>
      <c r="D224" s="320"/>
      <c r="E224" s="320"/>
      <c r="F224" s="320"/>
      <c r="G224" s="320"/>
      <c r="H224" s="320"/>
      <c r="I224" s="320"/>
      <c r="J224" s="320"/>
      <c r="K224" s="320"/>
      <c r="L224" s="320"/>
      <c r="M224" s="320"/>
      <c r="N224" s="490"/>
      <c r="O224" s="320"/>
      <c r="P224" s="320"/>
      <c r="Q224" s="320"/>
      <c r="R224" s="320"/>
      <c r="S224" s="320"/>
      <c r="T224" s="320"/>
      <c r="U224" s="320"/>
      <c r="V224" s="320"/>
      <c r="W224" s="320"/>
      <c r="X224" s="320"/>
      <c r="Y224" s="435">
        <f>Y223</f>
        <v>0</v>
      </c>
      <c r="Z224" s="435">
        <f>Z223</f>
        <v>0</v>
      </c>
      <c r="AA224" s="435">
        <f t="shared" ref="AA224:AL224" si="62">AA223</f>
        <v>0</v>
      </c>
      <c r="AB224" s="435">
        <f t="shared" si="62"/>
        <v>0</v>
      </c>
      <c r="AC224" s="435">
        <f t="shared" si="62"/>
        <v>0</v>
      </c>
      <c r="AD224" s="435">
        <f t="shared" si="62"/>
        <v>0</v>
      </c>
      <c r="AE224" s="435">
        <f t="shared" si="62"/>
        <v>0</v>
      </c>
      <c r="AF224" s="435">
        <f t="shared" si="62"/>
        <v>0</v>
      </c>
      <c r="AG224" s="435">
        <f t="shared" si="62"/>
        <v>0</v>
      </c>
      <c r="AH224" s="435">
        <f t="shared" si="62"/>
        <v>0</v>
      </c>
      <c r="AI224" s="435">
        <f t="shared" si="62"/>
        <v>0</v>
      </c>
      <c r="AJ224" s="435">
        <f t="shared" si="62"/>
        <v>0</v>
      </c>
      <c r="AK224" s="435">
        <f t="shared" si="62"/>
        <v>0</v>
      </c>
      <c r="AL224" s="435">
        <f t="shared" si="62"/>
        <v>0</v>
      </c>
      <c r="AM224" s="536"/>
    </row>
    <row r="225" spans="1:39" s="308" customFormat="1" ht="15" outlineLevel="1">
      <c r="A225" s="540"/>
      <c r="B225" s="340"/>
      <c r="C225" s="330"/>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436"/>
      <c r="Z225" s="436"/>
      <c r="AA225" s="436"/>
      <c r="AB225" s="436"/>
      <c r="AC225" s="436"/>
      <c r="AD225" s="436"/>
      <c r="AE225" s="436"/>
      <c r="AF225" s="436"/>
      <c r="AG225" s="436"/>
      <c r="AH225" s="436"/>
      <c r="AI225" s="436"/>
      <c r="AJ225" s="436"/>
      <c r="AK225" s="436"/>
      <c r="AL225" s="436"/>
      <c r="AM225" s="331"/>
    </row>
    <row r="226" spans="1:39" s="308" customFormat="1" ht="15" outlineLevel="1">
      <c r="A226" s="540">
        <v>25</v>
      </c>
      <c r="B226" s="339" t="s">
        <v>21</v>
      </c>
      <c r="C226" s="316" t="s">
        <v>25</v>
      </c>
      <c r="D226" s="320"/>
      <c r="E226" s="320"/>
      <c r="F226" s="320"/>
      <c r="G226" s="320"/>
      <c r="H226" s="320"/>
      <c r="I226" s="320"/>
      <c r="J226" s="320"/>
      <c r="K226" s="320"/>
      <c r="L226" s="320"/>
      <c r="M226" s="320"/>
      <c r="N226" s="320">
        <v>0</v>
      </c>
      <c r="O226" s="320"/>
      <c r="P226" s="320"/>
      <c r="Q226" s="320"/>
      <c r="R226" s="320"/>
      <c r="S226" s="320"/>
      <c r="T226" s="320"/>
      <c r="U226" s="320"/>
      <c r="V226" s="320"/>
      <c r="W226" s="320"/>
      <c r="X226" s="320"/>
      <c r="Y226" s="439"/>
      <c r="Z226" s="439"/>
      <c r="AA226" s="439"/>
      <c r="AB226" s="439"/>
      <c r="AC226" s="439"/>
      <c r="AD226" s="439"/>
      <c r="AE226" s="439"/>
      <c r="AF226" s="439"/>
      <c r="AG226" s="439"/>
      <c r="AH226" s="439"/>
      <c r="AI226" s="439"/>
      <c r="AJ226" s="439"/>
      <c r="AK226" s="439"/>
      <c r="AL226" s="439"/>
      <c r="AM226" s="321">
        <f>SUM(Y226:AL226)</f>
        <v>0</v>
      </c>
    </row>
    <row r="227" spans="1:39" s="308" customFormat="1" ht="15" outlineLevel="1">
      <c r="A227" s="540"/>
      <c r="B227" s="340" t="s">
        <v>247</v>
      </c>
      <c r="C227" s="316" t="s">
        <v>164</v>
      </c>
      <c r="D227" s="320"/>
      <c r="E227" s="320"/>
      <c r="F227" s="320"/>
      <c r="G227" s="320"/>
      <c r="H227" s="320"/>
      <c r="I227" s="320"/>
      <c r="J227" s="320"/>
      <c r="K227" s="320"/>
      <c r="L227" s="320"/>
      <c r="M227" s="320"/>
      <c r="N227" s="320">
        <f>N226</f>
        <v>0</v>
      </c>
      <c r="O227" s="320"/>
      <c r="P227" s="320"/>
      <c r="Q227" s="320"/>
      <c r="R227" s="320"/>
      <c r="S227" s="320"/>
      <c r="T227" s="320"/>
      <c r="U227" s="320"/>
      <c r="V227" s="320"/>
      <c r="W227" s="320"/>
      <c r="X227" s="320"/>
      <c r="Y227" s="435">
        <f>Y226</f>
        <v>0</v>
      </c>
      <c r="Z227" s="435">
        <f>Z226</f>
        <v>0</v>
      </c>
      <c r="AA227" s="435">
        <f t="shared" ref="AA227:AL227" si="63">AA226</f>
        <v>0</v>
      </c>
      <c r="AB227" s="435">
        <f t="shared" si="63"/>
        <v>0</v>
      </c>
      <c r="AC227" s="435">
        <f t="shared" si="63"/>
        <v>0</v>
      </c>
      <c r="AD227" s="435">
        <f t="shared" si="63"/>
        <v>0</v>
      </c>
      <c r="AE227" s="435">
        <f t="shared" si="63"/>
        <v>0</v>
      </c>
      <c r="AF227" s="435">
        <f t="shared" si="63"/>
        <v>0</v>
      </c>
      <c r="AG227" s="435">
        <f t="shared" si="63"/>
        <v>0</v>
      </c>
      <c r="AH227" s="435">
        <f t="shared" si="63"/>
        <v>0</v>
      </c>
      <c r="AI227" s="435">
        <f t="shared" si="63"/>
        <v>0</v>
      </c>
      <c r="AJ227" s="435">
        <f t="shared" si="63"/>
        <v>0</v>
      </c>
      <c r="AK227" s="435">
        <f t="shared" si="63"/>
        <v>0</v>
      </c>
      <c r="AL227" s="435">
        <f t="shared" si="63"/>
        <v>0</v>
      </c>
      <c r="AM227" s="536"/>
    </row>
    <row r="228" spans="1:39" s="308" customFormat="1" ht="15" outlineLevel="1">
      <c r="A228" s="540"/>
      <c r="B228" s="339"/>
      <c r="C228" s="337"/>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440"/>
      <c r="Z228" s="441"/>
      <c r="AA228" s="440"/>
      <c r="AB228" s="440"/>
      <c r="AC228" s="440"/>
      <c r="AD228" s="440"/>
      <c r="AE228" s="440"/>
      <c r="AF228" s="440"/>
      <c r="AG228" s="440"/>
      <c r="AH228" s="440"/>
      <c r="AI228" s="440"/>
      <c r="AJ228" s="440"/>
      <c r="AK228" s="440"/>
      <c r="AL228" s="440"/>
      <c r="AM228" s="338"/>
    </row>
    <row r="229" spans="1:39" ht="15.6" outlineLevel="1">
      <c r="A229" s="541"/>
      <c r="B229" s="313" t="s">
        <v>15</v>
      </c>
      <c r="C229" s="344"/>
      <c r="D229" s="315"/>
      <c r="E229" s="314"/>
      <c r="F229" s="314"/>
      <c r="G229" s="314"/>
      <c r="H229" s="314"/>
      <c r="I229" s="314"/>
      <c r="J229" s="314"/>
      <c r="K229" s="314"/>
      <c r="L229" s="314"/>
      <c r="M229" s="314"/>
      <c r="N229" s="316"/>
      <c r="O229" s="314"/>
      <c r="P229" s="314"/>
      <c r="Q229" s="314"/>
      <c r="R229" s="314"/>
      <c r="S229" s="314"/>
      <c r="T229" s="314"/>
      <c r="U229" s="314"/>
      <c r="V229" s="314"/>
      <c r="W229" s="314"/>
      <c r="X229" s="314"/>
      <c r="Y229" s="438"/>
      <c r="Z229" s="438"/>
      <c r="AA229" s="438"/>
      <c r="AB229" s="438"/>
      <c r="AC229" s="438"/>
      <c r="AD229" s="438"/>
      <c r="AE229" s="438"/>
      <c r="AF229" s="438"/>
      <c r="AG229" s="438"/>
      <c r="AH229" s="438"/>
      <c r="AI229" s="438"/>
      <c r="AJ229" s="438"/>
      <c r="AK229" s="438"/>
      <c r="AL229" s="438"/>
      <c r="AM229" s="317"/>
    </row>
    <row r="230" spans="1:39" ht="15" outlineLevel="1">
      <c r="A230" s="540">
        <v>26</v>
      </c>
      <c r="B230" s="345" t="s">
        <v>16</v>
      </c>
      <c r="C230" s="316" t="s">
        <v>25</v>
      </c>
      <c r="D230" s="320"/>
      <c r="E230" s="320"/>
      <c r="F230" s="320"/>
      <c r="G230" s="320"/>
      <c r="H230" s="320"/>
      <c r="I230" s="320"/>
      <c r="J230" s="320"/>
      <c r="K230" s="320"/>
      <c r="L230" s="320"/>
      <c r="M230" s="320"/>
      <c r="N230" s="320">
        <v>12</v>
      </c>
      <c r="O230" s="320"/>
      <c r="P230" s="320"/>
      <c r="Q230" s="320"/>
      <c r="R230" s="320"/>
      <c r="S230" s="320"/>
      <c r="T230" s="320"/>
      <c r="U230" s="320"/>
      <c r="V230" s="320"/>
      <c r="W230" s="320"/>
      <c r="X230" s="320"/>
      <c r="Y230" s="450"/>
      <c r="Z230" s="439"/>
      <c r="AA230" s="491">
        <v>0.49</v>
      </c>
      <c r="AB230" s="439">
        <v>0.51</v>
      </c>
      <c r="AC230" s="439"/>
      <c r="AD230" s="439"/>
      <c r="AE230" s="439"/>
      <c r="AF230" s="439"/>
      <c r="AG230" s="439"/>
      <c r="AH230" s="439"/>
      <c r="AI230" s="439"/>
      <c r="AJ230" s="439"/>
      <c r="AK230" s="439"/>
      <c r="AL230" s="439"/>
      <c r="AM230" s="321">
        <f>SUM(Y230:AL230)</f>
        <v>1</v>
      </c>
    </row>
    <row r="231" spans="1:39" ht="15" outlineLevel="1">
      <c r="B231" s="319" t="s">
        <v>247</v>
      </c>
      <c r="C231" s="316" t="s">
        <v>164</v>
      </c>
      <c r="D231" s="320"/>
      <c r="E231" s="320"/>
      <c r="F231" s="320"/>
      <c r="G231" s="320"/>
      <c r="H231" s="320"/>
      <c r="I231" s="320"/>
      <c r="J231" s="320"/>
      <c r="K231" s="320"/>
      <c r="L231" s="320"/>
      <c r="M231" s="320"/>
      <c r="N231" s="320">
        <f>N230</f>
        <v>12</v>
      </c>
      <c r="O231" s="320"/>
      <c r="P231" s="320"/>
      <c r="Q231" s="320"/>
      <c r="R231" s="320"/>
      <c r="S231" s="320"/>
      <c r="T231" s="320"/>
      <c r="U231" s="320"/>
      <c r="V231" s="320"/>
      <c r="W231" s="320"/>
      <c r="X231" s="320"/>
      <c r="Y231" s="435">
        <f>Y230</f>
        <v>0</v>
      </c>
      <c r="Z231" s="435">
        <f>Z230</f>
        <v>0</v>
      </c>
      <c r="AA231" s="435">
        <f t="shared" ref="AA231:AL231" si="64">AA230</f>
        <v>0.49</v>
      </c>
      <c r="AB231" s="435">
        <f t="shared" si="64"/>
        <v>0.51</v>
      </c>
      <c r="AC231" s="435">
        <f t="shared" si="64"/>
        <v>0</v>
      </c>
      <c r="AD231" s="435">
        <f t="shared" si="64"/>
        <v>0</v>
      </c>
      <c r="AE231" s="435">
        <f t="shared" si="64"/>
        <v>0</v>
      </c>
      <c r="AF231" s="435">
        <f t="shared" si="64"/>
        <v>0</v>
      </c>
      <c r="AG231" s="435">
        <f t="shared" si="64"/>
        <v>0</v>
      </c>
      <c r="AH231" s="435">
        <f t="shared" si="64"/>
        <v>0</v>
      </c>
      <c r="AI231" s="435">
        <f t="shared" si="64"/>
        <v>0</v>
      </c>
      <c r="AJ231" s="435">
        <f t="shared" si="64"/>
        <v>0</v>
      </c>
      <c r="AK231" s="435">
        <f t="shared" si="64"/>
        <v>0</v>
      </c>
      <c r="AL231" s="435">
        <f t="shared" si="64"/>
        <v>0</v>
      </c>
      <c r="AM231" s="536"/>
    </row>
    <row r="232" spans="1:39" ht="15" outlineLevel="1">
      <c r="A232" s="543"/>
      <c r="B232" s="34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447"/>
      <c r="Z232" s="448"/>
      <c r="AA232" s="448"/>
      <c r="AB232" s="448"/>
      <c r="AC232" s="448"/>
      <c r="AD232" s="448"/>
      <c r="AE232" s="448"/>
      <c r="AF232" s="448"/>
      <c r="AG232" s="448"/>
      <c r="AH232" s="448"/>
      <c r="AI232" s="448"/>
      <c r="AJ232" s="448"/>
      <c r="AK232" s="448"/>
      <c r="AL232" s="448"/>
      <c r="AM232" s="322"/>
    </row>
    <row r="233" spans="1:39" ht="15" outlineLevel="1">
      <c r="A233" s="540">
        <v>27</v>
      </c>
      <c r="B233" s="345" t="s">
        <v>17</v>
      </c>
      <c r="C233" s="316" t="s">
        <v>25</v>
      </c>
      <c r="D233" s="320">
        <v>582164</v>
      </c>
      <c r="E233" s="320">
        <f>+'7-b.  2012'!AY36</f>
        <v>582163.87170000002</v>
      </c>
      <c r="F233" s="320">
        <f>+'7-b.  2012'!AZ36</f>
        <v>582163.87170000002</v>
      </c>
      <c r="G233" s="320">
        <f>+'7-b.  2012'!BA36</f>
        <v>582163.87170000002</v>
      </c>
      <c r="H233" s="320">
        <f>+'7-b.  2012'!BB36</f>
        <v>582163.87170000002</v>
      </c>
      <c r="I233" s="320">
        <f>+'7-b.  2012'!BC36</f>
        <v>582163.87170000002</v>
      </c>
      <c r="J233" s="320">
        <f>+'7-b.  2012'!BD36</f>
        <v>582163.87170000002</v>
      </c>
      <c r="K233" s="320">
        <f>+'7-b.  2012'!BE36</f>
        <v>582163.87170000002</v>
      </c>
      <c r="L233" s="320">
        <f>+'7-b.  2012'!BF36</f>
        <v>582163.87170000002</v>
      </c>
      <c r="M233" s="320">
        <f>+'7-b.  2012'!BG36</f>
        <v>582163.87170000002</v>
      </c>
      <c r="N233" s="320">
        <v>12</v>
      </c>
      <c r="O233" s="320">
        <v>146</v>
      </c>
      <c r="P233" s="320">
        <f>+'7-b.  2012'!T36</f>
        <v>146.28842</v>
      </c>
      <c r="Q233" s="320">
        <f>+'7-b.  2012'!U36</f>
        <v>146.28842</v>
      </c>
      <c r="R233" s="320">
        <f>+'7-b.  2012'!V36</f>
        <v>146.28842</v>
      </c>
      <c r="S233" s="320">
        <f>+'7-b.  2012'!W36</f>
        <v>146.28842</v>
      </c>
      <c r="T233" s="320">
        <f>+'7-b.  2012'!X36</f>
        <v>146.28842</v>
      </c>
      <c r="U233" s="320">
        <f>+'7-b.  2012'!Y36</f>
        <v>146.28842</v>
      </c>
      <c r="V233" s="320">
        <f>+'7-b.  2012'!Z36</f>
        <v>146.28842</v>
      </c>
      <c r="W233" s="320">
        <f>+'7-b.  2012'!AA36</f>
        <v>146.28842</v>
      </c>
      <c r="X233" s="320">
        <f>+'7-b.  2012'!AB36</f>
        <v>146.28842</v>
      </c>
      <c r="Y233" s="450"/>
      <c r="Z233" s="439"/>
      <c r="AA233" s="439">
        <v>1</v>
      </c>
      <c r="AB233" s="439"/>
      <c r="AC233" s="439"/>
      <c r="AD233" s="439"/>
      <c r="AE233" s="439"/>
      <c r="AF233" s="439"/>
      <c r="AG233" s="439"/>
      <c r="AH233" s="439"/>
      <c r="AI233" s="439"/>
      <c r="AJ233" s="439"/>
      <c r="AK233" s="439"/>
      <c r="AL233" s="439"/>
      <c r="AM233" s="321">
        <f>SUM(Y233:AL233)</f>
        <v>1</v>
      </c>
    </row>
    <row r="234" spans="1:39" ht="15" outlineLevel="1">
      <c r="B234" s="319" t="s">
        <v>247</v>
      </c>
      <c r="C234" s="316" t="s">
        <v>164</v>
      </c>
      <c r="D234" s="320">
        <v>2639394</v>
      </c>
      <c r="E234" s="320">
        <f>+'7-d.  2014'!AY53</f>
        <v>2639393.5</v>
      </c>
      <c r="F234" s="320">
        <f>+'7-d.  2014'!AZ53</f>
        <v>2639393.5</v>
      </c>
      <c r="G234" s="320">
        <f>+'7-d.  2014'!BA53</f>
        <v>2639393.5</v>
      </c>
      <c r="H234" s="320">
        <f>+'7-d.  2014'!BB53</f>
        <v>2639393.5</v>
      </c>
      <c r="I234" s="320">
        <f>+'7-d.  2014'!BC53</f>
        <v>2639393.5</v>
      </c>
      <c r="J234" s="320">
        <f>+'7-d.  2014'!BD53</f>
        <v>2639393.5</v>
      </c>
      <c r="K234" s="320">
        <f>+'7-d.  2014'!BE53</f>
        <v>2639393.5</v>
      </c>
      <c r="L234" s="320">
        <f>+'7-d.  2014'!BF53</f>
        <v>2639393.5</v>
      </c>
      <c r="M234" s="320">
        <f>+'7-d.  2014'!BG53</f>
        <v>2639393.5</v>
      </c>
      <c r="N234" s="320">
        <f>N233</f>
        <v>12</v>
      </c>
      <c r="O234" s="320">
        <v>296</v>
      </c>
      <c r="P234" s="320">
        <f>+'7-d.  2014'!T53</f>
        <v>296</v>
      </c>
      <c r="Q234" s="320">
        <f>+'7-d.  2014'!U53</f>
        <v>296</v>
      </c>
      <c r="R234" s="320">
        <f>+'7-d.  2014'!V53</f>
        <v>296</v>
      </c>
      <c r="S234" s="320">
        <f>+'7-d.  2014'!W53</f>
        <v>296</v>
      </c>
      <c r="T234" s="320">
        <f>+'7-d.  2014'!X53</f>
        <v>296</v>
      </c>
      <c r="U234" s="320">
        <f>+'7-d.  2014'!Y53</f>
        <v>296</v>
      </c>
      <c r="V234" s="320">
        <f>+'7-d.  2014'!Z53</f>
        <v>296</v>
      </c>
      <c r="W234" s="320">
        <f>+'7-d.  2014'!AA53</f>
        <v>296</v>
      </c>
      <c r="X234" s="320">
        <f>+'7-d.  2014'!AB53</f>
        <v>296</v>
      </c>
      <c r="Y234" s="435">
        <f>Y233</f>
        <v>0</v>
      </c>
      <c r="Z234" s="435">
        <f>Z233</f>
        <v>0</v>
      </c>
      <c r="AA234" s="435">
        <f t="shared" ref="AA234:AL234" si="65">AA233</f>
        <v>1</v>
      </c>
      <c r="AB234" s="435">
        <f t="shared" si="65"/>
        <v>0</v>
      </c>
      <c r="AC234" s="435">
        <f t="shared" si="65"/>
        <v>0</v>
      </c>
      <c r="AD234" s="435">
        <f t="shared" si="65"/>
        <v>0</v>
      </c>
      <c r="AE234" s="435">
        <f t="shared" si="65"/>
        <v>0</v>
      </c>
      <c r="AF234" s="435">
        <f t="shared" si="65"/>
        <v>0</v>
      </c>
      <c r="AG234" s="435">
        <f t="shared" si="65"/>
        <v>0</v>
      </c>
      <c r="AH234" s="435">
        <f t="shared" si="65"/>
        <v>0</v>
      </c>
      <c r="AI234" s="435">
        <f t="shared" si="65"/>
        <v>0</v>
      </c>
      <c r="AJ234" s="435">
        <f t="shared" si="65"/>
        <v>0</v>
      </c>
      <c r="AK234" s="435">
        <f t="shared" si="65"/>
        <v>0</v>
      </c>
      <c r="AL234" s="435">
        <f t="shared" si="65"/>
        <v>0</v>
      </c>
      <c r="AM234" s="536"/>
    </row>
    <row r="235" spans="1:39" ht="15.6" outlineLevel="1">
      <c r="A235" s="543"/>
      <c r="B235" s="347"/>
      <c r="C235" s="325"/>
      <c r="D235" s="316"/>
      <c r="E235" s="316"/>
      <c r="F235" s="316"/>
      <c r="G235" s="316"/>
      <c r="H235" s="316"/>
      <c r="I235" s="316"/>
      <c r="J235" s="316"/>
      <c r="K235" s="316"/>
      <c r="L235" s="316"/>
      <c r="M235" s="316"/>
      <c r="N235" s="325"/>
      <c r="O235" s="316"/>
      <c r="P235" s="316"/>
      <c r="Q235" s="316"/>
      <c r="R235" s="316"/>
      <c r="S235" s="316"/>
      <c r="T235" s="316"/>
      <c r="U235" s="316"/>
      <c r="V235" s="316"/>
      <c r="W235" s="316"/>
      <c r="X235" s="316"/>
      <c r="Y235" s="436"/>
      <c r="Z235" s="436"/>
      <c r="AA235" s="436"/>
      <c r="AB235" s="436"/>
      <c r="AC235" s="436"/>
      <c r="AD235" s="436"/>
      <c r="AE235" s="436"/>
      <c r="AF235" s="436"/>
      <c r="AG235" s="436"/>
      <c r="AH235" s="436"/>
      <c r="AI235" s="436"/>
      <c r="AJ235" s="436"/>
      <c r="AK235" s="436"/>
      <c r="AL235" s="436"/>
      <c r="AM235" s="331"/>
    </row>
    <row r="236" spans="1:39" ht="15" outlineLevel="1">
      <c r="A236" s="540">
        <v>28</v>
      </c>
      <c r="B236" s="345" t="s">
        <v>18</v>
      </c>
      <c r="C236" s="316" t="s">
        <v>25</v>
      </c>
      <c r="D236" s="320"/>
      <c r="E236" s="320"/>
      <c r="F236" s="320"/>
      <c r="G236" s="320"/>
      <c r="H236" s="320"/>
      <c r="I236" s="320"/>
      <c r="J236" s="320"/>
      <c r="K236" s="320"/>
      <c r="L236" s="320"/>
      <c r="M236" s="320"/>
      <c r="N236" s="320">
        <v>0</v>
      </c>
      <c r="O236" s="320"/>
      <c r="P236" s="320"/>
      <c r="Q236" s="320"/>
      <c r="R236" s="320"/>
      <c r="S236" s="320"/>
      <c r="T236" s="320"/>
      <c r="U236" s="320"/>
      <c r="V236" s="320"/>
      <c r="W236" s="320"/>
      <c r="X236" s="320"/>
      <c r="Y236" s="450"/>
      <c r="Z236" s="439"/>
      <c r="AA236" s="439"/>
      <c r="AB236" s="439"/>
      <c r="AC236" s="439"/>
      <c r="AD236" s="439"/>
      <c r="AE236" s="439"/>
      <c r="AF236" s="439"/>
      <c r="AG236" s="439"/>
      <c r="AH236" s="439"/>
      <c r="AI236" s="439"/>
      <c r="AJ236" s="439"/>
      <c r="AK236" s="439"/>
      <c r="AL236" s="439"/>
      <c r="AM236" s="321">
        <f>SUM(Y236:AL236)</f>
        <v>0</v>
      </c>
    </row>
    <row r="237" spans="1:39" ht="15" outlineLevel="1">
      <c r="B237" s="319" t="s">
        <v>247</v>
      </c>
      <c r="C237" s="316" t="s">
        <v>164</v>
      </c>
      <c r="D237" s="320"/>
      <c r="E237" s="320"/>
      <c r="F237" s="320"/>
      <c r="G237" s="320"/>
      <c r="H237" s="320"/>
      <c r="I237" s="320"/>
      <c r="J237" s="320"/>
      <c r="K237" s="320"/>
      <c r="L237" s="320"/>
      <c r="M237" s="320"/>
      <c r="N237" s="320">
        <f>N236</f>
        <v>0</v>
      </c>
      <c r="O237" s="320"/>
      <c r="P237" s="320"/>
      <c r="Q237" s="320"/>
      <c r="R237" s="320"/>
      <c r="S237" s="320"/>
      <c r="T237" s="320"/>
      <c r="U237" s="320"/>
      <c r="V237" s="320"/>
      <c r="W237" s="320"/>
      <c r="X237" s="320"/>
      <c r="Y237" s="435">
        <f>Y236</f>
        <v>0</v>
      </c>
      <c r="Z237" s="435">
        <f>Z236</f>
        <v>0</v>
      </c>
      <c r="AA237" s="435">
        <f t="shared" ref="AA237:AL237" si="66">AA236</f>
        <v>0</v>
      </c>
      <c r="AB237" s="435">
        <f t="shared" si="66"/>
        <v>0</v>
      </c>
      <c r="AC237" s="435">
        <f t="shared" si="66"/>
        <v>0</v>
      </c>
      <c r="AD237" s="435">
        <f t="shared" si="66"/>
        <v>0</v>
      </c>
      <c r="AE237" s="435">
        <f t="shared" si="66"/>
        <v>0</v>
      </c>
      <c r="AF237" s="435">
        <f t="shared" si="66"/>
        <v>0</v>
      </c>
      <c r="AG237" s="435">
        <f t="shared" si="66"/>
        <v>0</v>
      </c>
      <c r="AH237" s="435">
        <f t="shared" si="66"/>
        <v>0</v>
      </c>
      <c r="AI237" s="435">
        <f t="shared" si="66"/>
        <v>0</v>
      </c>
      <c r="AJ237" s="435">
        <f t="shared" si="66"/>
        <v>0</v>
      </c>
      <c r="AK237" s="435">
        <f t="shared" si="66"/>
        <v>0</v>
      </c>
      <c r="AL237" s="435">
        <f t="shared" si="66"/>
        <v>0</v>
      </c>
      <c r="AM237" s="536"/>
    </row>
    <row r="238" spans="1:39" ht="15" outlineLevel="1">
      <c r="A238" s="543"/>
      <c r="B238" s="34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436"/>
      <c r="Z238" s="436"/>
      <c r="AA238" s="436"/>
      <c r="AB238" s="436"/>
      <c r="AC238" s="436"/>
      <c r="AD238" s="436"/>
      <c r="AE238" s="436"/>
      <c r="AF238" s="436"/>
      <c r="AG238" s="436"/>
      <c r="AH238" s="436"/>
      <c r="AI238" s="436"/>
      <c r="AJ238" s="436"/>
      <c r="AK238" s="436"/>
      <c r="AL238" s="436"/>
      <c r="AM238" s="331"/>
    </row>
    <row r="239" spans="1:39" ht="15" outlineLevel="1">
      <c r="A239" s="540">
        <v>29</v>
      </c>
      <c r="B239" s="348" t="s">
        <v>19</v>
      </c>
      <c r="C239" s="316" t="s">
        <v>25</v>
      </c>
      <c r="D239" s="320"/>
      <c r="E239" s="320"/>
      <c r="F239" s="320"/>
      <c r="G239" s="320"/>
      <c r="H239" s="320"/>
      <c r="I239" s="320"/>
      <c r="J239" s="320"/>
      <c r="K239" s="320"/>
      <c r="L239" s="320"/>
      <c r="M239" s="320"/>
      <c r="N239" s="320">
        <v>0</v>
      </c>
      <c r="O239" s="320"/>
      <c r="P239" s="320"/>
      <c r="Q239" s="320"/>
      <c r="R239" s="320"/>
      <c r="S239" s="320"/>
      <c r="T239" s="320"/>
      <c r="U239" s="320"/>
      <c r="V239" s="320"/>
      <c r="W239" s="320"/>
      <c r="X239" s="320"/>
      <c r="Y239" s="450"/>
      <c r="Z239" s="439"/>
      <c r="AA239" s="439"/>
      <c r="AB239" s="439"/>
      <c r="AC239" s="439"/>
      <c r="AD239" s="439"/>
      <c r="AE239" s="439"/>
      <c r="AF239" s="439"/>
      <c r="AG239" s="439"/>
      <c r="AH239" s="439"/>
      <c r="AI239" s="439"/>
      <c r="AJ239" s="439"/>
      <c r="AK239" s="439"/>
      <c r="AL239" s="439"/>
      <c r="AM239" s="321">
        <f>SUM(Y239:AL239)</f>
        <v>0</v>
      </c>
    </row>
    <row r="240" spans="1:39" ht="15" outlineLevel="1">
      <c r="B240" s="348" t="s">
        <v>247</v>
      </c>
      <c r="C240" s="316" t="s">
        <v>164</v>
      </c>
      <c r="D240" s="320"/>
      <c r="E240" s="320"/>
      <c r="F240" s="320"/>
      <c r="G240" s="320"/>
      <c r="H240" s="320"/>
      <c r="I240" s="320"/>
      <c r="J240" s="320"/>
      <c r="K240" s="320"/>
      <c r="L240" s="320"/>
      <c r="M240" s="320"/>
      <c r="N240" s="320">
        <f>N239</f>
        <v>0</v>
      </c>
      <c r="O240" s="320"/>
      <c r="P240" s="320"/>
      <c r="Q240" s="320"/>
      <c r="R240" s="320"/>
      <c r="S240" s="320"/>
      <c r="T240" s="320"/>
      <c r="U240" s="320"/>
      <c r="V240" s="320"/>
      <c r="W240" s="320"/>
      <c r="X240" s="320"/>
      <c r="Y240" s="435">
        <f>Y239</f>
        <v>0</v>
      </c>
      <c r="Z240" s="435">
        <f t="shared" ref="Z240:AL240" si="67">Z239</f>
        <v>0</v>
      </c>
      <c r="AA240" s="435">
        <f t="shared" si="67"/>
        <v>0</v>
      </c>
      <c r="AB240" s="435">
        <f t="shared" si="67"/>
        <v>0</v>
      </c>
      <c r="AC240" s="435">
        <f t="shared" si="67"/>
        <v>0</v>
      </c>
      <c r="AD240" s="435">
        <f t="shared" si="67"/>
        <v>0</v>
      </c>
      <c r="AE240" s="435">
        <f t="shared" si="67"/>
        <v>0</v>
      </c>
      <c r="AF240" s="435">
        <f t="shared" si="67"/>
        <v>0</v>
      </c>
      <c r="AG240" s="435">
        <f t="shared" si="67"/>
        <v>0</v>
      </c>
      <c r="AH240" s="435">
        <f t="shared" si="67"/>
        <v>0</v>
      </c>
      <c r="AI240" s="435">
        <f t="shared" si="67"/>
        <v>0</v>
      </c>
      <c r="AJ240" s="435">
        <f t="shared" si="67"/>
        <v>0</v>
      </c>
      <c r="AK240" s="435">
        <f t="shared" si="67"/>
        <v>0</v>
      </c>
      <c r="AL240" s="435">
        <f t="shared" si="67"/>
        <v>0</v>
      </c>
      <c r="AM240" s="536"/>
    </row>
    <row r="241" spans="1:39" ht="15" outlineLevel="1">
      <c r="B241" s="348"/>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447"/>
      <c r="Z241" s="447"/>
      <c r="AA241" s="447"/>
      <c r="AB241" s="447"/>
      <c r="AC241" s="447"/>
      <c r="AD241" s="447"/>
      <c r="AE241" s="447"/>
      <c r="AF241" s="447"/>
      <c r="AG241" s="447"/>
      <c r="AH241" s="447"/>
      <c r="AI241" s="447"/>
      <c r="AJ241" s="447"/>
      <c r="AK241" s="447"/>
      <c r="AL241" s="447"/>
      <c r="AM241" s="338"/>
    </row>
    <row r="242" spans="1:39" s="308" customFormat="1" ht="15" outlineLevel="1">
      <c r="A242" s="540">
        <v>30</v>
      </c>
      <c r="B242" s="348" t="s">
        <v>501</v>
      </c>
      <c r="C242" s="316" t="s">
        <v>25</v>
      </c>
      <c r="D242" s="320"/>
      <c r="E242" s="320"/>
      <c r="F242" s="320"/>
      <c r="G242" s="320"/>
      <c r="H242" s="320"/>
      <c r="I242" s="320"/>
      <c r="J242" s="320"/>
      <c r="K242" s="320"/>
      <c r="L242" s="320"/>
      <c r="M242" s="320"/>
      <c r="N242" s="320">
        <v>0</v>
      </c>
      <c r="O242" s="320"/>
      <c r="P242" s="320"/>
      <c r="Q242" s="320"/>
      <c r="R242" s="320"/>
      <c r="S242" s="320"/>
      <c r="T242" s="320"/>
      <c r="U242" s="320"/>
      <c r="V242" s="320"/>
      <c r="W242" s="320"/>
      <c r="X242" s="320"/>
      <c r="Y242" s="434"/>
      <c r="Z242" s="434"/>
      <c r="AA242" s="434"/>
      <c r="AB242" s="434"/>
      <c r="AC242" s="434"/>
      <c r="AD242" s="434"/>
      <c r="AE242" s="434"/>
      <c r="AF242" s="434"/>
      <c r="AG242" s="434"/>
      <c r="AH242" s="434"/>
      <c r="AI242" s="434"/>
      <c r="AJ242" s="434"/>
      <c r="AK242" s="434"/>
      <c r="AL242" s="434"/>
      <c r="AM242" s="321">
        <f>SUM(Y242:AL242)</f>
        <v>0</v>
      </c>
    </row>
    <row r="243" spans="1:39" s="308" customFormat="1" ht="15" outlineLevel="1">
      <c r="A243" s="540"/>
      <c r="B243" s="348" t="s">
        <v>247</v>
      </c>
      <c r="C243" s="316" t="s">
        <v>164</v>
      </c>
      <c r="D243" s="320"/>
      <c r="E243" s="320"/>
      <c r="F243" s="320"/>
      <c r="G243" s="320"/>
      <c r="H243" s="320"/>
      <c r="I243" s="320"/>
      <c r="J243" s="320"/>
      <c r="K243" s="320"/>
      <c r="L243" s="320"/>
      <c r="M243" s="320"/>
      <c r="N243" s="320">
        <f>N242</f>
        <v>0</v>
      </c>
      <c r="O243" s="320"/>
      <c r="P243" s="320"/>
      <c r="Q243" s="320"/>
      <c r="R243" s="320"/>
      <c r="S243" s="320"/>
      <c r="T243" s="320"/>
      <c r="U243" s="320"/>
      <c r="V243" s="320"/>
      <c r="W243" s="320"/>
      <c r="X243" s="320"/>
      <c r="Y243" s="435">
        <f>Y242</f>
        <v>0</v>
      </c>
      <c r="Z243" s="435">
        <f t="shared" ref="Z243:AL243" si="68">Z242</f>
        <v>0</v>
      </c>
      <c r="AA243" s="435">
        <f t="shared" si="68"/>
        <v>0</v>
      </c>
      <c r="AB243" s="435">
        <f t="shared" si="68"/>
        <v>0</v>
      </c>
      <c r="AC243" s="435">
        <f t="shared" si="68"/>
        <v>0</v>
      </c>
      <c r="AD243" s="435">
        <f t="shared" si="68"/>
        <v>0</v>
      </c>
      <c r="AE243" s="435">
        <f t="shared" si="68"/>
        <v>0</v>
      </c>
      <c r="AF243" s="435">
        <f t="shared" si="68"/>
        <v>0</v>
      </c>
      <c r="AG243" s="435">
        <f t="shared" si="68"/>
        <v>0</v>
      </c>
      <c r="AH243" s="435">
        <f t="shared" si="68"/>
        <v>0</v>
      </c>
      <c r="AI243" s="435">
        <f t="shared" si="68"/>
        <v>0</v>
      </c>
      <c r="AJ243" s="435">
        <f t="shared" si="68"/>
        <v>0</v>
      </c>
      <c r="AK243" s="435">
        <f t="shared" si="68"/>
        <v>0</v>
      </c>
      <c r="AL243" s="435">
        <f t="shared" si="68"/>
        <v>0</v>
      </c>
      <c r="AM243" s="536"/>
    </row>
    <row r="244" spans="1:39" s="308" customFormat="1" ht="15" outlineLevel="1">
      <c r="A244" s="540"/>
      <c r="B244" s="348"/>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436"/>
      <c r="Z244" s="436"/>
      <c r="AA244" s="436"/>
      <c r="AB244" s="436"/>
      <c r="AC244" s="436"/>
      <c r="AD244" s="436"/>
      <c r="AE244" s="436"/>
      <c r="AF244" s="436"/>
      <c r="AG244" s="436"/>
      <c r="AH244" s="436"/>
      <c r="AI244" s="436"/>
      <c r="AJ244" s="436"/>
      <c r="AK244" s="436"/>
      <c r="AL244" s="436"/>
      <c r="AM244" s="338"/>
    </row>
    <row r="245" spans="1:39" s="308" customFormat="1" ht="15.6" outlineLevel="1">
      <c r="A245" s="540"/>
      <c r="B245" s="313" t="s">
        <v>502</v>
      </c>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436"/>
      <c r="Z245" s="436"/>
      <c r="AA245" s="436"/>
      <c r="AB245" s="436"/>
      <c r="AC245" s="436"/>
      <c r="AD245" s="436"/>
      <c r="AE245" s="436"/>
      <c r="AF245" s="436"/>
      <c r="AG245" s="436"/>
      <c r="AH245" s="436"/>
      <c r="AI245" s="436"/>
      <c r="AJ245" s="436"/>
      <c r="AK245" s="436"/>
      <c r="AL245" s="436"/>
      <c r="AM245" s="338"/>
    </row>
    <row r="246" spans="1:39" s="308" customFormat="1" ht="15" outlineLevel="1">
      <c r="A246" s="540">
        <v>31</v>
      </c>
      <c r="B246" s="348" t="s">
        <v>503</v>
      </c>
      <c r="C246" s="316" t="s">
        <v>25</v>
      </c>
      <c r="D246" s="320"/>
      <c r="E246" s="320"/>
      <c r="F246" s="320"/>
      <c r="G246" s="320"/>
      <c r="H246" s="320"/>
      <c r="I246" s="320"/>
      <c r="J246" s="320"/>
      <c r="K246" s="320"/>
      <c r="L246" s="320"/>
      <c r="M246" s="320"/>
      <c r="N246" s="320">
        <v>0</v>
      </c>
      <c r="O246" s="320"/>
      <c r="P246" s="320"/>
      <c r="Q246" s="320"/>
      <c r="R246" s="320"/>
      <c r="S246" s="320"/>
      <c r="T246" s="320"/>
      <c r="U246" s="320"/>
      <c r="V246" s="320"/>
      <c r="W246" s="320"/>
      <c r="X246" s="320"/>
      <c r="Y246" s="434"/>
      <c r="Z246" s="434"/>
      <c r="AA246" s="434"/>
      <c r="AB246" s="434"/>
      <c r="AC246" s="434"/>
      <c r="AD246" s="434"/>
      <c r="AE246" s="434"/>
      <c r="AF246" s="434"/>
      <c r="AG246" s="434"/>
      <c r="AH246" s="434"/>
      <c r="AI246" s="434"/>
      <c r="AJ246" s="434"/>
      <c r="AK246" s="434"/>
      <c r="AL246" s="434"/>
      <c r="AM246" s="321">
        <f>SUM(Y246:AL246)</f>
        <v>0</v>
      </c>
    </row>
    <row r="247" spans="1:39" s="308" customFormat="1" ht="15" outlineLevel="1">
      <c r="A247" s="540"/>
      <c r="B247" s="348" t="s">
        <v>247</v>
      </c>
      <c r="C247" s="316" t="s">
        <v>164</v>
      </c>
      <c r="D247" s="320"/>
      <c r="E247" s="320"/>
      <c r="F247" s="320"/>
      <c r="G247" s="320"/>
      <c r="H247" s="320"/>
      <c r="I247" s="320"/>
      <c r="J247" s="320"/>
      <c r="K247" s="320"/>
      <c r="L247" s="320"/>
      <c r="M247" s="320"/>
      <c r="N247" s="320">
        <f>N246</f>
        <v>0</v>
      </c>
      <c r="O247" s="320"/>
      <c r="P247" s="320"/>
      <c r="Q247" s="320"/>
      <c r="R247" s="320"/>
      <c r="S247" s="320"/>
      <c r="T247" s="320"/>
      <c r="U247" s="320"/>
      <c r="V247" s="320"/>
      <c r="W247" s="320"/>
      <c r="X247" s="320"/>
      <c r="Y247" s="435">
        <f>Y246</f>
        <v>0</v>
      </c>
      <c r="Z247" s="435">
        <f t="shared" ref="Z247:AL247" si="69">Z246</f>
        <v>0</v>
      </c>
      <c r="AA247" s="435">
        <f t="shared" si="69"/>
        <v>0</v>
      </c>
      <c r="AB247" s="435">
        <f t="shared" si="69"/>
        <v>0</v>
      </c>
      <c r="AC247" s="435">
        <f t="shared" si="69"/>
        <v>0</v>
      </c>
      <c r="AD247" s="435">
        <f t="shared" si="69"/>
        <v>0</v>
      </c>
      <c r="AE247" s="435">
        <f t="shared" si="69"/>
        <v>0</v>
      </c>
      <c r="AF247" s="435">
        <f t="shared" si="69"/>
        <v>0</v>
      </c>
      <c r="AG247" s="435">
        <f t="shared" si="69"/>
        <v>0</v>
      </c>
      <c r="AH247" s="435">
        <f t="shared" si="69"/>
        <v>0</v>
      </c>
      <c r="AI247" s="435">
        <f t="shared" si="69"/>
        <v>0</v>
      </c>
      <c r="AJ247" s="435">
        <f t="shared" si="69"/>
        <v>0</v>
      </c>
      <c r="AK247" s="435">
        <f t="shared" si="69"/>
        <v>0</v>
      </c>
      <c r="AL247" s="435">
        <f t="shared" si="69"/>
        <v>0</v>
      </c>
      <c r="AM247" s="536"/>
    </row>
    <row r="248" spans="1:39" s="308" customFormat="1" ht="15" outlineLevel="1">
      <c r="A248" s="540"/>
      <c r="B248" s="348"/>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436"/>
      <c r="Z248" s="436"/>
      <c r="AA248" s="436"/>
      <c r="AB248" s="436"/>
      <c r="AC248" s="436"/>
      <c r="AD248" s="436"/>
      <c r="AE248" s="436"/>
      <c r="AF248" s="436"/>
      <c r="AG248" s="436"/>
      <c r="AH248" s="436"/>
      <c r="AI248" s="436"/>
      <c r="AJ248" s="436"/>
      <c r="AK248" s="436"/>
      <c r="AL248" s="436"/>
      <c r="AM248" s="338"/>
    </row>
    <row r="249" spans="1:39" s="308" customFormat="1" ht="15" outlineLevel="1">
      <c r="A249" s="540">
        <v>32</v>
      </c>
      <c r="B249" s="348" t="s">
        <v>504</v>
      </c>
      <c r="C249" s="316" t="s">
        <v>25</v>
      </c>
      <c r="D249" s="320"/>
      <c r="E249" s="320"/>
      <c r="F249" s="320"/>
      <c r="G249" s="320"/>
      <c r="H249" s="320"/>
      <c r="I249" s="320"/>
      <c r="J249" s="320"/>
      <c r="K249" s="320"/>
      <c r="L249" s="320"/>
      <c r="M249" s="320"/>
      <c r="N249" s="320">
        <v>0</v>
      </c>
      <c r="O249" s="320"/>
      <c r="P249" s="320"/>
      <c r="Q249" s="320"/>
      <c r="R249" s="320"/>
      <c r="S249" s="320"/>
      <c r="T249" s="320"/>
      <c r="U249" s="320"/>
      <c r="V249" s="320"/>
      <c r="W249" s="320"/>
      <c r="X249" s="320"/>
      <c r="Y249" s="434"/>
      <c r="Z249" s="434"/>
      <c r="AA249" s="434"/>
      <c r="AB249" s="434"/>
      <c r="AC249" s="434"/>
      <c r="AD249" s="434"/>
      <c r="AE249" s="434"/>
      <c r="AF249" s="434"/>
      <c r="AG249" s="434"/>
      <c r="AH249" s="434"/>
      <c r="AI249" s="434"/>
      <c r="AJ249" s="434"/>
      <c r="AK249" s="434"/>
      <c r="AL249" s="434"/>
      <c r="AM249" s="321">
        <f>SUM(Y249:AL249)</f>
        <v>0</v>
      </c>
    </row>
    <row r="250" spans="1:39" s="308" customFormat="1" ht="15" outlineLevel="1">
      <c r="A250" s="540"/>
      <c r="B250" s="348" t="s">
        <v>247</v>
      </c>
      <c r="C250" s="316" t="s">
        <v>164</v>
      </c>
      <c r="D250" s="320"/>
      <c r="E250" s="320"/>
      <c r="F250" s="320"/>
      <c r="G250" s="320"/>
      <c r="H250" s="320"/>
      <c r="I250" s="320"/>
      <c r="J250" s="320"/>
      <c r="K250" s="320"/>
      <c r="L250" s="320"/>
      <c r="M250" s="320"/>
      <c r="N250" s="320">
        <f>N249</f>
        <v>0</v>
      </c>
      <c r="O250" s="320"/>
      <c r="P250" s="320"/>
      <c r="Q250" s="320"/>
      <c r="R250" s="320"/>
      <c r="S250" s="320"/>
      <c r="T250" s="320"/>
      <c r="U250" s="320"/>
      <c r="V250" s="320"/>
      <c r="W250" s="320"/>
      <c r="X250" s="320"/>
      <c r="Y250" s="435">
        <f>Y249</f>
        <v>0</v>
      </c>
      <c r="Z250" s="435">
        <f t="shared" ref="Z250:AL250" si="70">Z249</f>
        <v>0</v>
      </c>
      <c r="AA250" s="435">
        <f t="shared" si="70"/>
        <v>0</v>
      </c>
      <c r="AB250" s="435">
        <f t="shared" si="70"/>
        <v>0</v>
      </c>
      <c r="AC250" s="435">
        <f t="shared" si="70"/>
        <v>0</v>
      </c>
      <c r="AD250" s="435">
        <f t="shared" si="70"/>
        <v>0</v>
      </c>
      <c r="AE250" s="435">
        <f t="shared" si="70"/>
        <v>0</v>
      </c>
      <c r="AF250" s="435">
        <f t="shared" si="70"/>
        <v>0</v>
      </c>
      <c r="AG250" s="435">
        <f t="shared" si="70"/>
        <v>0</v>
      </c>
      <c r="AH250" s="435">
        <f t="shared" si="70"/>
        <v>0</v>
      </c>
      <c r="AI250" s="435">
        <f t="shared" si="70"/>
        <v>0</v>
      </c>
      <c r="AJ250" s="435">
        <f t="shared" si="70"/>
        <v>0</v>
      </c>
      <c r="AK250" s="435">
        <f t="shared" si="70"/>
        <v>0</v>
      </c>
      <c r="AL250" s="435">
        <f t="shared" si="70"/>
        <v>0</v>
      </c>
      <c r="AM250" s="536"/>
    </row>
    <row r="251" spans="1:39" s="308" customFormat="1" ht="15" outlineLevel="1">
      <c r="A251" s="540"/>
      <c r="B251" s="348"/>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436"/>
      <c r="Z251" s="436"/>
      <c r="AA251" s="436"/>
      <c r="AB251" s="436"/>
      <c r="AC251" s="436"/>
      <c r="AD251" s="436"/>
      <c r="AE251" s="436"/>
      <c r="AF251" s="436"/>
      <c r="AG251" s="436"/>
      <c r="AH251" s="436"/>
      <c r="AI251" s="436"/>
      <c r="AJ251" s="436"/>
      <c r="AK251" s="436"/>
      <c r="AL251" s="436"/>
      <c r="AM251" s="338"/>
    </row>
    <row r="252" spans="1:39" s="308" customFormat="1" ht="15" outlineLevel="1">
      <c r="A252" s="540">
        <v>33</v>
      </c>
      <c r="B252" s="348" t="s">
        <v>505</v>
      </c>
      <c r="C252" s="316" t="s">
        <v>25</v>
      </c>
      <c r="D252" s="320"/>
      <c r="E252" s="320"/>
      <c r="F252" s="320"/>
      <c r="G252" s="320"/>
      <c r="H252" s="320"/>
      <c r="I252" s="320"/>
      <c r="J252" s="320"/>
      <c r="K252" s="320"/>
      <c r="L252" s="320"/>
      <c r="M252" s="320"/>
      <c r="N252" s="320">
        <v>0</v>
      </c>
      <c r="O252" s="320"/>
      <c r="P252" s="320"/>
      <c r="Q252" s="320"/>
      <c r="R252" s="320"/>
      <c r="S252" s="320"/>
      <c r="T252" s="320"/>
      <c r="U252" s="320"/>
      <c r="V252" s="320"/>
      <c r="W252" s="320"/>
      <c r="X252" s="320"/>
      <c r="Y252" s="434"/>
      <c r="Z252" s="434"/>
      <c r="AA252" s="434"/>
      <c r="AB252" s="434"/>
      <c r="AC252" s="434"/>
      <c r="AD252" s="434"/>
      <c r="AE252" s="434"/>
      <c r="AF252" s="434"/>
      <c r="AG252" s="434"/>
      <c r="AH252" s="434"/>
      <c r="AI252" s="434"/>
      <c r="AJ252" s="434"/>
      <c r="AK252" s="434"/>
      <c r="AL252" s="434"/>
      <c r="AM252" s="321">
        <f>SUM(Y252:AL252)</f>
        <v>0</v>
      </c>
    </row>
    <row r="253" spans="1:39" s="308" customFormat="1" ht="15" outlineLevel="1">
      <c r="A253" s="540"/>
      <c r="B253" s="348" t="s">
        <v>247</v>
      </c>
      <c r="C253" s="316" t="s">
        <v>164</v>
      </c>
      <c r="D253" s="320"/>
      <c r="E253" s="320"/>
      <c r="F253" s="320"/>
      <c r="G253" s="320"/>
      <c r="H253" s="320"/>
      <c r="I253" s="320"/>
      <c r="J253" s="320"/>
      <c r="K253" s="320"/>
      <c r="L253" s="320"/>
      <c r="M253" s="320"/>
      <c r="N253" s="320">
        <f>N252</f>
        <v>0</v>
      </c>
      <c r="O253" s="320"/>
      <c r="P253" s="320"/>
      <c r="Q253" s="320"/>
      <c r="R253" s="320"/>
      <c r="S253" s="320"/>
      <c r="T253" s="320"/>
      <c r="U253" s="320"/>
      <c r="V253" s="320"/>
      <c r="W253" s="320"/>
      <c r="X253" s="320"/>
      <c r="Y253" s="435">
        <f>Y252</f>
        <v>0</v>
      </c>
      <c r="Z253" s="435">
        <f t="shared" ref="Z253:AL253" si="71">Z252</f>
        <v>0</v>
      </c>
      <c r="AA253" s="435">
        <f t="shared" si="71"/>
        <v>0</v>
      </c>
      <c r="AB253" s="435">
        <f t="shared" si="71"/>
        <v>0</v>
      </c>
      <c r="AC253" s="435">
        <f t="shared" si="71"/>
        <v>0</v>
      </c>
      <c r="AD253" s="435">
        <f t="shared" si="71"/>
        <v>0</v>
      </c>
      <c r="AE253" s="435">
        <f t="shared" si="71"/>
        <v>0</v>
      </c>
      <c r="AF253" s="435">
        <f t="shared" si="71"/>
        <v>0</v>
      </c>
      <c r="AG253" s="435">
        <f t="shared" si="71"/>
        <v>0</v>
      </c>
      <c r="AH253" s="435">
        <f t="shared" si="71"/>
        <v>0</v>
      </c>
      <c r="AI253" s="435">
        <f t="shared" si="71"/>
        <v>0</v>
      </c>
      <c r="AJ253" s="435">
        <f t="shared" si="71"/>
        <v>0</v>
      </c>
      <c r="AK253" s="435">
        <f t="shared" si="71"/>
        <v>0</v>
      </c>
      <c r="AL253" s="435">
        <f t="shared" si="71"/>
        <v>0</v>
      </c>
      <c r="AM253" s="536"/>
    </row>
    <row r="254" spans="1:39" ht="15" outlineLevel="1">
      <c r="B254" s="340"/>
      <c r="C254" s="349"/>
      <c r="D254" s="350"/>
      <c r="E254" s="350"/>
      <c r="F254" s="350"/>
      <c r="G254" s="350"/>
      <c r="H254" s="350"/>
      <c r="I254" s="350"/>
      <c r="J254" s="350"/>
      <c r="K254" s="350"/>
      <c r="L254" s="350"/>
      <c r="M254" s="350"/>
      <c r="N254" s="350"/>
      <c r="O254" s="350"/>
      <c r="P254" s="350"/>
      <c r="Q254" s="350"/>
      <c r="R254" s="350"/>
      <c r="S254" s="350"/>
      <c r="T254" s="350"/>
      <c r="U254" s="350"/>
      <c r="V254" s="350"/>
      <c r="W254" s="350"/>
      <c r="X254" s="350"/>
      <c r="Y254" s="326"/>
      <c r="Z254" s="326"/>
      <c r="AA254" s="326"/>
      <c r="AB254" s="326"/>
      <c r="AC254" s="326"/>
      <c r="AD254" s="326"/>
      <c r="AE254" s="326"/>
      <c r="AF254" s="326"/>
      <c r="AG254" s="326"/>
      <c r="AH254" s="326"/>
      <c r="AI254" s="326"/>
      <c r="AJ254" s="326"/>
      <c r="AK254" s="326"/>
      <c r="AL254" s="326"/>
      <c r="AM254" s="331"/>
    </row>
    <row r="255" spans="1:39" ht="15.6">
      <c r="B255" s="351" t="s">
        <v>248</v>
      </c>
      <c r="C255" s="353"/>
      <c r="D255" s="353">
        <f>SUM(D150:D253)</f>
        <v>21556239</v>
      </c>
      <c r="E255" s="353">
        <f t="shared" ref="E255:M255" si="72">SUM(E150:E253)</f>
        <v>21310016.380000003</v>
      </c>
      <c r="F255" s="353">
        <f t="shared" si="72"/>
        <v>21078982.627000004</v>
      </c>
      <c r="G255" s="353">
        <f t="shared" si="72"/>
        <v>20722425.612459999</v>
      </c>
      <c r="H255" s="353">
        <f t="shared" si="72"/>
        <v>20176420.087469999</v>
      </c>
      <c r="I255" s="353">
        <f t="shared" si="72"/>
        <v>18011473.58687</v>
      </c>
      <c r="J255" s="353">
        <f t="shared" si="72"/>
        <v>17485735.819660001</v>
      </c>
      <c r="K255" s="353">
        <f t="shared" si="72"/>
        <v>17446848.019990001</v>
      </c>
      <c r="L255" s="353">
        <f t="shared" si="72"/>
        <v>16998833.463990003</v>
      </c>
      <c r="M255" s="353">
        <f t="shared" si="72"/>
        <v>14571251.171890002</v>
      </c>
      <c r="N255" s="353"/>
      <c r="O255" s="353">
        <f>SUM(O150:O253)</f>
        <v>14097</v>
      </c>
      <c r="P255" s="353">
        <f t="shared" ref="P255:X255" si="73">SUM(P150:P253)</f>
        <v>4396.4495889</v>
      </c>
      <c r="Q255" s="353">
        <f t="shared" si="73"/>
        <v>4327.2417388999993</v>
      </c>
      <c r="R255" s="353">
        <f t="shared" si="73"/>
        <v>4229.0490848999998</v>
      </c>
      <c r="S255" s="353">
        <f t="shared" si="73"/>
        <v>4139.2169928000003</v>
      </c>
      <c r="T255" s="353">
        <f t="shared" si="73"/>
        <v>3583.8485717999997</v>
      </c>
      <c r="U255" s="353">
        <f t="shared" si="73"/>
        <v>3540.7959716</v>
      </c>
      <c r="V255" s="353">
        <f t="shared" si="73"/>
        <v>3535.6425111999997</v>
      </c>
      <c r="W255" s="353">
        <f t="shared" si="73"/>
        <v>3462.9510742000002</v>
      </c>
      <c r="X255" s="353">
        <f t="shared" si="73"/>
        <v>3104.8242791999996</v>
      </c>
      <c r="Y255" s="353">
        <f>IF(Y149="kWh",SUMPRODUCT(D150:D253,Y150:Y253))</f>
        <v>4033893</v>
      </c>
      <c r="Z255" s="353">
        <f>IF(Z149="kWh",SUMPRODUCT(D150:D253,Z150:Z253))</f>
        <v>1875038</v>
      </c>
      <c r="AA255" s="353">
        <f>IF(AA149="kW",SUMPRODUCT(N150:N253,O150:O253,AA150:AA253),SUMPRODUCT(D150:D253,AA150:AA253))</f>
        <v>18752.16</v>
      </c>
      <c r="AB255" s="353">
        <f>IF(AB149="kW",SUMPRODUCT(N150:N253,O150:O253,AB150:AB253),SUMPRODUCT(D150:D253,AB150:AB253))</f>
        <v>11823.84</v>
      </c>
      <c r="AC255" s="353">
        <f>IF(AC149="kW",SUMPRODUCT(N150:N253,O150:O253,AC150:AC253),SUMPRODUCT(D150:D253,AC150:AC253))</f>
        <v>0</v>
      </c>
      <c r="AD255" s="353">
        <f>IF(AD149="kW",SUMPRODUCT(N150:N253,O150:O253,AD150:AD253),SUMPRODUCT(D150:D253,AD150:AD253))</f>
        <v>0</v>
      </c>
      <c r="AE255" s="353">
        <f>IF(AE149="kW",SUMPRODUCT(N150:N253,O150:O253,AE150:AE253),SUMPRODUCT(D150:D253,AE150:AE253))</f>
        <v>0</v>
      </c>
      <c r="AF255" s="353">
        <f>IF(AF149="kW",SUMPRODUCT(N150:N253,O150:O253,AF150:AF253),SUMPRODUCT(D150:D253,AF150:AF253))</f>
        <v>0</v>
      </c>
      <c r="AG255" s="353">
        <f>IF(AG149="kW",SUMPRODUCT(N150:N253,O150:O253,AG150:AG253),SUMPRODUCT(D150:D253,AG150:AG253))</f>
        <v>0</v>
      </c>
      <c r="AH255" s="353">
        <f>IF(AH149="kW",SUMPRODUCT(N150:N253,O150:O253,AH150:AH253),SUMPRODUCT(D150:D253,AH150:AH253))</f>
        <v>0</v>
      </c>
      <c r="AI255" s="353">
        <f>IF(AI149="kW",SUMPRODUCT(N150:N253,O150:O253,AI150:AI253),SUMPRODUCT(D150:D253,AI150:AI253))</f>
        <v>0</v>
      </c>
      <c r="AJ255" s="353">
        <f>IF(AJ149="kW",SUMPRODUCT(N150:N253,O150:O253,AJ150:AJ253),SUMPRODUCT(D150:D253,AJ150:AJ253))</f>
        <v>0</v>
      </c>
      <c r="AK255" s="353">
        <f>IF(AK149="kW",SUMPRODUCT(N150:N253,O150:O253,AK150:AK253),SUMPRODUCT(D150:D253,AK150:AK253))</f>
        <v>0</v>
      </c>
      <c r="AL255" s="353">
        <f>IF(AL149="kW",SUMPRODUCT(N150:N253,O150:O253,AL150:AL253),SUMPRODUCT(D150:D253,AL150:AL253))</f>
        <v>0</v>
      </c>
      <c r="AM255" s="354"/>
    </row>
    <row r="256" spans="1:39" ht="15.6">
      <c r="B256" s="355" t="s">
        <v>249</v>
      </c>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f>HLOOKUP(Y148,'2. LRAMVA Threshold'!$B$27:$Q$38,4,FALSE)</f>
        <v>0</v>
      </c>
      <c r="Z256" s="352">
        <f>HLOOKUP(Z148,'2. LRAMVA Threshold'!$B$27:$Q$38,4,FALSE)</f>
        <v>0</v>
      </c>
      <c r="AA256" s="352">
        <f>HLOOKUP(AA148,'2. LRAMVA Threshold'!$B$27:$Q$38,4,FALSE)</f>
        <v>0</v>
      </c>
      <c r="AB256" s="352">
        <f>HLOOKUP(AB148,'2. LRAMVA Threshold'!$B$27:$Q$38,4,FALSE)</f>
        <v>0</v>
      </c>
      <c r="AC256" s="352">
        <f>HLOOKUP(AC148,'2. LRAMVA Threshold'!$B$27:$Q$38,4,FALSE)</f>
        <v>0</v>
      </c>
      <c r="AD256" s="352">
        <f>HLOOKUP(AD148,'2. LRAMVA Threshold'!$B$27:$Q$38,4,FALSE)</f>
        <v>0</v>
      </c>
      <c r="AE256" s="352">
        <f>HLOOKUP(AE148,'2. LRAMVA Threshold'!$B$27:$Q$38,4,FALSE)</f>
        <v>0</v>
      </c>
      <c r="AF256" s="352">
        <f>HLOOKUP(AF148,'2. LRAMVA Threshold'!$B$27:$Q$38,4,FALSE)</f>
        <v>0</v>
      </c>
      <c r="AG256" s="352">
        <f>HLOOKUP(AG148,'2. LRAMVA Threshold'!$B$27:$Q$38,4,FALSE)</f>
        <v>0</v>
      </c>
      <c r="AH256" s="352">
        <f>HLOOKUP(AH148,'2. LRAMVA Threshold'!$B$27:$Q$38,4,FALSE)</f>
        <v>0</v>
      </c>
      <c r="AI256" s="352">
        <f>HLOOKUP(AI148,'2. LRAMVA Threshold'!$B$27:$Q$38,4,FALSE)</f>
        <v>0</v>
      </c>
      <c r="AJ256" s="352">
        <f>HLOOKUP(AJ148,'2. LRAMVA Threshold'!$B$27:$Q$38,4,FALSE)</f>
        <v>0</v>
      </c>
      <c r="AK256" s="352">
        <f>HLOOKUP(AK148,'2. LRAMVA Threshold'!$B$27:$Q$38,4,FALSE)</f>
        <v>0</v>
      </c>
      <c r="AL256" s="352">
        <f>HLOOKUP(AL148,'2. LRAMVA Threshold'!$B$27:$Q$38,4,FALSE)</f>
        <v>0</v>
      </c>
      <c r="AM256" s="356"/>
    </row>
    <row r="257" spans="1:41" ht="15">
      <c r="B257" s="348"/>
      <c r="C257" s="357"/>
      <c r="D257" s="358"/>
      <c r="E257" s="358"/>
      <c r="F257" s="358"/>
      <c r="G257" s="358"/>
      <c r="H257" s="358"/>
      <c r="I257" s="358"/>
      <c r="J257" s="358"/>
      <c r="K257" s="358"/>
      <c r="L257" s="358"/>
      <c r="M257" s="358"/>
      <c r="N257" s="358"/>
      <c r="O257" s="359"/>
      <c r="P257" s="358"/>
      <c r="Q257" s="358"/>
      <c r="R257" s="358"/>
      <c r="S257" s="360"/>
      <c r="T257" s="360"/>
      <c r="U257" s="360"/>
      <c r="V257" s="360"/>
      <c r="W257" s="358"/>
      <c r="X257" s="358"/>
      <c r="Y257" s="325"/>
      <c r="Z257" s="325"/>
      <c r="AA257" s="325"/>
      <c r="AB257" s="325"/>
      <c r="AC257" s="325"/>
      <c r="AD257" s="325"/>
      <c r="AE257" s="325"/>
      <c r="AF257" s="325"/>
      <c r="AG257" s="325"/>
      <c r="AH257" s="325"/>
      <c r="AI257" s="325"/>
      <c r="AJ257" s="325"/>
      <c r="AK257" s="325"/>
      <c r="AL257" s="325"/>
      <c r="AM257" s="361"/>
    </row>
    <row r="258" spans="1:41" ht="15">
      <c r="B258" s="348" t="s">
        <v>166</v>
      </c>
      <c r="C258" s="362"/>
      <c r="D258" s="362"/>
      <c r="E258" s="400"/>
      <c r="F258" s="400"/>
      <c r="G258" s="400"/>
      <c r="H258" s="400"/>
      <c r="I258" s="400"/>
      <c r="J258" s="400"/>
      <c r="K258" s="400"/>
      <c r="L258" s="400"/>
      <c r="M258" s="400"/>
      <c r="N258" s="400"/>
      <c r="O258" s="316"/>
      <c r="P258" s="364"/>
      <c r="Q258" s="364"/>
      <c r="R258" s="364"/>
      <c r="S258" s="363"/>
      <c r="T258" s="363"/>
      <c r="U258" s="363"/>
      <c r="V258" s="363"/>
      <c r="W258" s="364"/>
      <c r="X258" s="364"/>
      <c r="Y258" s="365">
        <f>HLOOKUP(Y$20,'3.  Distribution Rates'!$C$122:$P$133,4,FALSE)</f>
        <v>0</v>
      </c>
      <c r="Z258" s="365">
        <f>HLOOKUP(Z$20,'3.  Distribution Rates'!$C$122:$P$133,4,FALSE)</f>
        <v>0</v>
      </c>
      <c r="AA258" s="365">
        <f>HLOOKUP(AA$20,'3.  Distribution Rates'!$C$122:$P$133,4,FALSE)</f>
        <v>0</v>
      </c>
      <c r="AB258" s="365">
        <f>HLOOKUP(AB$20,'3.  Distribution Rates'!$C$122:$P$133,4,FALSE)</f>
        <v>0</v>
      </c>
      <c r="AC258" s="365">
        <f>HLOOKUP(AC$20,'3.  Distribution Rates'!$C$122:$P$133,4,FALSE)</f>
        <v>0</v>
      </c>
      <c r="AD258" s="365">
        <f>HLOOKUP(AD$20,'3.  Distribution Rates'!$C$122:$P$133,4,FALSE)</f>
        <v>0</v>
      </c>
      <c r="AE258" s="365">
        <f>HLOOKUP(AE$20,'3.  Distribution Rates'!$C$122:$P$133,4,FALSE)</f>
        <v>0</v>
      </c>
      <c r="AF258" s="365">
        <f>HLOOKUP(AF$20,'3.  Distribution Rates'!$C$122:$P$133,4,FALSE)</f>
        <v>0</v>
      </c>
      <c r="AG258" s="365">
        <f>HLOOKUP(AG$20,'3.  Distribution Rates'!$C$122:$P$133,4,FALSE)</f>
        <v>0</v>
      </c>
      <c r="AH258" s="365">
        <f>HLOOKUP(AH$20,'3.  Distribution Rates'!$C$122:$P$133,4,FALSE)</f>
        <v>0</v>
      </c>
      <c r="AI258" s="365">
        <f>HLOOKUP(AI$20,'3.  Distribution Rates'!$C$122:$P$133,4,FALSE)</f>
        <v>0</v>
      </c>
      <c r="AJ258" s="365">
        <f>HLOOKUP(AJ$20,'3.  Distribution Rates'!$C$122:$P$133,4,FALSE)</f>
        <v>0</v>
      </c>
      <c r="AK258" s="365">
        <f>HLOOKUP(AK$20,'3.  Distribution Rates'!$C$122:$P$133,4,FALSE)</f>
        <v>0</v>
      </c>
      <c r="AL258" s="365">
        <f>HLOOKUP(AL$20,'3.  Distribution Rates'!$C$122:$P$133,4,FALSE)</f>
        <v>0</v>
      </c>
      <c r="AM258" s="401"/>
    </row>
    <row r="259" spans="1:41" ht="15">
      <c r="B259" s="319" t="s">
        <v>155</v>
      </c>
      <c r="C259" s="369"/>
      <c r="D259" s="334"/>
      <c r="E259" s="304"/>
      <c r="F259" s="304"/>
      <c r="G259" s="304"/>
      <c r="H259" s="304"/>
      <c r="I259" s="304"/>
      <c r="J259" s="304"/>
      <c r="K259" s="304"/>
      <c r="L259" s="304"/>
      <c r="M259" s="304"/>
      <c r="N259" s="304"/>
      <c r="O259" s="316"/>
      <c r="P259" s="304"/>
      <c r="Q259" s="304"/>
      <c r="R259" s="304"/>
      <c r="S259" s="334"/>
      <c r="T259" s="334"/>
      <c r="U259" s="334"/>
      <c r="V259" s="334"/>
      <c r="W259" s="304"/>
      <c r="X259" s="304"/>
      <c r="Y259" s="402">
        <f t="shared" ref="Y259:AL259" si="74">Y135*Y258</f>
        <v>0</v>
      </c>
      <c r="Z259" s="402">
        <f t="shared" si="74"/>
        <v>0</v>
      </c>
      <c r="AA259" s="402">
        <f t="shared" si="74"/>
        <v>0</v>
      </c>
      <c r="AB259" s="402">
        <f t="shared" si="74"/>
        <v>0</v>
      </c>
      <c r="AC259" s="402">
        <f t="shared" si="74"/>
        <v>0</v>
      </c>
      <c r="AD259" s="402">
        <f t="shared" si="74"/>
        <v>0</v>
      </c>
      <c r="AE259" s="402">
        <f t="shared" si="74"/>
        <v>0</v>
      </c>
      <c r="AF259" s="402">
        <f t="shared" si="74"/>
        <v>0</v>
      </c>
      <c r="AG259" s="402">
        <f t="shared" si="74"/>
        <v>0</v>
      </c>
      <c r="AH259" s="402">
        <f t="shared" si="74"/>
        <v>0</v>
      </c>
      <c r="AI259" s="402">
        <f t="shared" si="74"/>
        <v>0</v>
      </c>
      <c r="AJ259" s="402">
        <f t="shared" si="74"/>
        <v>0</v>
      </c>
      <c r="AK259" s="402">
        <f t="shared" si="74"/>
        <v>0</v>
      </c>
      <c r="AL259" s="402">
        <f t="shared" si="74"/>
        <v>0</v>
      </c>
      <c r="AM259" s="401">
        <f>SUM(Y259:AL259)</f>
        <v>0</v>
      </c>
    </row>
    <row r="260" spans="1:41" ht="15">
      <c r="B260" s="319" t="s">
        <v>156</v>
      </c>
      <c r="C260" s="369"/>
      <c r="D260" s="334"/>
      <c r="E260" s="304"/>
      <c r="F260" s="304"/>
      <c r="G260" s="304"/>
      <c r="H260" s="304"/>
      <c r="I260" s="304"/>
      <c r="J260" s="304"/>
      <c r="K260" s="304"/>
      <c r="L260" s="304"/>
      <c r="M260" s="304"/>
      <c r="N260" s="304"/>
      <c r="O260" s="316"/>
      <c r="P260" s="304"/>
      <c r="Q260" s="304"/>
      <c r="R260" s="304"/>
      <c r="S260" s="334"/>
      <c r="T260" s="334"/>
      <c r="U260" s="334"/>
      <c r="V260" s="334"/>
      <c r="W260" s="304"/>
      <c r="X260" s="304"/>
      <c r="Y260" s="402">
        <f>Y255*Y258*0</f>
        <v>0</v>
      </c>
      <c r="Z260" s="402">
        <f>Z255*Z258*0</f>
        <v>0</v>
      </c>
      <c r="AA260" s="403">
        <f>AA255*AA258*0</f>
        <v>0</v>
      </c>
      <c r="AB260" s="403">
        <f>AB255*AB258*0</f>
        <v>0</v>
      </c>
      <c r="AC260" s="403">
        <f t="shared" ref="AC260:AE260" si="75">AC255*AC258</f>
        <v>0</v>
      </c>
      <c r="AD260" s="403">
        <f t="shared" si="75"/>
        <v>0</v>
      </c>
      <c r="AE260" s="403">
        <f t="shared" si="75"/>
        <v>0</v>
      </c>
      <c r="AF260" s="403">
        <f t="shared" ref="AF260:AL260" si="76">AF255*AF258</f>
        <v>0</v>
      </c>
      <c r="AG260" s="403">
        <f t="shared" si="76"/>
        <v>0</v>
      </c>
      <c r="AH260" s="403">
        <f t="shared" si="76"/>
        <v>0</v>
      </c>
      <c r="AI260" s="403">
        <f t="shared" si="76"/>
        <v>0</v>
      </c>
      <c r="AJ260" s="403">
        <f t="shared" si="76"/>
        <v>0</v>
      </c>
      <c r="AK260" s="403">
        <f t="shared" si="76"/>
        <v>0</v>
      </c>
      <c r="AL260" s="403">
        <f t="shared" si="76"/>
        <v>0</v>
      </c>
      <c r="AM260" s="401">
        <f>SUM(Y260:AL260)</f>
        <v>0</v>
      </c>
    </row>
    <row r="261" spans="1:41" s="404" customFormat="1" ht="15.6">
      <c r="A261" s="542"/>
      <c r="B261" s="373" t="s">
        <v>257</v>
      </c>
      <c r="C261" s="369"/>
      <c r="D261" s="360"/>
      <c r="E261" s="358"/>
      <c r="F261" s="358"/>
      <c r="G261" s="358"/>
      <c r="H261" s="358"/>
      <c r="I261" s="358"/>
      <c r="J261" s="358"/>
      <c r="K261" s="358"/>
      <c r="L261" s="358"/>
      <c r="M261" s="358"/>
      <c r="N261" s="358"/>
      <c r="O261" s="325"/>
      <c r="P261" s="358"/>
      <c r="Q261" s="358"/>
      <c r="R261" s="358"/>
      <c r="S261" s="360"/>
      <c r="T261" s="360"/>
      <c r="U261" s="360"/>
      <c r="V261" s="360"/>
      <c r="W261" s="358"/>
      <c r="X261" s="358"/>
      <c r="Y261" s="370">
        <f>SUM(Y259:Y260)</f>
        <v>0</v>
      </c>
      <c r="Z261" s="370">
        <f t="shared" ref="Z261:AE261" si="77">SUM(Z259:Z260)</f>
        <v>0</v>
      </c>
      <c r="AA261" s="370">
        <f t="shared" si="77"/>
        <v>0</v>
      </c>
      <c r="AB261" s="370">
        <f t="shared" si="77"/>
        <v>0</v>
      </c>
      <c r="AC261" s="370">
        <f t="shared" si="77"/>
        <v>0</v>
      </c>
      <c r="AD261" s="370">
        <f t="shared" si="77"/>
        <v>0</v>
      </c>
      <c r="AE261" s="370">
        <f t="shared" si="77"/>
        <v>0</v>
      </c>
      <c r="AF261" s="370">
        <f t="shared" ref="AF261:AL261" si="78">SUM(AF259:AF260)</f>
        <v>0</v>
      </c>
      <c r="AG261" s="370">
        <f t="shared" si="78"/>
        <v>0</v>
      </c>
      <c r="AH261" s="370">
        <f t="shared" si="78"/>
        <v>0</v>
      </c>
      <c r="AI261" s="370">
        <f t="shared" si="78"/>
        <v>0</v>
      </c>
      <c r="AJ261" s="370">
        <f t="shared" si="78"/>
        <v>0</v>
      </c>
      <c r="AK261" s="370">
        <f t="shared" si="78"/>
        <v>0</v>
      </c>
      <c r="AL261" s="370">
        <f t="shared" si="78"/>
        <v>0</v>
      </c>
      <c r="AM261" s="372">
        <f>SUM(AM259:AM260)</f>
        <v>0</v>
      </c>
    </row>
    <row r="262" spans="1:41" s="404" customFormat="1" ht="15.6">
      <c r="A262" s="542"/>
      <c r="B262" s="373" t="s">
        <v>250</v>
      </c>
      <c r="C262" s="369"/>
      <c r="D262" s="374"/>
      <c r="E262" s="358"/>
      <c r="F262" s="358"/>
      <c r="G262" s="358"/>
      <c r="H262" s="358"/>
      <c r="I262" s="358"/>
      <c r="J262" s="358"/>
      <c r="K262" s="358"/>
      <c r="L262" s="358"/>
      <c r="M262" s="358"/>
      <c r="N262" s="358"/>
      <c r="O262" s="325"/>
      <c r="P262" s="358"/>
      <c r="Q262" s="358"/>
      <c r="R262" s="358"/>
      <c r="S262" s="360"/>
      <c r="T262" s="360"/>
      <c r="U262" s="360"/>
      <c r="V262" s="360"/>
      <c r="W262" s="358"/>
      <c r="X262" s="358"/>
      <c r="Y262" s="371">
        <f>Y256*Y258</f>
        <v>0</v>
      </c>
      <c r="Z262" s="371">
        <f t="shared" ref="Z262:AE262" si="79">Z256*Z258</f>
        <v>0</v>
      </c>
      <c r="AA262" s="371">
        <f>AA256*AA258</f>
        <v>0</v>
      </c>
      <c r="AB262" s="371">
        <f t="shared" si="79"/>
        <v>0</v>
      </c>
      <c r="AC262" s="371">
        <f t="shared" si="79"/>
        <v>0</v>
      </c>
      <c r="AD262" s="371">
        <f t="shared" si="79"/>
        <v>0</v>
      </c>
      <c r="AE262" s="371">
        <f t="shared" si="79"/>
        <v>0</v>
      </c>
      <c r="AF262" s="371">
        <f t="shared" ref="AF262:AL262" si="80">AF256*AF258</f>
        <v>0</v>
      </c>
      <c r="AG262" s="371">
        <f t="shared" si="80"/>
        <v>0</v>
      </c>
      <c r="AH262" s="371">
        <f t="shared" si="80"/>
        <v>0</v>
      </c>
      <c r="AI262" s="371">
        <f t="shared" si="80"/>
        <v>0</v>
      </c>
      <c r="AJ262" s="371">
        <f t="shared" si="80"/>
        <v>0</v>
      </c>
      <c r="AK262" s="371">
        <f t="shared" si="80"/>
        <v>0</v>
      </c>
      <c r="AL262" s="371">
        <f t="shared" si="80"/>
        <v>0</v>
      </c>
      <c r="AM262" s="372">
        <f>SUM(Y262:AL262)</f>
        <v>0</v>
      </c>
    </row>
    <row r="263" spans="1:41" s="404" customFormat="1" ht="15.6">
      <c r="A263" s="542"/>
      <c r="B263" s="373" t="s">
        <v>258</v>
      </c>
      <c r="C263" s="369"/>
      <c r="D263" s="374"/>
      <c r="E263" s="358"/>
      <c r="F263" s="358"/>
      <c r="G263" s="358"/>
      <c r="H263" s="358"/>
      <c r="I263" s="358"/>
      <c r="J263" s="358"/>
      <c r="K263" s="358"/>
      <c r="L263" s="358"/>
      <c r="M263" s="358"/>
      <c r="N263" s="358"/>
      <c r="O263" s="325"/>
      <c r="P263" s="358"/>
      <c r="Q263" s="358"/>
      <c r="R263" s="358"/>
      <c r="S263" s="374"/>
      <c r="T263" s="374"/>
      <c r="U263" s="374"/>
      <c r="V263" s="374"/>
      <c r="W263" s="358"/>
      <c r="X263" s="358"/>
      <c r="AM263" s="372">
        <f>AM261-AM262</f>
        <v>0</v>
      </c>
    </row>
    <row r="264" spans="1:41" ht="15">
      <c r="B264" s="348"/>
      <c r="C264" s="374"/>
      <c r="D264" s="374"/>
      <c r="E264" s="358"/>
      <c r="F264" s="358"/>
      <c r="G264" s="358"/>
      <c r="H264" s="358"/>
      <c r="I264" s="358"/>
      <c r="J264" s="358"/>
      <c r="K264" s="358"/>
      <c r="L264" s="358"/>
      <c r="M264" s="358"/>
      <c r="N264" s="358"/>
      <c r="O264" s="325"/>
      <c r="P264" s="358"/>
      <c r="Q264" s="358"/>
      <c r="R264" s="358"/>
      <c r="S264" s="374"/>
      <c r="T264" s="369"/>
      <c r="U264" s="374"/>
      <c r="V264" s="374"/>
      <c r="W264" s="358"/>
      <c r="X264" s="358"/>
      <c r="AM264" s="372"/>
    </row>
    <row r="265" spans="1:41" ht="15">
      <c r="B265" s="319" t="s">
        <v>70</v>
      </c>
      <c r="C265" s="380"/>
      <c r="D265" s="304"/>
      <c r="E265" s="304"/>
      <c r="F265" s="304"/>
      <c r="G265" s="304"/>
      <c r="H265" s="304"/>
      <c r="I265" s="304"/>
      <c r="J265" s="304"/>
      <c r="K265" s="304"/>
      <c r="L265" s="304"/>
      <c r="M265" s="304"/>
      <c r="N265" s="304"/>
      <c r="O265" s="381"/>
      <c r="P265" s="304"/>
      <c r="Q265" s="304"/>
      <c r="R265" s="304"/>
      <c r="S265" s="329"/>
      <c r="T265" s="334"/>
      <c r="U265" s="334"/>
      <c r="V265" s="304"/>
      <c r="W265" s="304"/>
      <c r="X265" s="334"/>
      <c r="Y265" s="316">
        <f>SUMPRODUCT(E150:E253,Y150:Y253)</f>
        <v>4020243.1924100001</v>
      </c>
      <c r="Z265" s="316">
        <f>SUMPRODUCT(E150:E253,Z150:Z253)</f>
        <v>1875038.3049999999</v>
      </c>
      <c r="AA265" s="316">
        <f>IF(AA149="kW",SUMPRODUCT(N150:N253,P150:P253,AA150:AA253),SUMPRODUCT(E150:E253,AA150:AA253))</f>
        <v>18632.204028</v>
      </c>
      <c r="AB265" s="316">
        <f>IF(AB149="kW",SUMPRODUCT(N150:N253,P150:P253,AB150:AB253),SUMPRODUCT(E150:E253,AB150:AB253))</f>
        <v>11712.023315999999</v>
      </c>
      <c r="AC265" s="316">
        <f>IF(AC149="kW",SUMPRODUCT(N150:N253,P150:P253,AC150:AC253),SUMPRODUCT(E150:E253,AC150:AC253))</f>
        <v>0</v>
      </c>
      <c r="AD265" s="316">
        <f>IF(AD149="kW",SUMPRODUCT(N150:N253,P150:P253,AD150:AD253),SUMPRODUCT(E150:E253, AD150:AD253))</f>
        <v>0</v>
      </c>
      <c r="AE265" s="316">
        <f>IF(AE149="kW",SUMPRODUCT(N150:N253,P150:P253,AE150:AE253),SUMPRODUCT(E150:E253,AE150:AE253))</f>
        <v>0</v>
      </c>
      <c r="AF265" s="316">
        <f>IF(AF149="kW",SUMPRODUCT(N150:N253,P150:P253,AF150:AF253),SUMPRODUCT(E150:E253,AF150:AF253))</f>
        <v>0</v>
      </c>
      <c r="AG265" s="316">
        <f>IF(AG149="kW",SUMPRODUCT(N150:N253,P150:P253,AG150:AG253),SUMPRODUCT(E150:E253,AG150:AG253))</f>
        <v>0</v>
      </c>
      <c r="AH265" s="316">
        <f>IF(AH149="kW",SUMPRODUCT(N150:N253,P150:P253,AH150:AH253),SUMPRODUCT(E150:E253,AH150:AH253))</f>
        <v>0</v>
      </c>
      <c r="AI265" s="316">
        <f>IF(AI149="kW",SUMPRODUCT(N150:N253,P150:P253,AI150:AI253),SUMPRODUCT(E150:E253,AI150:AI253))</f>
        <v>0</v>
      </c>
      <c r="AJ265" s="316">
        <f>IF(AJ149="kW",SUMPRODUCT(N150:N253,P150:P253,AJ150:AJ253),SUMPRODUCT(E150:E253,AJ150:AJ253))</f>
        <v>0</v>
      </c>
      <c r="AK265" s="316">
        <f>IF(AK149="kW",SUMPRODUCT(N150:N253,P150:P253,AK150:AK253),SUMPRODUCT(E150:E253,AK150:AK253))</f>
        <v>0</v>
      </c>
      <c r="AL265" s="316">
        <f>IF(AL149="kW",SUMPRODUCT(N150:N253,P150:P253,AL150:AL253),SUMPRODUCT(E150:E253,AL150:AL253))</f>
        <v>0</v>
      </c>
      <c r="AM265" s="372"/>
      <c r="AO265" s="308"/>
    </row>
    <row r="266" spans="1:41" ht="15">
      <c r="B266" s="319" t="s">
        <v>71</v>
      </c>
      <c r="C266" s="380"/>
      <c r="D266" s="304"/>
      <c r="E266" s="304"/>
      <c r="F266" s="304"/>
      <c r="G266" s="304"/>
      <c r="H266" s="304"/>
      <c r="I266" s="304"/>
      <c r="J266" s="304"/>
      <c r="K266" s="304"/>
      <c r="L266" s="304"/>
      <c r="M266" s="304"/>
      <c r="N266" s="304"/>
      <c r="O266" s="381"/>
      <c r="P266" s="304"/>
      <c r="Q266" s="304"/>
      <c r="R266" s="304"/>
      <c r="S266" s="329"/>
      <c r="T266" s="334"/>
      <c r="U266" s="334"/>
      <c r="V266" s="304"/>
      <c r="W266" s="304"/>
      <c r="X266" s="334"/>
      <c r="Y266" s="316">
        <f>SUMPRODUCT(F150:F253,Y150:Y253)</f>
        <v>4019811.9924099999</v>
      </c>
      <c r="Z266" s="316">
        <f>SUMPRODUCT(F150:F253,Z150:Z253)</f>
        <v>1817431.689</v>
      </c>
      <c r="AA266" s="316">
        <f>IF(AA149="kW",SUMPRODUCT(N150:N253,Q150:Q253,AA150:AA253),SUMPRODUCT(F150:F253,AA150:AA253))</f>
        <v>18319.842552000002</v>
      </c>
      <c r="AB266" s="316">
        <f>IF(AB149="kW",SUMPRODUCT(N150:N253,Q150:Q253,AB150:AB253),SUMPRODUCT(F150:F253,AB150:AB253))</f>
        <v>11386.912391999998</v>
      </c>
      <c r="AC266" s="316">
        <f>IF(AC149="kW",SUMPRODUCT(N150:N253,Q150:Q253,AC150:AC253),SUMPRODUCT(F150:F253, AC150:AC253))</f>
        <v>0</v>
      </c>
      <c r="AD266" s="316">
        <f>IF(AD149="kW",SUMPRODUCT(N150:N253,Q150:Q253,AD150:AD253),SUMPRODUCT(F150:F253, AD150:AD253))</f>
        <v>0</v>
      </c>
      <c r="AE266" s="316">
        <f>IF(AE149="kW",SUMPRODUCT(N150:N253,Q150:Q253,AE150:AE253),SUMPRODUCT(F150:F253,AE150:AE253))</f>
        <v>0</v>
      </c>
      <c r="AF266" s="316">
        <f>IF(AF149="kW",SUMPRODUCT(N150:N253,Q150:Q253,AF150:AF253),SUMPRODUCT(F150:F253,AF150:AF253))</f>
        <v>0</v>
      </c>
      <c r="AG266" s="316">
        <f>IF(AG149="kW",SUMPRODUCT(N150:N253,Q150:Q253,AG150:AG253),SUMPRODUCT(F150:F253,AG150:AG253))</f>
        <v>0</v>
      </c>
      <c r="AH266" s="316">
        <f>IF(AH149="kW",SUMPRODUCT(N150:N253,Q150:Q253,AH150:AH253),SUMPRODUCT(F150:F253,AH150:AH253))</f>
        <v>0</v>
      </c>
      <c r="AI266" s="316">
        <f>IF(AI149="kW",SUMPRODUCT(N150:N253,Q150:Q253,AI150:AI253),SUMPRODUCT(F150:F253,AI150:AI253))</f>
        <v>0</v>
      </c>
      <c r="AJ266" s="316">
        <f>IF(AJ149="kW",SUMPRODUCT(N150:N253,Q150:Q253,AJ150:AJ253),SUMPRODUCT(F150:F253,AJ150:AJ253))</f>
        <v>0</v>
      </c>
      <c r="AK266" s="316">
        <f>IF(AK149="kW",SUMPRODUCT(N150:N253,Q150:Q253,AK150:AK253),SUMPRODUCT(F150:F253,AK150:AK253))</f>
        <v>0</v>
      </c>
      <c r="AL266" s="316">
        <f>IF(AL149="kW",SUMPRODUCT(N150:N253,Q150:Q253,AL150:AL253),SUMPRODUCT(F150:F253,AL150:AL253))</f>
        <v>0</v>
      </c>
      <c r="AM266" s="361"/>
    </row>
    <row r="267" spans="1:41" ht="15">
      <c r="B267" s="348" t="s">
        <v>190</v>
      </c>
      <c r="C267" s="380"/>
      <c r="D267" s="304"/>
      <c r="E267" s="304"/>
      <c r="F267" s="304"/>
      <c r="G267" s="304"/>
      <c r="H267" s="304"/>
      <c r="I267" s="304"/>
      <c r="J267" s="304"/>
      <c r="K267" s="304"/>
      <c r="L267" s="304"/>
      <c r="M267" s="304"/>
      <c r="N267" s="304"/>
      <c r="O267" s="381"/>
      <c r="P267" s="304"/>
      <c r="Q267" s="304"/>
      <c r="R267" s="304"/>
      <c r="S267" s="329"/>
      <c r="T267" s="334"/>
      <c r="U267" s="334"/>
      <c r="V267" s="304"/>
      <c r="W267" s="304"/>
      <c r="X267" s="334"/>
      <c r="Y267" s="316">
        <f>SUMPRODUCT(G150:G253,Y150:Y253)</f>
        <v>4016981.0468699997</v>
      </c>
      <c r="Z267" s="316">
        <f>SUMPRODUCT(G150:G253,Z150:Z253)</f>
        <v>1557886.906</v>
      </c>
      <c r="AA267" s="316">
        <f>IF(AA149="kW",SUMPRODUCT(N150:N253,R150:R253,AA150:AA253),SUMPRODUCT(G150:G253,AA150:AA253))</f>
        <v>18150.2022</v>
      </c>
      <c r="AB267" s="316">
        <f>IF(AB149="kW",SUMPRODUCT(N150:N253,R150:R253,AB150:AB253),SUMPRODUCT(G150:G253,AB150:AB253))</f>
        <v>11210.347943999999</v>
      </c>
      <c r="AC267" s="316">
        <f>IF(AC149="kW",SUMPRODUCT(N150:N253,R150:R253,AC150:AC253),SUMPRODUCT(G150:G253, AC150:AC253))</f>
        <v>0</v>
      </c>
      <c r="AD267" s="316">
        <f>IF(AD149="kW",SUMPRODUCT(N150:N253,R150:R253,AD150:AD253),SUMPRODUCT(G150:G253, AD150:AD253))</f>
        <v>0</v>
      </c>
      <c r="AE267" s="316">
        <f>IF(AE149="kW",SUMPRODUCT(N150:N253,R150:R253,AE150:AE253),SUMPRODUCT(G150:G253,AE150:AE253))</f>
        <v>0</v>
      </c>
      <c r="AF267" s="316">
        <f>IF(AF149="kW",SUMPRODUCT(N150:N253,R150:R253,AF150:AF253),SUMPRODUCT(G150:G253,AF150:AF253))</f>
        <v>0</v>
      </c>
      <c r="AG267" s="316">
        <f>IF(AG149="kW",SUMPRODUCT(N150:N253,R150:R253,AG150:AG253),SUMPRODUCT(G150:G253,AG150:AG253))</f>
        <v>0</v>
      </c>
      <c r="AH267" s="316">
        <f>IF(AH149="kW",SUMPRODUCT(N150:N253,R150:R253,AH150:AH253),SUMPRODUCT(G150:G253,AH150:AH253))</f>
        <v>0</v>
      </c>
      <c r="AI267" s="316">
        <f>IF(AI149="kW",SUMPRODUCT(N150:N253,R150:R253,AI150:AI253),SUMPRODUCT(G150:G253,AI150:AI253))</f>
        <v>0</v>
      </c>
      <c r="AJ267" s="316">
        <f>IF(AJ149="kW",SUMPRODUCT(N150:N253,R150:R253,AJ150:AJ253),SUMPRODUCT(G150:G253,AJ150:AJ253))</f>
        <v>0</v>
      </c>
      <c r="AK267" s="316">
        <f>IF(AK149="kW",SUMPRODUCT(N150:N253,R150:R253,AK150:AK253),SUMPRODUCT(G150:G253,AK150:AK253))</f>
        <v>0</v>
      </c>
      <c r="AL267" s="316">
        <f>IF(AL149="kW",SUMPRODUCT(N150:N253,R150:R253,AL150:AL253),SUMPRODUCT(G150:G253,AL150:AL253))</f>
        <v>0</v>
      </c>
      <c r="AM267" s="361"/>
    </row>
    <row r="268" spans="1:41" ht="15">
      <c r="B268" s="348" t="s">
        <v>191</v>
      </c>
      <c r="C268" s="380"/>
      <c r="D268" s="304"/>
      <c r="E268" s="304"/>
      <c r="F268" s="304"/>
      <c r="G268" s="304"/>
      <c r="H268" s="304"/>
      <c r="I268" s="304"/>
      <c r="J268" s="304"/>
      <c r="K268" s="304"/>
      <c r="L268" s="304"/>
      <c r="M268" s="304"/>
      <c r="N268" s="304"/>
      <c r="O268" s="381"/>
      <c r="P268" s="304"/>
      <c r="Q268" s="304"/>
      <c r="R268" s="304"/>
      <c r="S268" s="329"/>
      <c r="T268" s="334"/>
      <c r="U268" s="334"/>
      <c r="V268" s="304"/>
      <c r="W268" s="304"/>
      <c r="X268" s="334"/>
      <c r="Y268" s="316">
        <f>SUMPRODUCT(H150:H253,Y150:Y253)</f>
        <v>3587867.8782700002</v>
      </c>
      <c r="Z268" s="316">
        <f>SUMPRODUCT(H150:H253,Z150:Z253)</f>
        <v>1557886.906</v>
      </c>
      <c r="AA268" s="316">
        <f>IF(AA149="kW",SUMPRODUCT(N150:N253,S150:S253,AA150:AA253),SUMPRODUCT(H150:H253,AA150:AA253))</f>
        <v>17877.557892000001</v>
      </c>
      <c r="AB268" s="316">
        <f>IF(AB149="kW",SUMPRODUCT(N150:N253,S150:S253,AB150:AB253),SUMPRODUCT(H150:H253,AB150:AB253))</f>
        <v>11193.875963999999</v>
      </c>
      <c r="AC268" s="316">
        <f>IF(AC149="kW",SUMPRODUCT(N150:N253,S150:S253,AC150:AC253),SUMPRODUCT(H150:H253, AC150:AC253))</f>
        <v>0</v>
      </c>
      <c r="AD268" s="316">
        <f>IF(AD149="kW",SUMPRODUCT(N150:N253,S150:S253,AD150:AD253),SUMPRODUCT(H150:H253, AD150:AD253))</f>
        <v>0</v>
      </c>
      <c r="AE268" s="316">
        <f>IF(AE149="kW",SUMPRODUCT(N150:N253,S150:S253,AE150:AE253),SUMPRODUCT(H150:H253,AE150:AE253))</f>
        <v>0</v>
      </c>
      <c r="AF268" s="316">
        <f>IF(AF149="kW",SUMPRODUCT(N150:N253,S150:S253,AF150:AF253),SUMPRODUCT(H150:H253,AF150:AF253))</f>
        <v>0</v>
      </c>
      <c r="AG268" s="316">
        <f>IF(AG149="kW",SUMPRODUCT(N150:N253,S150:S253,AG150:AG253),SUMPRODUCT(H150:H253,AG150:AG253))</f>
        <v>0</v>
      </c>
      <c r="AH268" s="316">
        <f>IF(AH149="kW",SUMPRODUCT(N150:N253,S150:S253,AH150:AH253),SUMPRODUCT(H150:H253,AH150:AH253))</f>
        <v>0</v>
      </c>
      <c r="AI268" s="316">
        <f>IF(AI149="kW",SUMPRODUCT(N150:N253,S150:S253,AI150:AI253),SUMPRODUCT(H150:H253,AI150:AI253))</f>
        <v>0</v>
      </c>
      <c r="AJ268" s="316">
        <f>IF(AJ149="kW",SUMPRODUCT(N150:N253,S150:S253,AJ150:AJ253),SUMPRODUCT(H150:H253,AJ150:AJ253))</f>
        <v>0</v>
      </c>
      <c r="AK268" s="316">
        <f>IF(AK149="kW",SUMPRODUCT(N150:N253,S150:S253,AK150:AK253),SUMPRODUCT(H150:H253,AK150:AK253))</f>
        <v>0</v>
      </c>
      <c r="AL268" s="316">
        <f>IF(AL149="kW",SUMPRODUCT(N150:N253,S150:S253,AL150:AL253),SUMPRODUCT(H150:H253,AL150:AL253))</f>
        <v>0</v>
      </c>
      <c r="AM268" s="361"/>
    </row>
    <row r="269" spans="1:41" ht="15">
      <c r="B269" s="348" t="s">
        <v>192</v>
      </c>
      <c r="C269" s="380"/>
      <c r="D269" s="304"/>
      <c r="E269" s="304"/>
      <c r="F269" s="304"/>
      <c r="G269" s="304"/>
      <c r="H269" s="304"/>
      <c r="I269" s="304"/>
      <c r="J269" s="304"/>
      <c r="K269" s="304"/>
      <c r="L269" s="304"/>
      <c r="M269" s="304"/>
      <c r="N269" s="304"/>
      <c r="O269" s="381"/>
      <c r="P269" s="304"/>
      <c r="Q269" s="304"/>
      <c r="R269" s="304"/>
      <c r="S269" s="329"/>
      <c r="T269" s="334"/>
      <c r="U269" s="334"/>
      <c r="V269" s="304"/>
      <c r="W269" s="304"/>
      <c r="X269" s="334"/>
      <c r="Y269" s="316">
        <f>SUMPRODUCT(I150:I253,Y150:Y253)</f>
        <v>3015536.2214700002</v>
      </c>
      <c r="Z269" s="316">
        <f>SUMPRODUCT(I150:I253,Z150:Z253)</f>
        <v>508602.15519999998</v>
      </c>
      <c r="AA269" s="316">
        <f>IF(AA149="kW",SUMPRODUCT(N150:N253,T150:T253,AA150:AA253),SUMPRODUCT(I150:I253,AA150:AA253))</f>
        <v>16912.286855999999</v>
      </c>
      <c r="AB269" s="316">
        <f>IF(AB149="kW",SUMPRODUCT(N150:N253,T150:T253,AB150:AB253),SUMPRODUCT(I150:I253,AB150:AB253))</f>
        <v>10189.830600000001</v>
      </c>
      <c r="AC269" s="316">
        <f>IF(AC149="kW",SUMPRODUCT(N150:N253,T150:T253,AC150:AC253),SUMPRODUCT(I150:I253, AC150:AC253))</f>
        <v>0</v>
      </c>
      <c r="AD269" s="316">
        <f>IF(AD149="kW",SUMPRODUCT(N150:N253,T150:T253,AD150:AD253),SUMPRODUCT(I150:I253, AD150:AD253))</f>
        <v>0</v>
      </c>
      <c r="AE269" s="316">
        <f>IF(AE149="kW",SUMPRODUCT(N150:N253,T150:T253,AE150:AE253),SUMPRODUCT(I150:I253,AE150:AE253))</f>
        <v>0</v>
      </c>
      <c r="AF269" s="316">
        <f>IF(AF149="kW",SUMPRODUCT(N150:N253,T150:T253,AF150:AF253),SUMPRODUCT(I150:I253,AF150:AF253))</f>
        <v>0</v>
      </c>
      <c r="AG269" s="316">
        <f>IF(AG149="kW",SUMPRODUCT(N150:N253,T150:T253,AG150:AG253),SUMPRODUCT(I150:I253,AG150:AG253))</f>
        <v>0</v>
      </c>
      <c r="AH269" s="316">
        <f>IF(AH149="kW",SUMPRODUCT(N150:N253,T150:T253,AH150:AH253),SUMPRODUCT(I150:I253,AH150:AH253))</f>
        <v>0</v>
      </c>
      <c r="AI269" s="316">
        <f>IF(AI149="kW",SUMPRODUCT(N150:N253,T150:T253,AI150:AI253),SUMPRODUCT(I150:I253,AI150:AI253))</f>
        <v>0</v>
      </c>
      <c r="AJ269" s="316">
        <f>IF(AJ149="kW",SUMPRODUCT(N150:N253,T150:T253,AJ150:AJ253),SUMPRODUCT(I150:I253,AJ150:AJ253))</f>
        <v>0</v>
      </c>
      <c r="AK269" s="316">
        <f>IF(AK149="kW",SUMPRODUCT(N150:N253,T150:T253,AK150:AK253),SUMPRODUCT(I150:I253,AK150:AK253))</f>
        <v>0</v>
      </c>
      <c r="AL269" s="316">
        <f>IF(AL149="kW",SUMPRODUCT(N150:N253,T150:T253,AL150:AL253),SUMPRODUCT(I150:I253,AL150:AL253))</f>
        <v>0</v>
      </c>
      <c r="AM269" s="361"/>
    </row>
    <row r="270" spans="1:41" ht="15">
      <c r="B270" s="348" t="s">
        <v>193</v>
      </c>
      <c r="C270" s="380"/>
      <c r="D270" s="334"/>
      <c r="E270" s="334"/>
      <c r="F270" s="334"/>
      <c r="G270" s="334"/>
      <c r="H270" s="334"/>
      <c r="I270" s="334"/>
      <c r="J270" s="334"/>
      <c r="K270" s="334"/>
      <c r="L270" s="334"/>
      <c r="M270" s="334"/>
      <c r="N270" s="334"/>
      <c r="O270" s="381"/>
      <c r="P270" s="334"/>
      <c r="Q270" s="334"/>
      <c r="R270" s="334"/>
      <c r="S270" s="329"/>
      <c r="T270" s="334"/>
      <c r="U270" s="334"/>
      <c r="V270" s="334"/>
      <c r="W270" s="334"/>
      <c r="X270" s="334"/>
      <c r="Y270" s="316">
        <f>SUMPRODUCT(J150:J253,Y150:Y253)</f>
        <v>2718415.99126</v>
      </c>
      <c r="Z270" s="316">
        <f>SUMPRODUCT(J150:J253,Z150:Z253)</f>
        <v>508602.15519999998</v>
      </c>
      <c r="AA270" s="316">
        <f>IF(AA149="kW",SUMPRODUCT(N150:N253,U150:U253,AA150:AA253),SUMPRODUCT(J150:J253,AA150:AA253))</f>
        <v>16745.369159999998</v>
      </c>
      <c r="AB270" s="316">
        <f>IF(AB149="kW",SUMPRODUCT(N150:N253,U150:U253,AB150:AB253),SUMPRODUCT(J150:J253,AB150:AB253))</f>
        <v>10006.357896</v>
      </c>
      <c r="AC270" s="316">
        <f>IF(AC149="kW",SUMPRODUCT(N150:N253,U150:U253,AC150:AC253),SUMPRODUCT(J150:J253, AC150:AC253))</f>
        <v>0</v>
      </c>
      <c r="AD270" s="316">
        <f>IF(AD149="kW",SUMPRODUCT(N150:N253,U150:U253,AD150:AD253),SUMPRODUCT(J150:J253, AD150:AD253))</f>
        <v>0</v>
      </c>
      <c r="AE270" s="316">
        <f>IF(AE149="kW",SUMPRODUCT(N150:N253,U150:U253,AE150:AE253),SUMPRODUCT(J150:J253,AE150:AE253))</f>
        <v>0</v>
      </c>
      <c r="AF270" s="316">
        <f>IF(AF149="kW",SUMPRODUCT(N150:N253,U150:U253,AF150:AF253),SUMPRODUCT(J150:J253,AF150:AF253))</f>
        <v>0</v>
      </c>
      <c r="AG270" s="316">
        <f>IF(AG149="kW",SUMPRODUCT(N150:N253,U150:U253,AG150:AG253),SUMPRODUCT(J150:J253,AG150:AG253))</f>
        <v>0</v>
      </c>
      <c r="AH270" s="316">
        <f>IF(AH149="kW",SUMPRODUCT(N150:N253,U150:U253,AH150:AH253),SUMPRODUCT(J150:J253,AH150:AH253))</f>
        <v>0</v>
      </c>
      <c r="AI270" s="316">
        <f>IF(AI149="kW",SUMPRODUCT(N150:N253,U150:U253,AI150:AI253),SUMPRODUCT(J150:J253,AI150:AI253))</f>
        <v>0</v>
      </c>
      <c r="AJ270" s="316">
        <f>IF(AJ149="kW",SUMPRODUCT(N150:N253,U150:U253,AJ150:AJ253),SUMPRODUCT(J150:J253,AJ150:AJ253))</f>
        <v>0</v>
      </c>
      <c r="AK270" s="316">
        <f>IF(AK149="kW",SUMPRODUCT(N150:N253,U150:U253,AK150:AK253),SUMPRODUCT(J150:J253,AK150:AK253))</f>
        <v>0</v>
      </c>
      <c r="AL270" s="316">
        <f>IF(AL149="kW",SUMPRODUCT(N150:N253,U150:U253,AL150:AL253),SUMPRODUCT(J150:J253,AL150:AL253))</f>
        <v>0</v>
      </c>
      <c r="AM270" s="361"/>
    </row>
    <row r="271" spans="1:41" ht="15">
      <c r="B271" s="348" t="s">
        <v>194</v>
      </c>
      <c r="C271" s="380"/>
      <c r="D271" s="359"/>
      <c r="E271" s="359"/>
      <c r="F271" s="359"/>
      <c r="G271" s="359"/>
      <c r="H271" s="359"/>
      <c r="I271" s="359"/>
      <c r="J271" s="359"/>
      <c r="K271" s="359"/>
      <c r="L271" s="359"/>
      <c r="M271" s="359"/>
      <c r="N271" s="359"/>
      <c r="O271" s="334"/>
      <c r="P271" s="304"/>
      <c r="Q271" s="304"/>
      <c r="R271" s="334"/>
      <c r="S271" s="329"/>
      <c r="T271" s="334"/>
      <c r="U271" s="334"/>
      <c r="V271" s="381"/>
      <c r="W271" s="381"/>
      <c r="X271" s="334"/>
      <c r="Y271" s="316">
        <f>SUMPRODUCT(K150:K253,Y150:Y253)</f>
        <v>2710535.2924899999</v>
      </c>
      <c r="Z271" s="316">
        <f>SUMPRODUCT(K150:K253,Z150:Z253)</f>
        <v>508459.90730000002</v>
      </c>
      <c r="AA271" s="316">
        <f>IF(AA149="kW",SUMPRODUCT(N150:N253,V150:V253,AA150:AA253),SUMPRODUCT(K150:K253,AA150:AA253))</f>
        <v>16716.872327999998</v>
      </c>
      <c r="AB271" s="316">
        <f>IF(AB149="kW",SUMPRODUCT(N150:N253,V150:V253,AB150:AB253),SUMPRODUCT(K150:K253,AB150:AB253))</f>
        <v>9976.6979279999996</v>
      </c>
      <c r="AC271" s="316">
        <f>IF(AC149="kW",SUMPRODUCT(N150:N253,V150:V253,AC150:AC253),SUMPRODUCT(K150:K253, AC150:AC253))</f>
        <v>0</v>
      </c>
      <c r="AD271" s="316">
        <f>IF(AD149="kW",SUMPRODUCT(N150:N253,V150:V253,AD150:AD253),SUMPRODUCT(K150:K253, AD150:AD253))</f>
        <v>0</v>
      </c>
      <c r="AE271" s="316">
        <f>IF(AE149="kW",SUMPRODUCT(N150:N253,V150:V253,AE150:AE253),SUMPRODUCT(K150:K253,AE150:AE253))</f>
        <v>0</v>
      </c>
      <c r="AF271" s="316">
        <f>IF(AF149="kW",SUMPRODUCT(N150:N253,V150:V253,AF150:AF253),SUMPRODUCT(K150:K253,AF150:AF253))</f>
        <v>0</v>
      </c>
      <c r="AG271" s="316">
        <f>IF(AG149="kW",SUMPRODUCT(N150:N253,V150:V253,AG150:AG253),SUMPRODUCT(K150:K253,AG150:AG253))</f>
        <v>0</v>
      </c>
      <c r="AH271" s="316">
        <f>IF(AH149="kW",SUMPRODUCT(N150:N253,V150:V253,AH150:AH253),SUMPRODUCT(K150:K253,AH150:AH253))</f>
        <v>0</v>
      </c>
      <c r="AI271" s="316">
        <f>IF(AI149="kW",SUMPRODUCT(N150:N253,V150:V253,AI150:AI253),SUMPRODUCT(K150:K253,AI150:AI253))</f>
        <v>0</v>
      </c>
      <c r="AJ271" s="316">
        <f>IF(AJ149="kW",SUMPRODUCT(N150:N253,V150:V253,AJ150:AJ253),SUMPRODUCT(K150:K253,AJ150:AJ253))</f>
        <v>0</v>
      </c>
      <c r="AK271" s="316">
        <f>IF(AK149="kW",SUMPRODUCT(N150:N253,V150:V253,AK150:AK253),SUMPRODUCT(K150:K253,AK150:AK253))</f>
        <v>0</v>
      </c>
      <c r="AL271" s="316">
        <f>IF(AL149="kW",SUMPRODUCT(N150:N253,V150:V253,AL150:AL253),SUMPRODUCT(K150:K253,AL150:AL253))</f>
        <v>0</v>
      </c>
      <c r="AM271" s="361"/>
    </row>
    <row r="272" spans="1:41" ht="15">
      <c r="B272" s="405" t="s">
        <v>195</v>
      </c>
      <c r="C272" s="383"/>
      <c r="D272" s="406"/>
      <c r="E272" s="406"/>
      <c r="F272" s="406"/>
      <c r="G272" s="406"/>
      <c r="H272" s="406"/>
      <c r="I272" s="406"/>
      <c r="J272" s="406"/>
      <c r="K272" s="406"/>
      <c r="L272" s="406"/>
      <c r="M272" s="406"/>
      <c r="N272" s="406"/>
      <c r="O272" s="407"/>
      <c r="P272" s="408"/>
      <c r="Q272" s="408"/>
      <c r="R272" s="409"/>
      <c r="S272" s="388"/>
      <c r="T272" s="409"/>
      <c r="U272" s="409"/>
      <c r="V272" s="407"/>
      <c r="W272" s="407"/>
      <c r="X272" s="409"/>
      <c r="Y272" s="350">
        <f>SUMPRODUCT(L150:L253,Y150:Y253)</f>
        <v>2522449.2924899999</v>
      </c>
      <c r="Z272" s="350">
        <f>SUMPRODUCT(L150:L253,Z150:Z253)</f>
        <v>508459.90730000002</v>
      </c>
      <c r="AA272" s="350">
        <f>IF(AA149="kW",SUMPRODUCT(N150:N253,W150:W253,AA150:AA253),SUMPRODUCT(L150:L253,AA150:AA253))</f>
        <v>16346.82864</v>
      </c>
      <c r="AB272" s="350">
        <f>IF(AB149="kW",SUMPRODUCT(N150:N253,W150:W253,AB150:AB253),SUMPRODUCT(L150:L253,AB150:AB253))</f>
        <v>9591.550416</v>
      </c>
      <c r="AC272" s="350">
        <f>IF(AC149="kW",SUMPRODUCT(N150:N253,W150:W253,AC150:AC253),SUMPRODUCT(L150:L253, AC150:AC253))</f>
        <v>0</v>
      </c>
      <c r="AD272" s="350">
        <f>IF(AD149="kW",SUMPRODUCT(N150:N253,W150:W253,AD150:AD253),SUMPRODUCT(L150:L253, AD150:AD253))</f>
        <v>0</v>
      </c>
      <c r="AE272" s="350">
        <f>IF(AE149="kW",SUMPRODUCT(N150:N253,W150:W253,AE150:AE253),SUMPRODUCT(L150:L253,AE150:AE253))</f>
        <v>0</v>
      </c>
      <c r="AF272" s="350">
        <f>IF(AF149="kW",SUMPRODUCT(N150:N253,W150:W253,AF150:AF253),SUMPRODUCT(L150:L253,AF150:AF253))</f>
        <v>0</v>
      </c>
      <c r="AG272" s="350">
        <f>IF(AG149="kW",SUMPRODUCT(N150:N253,W150:W253,AG150:AG253),SUMPRODUCT(L150:L253,AG150:AG253))</f>
        <v>0</v>
      </c>
      <c r="AH272" s="350">
        <f>IF(AH149="kW",SUMPRODUCT(N150:N253,W150:W253,AH150:AH253),SUMPRODUCT(L150:L253,AH150:AH253))</f>
        <v>0</v>
      </c>
      <c r="AI272" s="350">
        <f>IF(AI149="kW",SUMPRODUCT(N150:N253,W150:W253,AI150:AI253),SUMPRODUCT(L150:L253,AI150:AI253))</f>
        <v>0</v>
      </c>
      <c r="AJ272" s="350">
        <f>IF(AJ149="kW",SUMPRODUCT(N150:N253,W150:W253,AJ150:AJ253),SUMPRODUCT(L150:L253,AJ150:AJ253))</f>
        <v>0</v>
      </c>
      <c r="AK272" s="350">
        <f>IF(AK149="kW",SUMPRODUCT(N150:N253,W150:W253,AK150:AK253),SUMPRODUCT(L150:L253,AK150:AK253))</f>
        <v>0</v>
      </c>
      <c r="AL272" s="350">
        <f>IF(AL149="kW",SUMPRODUCT(N150:N253,W150:W253,AL150:AL253),SUMPRODUCT(L150:L253,AL150:AL253))</f>
        <v>0</v>
      </c>
      <c r="AM272" s="410"/>
    </row>
    <row r="273" spans="1:39" ht="18.75" customHeight="1">
      <c r="B273" s="392" t="s">
        <v>226</v>
      </c>
      <c r="C273" s="411"/>
      <c r="D273" s="412"/>
      <c r="E273" s="412"/>
      <c r="F273" s="412"/>
      <c r="G273" s="412"/>
      <c r="H273" s="412"/>
      <c r="I273" s="412"/>
      <c r="J273" s="412"/>
      <c r="K273" s="412"/>
      <c r="L273" s="412"/>
      <c r="M273" s="412"/>
      <c r="N273" s="412"/>
      <c r="O273" s="412"/>
      <c r="P273" s="412"/>
      <c r="Q273" s="412"/>
      <c r="R273" s="412"/>
      <c r="S273" s="395"/>
      <c r="T273" s="396"/>
      <c r="U273" s="412"/>
      <c r="V273" s="412"/>
      <c r="W273" s="412"/>
      <c r="X273" s="412"/>
      <c r="Y273" s="413"/>
      <c r="Z273" s="413"/>
      <c r="AA273" s="413"/>
      <c r="AB273" s="413"/>
      <c r="AC273" s="413"/>
      <c r="AD273" s="413"/>
      <c r="AE273" s="413"/>
      <c r="AF273" s="413"/>
      <c r="AG273" s="413"/>
      <c r="AH273" s="413"/>
      <c r="AI273" s="413"/>
      <c r="AJ273" s="413"/>
      <c r="AK273" s="413"/>
      <c r="AL273" s="413"/>
      <c r="AM273" s="413"/>
    </row>
    <row r="274" spans="1:39">
      <c r="E274" s="414"/>
      <c r="F274" s="414"/>
      <c r="G274" s="414"/>
      <c r="H274" s="414"/>
      <c r="I274" s="414"/>
      <c r="J274" s="414"/>
      <c r="K274" s="414"/>
      <c r="L274" s="414"/>
      <c r="M274" s="414"/>
      <c r="N274" s="414"/>
      <c r="O274" s="414"/>
      <c r="P274" s="414"/>
      <c r="Q274" s="414"/>
      <c r="R274" s="414"/>
      <c r="S274" s="414"/>
      <c r="T274" s="414"/>
      <c r="U274" s="414"/>
      <c r="V274" s="414"/>
      <c r="W274" s="414"/>
      <c r="X274" s="414"/>
      <c r="Y274" s="281"/>
      <c r="Z274" s="281"/>
      <c r="AA274" s="281"/>
      <c r="AB274" s="281"/>
      <c r="AC274" s="281"/>
      <c r="AD274" s="281"/>
      <c r="AE274" s="281"/>
      <c r="AF274" s="281"/>
      <c r="AG274" s="281"/>
      <c r="AH274" s="281"/>
      <c r="AI274" s="281"/>
      <c r="AJ274" s="281"/>
      <c r="AK274" s="281"/>
      <c r="AL274" s="281"/>
    </row>
    <row r="275" spans="1:39" ht="15.6">
      <c r="B275" s="305" t="s">
        <v>251</v>
      </c>
      <c r="C275" s="306"/>
      <c r="D275" s="618" t="s">
        <v>587</v>
      </c>
      <c r="E275" s="616" t="s">
        <v>598</v>
      </c>
      <c r="O275" s="306"/>
      <c r="Y275" s="295"/>
      <c r="Z275" s="292"/>
      <c r="AA275" s="292"/>
      <c r="AB275" s="292"/>
      <c r="AC275" s="292"/>
      <c r="AD275" s="292"/>
      <c r="AE275" s="292"/>
      <c r="AF275" s="292"/>
      <c r="AG275" s="292"/>
      <c r="AH275" s="292"/>
      <c r="AI275" s="292"/>
      <c r="AJ275" s="292"/>
      <c r="AK275" s="292"/>
      <c r="AL275" s="292"/>
      <c r="AM275" s="307"/>
    </row>
    <row r="276" spans="1:39" ht="33" customHeight="1">
      <c r="B276" s="1064" t="s">
        <v>213</v>
      </c>
      <c r="C276" s="1066" t="s">
        <v>33</v>
      </c>
      <c r="D276" s="309" t="s">
        <v>425</v>
      </c>
      <c r="E276" s="1068" t="s">
        <v>211</v>
      </c>
      <c r="F276" s="1069"/>
      <c r="G276" s="1069"/>
      <c r="H276" s="1069"/>
      <c r="I276" s="1069"/>
      <c r="J276" s="1069"/>
      <c r="K276" s="1069"/>
      <c r="L276" s="1069"/>
      <c r="M276" s="1070"/>
      <c r="N276" s="1074" t="s">
        <v>215</v>
      </c>
      <c r="O276" s="309" t="s">
        <v>426</v>
      </c>
      <c r="P276" s="1068" t="s">
        <v>214</v>
      </c>
      <c r="Q276" s="1069"/>
      <c r="R276" s="1069"/>
      <c r="S276" s="1069"/>
      <c r="T276" s="1069"/>
      <c r="U276" s="1069"/>
      <c r="V276" s="1069"/>
      <c r="W276" s="1069"/>
      <c r="X276" s="1070"/>
      <c r="Y276" s="1071" t="s">
        <v>246</v>
      </c>
      <c r="Z276" s="1072"/>
      <c r="AA276" s="1072"/>
      <c r="AB276" s="1072"/>
      <c r="AC276" s="1072"/>
      <c r="AD276" s="1072"/>
      <c r="AE276" s="1072"/>
      <c r="AF276" s="1072"/>
      <c r="AG276" s="1072"/>
      <c r="AH276" s="1072"/>
      <c r="AI276" s="1072"/>
      <c r="AJ276" s="1072"/>
      <c r="AK276" s="1072"/>
      <c r="AL276" s="1072"/>
      <c r="AM276" s="1073"/>
    </row>
    <row r="277" spans="1:39" ht="60.75" customHeight="1">
      <c r="B277" s="1065"/>
      <c r="C277" s="1067"/>
      <c r="D277" s="310">
        <v>2013</v>
      </c>
      <c r="E277" s="310">
        <v>2014</v>
      </c>
      <c r="F277" s="310">
        <v>2015</v>
      </c>
      <c r="G277" s="310">
        <v>2016</v>
      </c>
      <c r="H277" s="310">
        <v>2017</v>
      </c>
      <c r="I277" s="310">
        <v>2018</v>
      </c>
      <c r="J277" s="310">
        <v>2019</v>
      </c>
      <c r="K277" s="310">
        <v>2020</v>
      </c>
      <c r="L277" s="310">
        <v>2021</v>
      </c>
      <c r="M277" s="310">
        <v>2022</v>
      </c>
      <c r="N277" s="1075"/>
      <c r="O277" s="310">
        <v>2013</v>
      </c>
      <c r="P277" s="310">
        <v>2014</v>
      </c>
      <c r="Q277" s="310">
        <v>2015</v>
      </c>
      <c r="R277" s="310">
        <v>2016</v>
      </c>
      <c r="S277" s="310">
        <v>2017</v>
      </c>
      <c r="T277" s="310">
        <v>2018</v>
      </c>
      <c r="U277" s="310">
        <v>2019</v>
      </c>
      <c r="V277" s="310">
        <v>2020</v>
      </c>
      <c r="W277" s="310">
        <v>2021</v>
      </c>
      <c r="X277" s="310">
        <v>2022</v>
      </c>
      <c r="Y277" s="310" t="str">
        <f>'1.  LRAMVA Summary'!D51</f>
        <v>Residential</v>
      </c>
      <c r="Z277" s="310" t="str">
        <f>'1.  LRAMVA Summary'!E51</f>
        <v>GS&lt;50 kW</v>
      </c>
      <c r="AA277" s="310" t="str">
        <f>'1.  LRAMVA Summary'!F51</f>
        <v>General Service 50 to 4,999 kW</v>
      </c>
      <c r="AB277" s="310" t="str">
        <f>'1.  LRAMVA Summary'!G51</f>
        <v>Large Use</v>
      </c>
      <c r="AC277" s="310" t="str">
        <f>'1.  LRAMVA Summary'!H51</f>
        <v>Large Use</v>
      </c>
      <c r="AD277" s="310" t="str">
        <f>'1.  LRAMVA Summary'!I51</f>
        <v>Street Lighting</v>
      </c>
      <c r="AE277" s="310" t="str">
        <f>'1.  LRAMVA Summary'!J51</f>
        <v>Unmetered Scattered Load</v>
      </c>
      <c r="AF277" s="310" t="str">
        <f>'1.  LRAMVA Summary'!K51</f>
        <v/>
      </c>
      <c r="AG277" s="310" t="str">
        <f>'1.  LRAMVA Summary'!L51</f>
        <v/>
      </c>
      <c r="AH277" s="310" t="str">
        <f>'1.  LRAMVA Summary'!M51</f>
        <v/>
      </c>
      <c r="AI277" s="310" t="str">
        <f>'1.  LRAMVA Summary'!N51</f>
        <v/>
      </c>
      <c r="AJ277" s="310" t="str">
        <f>'1.  LRAMVA Summary'!O51</f>
        <v/>
      </c>
      <c r="AK277" s="310" t="str">
        <f>'1.  LRAMVA Summary'!P51</f>
        <v/>
      </c>
      <c r="AL277" s="310" t="str">
        <f>'1.  LRAMVA Summary'!Q51</f>
        <v/>
      </c>
      <c r="AM277" s="312" t="str">
        <f>'1.  LRAMVA Summary'!R51</f>
        <v>Total</v>
      </c>
    </row>
    <row r="278" spans="1:39" ht="15" customHeight="1">
      <c r="A278" s="541"/>
      <c r="B278" s="313" t="s">
        <v>0</v>
      </c>
      <c r="C278" s="314"/>
      <c r="D278" s="314"/>
      <c r="E278" s="314"/>
      <c r="F278" s="314"/>
      <c r="G278" s="314"/>
      <c r="H278" s="314"/>
      <c r="I278" s="314"/>
      <c r="J278" s="314"/>
      <c r="K278" s="314"/>
      <c r="L278" s="314"/>
      <c r="M278" s="314"/>
      <c r="N278" s="315"/>
      <c r="O278" s="314"/>
      <c r="P278" s="314"/>
      <c r="Q278" s="314"/>
      <c r="R278" s="314"/>
      <c r="S278" s="314"/>
      <c r="T278" s="314"/>
      <c r="U278" s="314"/>
      <c r="V278" s="314"/>
      <c r="W278" s="314"/>
      <c r="X278" s="314"/>
      <c r="Y278" s="316" t="str">
        <f>'1.  LRAMVA Summary'!D52</f>
        <v>kWh</v>
      </c>
      <c r="Z278" s="316" t="str">
        <f>'1.  LRAMVA Summary'!E52</f>
        <v>kWh</v>
      </c>
      <c r="AA278" s="316" t="str">
        <f>'1.  LRAMVA Summary'!F52</f>
        <v>kW</v>
      </c>
      <c r="AB278" s="316" t="str">
        <f>'1.  LRAMVA Summary'!G52</f>
        <v>kW</v>
      </c>
      <c r="AC278" s="316" t="str">
        <f>'1.  LRAMVA Summary'!H52</f>
        <v>kW</v>
      </c>
      <c r="AD278" s="316" t="str">
        <f>'1.  LRAMVA Summary'!I52</f>
        <v>kW</v>
      </c>
      <c r="AE278" s="316" t="str">
        <f>'1.  LRAMVA Summary'!J52</f>
        <v>kWh</v>
      </c>
      <c r="AF278" s="316" t="str">
        <f>'1.  LRAMVA Summary'!K52</f>
        <v/>
      </c>
      <c r="AG278" s="316" t="str">
        <f>'1.  LRAMVA Summary'!L52</f>
        <v/>
      </c>
      <c r="AH278" s="316" t="str">
        <f>'1.  LRAMVA Summary'!M52</f>
        <v/>
      </c>
      <c r="AI278" s="316" t="str">
        <f>'1.  LRAMVA Summary'!N52</f>
        <v/>
      </c>
      <c r="AJ278" s="316" t="str">
        <f>'1.  LRAMVA Summary'!O52</f>
        <v/>
      </c>
      <c r="AK278" s="316" t="str">
        <f>'1.  LRAMVA Summary'!P52</f>
        <v/>
      </c>
      <c r="AL278" s="316" t="str">
        <f>'1.  LRAMVA Summary'!Q52</f>
        <v/>
      </c>
      <c r="AM278" s="317"/>
    </row>
    <row r="279" spans="1:39" ht="15" outlineLevel="1">
      <c r="A279" s="540">
        <v>1</v>
      </c>
      <c r="B279" s="319" t="s">
        <v>1</v>
      </c>
      <c r="C279" s="316" t="s">
        <v>25</v>
      </c>
      <c r="D279" s="320">
        <v>373209</v>
      </c>
      <c r="E279" s="320">
        <f>+'7-c.  2013'!AZ39+'7-c.  2013'!AY65</f>
        <v>373208.64999999997</v>
      </c>
      <c r="F279" s="320">
        <f>+'7-c.  2013'!BA39+'7-c.  2013'!AZ65</f>
        <v>373208.64999999997</v>
      </c>
      <c r="G279" s="320">
        <f>+'7-c.  2013'!BB39+'7-c.  2013'!BA65</f>
        <v>371875.57</v>
      </c>
      <c r="H279" s="320">
        <f>+'7-c.  2013'!BC39+'7-c.  2013'!BB65</f>
        <v>221984.91999999998</v>
      </c>
      <c r="I279" s="320">
        <f>IFERROR(+'7-c.  2013'!BD39+'7-c.  2013'!BC65,0)</f>
        <v>0</v>
      </c>
      <c r="J279" s="320">
        <f>IFERROR(+'7-c.  2013'!BE39+'7-c.  2013'!BD65,0)</f>
        <v>0</v>
      </c>
      <c r="K279" s="320">
        <f>IFERROR(+'7-c.  2013'!BF39+'7-c.  2013'!BE65,0)</f>
        <v>0</v>
      </c>
      <c r="L279" s="320">
        <f>IFERROR(+'7-c.  2013'!BG39+'7-c.  2013'!BF65,0)</f>
        <v>0</v>
      </c>
      <c r="M279" s="320">
        <f>IFERROR(+'7-c.  2013'!BH39+'7-c.  2013'!BG65,0)</f>
        <v>0</v>
      </c>
      <c r="N279" s="316"/>
      <c r="O279" s="320">
        <v>57</v>
      </c>
      <c r="P279" s="320">
        <f>+IFERROR('7-c.  2013'!U39+'7-c.  2013'!U65,0)</f>
        <v>57.46</v>
      </c>
      <c r="Q279" s="320">
        <f>+IFERROR('7-c.  2013'!V39+'7-c.  2013'!V65,0)</f>
        <v>57.46</v>
      </c>
      <c r="R279" s="320">
        <f>+IFERROR('7-c.  2013'!W39+'7-c.  2013'!W65,0)</f>
        <v>56.1</v>
      </c>
      <c r="S279" s="320">
        <f>+IFERROR('7-c.  2013'!X39+'7-c.  2013'!X65,0)</f>
        <v>32.610000000000007</v>
      </c>
      <c r="T279" s="320">
        <f>+IFERROR('7-c.  2013'!Y39+'7-c.  2013'!Y65,0)</f>
        <v>0</v>
      </c>
      <c r="U279" s="320">
        <f>+IFERROR('7-c.  2013'!Z39+'7-c.  2013'!Z65,0)</f>
        <v>0</v>
      </c>
      <c r="V279" s="320">
        <f>+IFERROR('7-c.  2013'!AA39+'7-c.  2013'!AA65,0)</f>
        <v>0</v>
      </c>
      <c r="W279" s="320">
        <f>+IFERROR('7-c.  2013'!AB39+'7-c.  2013'!AB65,0)</f>
        <v>0</v>
      </c>
      <c r="X279" s="320">
        <f>+IFERROR('7-c.  2013'!AC39+'7-c.  2013'!AC65,0)</f>
        <v>0</v>
      </c>
      <c r="Y279" s="434">
        <v>1</v>
      </c>
      <c r="Z279" s="434"/>
      <c r="AA279" s="434"/>
      <c r="AB279" s="434"/>
      <c r="AC279" s="434"/>
      <c r="AD279" s="434"/>
      <c r="AE279" s="434"/>
      <c r="AF279" s="434"/>
      <c r="AG279" s="434"/>
      <c r="AH279" s="434"/>
      <c r="AI279" s="434"/>
      <c r="AJ279" s="434"/>
      <c r="AK279" s="434"/>
      <c r="AL279" s="434"/>
      <c r="AM279" s="321">
        <f>SUM(Y279:AL279)</f>
        <v>1</v>
      </c>
    </row>
    <row r="280" spans="1:39" ht="15" outlineLevel="1">
      <c r="B280" s="319" t="s">
        <v>252</v>
      </c>
      <c r="C280" s="316" t="s">
        <v>164</v>
      </c>
      <c r="D280" s="320"/>
      <c r="E280" s="320"/>
      <c r="F280" s="320"/>
      <c r="G280" s="320"/>
      <c r="H280" s="320"/>
      <c r="I280" s="320"/>
      <c r="J280" s="320"/>
      <c r="K280" s="320"/>
      <c r="L280" s="320"/>
      <c r="M280" s="320"/>
      <c r="N280" s="490"/>
      <c r="O280" s="320"/>
      <c r="P280" s="320"/>
      <c r="Q280" s="320"/>
      <c r="R280" s="320"/>
      <c r="S280" s="320"/>
      <c r="T280" s="320"/>
      <c r="U280" s="320"/>
      <c r="V280" s="320"/>
      <c r="W280" s="320"/>
      <c r="X280" s="320"/>
      <c r="Y280" s="435">
        <f>Y279</f>
        <v>1</v>
      </c>
      <c r="Z280" s="435">
        <f>Z279</f>
        <v>0</v>
      </c>
      <c r="AA280" s="435">
        <f t="shared" ref="AA280:AL280" si="81">AA279</f>
        <v>0</v>
      </c>
      <c r="AB280" s="435">
        <f t="shared" si="81"/>
        <v>0</v>
      </c>
      <c r="AC280" s="435">
        <f t="shared" si="81"/>
        <v>0</v>
      </c>
      <c r="AD280" s="435">
        <f t="shared" si="81"/>
        <v>0</v>
      </c>
      <c r="AE280" s="435">
        <f t="shared" si="81"/>
        <v>0</v>
      </c>
      <c r="AF280" s="435">
        <f t="shared" si="81"/>
        <v>0</v>
      </c>
      <c r="AG280" s="435">
        <f t="shared" si="81"/>
        <v>0</v>
      </c>
      <c r="AH280" s="435">
        <f t="shared" si="81"/>
        <v>0</v>
      </c>
      <c r="AI280" s="435">
        <f t="shared" si="81"/>
        <v>0</v>
      </c>
      <c r="AJ280" s="435">
        <f t="shared" si="81"/>
        <v>0</v>
      </c>
      <c r="AK280" s="435">
        <f t="shared" si="81"/>
        <v>0</v>
      </c>
      <c r="AL280" s="435">
        <f t="shared" si="81"/>
        <v>0</v>
      </c>
      <c r="AM280" s="322"/>
    </row>
    <row r="281" spans="1:39" ht="15.6" outlineLevel="1">
      <c r="A281" s="542"/>
      <c r="B281" s="323"/>
      <c r="C281" s="324"/>
      <c r="D281" s="324"/>
      <c r="E281" s="324"/>
      <c r="F281" s="324"/>
      <c r="G281" s="324"/>
      <c r="H281" s="324"/>
      <c r="I281" s="324"/>
      <c r="J281" s="324"/>
      <c r="K281" s="324"/>
      <c r="L281" s="324"/>
      <c r="M281" s="324"/>
      <c r="N281" s="328"/>
      <c r="O281" s="324"/>
      <c r="P281" s="324"/>
      <c r="Q281" s="324"/>
      <c r="R281" s="324"/>
      <c r="S281" s="324"/>
      <c r="T281" s="324"/>
      <c r="U281" s="324"/>
      <c r="V281" s="324"/>
      <c r="W281" s="324"/>
      <c r="X281" s="324"/>
      <c r="Y281" s="436"/>
      <c r="Z281" s="437"/>
      <c r="AA281" s="437"/>
      <c r="AB281" s="437"/>
      <c r="AC281" s="437"/>
      <c r="AD281" s="437"/>
      <c r="AE281" s="437"/>
      <c r="AF281" s="437"/>
      <c r="AG281" s="437"/>
      <c r="AH281" s="437"/>
      <c r="AI281" s="437"/>
      <c r="AJ281" s="437"/>
      <c r="AK281" s="437"/>
      <c r="AL281" s="437"/>
      <c r="AM281" s="327"/>
    </row>
    <row r="282" spans="1:39" ht="15" outlineLevel="1">
      <c r="A282" s="540">
        <v>2</v>
      </c>
      <c r="B282" s="319" t="s">
        <v>2</v>
      </c>
      <c r="C282" s="316" t="s">
        <v>25</v>
      </c>
      <c r="D282" s="320">
        <v>65760</v>
      </c>
      <c r="E282" s="320">
        <f>+'7-c.  2013'!AZ38</f>
        <v>65760.3</v>
      </c>
      <c r="F282" s="320">
        <f>+'7-c.  2013'!BA38</f>
        <v>65760.3</v>
      </c>
      <c r="G282" s="320">
        <f>+'7-c.  2013'!BB38</f>
        <v>65760.3</v>
      </c>
      <c r="H282" s="320" t="str">
        <f>+'7-c.  2013'!BC38</f>
        <v xml:space="preserve">                      -  </v>
      </c>
      <c r="I282" s="320" t="str">
        <f>+'7-c.  2013'!BD38</f>
        <v xml:space="preserve">                      -  </v>
      </c>
      <c r="J282" s="320" t="str">
        <f>+'7-c.  2013'!BE38</f>
        <v xml:space="preserve">                      -  </v>
      </c>
      <c r="K282" s="320" t="str">
        <f>+'7-c.  2013'!BF38</f>
        <v xml:space="preserve">                      -  </v>
      </c>
      <c r="L282" s="320" t="str">
        <f>+'7-c.  2013'!BG38</f>
        <v xml:space="preserve">                      -  </v>
      </c>
      <c r="M282" s="320" t="str">
        <f>+'7-c.  2013'!BH38</f>
        <v xml:space="preserve">                      -  </v>
      </c>
      <c r="N282" s="316"/>
      <c r="O282" s="320">
        <v>37</v>
      </c>
      <c r="P282" s="320">
        <f>+'7-c.  2013'!U38</f>
        <v>36.880000000000003</v>
      </c>
      <c r="Q282" s="320">
        <f>+'7-c.  2013'!V38</f>
        <v>36.880000000000003</v>
      </c>
      <c r="R282" s="320">
        <f>+'7-c.  2013'!W38</f>
        <v>36.880000000000003</v>
      </c>
      <c r="S282" s="320" t="str">
        <f>+'7-c.  2013'!X38</f>
        <v xml:space="preserve">                 -  </v>
      </c>
      <c r="T282" s="320" t="str">
        <f>+'7-c.  2013'!Y38</f>
        <v xml:space="preserve">                 -  </v>
      </c>
      <c r="U282" s="320" t="str">
        <f>+'7-c.  2013'!Z38</f>
        <v xml:space="preserve">                 -  </v>
      </c>
      <c r="V282" s="320" t="str">
        <f>+'7-c.  2013'!AA38</f>
        <v xml:space="preserve">                 -  </v>
      </c>
      <c r="W282" s="320" t="str">
        <f>+'7-c.  2013'!AB38</f>
        <v xml:space="preserve">                 -  </v>
      </c>
      <c r="X282" s="320" t="str">
        <f>+'7-c.  2013'!AC38</f>
        <v xml:space="preserve">                 -  </v>
      </c>
      <c r="Y282" s="434">
        <v>1</v>
      </c>
      <c r="Z282" s="434"/>
      <c r="AA282" s="434"/>
      <c r="AB282" s="434"/>
      <c r="AC282" s="434"/>
      <c r="AD282" s="434"/>
      <c r="AE282" s="434"/>
      <c r="AF282" s="434"/>
      <c r="AG282" s="434"/>
      <c r="AH282" s="434"/>
      <c r="AI282" s="434"/>
      <c r="AJ282" s="434"/>
      <c r="AK282" s="434"/>
      <c r="AL282" s="434"/>
      <c r="AM282" s="321">
        <f>SUM(Y282:AL282)</f>
        <v>1</v>
      </c>
    </row>
    <row r="283" spans="1:39" ht="15" outlineLevel="1">
      <c r="B283" s="319" t="s">
        <v>252</v>
      </c>
      <c r="C283" s="316" t="s">
        <v>164</v>
      </c>
      <c r="D283" s="320"/>
      <c r="E283" s="320"/>
      <c r="F283" s="320"/>
      <c r="G283" s="320"/>
      <c r="H283" s="320"/>
      <c r="I283" s="320"/>
      <c r="J283" s="320"/>
      <c r="K283" s="320"/>
      <c r="L283" s="320"/>
      <c r="M283" s="320"/>
      <c r="N283" s="490"/>
      <c r="O283" s="320"/>
      <c r="P283" s="320"/>
      <c r="Q283" s="320"/>
      <c r="R283" s="320"/>
      <c r="S283" s="320"/>
      <c r="T283" s="320"/>
      <c r="U283" s="320"/>
      <c r="V283" s="320"/>
      <c r="W283" s="320"/>
      <c r="X283" s="320"/>
      <c r="Y283" s="435">
        <f>Y282</f>
        <v>1</v>
      </c>
      <c r="Z283" s="435">
        <f>Z282</f>
        <v>0</v>
      </c>
      <c r="AA283" s="435">
        <f t="shared" ref="AA283:AL283" si="82">AA282</f>
        <v>0</v>
      </c>
      <c r="AB283" s="435">
        <f t="shared" si="82"/>
        <v>0</v>
      </c>
      <c r="AC283" s="435">
        <f t="shared" si="82"/>
        <v>0</v>
      </c>
      <c r="AD283" s="435">
        <f t="shared" si="82"/>
        <v>0</v>
      </c>
      <c r="AE283" s="435">
        <f t="shared" si="82"/>
        <v>0</v>
      </c>
      <c r="AF283" s="435">
        <f t="shared" si="82"/>
        <v>0</v>
      </c>
      <c r="AG283" s="435">
        <f t="shared" si="82"/>
        <v>0</v>
      </c>
      <c r="AH283" s="435">
        <f t="shared" si="82"/>
        <v>0</v>
      </c>
      <c r="AI283" s="435">
        <f t="shared" si="82"/>
        <v>0</v>
      </c>
      <c r="AJ283" s="435">
        <f t="shared" si="82"/>
        <v>0</v>
      </c>
      <c r="AK283" s="435">
        <f t="shared" si="82"/>
        <v>0</v>
      </c>
      <c r="AL283" s="435">
        <f t="shared" si="82"/>
        <v>0</v>
      </c>
      <c r="AM283" s="322"/>
    </row>
    <row r="284" spans="1:39" ht="15.6" outlineLevel="1">
      <c r="A284" s="542"/>
      <c r="B284" s="323"/>
      <c r="C284" s="324"/>
      <c r="D284" s="329"/>
      <c r="E284" s="329"/>
      <c r="F284" s="329"/>
      <c r="G284" s="329"/>
      <c r="H284" s="329"/>
      <c r="I284" s="329"/>
      <c r="J284" s="329"/>
      <c r="K284" s="329"/>
      <c r="L284" s="329"/>
      <c r="M284" s="329"/>
      <c r="N284" s="328"/>
      <c r="O284" s="329"/>
      <c r="P284" s="329"/>
      <c r="Q284" s="329"/>
      <c r="R284" s="329"/>
      <c r="S284" s="329"/>
      <c r="T284" s="329"/>
      <c r="U284" s="329"/>
      <c r="V284" s="329"/>
      <c r="W284" s="329"/>
      <c r="X284" s="329"/>
      <c r="Y284" s="436"/>
      <c r="Z284" s="437"/>
      <c r="AA284" s="437"/>
      <c r="AB284" s="437"/>
      <c r="AC284" s="437"/>
      <c r="AD284" s="437"/>
      <c r="AE284" s="437"/>
      <c r="AF284" s="437"/>
      <c r="AG284" s="437"/>
      <c r="AH284" s="437"/>
      <c r="AI284" s="437"/>
      <c r="AJ284" s="437"/>
      <c r="AK284" s="437"/>
      <c r="AL284" s="437"/>
      <c r="AM284" s="327"/>
    </row>
    <row r="285" spans="1:39" ht="15" outlineLevel="1">
      <c r="A285" s="540">
        <v>3</v>
      </c>
      <c r="B285" s="319" t="s">
        <v>3</v>
      </c>
      <c r="C285" s="316" t="s">
        <v>25</v>
      </c>
      <c r="D285" s="320">
        <v>1639842</v>
      </c>
      <c r="E285" s="320">
        <f>+'7-c.  2013'!AZ43</f>
        <v>1639841.84</v>
      </c>
      <c r="F285" s="320">
        <f>+'7-c.  2013'!BA43</f>
        <v>1639841.84</v>
      </c>
      <c r="G285" s="320">
        <f>+'7-c.  2013'!BB43</f>
        <v>1639841.84</v>
      </c>
      <c r="H285" s="320">
        <f>+'7-c.  2013'!BC43</f>
        <v>1639841.84</v>
      </c>
      <c r="I285" s="320">
        <f>+'7-c.  2013'!BD43</f>
        <v>1639841.84</v>
      </c>
      <c r="J285" s="320">
        <f>+'7-c.  2013'!BE43</f>
        <v>1639841.84</v>
      </c>
      <c r="K285" s="320">
        <f>+'7-c.  2013'!BF43</f>
        <v>1639841.84</v>
      </c>
      <c r="L285" s="320">
        <f>+'7-c.  2013'!BG43</f>
        <v>1639841.84</v>
      </c>
      <c r="M285" s="320">
        <f>+'7-c.  2013'!BH43</f>
        <v>1639841.84</v>
      </c>
      <c r="N285" s="316"/>
      <c r="O285" s="320">
        <v>974</v>
      </c>
      <c r="P285" s="320">
        <f>+'7-c.  2013'!U43+'7-c.  2013'!U66</f>
        <v>974.32999999999993</v>
      </c>
      <c r="Q285" s="320">
        <f>+'7-c.  2013'!V43+'7-c.  2013'!V66</f>
        <v>974.32999999999993</v>
      </c>
      <c r="R285" s="320">
        <f>+'7-c.  2013'!W43+'7-c.  2013'!W66</f>
        <v>974.32999999999993</v>
      </c>
      <c r="S285" s="320">
        <f>+'7-c.  2013'!X43+'7-c.  2013'!X66</f>
        <v>974.32999999999993</v>
      </c>
      <c r="T285" s="320">
        <f>+'7-c.  2013'!Y43+'7-c.  2013'!Y66</f>
        <v>974.32999999999993</v>
      </c>
      <c r="U285" s="320">
        <f>+'7-c.  2013'!Z43+'7-c.  2013'!Z66</f>
        <v>974.32999999999993</v>
      </c>
      <c r="V285" s="320">
        <f>+'7-c.  2013'!AA43+'7-c.  2013'!AA66</f>
        <v>974.32999999999993</v>
      </c>
      <c r="W285" s="320">
        <f>+'7-c.  2013'!AB43+'7-c.  2013'!AB66</f>
        <v>974.32999999999993</v>
      </c>
      <c r="X285" s="320">
        <f>+'7-c.  2013'!AC43+'7-c.  2013'!AC66</f>
        <v>974.32999999999993</v>
      </c>
      <c r="Y285" s="434">
        <v>1</v>
      </c>
      <c r="Z285" s="434"/>
      <c r="AA285" s="434"/>
      <c r="AB285" s="434"/>
      <c r="AC285" s="434"/>
      <c r="AD285" s="434"/>
      <c r="AE285" s="434"/>
      <c r="AF285" s="434"/>
      <c r="AG285" s="434"/>
      <c r="AH285" s="434"/>
      <c r="AI285" s="434"/>
      <c r="AJ285" s="434"/>
      <c r="AK285" s="434"/>
      <c r="AL285" s="434"/>
      <c r="AM285" s="321">
        <f>SUM(Y285:AL285)</f>
        <v>1</v>
      </c>
    </row>
    <row r="286" spans="1:39" ht="15" outlineLevel="1">
      <c r="B286" s="319" t="s">
        <v>252</v>
      </c>
      <c r="C286" s="316" t="s">
        <v>164</v>
      </c>
      <c r="D286" s="320">
        <v>95215</v>
      </c>
      <c r="E286" s="320">
        <f>+'7-d.  2014'!AZ49</f>
        <v>95215.21</v>
      </c>
      <c r="F286" s="320">
        <f>+'7-d.  2014'!BA49</f>
        <v>95215.21</v>
      </c>
      <c r="G286" s="320">
        <f>+'7-d.  2014'!BB49</f>
        <v>95215.21</v>
      </c>
      <c r="H286" s="320">
        <f>+'7-d.  2014'!BC49</f>
        <v>95215.21</v>
      </c>
      <c r="I286" s="320">
        <f>+'7-d.  2014'!BD49</f>
        <v>95215.21</v>
      </c>
      <c r="J286" s="320">
        <f>+'7-d.  2014'!BE49</f>
        <v>95215.21</v>
      </c>
      <c r="K286" s="320">
        <f>+'7-d.  2014'!BF49</f>
        <v>95215.21</v>
      </c>
      <c r="L286" s="320">
        <f>+'7-d.  2014'!BG49</f>
        <v>95215.21</v>
      </c>
      <c r="M286" s="320">
        <f>+'7-d.  2014'!BH49</f>
        <v>95215.21</v>
      </c>
      <c r="N286" s="490"/>
      <c r="O286" s="320">
        <v>55</v>
      </c>
      <c r="P286" s="320">
        <f>+'7-d.  2014'!U49</f>
        <v>54.73</v>
      </c>
      <c r="Q286" s="320">
        <f>+'7-d.  2014'!V49</f>
        <v>54.73</v>
      </c>
      <c r="R286" s="320">
        <f>+'7-d.  2014'!W49</f>
        <v>54.73</v>
      </c>
      <c r="S286" s="320">
        <f>+'7-d.  2014'!X49</f>
        <v>54.73</v>
      </c>
      <c r="T286" s="320">
        <f>+'7-d.  2014'!Y49</f>
        <v>54.73</v>
      </c>
      <c r="U286" s="320">
        <f>+'7-d.  2014'!Z49</f>
        <v>54.73</v>
      </c>
      <c r="V286" s="320">
        <f>+'7-d.  2014'!AA49</f>
        <v>54.73</v>
      </c>
      <c r="W286" s="320">
        <f>+'7-d.  2014'!AB49</f>
        <v>54.73</v>
      </c>
      <c r="X286" s="320">
        <f>+'7-d.  2014'!AC49</f>
        <v>54.73</v>
      </c>
      <c r="Y286" s="435">
        <f>Y285</f>
        <v>1</v>
      </c>
      <c r="Z286" s="435">
        <f>Z285</f>
        <v>0</v>
      </c>
      <c r="AA286" s="435">
        <f t="shared" ref="AA286:AL286" si="83">AA285</f>
        <v>0</v>
      </c>
      <c r="AB286" s="435">
        <f t="shared" si="83"/>
        <v>0</v>
      </c>
      <c r="AC286" s="435">
        <f t="shared" si="83"/>
        <v>0</v>
      </c>
      <c r="AD286" s="435">
        <f t="shared" si="83"/>
        <v>0</v>
      </c>
      <c r="AE286" s="435">
        <f t="shared" si="83"/>
        <v>0</v>
      </c>
      <c r="AF286" s="435">
        <f t="shared" si="83"/>
        <v>0</v>
      </c>
      <c r="AG286" s="435">
        <f t="shared" si="83"/>
        <v>0</v>
      </c>
      <c r="AH286" s="435">
        <f t="shared" si="83"/>
        <v>0</v>
      </c>
      <c r="AI286" s="435">
        <f t="shared" si="83"/>
        <v>0</v>
      </c>
      <c r="AJ286" s="435">
        <f t="shared" si="83"/>
        <v>0</v>
      </c>
      <c r="AK286" s="435">
        <f t="shared" si="83"/>
        <v>0</v>
      </c>
      <c r="AL286" s="435">
        <f t="shared" si="83"/>
        <v>0</v>
      </c>
      <c r="AM286" s="322"/>
    </row>
    <row r="287" spans="1:39" ht="15" outlineLevel="1">
      <c r="B287" s="319"/>
      <c r="C287" s="330"/>
      <c r="D287" s="316"/>
      <c r="E287" s="316"/>
      <c r="F287" s="316"/>
      <c r="G287" s="316"/>
      <c r="H287" s="316"/>
      <c r="I287" s="316"/>
      <c r="J287" s="316"/>
      <c r="K287" s="316"/>
      <c r="L287" s="316"/>
      <c r="M287" s="316"/>
      <c r="N287" s="308"/>
      <c r="O287" s="316"/>
      <c r="P287" s="316"/>
      <c r="Q287" s="316"/>
      <c r="R287" s="316"/>
      <c r="S287" s="316"/>
      <c r="T287" s="316"/>
      <c r="U287" s="316"/>
      <c r="V287" s="316"/>
      <c r="W287" s="316"/>
      <c r="X287" s="316"/>
      <c r="Y287" s="436"/>
      <c r="Z287" s="436"/>
      <c r="AA287" s="436"/>
      <c r="AB287" s="436"/>
      <c r="AC287" s="436"/>
      <c r="AD287" s="436"/>
      <c r="AE287" s="436"/>
      <c r="AF287" s="436"/>
      <c r="AG287" s="436"/>
      <c r="AH287" s="436"/>
      <c r="AI287" s="436"/>
      <c r="AJ287" s="436"/>
      <c r="AK287" s="436"/>
      <c r="AL287" s="436"/>
      <c r="AM287" s="331"/>
    </row>
    <row r="288" spans="1:39" ht="15" outlineLevel="1">
      <c r="A288" s="540">
        <v>4</v>
      </c>
      <c r="B288" s="319" t="s">
        <v>4</v>
      </c>
      <c r="C288" s="316" t="s">
        <v>25</v>
      </c>
      <c r="D288" s="320">
        <v>311606</v>
      </c>
      <c r="E288" s="320">
        <f>+'7-c.  2013'!AZ37</f>
        <v>311605.62</v>
      </c>
      <c r="F288" s="320">
        <f>+'7-c.  2013'!BA37</f>
        <v>299597.62</v>
      </c>
      <c r="G288" s="320">
        <f>+'7-c.  2013'!BB37</f>
        <v>253821.01</v>
      </c>
      <c r="H288" s="320">
        <f>+'7-c.  2013'!BC37</f>
        <v>253821.01</v>
      </c>
      <c r="I288" s="320">
        <f>+'7-c.  2013'!BD37</f>
        <v>253821.01</v>
      </c>
      <c r="J288" s="320">
        <f>+'7-c.  2013'!BE37</f>
        <v>253821.01</v>
      </c>
      <c r="K288" s="320">
        <f>+'7-c.  2013'!BF37</f>
        <v>253609.48</v>
      </c>
      <c r="L288" s="320">
        <f>+'7-c.  2013'!BG37</f>
        <v>184416.72</v>
      </c>
      <c r="M288" s="320">
        <f>+'7-c.  2013'!BH37</f>
        <v>184416.72</v>
      </c>
      <c r="N288" s="316"/>
      <c r="O288" s="320">
        <v>21</v>
      </c>
      <c r="P288" s="320">
        <f>+'7-c.  2013'!U37</f>
        <v>20.88</v>
      </c>
      <c r="Q288" s="320">
        <f>+'7-c.  2013'!V37</f>
        <v>20.13</v>
      </c>
      <c r="R288" s="320">
        <f>+'7-c.  2013'!W37</f>
        <v>17.260000000000002</v>
      </c>
      <c r="S288" s="320">
        <f>+'7-c.  2013'!X37</f>
        <v>17.260000000000002</v>
      </c>
      <c r="T288" s="320">
        <f>+'7-c.  2013'!Y37</f>
        <v>17.260000000000002</v>
      </c>
      <c r="U288" s="320">
        <f>+'7-c.  2013'!Z37</f>
        <v>17.260000000000002</v>
      </c>
      <c r="V288" s="320">
        <f>+'7-c.  2013'!AA37</f>
        <v>17.23</v>
      </c>
      <c r="W288" s="320">
        <f>+'7-c.  2013'!AB37</f>
        <v>12.89</v>
      </c>
      <c r="X288" s="320">
        <f>+'7-c.  2013'!AC37</f>
        <v>12.89</v>
      </c>
      <c r="Y288" s="434">
        <v>1</v>
      </c>
      <c r="Z288" s="434"/>
      <c r="AA288" s="434"/>
      <c r="AB288" s="434"/>
      <c r="AC288" s="434"/>
      <c r="AD288" s="434"/>
      <c r="AE288" s="434"/>
      <c r="AF288" s="434"/>
      <c r="AG288" s="434"/>
      <c r="AH288" s="434"/>
      <c r="AI288" s="434"/>
      <c r="AJ288" s="434"/>
      <c r="AK288" s="434"/>
      <c r="AL288" s="434"/>
      <c r="AM288" s="321">
        <f>SUM(Y288:AL288)</f>
        <v>1</v>
      </c>
    </row>
    <row r="289" spans="1:39" ht="15" outlineLevel="1">
      <c r="B289" s="319" t="s">
        <v>252</v>
      </c>
      <c r="C289" s="316" t="s">
        <v>164</v>
      </c>
      <c r="D289" s="320">
        <v>953</v>
      </c>
      <c r="E289" s="320">
        <f>+'7-d.  2014'!AZ44</f>
        <v>953</v>
      </c>
      <c r="F289" s="320">
        <f>+'7-d.  2014'!BA44</f>
        <v>907</v>
      </c>
      <c r="G289" s="320">
        <f>+'7-d.  2014'!BB44</f>
        <v>784</v>
      </c>
      <c r="H289" s="320">
        <f>+'7-d.  2014'!BC44</f>
        <v>784</v>
      </c>
      <c r="I289" s="320">
        <f>+'7-d.  2014'!BD44</f>
        <v>784</v>
      </c>
      <c r="J289" s="320">
        <f>+'7-d.  2014'!BE44</f>
        <v>784</v>
      </c>
      <c r="K289" s="320">
        <f>+'7-d.  2014'!BF44</f>
        <v>784</v>
      </c>
      <c r="L289" s="320">
        <f>+'7-d.  2014'!BG44</f>
        <v>658</v>
      </c>
      <c r="M289" s="320">
        <f>+'7-d.  2014'!BH44</f>
        <v>658</v>
      </c>
      <c r="N289" s="490"/>
      <c r="O289" s="320"/>
      <c r="P289" s="320">
        <f>+'7-d.  2014'!U44</f>
        <v>7.0000000000000007E-2</v>
      </c>
      <c r="Q289" s="320">
        <f>+'7-d.  2014'!V44</f>
        <v>0.06</v>
      </c>
      <c r="R289" s="320">
        <f>+'7-d.  2014'!W44</f>
        <v>0.06</v>
      </c>
      <c r="S289" s="320">
        <f>+'7-d.  2014'!X44</f>
        <v>0.06</v>
      </c>
      <c r="T289" s="320">
        <f>+'7-d.  2014'!Y44</f>
        <v>0.06</v>
      </c>
      <c r="U289" s="320">
        <f>+'7-d.  2014'!Z44</f>
        <v>0.06</v>
      </c>
      <c r="V289" s="320">
        <f>+'7-d.  2014'!AA44</f>
        <v>0.06</v>
      </c>
      <c r="W289" s="320">
        <f>+'7-d.  2014'!AB44</f>
        <v>0.05</v>
      </c>
      <c r="X289" s="320">
        <f>+'7-d.  2014'!AC44</f>
        <v>0.05</v>
      </c>
      <c r="Y289" s="435">
        <f>Y288</f>
        <v>1</v>
      </c>
      <c r="Z289" s="435">
        <f>Z288</f>
        <v>0</v>
      </c>
      <c r="AA289" s="435">
        <f t="shared" ref="AA289:AL289" si="84">AA288</f>
        <v>0</v>
      </c>
      <c r="AB289" s="435">
        <f t="shared" si="84"/>
        <v>0</v>
      </c>
      <c r="AC289" s="435">
        <f t="shared" si="84"/>
        <v>0</v>
      </c>
      <c r="AD289" s="435">
        <f t="shared" si="84"/>
        <v>0</v>
      </c>
      <c r="AE289" s="435">
        <f t="shared" si="84"/>
        <v>0</v>
      </c>
      <c r="AF289" s="435">
        <f t="shared" si="84"/>
        <v>0</v>
      </c>
      <c r="AG289" s="435">
        <f t="shared" si="84"/>
        <v>0</v>
      </c>
      <c r="AH289" s="435">
        <f t="shared" si="84"/>
        <v>0</v>
      </c>
      <c r="AI289" s="435">
        <f t="shared" si="84"/>
        <v>0</v>
      </c>
      <c r="AJ289" s="435">
        <f t="shared" si="84"/>
        <v>0</v>
      </c>
      <c r="AK289" s="435">
        <f t="shared" si="84"/>
        <v>0</v>
      </c>
      <c r="AL289" s="435">
        <f t="shared" si="84"/>
        <v>0</v>
      </c>
      <c r="AM289" s="322"/>
    </row>
    <row r="290" spans="1:39" ht="15" outlineLevel="1">
      <c r="B290" s="319"/>
      <c r="C290" s="330"/>
      <c r="D290" s="329"/>
      <c r="E290" s="329"/>
      <c r="F290" s="329"/>
      <c r="G290" s="329"/>
      <c r="H290" s="329"/>
      <c r="I290" s="329"/>
      <c r="J290" s="329"/>
      <c r="K290" s="329"/>
      <c r="L290" s="329"/>
      <c r="M290" s="329"/>
      <c r="N290" s="316"/>
      <c r="O290" s="329"/>
      <c r="P290" s="329"/>
      <c r="Q290" s="329"/>
      <c r="R290" s="329"/>
      <c r="S290" s="329"/>
      <c r="T290" s="329"/>
      <c r="U290" s="329"/>
      <c r="V290" s="329"/>
      <c r="W290" s="329"/>
      <c r="X290" s="329"/>
      <c r="Y290" s="436"/>
      <c r="Z290" s="436"/>
      <c r="AA290" s="436"/>
      <c r="AB290" s="436"/>
      <c r="AC290" s="436"/>
      <c r="AD290" s="436"/>
      <c r="AE290" s="436"/>
      <c r="AF290" s="436"/>
      <c r="AG290" s="436"/>
      <c r="AH290" s="436"/>
      <c r="AI290" s="436"/>
      <c r="AJ290" s="436"/>
      <c r="AK290" s="436"/>
      <c r="AL290" s="436"/>
      <c r="AM290" s="331"/>
    </row>
    <row r="291" spans="1:39" ht="15" outlineLevel="1">
      <c r="A291" s="540">
        <v>5</v>
      </c>
      <c r="B291" s="319" t="s">
        <v>5</v>
      </c>
      <c r="C291" s="316" t="s">
        <v>25</v>
      </c>
      <c r="D291" s="320">
        <v>694555</v>
      </c>
      <c r="E291" s="320">
        <f>+'7-c.  2013'!AZ40</f>
        <v>694555.22</v>
      </c>
      <c r="F291" s="320">
        <f>+'7-c.  2013'!BA40</f>
        <v>652706.59</v>
      </c>
      <c r="G291" s="320">
        <f>+'7-c.  2013'!BB40</f>
        <v>509887.86</v>
      </c>
      <c r="H291" s="320">
        <f>+'7-c.  2013'!BC40</f>
        <v>509887.86</v>
      </c>
      <c r="I291" s="320">
        <f>+'7-c.  2013'!BD40</f>
        <v>509887.86</v>
      </c>
      <c r="J291" s="320">
        <f>+'7-c.  2013'!BE40</f>
        <v>509887.86</v>
      </c>
      <c r="K291" s="320">
        <f>+'7-c.  2013'!BF40</f>
        <v>509286.98</v>
      </c>
      <c r="L291" s="320">
        <f>+'7-c.  2013'!BG40</f>
        <v>428280.77</v>
      </c>
      <c r="M291" s="320">
        <f>+'7-c.  2013'!BH40</f>
        <v>428280.77</v>
      </c>
      <c r="N291" s="316"/>
      <c r="O291" s="320">
        <v>48</v>
      </c>
      <c r="P291" s="320">
        <f>+'7-c.  2013'!U40</f>
        <v>47.85</v>
      </c>
      <c r="Q291" s="320">
        <f>+'7-c.  2013'!V40</f>
        <v>45.23</v>
      </c>
      <c r="R291" s="320">
        <f>+'7-c.  2013'!W40</f>
        <v>36.26</v>
      </c>
      <c r="S291" s="320">
        <f>+'7-c.  2013'!X40</f>
        <v>36.26</v>
      </c>
      <c r="T291" s="320">
        <f>+'7-c.  2013'!Y40</f>
        <v>36.26</v>
      </c>
      <c r="U291" s="320">
        <f>+'7-c.  2013'!Z40</f>
        <v>36.26</v>
      </c>
      <c r="V291" s="320">
        <f>+'7-c.  2013'!AA40</f>
        <v>36.19</v>
      </c>
      <c r="W291" s="320">
        <f>+'7-c.  2013'!AB40</f>
        <v>31.11</v>
      </c>
      <c r="X291" s="320">
        <f>+'7-c.  2013'!AC40</f>
        <v>31.11</v>
      </c>
      <c r="Y291" s="434">
        <v>1</v>
      </c>
      <c r="Z291" s="434"/>
      <c r="AA291" s="434"/>
      <c r="AB291" s="434"/>
      <c r="AC291" s="434"/>
      <c r="AD291" s="434"/>
      <c r="AE291" s="434"/>
      <c r="AF291" s="434"/>
      <c r="AG291" s="434"/>
      <c r="AH291" s="434"/>
      <c r="AI291" s="434"/>
      <c r="AJ291" s="434"/>
      <c r="AK291" s="434"/>
      <c r="AL291" s="434"/>
      <c r="AM291" s="321">
        <f>SUM(Y291:AL291)</f>
        <v>1</v>
      </c>
    </row>
    <row r="292" spans="1:39" ht="15" outlineLevel="1">
      <c r="B292" s="319" t="s">
        <v>252</v>
      </c>
      <c r="C292" s="316" t="s">
        <v>164</v>
      </c>
      <c r="D292" s="320"/>
      <c r="E292" s="320"/>
      <c r="F292" s="320"/>
      <c r="G292" s="320"/>
      <c r="H292" s="320"/>
      <c r="I292" s="320"/>
      <c r="J292" s="320"/>
      <c r="K292" s="320"/>
      <c r="L292" s="320"/>
      <c r="M292" s="320"/>
      <c r="N292" s="490"/>
      <c r="O292" s="320"/>
      <c r="P292" s="320"/>
      <c r="Q292" s="320"/>
      <c r="R292" s="320"/>
      <c r="S292" s="320"/>
      <c r="T292" s="320"/>
      <c r="U292" s="320"/>
      <c r="V292" s="320"/>
      <c r="W292" s="320"/>
      <c r="X292" s="320"/>
      <c r="Y292" s="435">
        <f>Y291</f>
        <v>1</v>
      </c>
      <c r="Z292" s="435">
        <f>Z291</f>
        <v>0</v>
      </c>
      <c r="AA292" s="435">
        <f t="shared" ref="AA292:AL292" si="85">AA291</f>
        <v>0</v>
      </c>
      <c r="AB292" s="435">
        <f t="shared" si="85"/>
        <v>0</v>
      </c>
      <c r="AC292" s="435">
        <f t="shared" si="85"/>
        <v>0</v>
      </c>
      <c r="AD292" s="435">
        <f t="shared" si="85"/>
        <v>0</v>
      </c>
      <c r="AE292" s="435">
        <f t="shared" si="85"/>
        <v>0</v>
      </c>
      <c r="AF292" s="435">
        <f t="shared" si="85"/>
        <v>0</v>
      </c>
      <c r="AG292" s="435">
        <f t="shared" si="85"/>
        <v>0</v>
      </c>
      <c r="AH292" s="435">
        <f t="shared" si="85"/>
        <v>0</v>
      </c>
      <c r="AI292" s="435">
        <f t="shared" si="85"/>
        <v>0</v>
      </c>
      <c r="AJ292" s="435">
        <f t="shared" si="85"/>
        <v>0</v>
      </c>
      <c r="AK292" s="435">
        <f t="shared" si="85"/>
        <v>0</v>
      </c>
      <c r="AL292" s="435">
        <f t="shared" si="85"/>
        <v>0</v>
      </c>
      <c r="AM292" s="322"/>
    </row>
    <row r="293" spans="1:39" ht="15" outlineLevel="1">
      <c r="B293" s="319"/>
      <c r="C293" s="330"/>
      <c r="D293" s="329"/>
      <c r="E293" s="329"/>
      <c r="F293" s="329"/>
      <c r="G293" s="329"/>
      <c r="H293" s="329"/>
      <c r="I293" s="329"/>
      <c r="J293" s="329"/>
      <c r="K293" s="329"/>
      <c r="L293" s="329"/>
      <c r="M293" s="329"/>
      <c r="N293" s="316"/>
      <c r="O293" s="329"/>
      <c r="P293" s="329"/>
      <c r="Q293" s="329"/>
      <c r="R293" s="329"/>
      <c r="S293" s="329"/>
      <c r="T293" s="329"/>
      <c r="U293" s="329"/>
      <c r="V293" s="329"/>
      <c r="W293" s="329"/>
      <c r="X293" s="329"/>
      <c r="Y293" s="436"/>
      <c r="Z293" s="436"/>
      <c r="AA293" s="436"/>
      <c r="AB293" s="436"/>
      <c r="AC293" s="436"/>
      <c r="AD293" s="436"/>
      <c r="AE293" s="436"/>
      <c r="AF293" s="436"/>
      <c r="AG293" s="436"/>
      <c r="AH293" s="436"/>
      <c r="AI293" s="436"/>
      <c r="AJ293" s="436"/>
      <c r="AK293" s="436"/>
      <c r="AL293" s="436"/>
      <c r="AM293" s="331"/>
    </row>
    <row r="294" spans="1:39" ht="15" outlineLevel="1">
      <c r="A294" s="540">
        <v>6</v>
      </c>
      <c r="B294" s="319" t="s">
        <v>6</v>
      </c>
      <c r="C294" s="316" t="s">
        <v>25</v>
      </c>
      <c r="D294" s="320"/>
      <c r="E294" s="320"/>
      <c r="F294" s="320"/>
      <c r="G294" s="320"/>
      <c r="H294" s="320"/>
      <c r="I294" s="320"/>
      <c r="J294" s="320"/>
      <c r="K294" s="320"/>
      <c r="L294" s="320"/>
      <c r="M294" s="320"/>
      <c r="N294" s="316"/>
      <c r="O294" s="320"/>
      <c r="P294" s="320"/>
      <c r="Q294" s="320"/>
      <c r="R294" s="320"/>
      <c r="S294" s="320"/>
      <c r="T294" s="320"/>
      <c r="U294" s="320"/>
      <c r="V294" s="320"/>
      <c r="W294" s="320"/>
      <c r="X294" s="320"/>
      <c r="Y294" s="434"/>
      <c r="Z294" s="434"/>
      <c r="AA294" s="434"/>
      <c r="AB294" s="434"/>
      <c r="AC294" s="434"/>
      <c r="AD294" s="434"/>
      <c r="AE294" s="434"/>
      <c r="AF294" s="434"/>
      <c r="AG294" s="434"/>
      <c r="AH294" s="434"/>
      <c r="AI294" s="434"/>
      <c r="AJ294" s="434"/>
      <c r="AK294" s="434"/>
      <c r="AL294" s="434"/>
      <c r="AM294" s="321">
        <f>SUM(Y294:AL294)</f>
        <v>0</v>
      </c>
    </row>
    <row r="295" spans="1:39" ht="15" outlineLevel="1">
      <c r="B295" s="319" t="s">
        <v>252</v>
      </c>
      <c r="C295" s="316" t="s">
        <v>164</v>
      </c>
      <c r="D295" s="320"/>
      <c r="E295" s="320"/>
      <c r="F295" s="320"/>
      <c r="G295" s="320"/>
      <c r="H295" s="320"/>
      <c r="I295" s="320"/>
      <c r="J295" s="320"/>
      <c r="K295" s="320"/>
      <c r="L295" s="320"/>
      <c r="M295" s="320"/>
      <c r="N295" s="490"/>
      <c r="O295" s="320"/>
      <c r="P295" s="320"/>
      <c r="Q295" s="320"/>
      <c r="R295" s="320"/>
      <c r="S295" s="320"/>
      <c r="T295" s="320"/>
      <c r="U295" s="320"/>
      <c r="V295" s="320"/>
      <c r="W295" s="320"/>
      <c r="X295" s="320"/>
      <c r="Y295" s="435">
        <f>Y294</f>
        <v>0</v>
      </c>
      <c r="Z295" s="435">
        <f>Z294</f>
        <v>0</v>
      </c>
      <c r="AA295" s="435">
        <f t="shared" ref="AA295:AL295" si="86">AA294</f>
        <v>0</v>
      </c>
      <c r="AB295" s="435">
        <f t="shared" si="86"/>
        <v>0</v>
      </c>
      <c r="AC295" s="435">
        <f t="shared" si="86"/>
        <v>0</v>
      </c>
      <c r="AD295" s="435">
        <f t="shared" si="86"/>
        <v>0</v>
      </c>
      <c r="AE295" s="435">
        <f t="shared" si="86"/>
        <v>0</v>
      </c>
      <c r="AF295" s="435">
        <f t="shared" si="86"/>
        <v>0</v>
      </c>
      <c r="AG295" s="435">
        <f t="shared" si="86"/>
        <v>0</v>
      </c>
      <c r="AH295" s="435">
        <f t="shared" si="86"/>
        <v>0</v>
      </c>
      <c r="AI295" s="435">
        <f t="shared" si="86"/>
        <v>0</v>
      </c>
      <c r="AJ295" s="435">
        <f t="shared" si="86"/>
        <v>0</v>
      </c>
      <c r="AK295" s="435">
        <f t="shared" si="86"/>
        <v>0</v>
      </c>
      <c r="AL295" s="435">
        <f t="shared" si="86"/>
        <v>0</v>
      </c>
      <c r="AM295" s="322"/>
    </row>
    <row r="296" spans="1:39" ht="15" outlineLevel="1">
      <c r="B296" s="319"/>
      <c r="C296" s="330"/>
      <c r="D296" s="329"/>
      <c r="E296" s="329"/>
      <c r="F296" s="329"/>
      <c r="G296" s="329"/>
      <c r="H296" s="329"/>
      <c r="I296" s="329"/>
      <c r="J296" s="329"/>
      <c r="K296" s="329"/>
      <c r="L296" s="329"/>
      <c r="M296" s="329"/>
      <c r="N296" s="316"/>
      <c r="O296" s="329"/>
      <c r="P296" s="329"/>
      <c r="Q296" s="329"/>
      <c r="R296" s="329"/>
      <c r="S296" s="329"/>
      <c r="T296" s="329"/>
      <c r="U296" s="329"/>
      <c r="V296" s="329"/>
      <c r="W296" s="329"/>
      <c r="X296" s="329"/>
      <c r="Y296" s="436"/>
      <c r="Z296" s="436"/>
      <c r="AA296" s="436"/>
      <c r="AB296" s="436"/>
      <c r="AC296" s="436"/>
      <c r="AD296" s="436"/>
      <c r="AE296" s="436"/>
      <c r="AF296" s="436"/>
      <c r="AG296" s="436"/>
      <c r="AH296" s="436"/>
      <c r="AI296" s="436"/>
      <c r="AJ296" s="436"/>
      <c r="AK296" s="436"/>
      <c r="AL296" s="436"/>
      <c r="AM296" s="331"/>
    </row>
    <row r="297" spans="1:39" ht="15" outlineLevel="1">
      <c r="A297" s="540">
        <v>7</v>
      </c>
      <c r="B297" s="319" t="s">
        <v>42</v>
      </c>
      <c r="C297" s="316" t="s">
        <v>25</v>
      </c>
      <c r="D297" s="320">
        <v>11153</v>
      </c>
      <c r="E297" s="320"/>
      <c r="F297" s="320"/>
      <c r="G297" s="320"/>
      <c r="H297" s="320"/>
      <c r="I297" s="320"/>
      <c r="J297" s="320"/>
      <c r="K297" s="320"/>
      <c r="L297" s="320"/>
      <c r="M297" s="320"/>
      <c r="N297" s="316"/>
      <c r="O297" s="320">
        <v>3738</v>
      </c>
      <c r="P297" s="320"/>
      <c r="Q297" s="320"/>
      <c r="R297" s="320"/>
      <c r="S297" s="320"/>
      <c r="T297" s="320"/>
      <c r="U297" s="320"/>
      <c r="V297" s="320"/>
      <c r="W297" s="320"/>
      <c r="X297" s="320"/>
      <c r="Y297" s="434">
        <v>1</v>
      </c>
      <c r="Z297" s="434"/>
      <c r="AA297" s="434"/>
      <c r="AB297" s="434"/>
      <c r="AC297" s="434"/>
      <c r="AD297" s="434"/>
      <c r="AE297" s="434"/>
      <c r="AF297" s="434"/>
      <c r="AG297" s="434"/>
      <c r="AH297" s="434"/>
      <c r="AI297" s="434"/>
      <c r="AJ297" s="434"/>
      <c r="AK297" s="434"/>
      <c r="AL297" s="434"/>
      <c r="AM297" s="321">
        <f>SUM(Y297:AL297)</f>
        <v>1</v>
      </c>
    </row>
    <row r="298" spans="1:39" ht="15" outlineLevel="1">
      <c r="B298" s="319" t="s">
        <v>252</v>
      </c>
      <c r="C298" s="316" t="s">
        <v>164</v>
      </c>
      <c r="D298" s="320"/>
      <c r="E298" s="320"/>
      <c r="F298" s="320"/>
      <c r="G298" s="320"/>
      <c r="H298" s="320"/>
      <c r="I298" s="320"/>
      <c r="J298" s="320"/>
      <c r="K298" s="320"/>
      <c r="L298" s="320"/>
      <c r="M298" s="320"/>
      <c r="N298" s="316"/>
      <c r="O298" s="320"/>
      <c r="P298" s="320"/>
      <c r="Q298" s="320"/>
      <c r="R298" s="320"/>
      <c r="S298" s="320"/>
      <c r="T298" s="320"/>
      <c r="U298" s="320"/>
      <c r="V298" s="320"/>
      <c r="W298" s="320"/>
      <c r="X298" s="320"/>
      <c r="Y298" s="435">
        <f>Y297</f>
        <v>1</v>
      </c>
      <c r="Z298" s="435">
        <f>Z297</f>
        <v>0</v>
      </c>
      <c r="AA298" s="435">
        <f t="shared" ref="AA298:AL298" si="87">AA297</f>
        <v>0</v>
      </c>
      <c r="AB298" s="435">
        <f t="shared" si="87"/>
        <v>0</v>
      </c>
      <c r="AC298" s="435">
        <f t="shared" si="87"/>
        <v>0</v>
      </c>
      <c r="AD298" s="435">
        <f t="shared" si="87"/>
        <v>0</v>
      </c>
      <c r="AE298" s="435">
        <f t="shared" si="87"/>
        <v>0</v>
      </c>
      <c r="AF298" s="435">
        <f t="shared" si="87"/>
        <v>0</v>
      </c>
      <c r="AG298" s="435">
        <f t="shared" si="87"/>
        <v>0</v>
      </c>
      <c r="AH298" s="435">
        <f t="shared" si="87"/>
        <v>0</v>
      </c>
      <c r="AI298" s="435">
        <f t="shared" si="87"/>
        <v>0</v>
      </c>
      <c r="AJ298" s="435">
        <f t="shared" si="87"/>
        <v>0</v>
      </c>
      <c r="AK298" s="435">
        <f t="shared" si="87"/>
        <v>0</v>
      </c>
      <c r="AL298" s="435">
        <f t="shared" si="87"/>
        <v>0</v>
      </c>
      <c r="AM298" s="322"/>
    </row>
    <row r="299" spans="1:39" ht="15" outlineLevel="1">
      <c r="B299" s="319"/>
      <c r="C299" s="330"/>
      <c r="D299" s="329"/>
      <c r="E299" s="329"/>
      <c r="F299" s="329"/>
      <c r="G299" s="329"/>
      <c r="H299" s="329"/>
      <c r="I299" s="329"/>
      <c r="J299" s="329"/>
      <c r="K299" s="329"/>
      <c r="L299" s="329"/>
      <c r="M299" s="329"/>
      <c r="N299" s="316"/>
      <c r="O299" s="329"/>
      <c r="P299" s="329"/>
      <c r="Q299" s="329"/>
      <c r="R299" s="329"/>
      <c r="S299" s="329"/>
      <c r="T299" s="329"/>
      <c r="U299" s="329"/>
      <c r="V299" s="329"/>
      <c r="W299" s="329"/>
      <c r="X299" s="329"/>
      <c r="Y299" s="436"/>
      <c r="Z299" s="436"/>
      <c r="AA299" s="436"/>
      <c r="AB299" s="436"/>
      <c r="AC299" s="436"/>
      <c r="AD299" s="436"/>
      <c r="AE299" s="436"/>
      <c r="AF299" s="436"/>
      <c r="AG299" s="436"/>
      <c r="AH299" s="436"/>
      <c r="AI299" s="436"/>
      <c r="AJ299" s="436"/>
      <c r="AK299" s="436"/>
      <c r="AL299" s="436"/>
      <c r="AM299" s="331"/>
    </row>
    <row r="300" spans="1:39" s="308" customFormat="1" ht="15" outlineLevel="1">
      <c r="A300" s="540">
        <v>8</v>
      </c>
      <c r="B300" s="319" t="s">
        <v>497</v>
      </c>
      <c r="C300" s="316" t="s">
        <v>25</v>
      </c>
      <c r="D300" s="320"/>
      <c r="E300" s="320"/>
      <c r="F300" s="320"/>
      <c r="G300" s="320"/>
      <c r="H300" s="320"/>
      <c r="I300" s="320"/>
      <c r="J300" s="320"/>
      <c r="K300" s="320"/>
      <c r="L300" s="320"/>
      <c r="M300" s="320"/>
      <c r="N300" s="316"/>
      <c r="O300" s="320"/>
      <c r="P300" s="320"/>
      <c r="Q300" s="320"/>
      <c r="R300" s="320"/>
      <c r="S300" s="320"/>
      <c r="T300" s="320"/>
      <c r="U300" s="320"/>
      <c r="V300" s="320"/>
      <c r="W300" s="320"/>
      <c r="X300" s="320"/>
      <c r="Y300" s="434"/>
      <c r="Z300" s="434"/>
      <c r="AA300" s="434"/>
      <c r="AB300" s="434"/>
      <c r="AC300" s="434"/>
      <c r="AD300" s="434"/>
      <c r="AE300" s="434"/>
      <c r="AF300" s="434"/>
      <c r="AG300" s="434"/>
      <c r="AH300" s="434"/>
      <c r="AI300" s="434"/>
      <c r="AJ300" s="434"/>
      <c r="AK300" s="434"/>
      <c r="AL300" s="434"/>
      <c r="AM300" s="321">
        <f>SUM(Y300:AL300)</f>
        <v>0</v>
      </c>
    </row>
    <row r="301" spans="1:39" s="308" customFormat="1" ht="15" outlineLevel="1">
      <c r="A301" s="540"/>
      <c r="B301" s="319" t="s">
        <v>252</v>
      </c>
      <c r="C301" s="316" t="s">
        <v>164</v>
      </c>
      <c r="D301" s="320"/>
      <c r="E301" s="320"/>
      <c r="F301" s="320"/>
      <c r="G301" s="320"/>
      <c r="H301" s="320"/>
      <c r="I301" s="320"/>
      <c r="J301" s="320"/>
      <c r="K301" s="320"/>
      <c r="L301" s="320"/>
      <c r="M301" s="320"/>
      <c r="N301" s="316"/>
      <c r="O301" s="320"/>
      <c r="P301" s="320"/>
      <c r="Q301" s="320"/>
      <c r="R301" s="320"/>
      <c r="S301" s="320"/>
      <c r="T301" s="320"/>
      <c r="U301" s="320"/>
      <c r="V301" s="320"/>
      <c r="W301" s="320"/>
      <c r="X301" s="320"/>
      <c r="Y301" s="435">
        <f>Y300</f>
        <v>0</v>
      </c>
      <c r="Z301" s="435">
        <f>Z300</f>
        <v>0</v>
      </c>
      <c r="AA301" s="435">
        <f t="shared" ref="AA301:AL301" si="88">AA300</f>
        <v>0</v>
      </c>
      <c r="AB301" s="435">
        <f t="shared" si="88"/>
        <v>0</v>
      </c>
      <c r="AC301" s="435">
        <f t="shared" si="88"/>
        <v>0</v>
      </c>
      <c r="AD301" s="435">
        <f t="shared" si="88"/>
        <v>0</v>
      </c>
      <c r="AE301" s="435">
        <f t="shared" si="88"/>
        <v>0</v>
      </c>
      <c r="AF301" s="435">
        <f t="shared" si="88"/>
        <v>0</v>
      </c>
      <c r="AG301" s="435">
        <f t="shared" si="88"/>
        <v>0</v>
      </c>
      <c r="AH301" s="435">
        <f t="shared" si="88"/>
        <v>0</v>
      </c>
      <c r="AI301" s="435">
        <f t="shared" si="88"/>
        <v>0</v>
      </c>
      <c r="AJ301" s="435">
        <f t="shared" si="88"/>
        <v>0</v>
      </c>
      <c r="AK301" s="435">
        <f t="shared" si="88"/>
        <v>0</v>
      </c>
      <c r="AL301" s="435">
        <f t="shared" si="88"/>
        <v>0</v>
      </c>
      <c r="AM301" s="322"/>
    </row>
    <row r="302" spans="1:39" s="308" customFormat="1" ht="15" outlineLevel="1">
      <c r="A302" s="540"/>
      <c r="B302" s="319"/>
      <c r="C302" s="330"/>
      <c r="D302" s="329"/>
      <c r="E302" s="329"/>
      <c r="F302" s="329"/>
      <c r="G302" s="329"/>
      <c r="H302" s="329"/>
      <c r="I302" s="329"/>
      <c r="J302" s="329"/>
      <c r="K302" s="329"/>
      <c r="L302" s="329"/>
      <c r="M302" s="329"/>
      <c r="N302" s="316"/>
      <c r="O302" s="329"/>
      <c r="P302" s="329"/>
      <c r="Q302" s="329"/>
      <c r="R302" s="329"/>
      <c r="S302" s="329"/>
      <c r="T302" s="329"/>
      <c r="U302" s="329"/>
      <c r="V302" s="329"/>
      <c r="W302" s="329"/>
      <c r="X302" s="329"/>
      <c r="Y302" s="436"/>
      <c r="Z302" s="436"/>
      <c r="AA302" s="436"/>
      <c r="AB302" s="436"/>
      <c r="AC302" s="436"/>
      <c r="AD302" s="436"/>
      <c r="AE302" s="436"/>
      <c r="AF302" s="436"/>
      <c r="AG302" s="436"/>
      <c r="AH302" s="436"/>
      <c r="AI302" s="436"/>
      <c r="AJ302" s="436"/>
      <c r="AK302" s="436"/>
      <c r="AL302" s="436"/>
      <c r="AM302" s="331"/>
    </row>
    <row r="303" spans="1:39" ht="15" outlineLevel="1">
      <c r="A303" s="540">
        <v>9</v>
      </c>
      <c r="B303" s="319" t="s">
        <v>7</v>
      </c>
      <c r="C303" s="316" t="s">
        <v>25</v>
      </c>
      <c r="D303" s="320"/>
      <c r="E303" s="320"/>
      <c r="F303" s="320"/>
      <c r="G303" s="320"/>
      <c r="H303" s="320"/>
      <c r="I303" s="320"/>
      <c r="J303" s="320"/>
      <c r="K303" s="320"/>
      <c r="L303" s="320"/>
      <c r="M303" s="320"/>
      <c r="N303" s="316"/>
      <c r="O303" s="320"/>
      <c r="P303" s="320"/>
      <c r="Q303" s="320"/>
      <c r="R303" s="320"/>
      <c r="S303" s="320"/>
      <c r="T303" s="320"/>
      <c r="U303" s="320"/>
      <c r="V303" s="320"/>
      <c r="W303" s="320"/>
      <c r="X303" s="320"/>
      <c r="Y303" s="434"/>
      <c r="Z303" s="434"/>
      <c r="AA303" s="434"/>
      <c r="AB303" s="434"/>
      <c r="AC303" s="434"/>
      <c r="AD303" s="434"/>
      <c r="AE303" s="434"/>
      <c r="AF303" s="434"/>
      <c r="AG303" s="434"/>
      <c r="AH303" s="434"/>
      <c r="AI303" s="434"/>
      <c r="AJ303" s="434"/>
      <c r="AK303" s="434"/>
      <c r="AL303" s="434"/>
      <c r="AM303" s="321">
        <f>SUM(Y303:AL303)</f>
        <v>0</v>
      </c>
    </row>
    <row r="304" spans="1:39" ht="15" outlineLevel="1">
      <c r="B304" s="319" t="s">
        <v>252</v>
      </c>
      <c r="C304" s="316" t="s">
        <v>164</v>
      </c>
      <c r="D304" s="320"/>
      <c r="E304" s="320"/>
      <c r="F304" s="320"/>
      <c r="G304" s="320"/>
      <c r="H304" s="320"/>
      <c r="I304" s="320"/>
      <c r="J304" s="320"/>
      <c r="K304" s="320"/>
      <c r="L304" s="320"/>
      <c r="M304" s="320"/>
      <c r="N304" s="316"/>
      <c r="O304" s="320"/>
      <c r="P304" s="320"/>
      <c r="Q304" s="320"/>
      <c r="R304" s="320"/>
      <c r="S304" s="320"/>
      <c r="T304" s="320"/>
      <c r="U304" s="320"/>
      <c r="V304" s="320"/>
      <c r="W304" s="320"/>
      <c r="X304" s="320"/>
      <c r="Y304" s="435">
        <f>Y303</f>
        <v>0</v>
      </c>
      <c r="Z304" s="435">
        <f>Z303</f>
        <v>0</v>
      </c>
      <c r="AA304" s="435">
        <f t="shared" ref="AA304:AL304" si="89">AA303</f>
        <v>0</v>
      </c>
      <c r="AB304" s="435">
        <f t="shared" si="89"/>
        <v>0</v>
      </c>
      <c r="AC304" s="435">
        <f t="shared" si="89"/>
        <v>0</v>
      </c>
      <c r="AD304" s="435">
        <f t="shared" si="89"/>
        <v>0</v>
      </c>
      <c r="AE304" s="435">
        <f t="shared" si="89"/>
        <v>0</v>
      </c>
      <c r="AF304" s="435">
        <f t="shared" si="89"/>
        <v>0</v>
      </c>
      <c r="AG304" s="435">
        <f t="shared" si="89"/>
        <v>0</v>
      </c>
      <c r="AH304" s="435">
        <f t="shared" si="89"/>
        <v>0</v>
      </c>
      <c r="AI304" s="435">
        <f t="shared" si="89"/>
        <v>0</v>
      </c>
      <c r="AJ304" s="435">
        <f t="shared" si="89"/>
        <v>0</v>
      </c>
      <c r="AK304" s="435">
        <f t="shared" si="89"/>
        <v>0</v>
      </c>
      <c r="AL304" s="435">
        <f t="shared" si="89"/>
        <v>0</v>
      </c>
      <c r="AM304" s="322"/>
    </row>
    <row r="305" spans="1:39" ht="15" outlineLevel="1">
      <c r="B305" s="332"/>
      <c r="C305" s="333"/>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436"/>
      <c r="Z305" s="436"/>
      <c r="AA305" s="436"/>
      <c r="AB305" s="436"/>
      <c r="AC305" s="436"/>
      <c r="AD305" s="436"/>
      <c r="AE305" s="436"/>
      <c r="AF305" s="436"/>
      <c r="AG305" s="436"/>
      <c r="AH305" s="436"/>
      <c r="AI305" s="436"/>
      <c r="AJ305" s="436"/>
      <c r="AK305" s="436"/>
      <c r="AL305" s="436"/>
      <c r="AM305" s="331"/>
    </row>
    <row r="306" spans="1:39" ht="15.6" outlineLevel="1">
      <c r="A306" s="541"/>
      <c r="B306" s="313" t="s">
        <v>8</v>
      </c>
      <c r="C306" s="314"/>
      <c r="D306" s="314"/>
      <c r="E306" s="314"/>
      <c r="F306" s="314"/>
      <c r="G306" s="314"/>
      <c r="H306" s="314"/>
      <c r="I306" s="314"/>
      <c r="J306" s="314"/>
      <c r="K306" s="314"/>
      <c r="L306" s="314"/>
      <c r="M306" s="314"/>
      <c r="N306" s="316"/>
      <c r="O306" s="314"/>
      <c r="P306" s="314"/>
      <c r="Q306" s="314"/>
      <c r="R306" s="314"/>
      <c r="S306" s="314"/>
      <c r="T306" s="314"/>
      <c r="U306" s="314"/>
      <c r="V306" s="314"/>
      <c r="W306" s="314"/>
      <c r="X306" s="314"/>
      <c r="Y306" s="438"/>
      <c r="Z306" s="438"/>
      <c r="AA306" s="438"/>
      <c r="AB306" s="438"/>
      <c r="AC306" s="438"/>
      <c r="AD306" s="438"/>
      <c r="AE306" s="438"/>
      <c r="AF306" s="438"/>
      <c r="AG306" s="438"/>
      <c r="AH306" s="438"/>
      <c r="AI306" s="438"/>
      <c r="AJ306" s="438"/>
      <c r="AK306" s="438"/>
      <c r="AL306" s="438"/>
      <c r="AM306" s="317"/>
    </row>
    <row r="307" spans="1:39" ht="15" outlineLevel="1">
      <c r="A307" s="540">
        <v>10</v>
      </c>
      <c r="B307" s="335" t="s">
        <v>22</v>
      </c>
      <c r="C307" s="316" t="s">
        <v>25</v>
      </c>
      <c r="D307" s="320">
        <v>16367574</v>
      </c>
      <c r="E307" s="320">
        <f>+'7-c.  2013'!AZ35</f>
        <v>16081472.52</v>
      </c>
      <c r="F307" s="320">
        <f>+'7-c.  2013'!BA35</f>
        <v>16026304.43</v>
      </c>
      <c r="G307" s="320">
        <f>+'7-c.  2013'!BB35</f>
        <v>15831594.42</v>
      </c>
      <c r="H307" s="320">
        <f>+'7-c.  2013'!BC35</f>
        <v>14987208.210000001</v>
      </c>
      <c r="I307" s="320">
        <f>+'7-c.  2013'!BD35</f>
        <v>14408587.35</v>
      </c>
      <c r="J307" s="320">
        <f>+'7-c.  2013'!BE35</f>
        <v>14408587.35</v>
      </c>
      <c r="K307" s="320">
        <f>+'7-c.  2013'!BF35</f>
        <v>14355091.24</v>
      </c>
      <c r="L307" s="320">
        <f>+'7-c.  2013'!BG35</f>
        <v>13955333.710000001</v>
      </c>
      <c r="M307" s="320">
        <f>+'7-c.  2013'!BH35</f>
        <v>10888140.609999999</v>
      </c>
      <c r="N307" s="320">
        <v>12</v>
      </c>
      <c r="O307" s="320">
        <v>2948</v>
      </c>
      <c r="P307" s="320">
        <f>+'7-c.  2013'!U35</f>
        <v>2855.83</v>
      </c>
      <c r="Q307" s="320">
        <f>+'7-c.  2013'!V35</f>
        <v>2838.09</v>
      </c>
      <c r="R307" s="320">
        <f>+'7-c.  2013'!W35</f>
        <v>2775.46</v>
      </c>
      <c r="S307" s="320">
        <f>+'7-c.  2013'!X35</f>
        <v>2524.54</v>
      </c>
      <c r="T307" s="320">
        <f>+'7-c.  2013'!Y35</f>
        <v>2408.5</v>
      </c>
      <c r="U307" s="320">
        <f>+'7-c.  2013'!Z35</f>
        <v>2408.5</v>
      </c>
      <c r="V307" s="320">
        <f>+'7-c.  2013'!AA35</f>
        <v>2406.92</v>
      </c>
      <c r="W307" s="320">
        <f>+'7-c.  2013'!AB35</f>
        <v>2287.35</v>
      </c>
      <c r="X307" s="320">
        <f>+'7-c.  2013'!AC35</f>
        <v>1811.64</v>
      </c>
      <c r="Y307" s="439"/>
      <c r="Z307" s="534"/>
      <c r="AA307" s="534">
        <v>0.92</v>
      </c>
      <c r="AB307" s="534">
        <v>0.08</v>
      </c>
      <c r="AC307" s="439"/>
      <c r="AD307" s="439"/>
      <c r="AE307" s="439"/>
      <c r="AF307" s="439"/>
      <c r="AG307" s="439"/>
      <c r="AH307" s="439"/>
      <c r="AI307" s="439"/>
      <c r="AJ307" s="439"/>
      <c r="AK307" s="439"/>
      <c r="AL307" s="439"/>
      <c r="AM307" s="321">
        <f>SUM(Y307:AL307)</f>
        <v>1</v>
      </c>
    </row>
    <row r="308" spans="1:39" ht="15" outlineLevel="1">
      <c r="B308" s="319" t="s">
        <v>252</v>
      </c>
      <c r="C308" s="316" t="s">
        <v>164</v>
      </c>
      <c r="D308" s="320">
        <v>1570842</v>
      </c>
      <c r="E308" s="320">
        <f>+'7-d.  2014'!AZ36</f>
        <v>1560330.04</v>
      </c>
      <c r="F308" s="320">
        <f>+'7-d.  2014'!BA36</f>
        <v>1560330.04</v>
      </c>
      <c r="G308" s="320">
        <f>+'7-d.  2014'!BB36</f>
        <v>1560330.04</v>
      </c>
      <c r="H308" s="320">
        <f>+'7-d.  2014'!BC36</f>
        <v>1541513.38</v>
      </c>
      <c r="I308" s="320">
        <f>+'7-d.  2014'!BD36</f>
        <v>1514545.72</v>
      </c>
      <c r="J308" s="320">
        <f>+'7-d.  2014'!BE36</f>
        <v>1514545.72</v>
      </c>
      <c r="K308" s="320">
        <f>+'7-d.  2014'!BF36</f>
        <v>1495923.12</v>
      </c>
      <c r="L308" s="320">
        <f>+'7-d.  2014'!BG36</f>
        <v>1386188.75</v>
      </c>
      <c r="M308" s="320">
        <f>+'7-d.  2014'!BH36</f>
        <v>1189601.1100000001</v>
      </c>
      <c r="N308" s="320">
        <f>N307</f>
        <v>12</v>
      </c>
      <c r="O308" s="320">
        <v>320</v>
      </c>
      <c r="P308" s="320">
        <f>+'7-d.  2014'!U36</f>
        <v>317.35000000000002</v>
      </c>
      <c r="Q308" s="320">
        <f>+'7-d.  2014'!V36</f>
        <v>317.35000000000002</v>
      </c>
      <c r="R308" s="320">
        <f>+'7-d.  2014'!W36</f>
        <v>317.35000000000002</v>
      </c>
      <c r="S308" s="320">
        <f>+'7-d.  2014'!X36</f>
        <v>311.95</v>
      </c>
      <c r="T308" s="320">
        <f>+'7-d.  2014'!Y36</f>
        <v>307.08</v>
      </c>
      <c r="U308" s="320">
        <f>+'7-d.  2014'!Z36</f>
        <v>307.08</v>
      </c>
      <c r="V308" s="320">
        <f>+'7-d.  2014'!AA36</f>
        <v>305.70999999999998</v>
      </c>
      <c r="W308" s="320">
        <f>+'7-d.  2014'!AB36</f>
        <v>280.95</v>
      </c>
      <c r="X308" s="320">
        <f>+'7-d.  2014'!AC36</f>
        <v>245.4</v>
      </c>
      <c r="Y308" s="435">
        <f>Y307</f>
        <v>0</v>
      </c>
      <c r="Z308" s="435">
        <f>Z307</f>
        <v>0</v>
      </c>
      <c r="AA308" s="435">
        <f t="shared" ref="AA308:AL308" si="90">AA307</f>
        <v>0.92</v>
      </c>
      <c r="AB308" s="435">
        <f t="shared" si="90"/>
        <v>0.08</v>
      </c>
      <c r="AC308" s="435">
        <f t="shared" si="90"/>
        <v>0</v>
      </c>
      <c r="AD308" s="435">
        <f t="shared" si="90"/>
        <v>0</v>
      </c>
      <c r="AE308" s="435">
        <f t="shared" si="90"/>
        <v>0</v>
      </c>
      <c r="AF308" s="435">
        <f t="shared" si="90"/>
        <v>0</v>
      </c>
      <c r="AG308" s="435">
        <f t="shared" si="90"/>
        <v>0</v>
      </c>
      <c r="AH308" s="435">
        <f t="shared" si="90"/>
        <v>0</v>
      </c>
      <c r="AI308" s="435">
        <f t="shared" si="90"/>
        <v>0</v>
      </c>
      <c r="AJ308" s="435">
        <f t="shared" si="90"/>
        <v>0</v>
      </c>
      <c r="AK308" s="435">
        <f t="shared" si="90"/>
        <v>0</v>
      </c>
      <c r="AL308" s="435">
        <f t="shared" si="90"/>
        <v>0</v>
      </c>
      <c r="AM308" s="336"/>
    </row>
    <row r="309" spans="1:39" ht="15" outlineLevel="1">
      <c r="B309" s="335"/>
      <c r="C309" s="337"/>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40"/>
      <c r="Z309" s="440"/>
      <c r="AA309" s="440"/>
      <c r="AB309" s="440"/>
      <c r="AC309" s="440"/>
      <c r="AD309" s="440"/>
      <c r="AE309" s="440"/>
      <c r="AF309" s="440"/>
      <c r="AG309" s="440"/>
      <c r="AH309" s="440"/>
      <c r="AI309" s="440"/>
      <c r="AJ309" s="440"/>
      <c r="AK309" s="440"/>
      <c r="AL309" s="440"/>
      <c r="AM309" s="338"/>
    </row>
    <row r="310" spans="1:39" ht="15" outlineLevel="1">
      <c r="A310" s="540">
        <v>11</v>
      </c>
      <c r="B310" s="339" t="s">
        <v>21</v>
      </c>
      <c r="C310" s="316" t="s">
        <v>25</v>
      </c>
      <c r="D310" s="320">
        <v>1442489</v>
      </c>
      <c r="E310" s="320">
        <f>+'7-c.  2013'!AZ36</f>
        <v>1442488.62</v>
      </c>
      <c r="F310" s="320">
        <f>+'7-c.  2013'!BA36</f>
        <v>1420164.9</v>
      </c>
      <c r="G310" s="320">
        <f>+'7-c.  2013'!BB36</f>
        <v>1300853.1399999999</v>
      </c>
      <c r="H310" s="320">
        <f>+'7-c.  2013'!BC36</f>
        <v>586963</v>
      </c>
      <c r="I310" s="320">
        <f>+'7-c.  2013'!BD36</f>
        <v>586963</v>
      </c>
      <c r="J310" s="320">
        <f>+'7-c.  2013'!BE36</f>
        <v>586963</v>
      </c>
      <c r="K310" s="320">
        <f>+'7-c.  2013'!BF36</f>
        <v>586963</v>
      </c>
      <c r="L310" s="320">
        <f>+'7-c.  2013'!BG36</f>
        <v>586963</v>
      </c>
      <c r="M310" s="320">
        <f>+'7-c.  2013'!BH36</f>
        <v>586963</v>
      </c>
      <c r="N310" s="320">
        <v>12</v>
      </c>
      <c r="O310" s="320">
        <v>453</v>
      </c>
      <c r="P310" s="320">
        <f>+'7-c.  2013'!U36</f>
        <v>452.64</v>
      </c>
      <c r="Q310" s="320">
        <f>+'7-c.  2013'!V36</f>
        <v>446.58</v>
      </c>
      <c r="R310" s="320">
        <f>+'7-c.  2013'!W36</f>
        <v>414.18</v>
      </c>
      <c r="S310" s="320">
        <f>+'7-c.  2013'!X36</f>
        <v>176.77</v>
      </c>
      <c r="T310" s="320">
        <f>+'7-c.  2013'!Y36</f>
        <v>176.77</v>
      </c>
      <c r="U310" s="320">
        <f>+'7-c.  2013'!Z36</f>
        <v>176.77</v>
      </c>
      <c r="V310" s="320">
        <f>+'7-c.  2013'!AA36</f>
        <v>176.77</v>
      </c>
      <c r="W310" s="320">
        <f>+'7-c.  2013'!AB36</f>
        <v>176.77</v>
      </c>
      <c r="X310" s="320">
        <f>+'7-c.  2013'!AC36</f>
        <v>176.77</v>
      </c>
      <c r="Y310" s="439"/>
      <c r="Z310" s="534">
        <v>1</v>
      </c>
      <c r="AA310" s="439"/>
      <c r="AB310" s="439"/>
      <c r="AC310" s="439"/>
      <c r="AD310" s="439"/>
      <c r="AE310" s="439"/>
      <c r="AF310" s="439"/>
      <c r="AG310" s="439"/>
      <c r="AH310" s="439"/>
      <c r="AI310" s="439"/>
      <c r="AJ310" s="439"/>
      <c r="AK310" s="439"/>
      <c r="AL310" s="439"/>
      <c r="AM310" s="321">
        <f>SUM(Y310:AL310)</f>
        <v>1</v>
      </c>
    </row>
    <row r="311" spans="1:39" ht="15" outlineLevel="1">
      <c r="B311" s="319" t="s">
        <v>252</v>
      </c>
      <c r="C311" s="316" t="s">
        <v>164</v>
      </c>
      <c r="D311" s="320"/>
      <c r="E311" s="320"/>
      <c r="F311" s="320"/>
      <c r="G311" s="320"/>
      <c r="H311" s="320"/>
      <c r="I311" s="320"/>
      <c r="J311" s="320"/>
      <c r="K311" s="320"/>
      <c r="L311" s="320"/>
      <c r="M311" s="320"/>
      <c r="N311" s="320">
        <f>N310</f>
        <v>12</v>
      </c>
      <c r="O311" s="320"/>
      <c r="P311" s="320"/>
      <c r="Q311" s="320"/>
      <c r="R311" s="320"/>
      <c r="S311" s="320"/>
      <c r="T311" s="320"/>
      <c r="U311" s="320"/>
      <c r="V311" s="320"/>
      <c r="W311" s="320"/>
      <c r="X311" s="320"/>
      <c r="Y311" s="435">
        <f>Y310</f>
        <v>0</v>
      </c>
      <c r="Z311" s="435">
        <f>Z310</f>
        <v>1</v>
      </c>
      <c r="AA311" s="435">
        <f t="shared" ref="AA311:AL311" si="91">AA310</f>
        <v>0</v>
      </c>
      <c r="AB311" s="435">
        <f t="shared" si="91"/>
        <v>0</v>
      </c>
      <c r="AC311" s="435">
        <f t="shared" si="91"/>
        <v>0</v>
      </c>
      <c r="AD311" s="435">
        <f t="shared" si="91"/>
        <v>0</v>
      </c>
      <c r="AE311" s="435">
        <f t="shared" si="91"/>
        <v>0</v>
      </c>
      <c r="AF311" s="435">
        <f t="shared" si="91"/>
        <v>0</v>
      </c>
      <c r="AG311" s="435">
        <f t="shared" si="91"/>
        <v>0</v>
      </c>
      <c r="AH311" s="435">
        <f t="shared" si="91"/>
        <v>0</v>
      </c>
      <c r="AI311" s="435">
        <f t="shared" si="91"/>
        <v>0</v>
      </c>
      <c r="AJ311" s="435">
        <f t="shared" si="91"/>
        <v>0</v>
      </c>
      <c r="AK311" s="435">
        <f t="shared" si="91"/>
        <v>0</v>
      </c>
      <c r="AL311" s="435">
        <f t="shared" si="91"/>
        <v>0</v>
      </c>
      <c r="AM311" s="336"/>
    </row>
    <row r="312" spans="1:39" ht="15" outlineLevel="1">
      <c r="B312" s="339"/>
      <c r="C312" s="337"/>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40"/>
      <c r="Z312" s="441"/>
      <c r="AA312" s="440"/>
      <c r="AB312" s="440"/>
      <c r="AC312" s="440"/>
      <c r="AD312" s="440"/>
      <c r="AE312" s="440"/>
      <c r="AF312" s="440"/>
      <c r="AG312" s="440"/>
      <c r="AH312" s="440"/>
      <c r="AI312" s="440"/>
      <c r="AJ312" s="440"/>
      <c r="AK312" s="440"/>
      <c r="AL312" s="440"/>
      <c r="AM312" s="338"/>
    </row>
    <row r="313" spans="1:39" ht="15" outlineLevel="1">
      <c r="A313" s="540">
        <v>12</v>
      </c>
      <c r="B313" s="339" t="s">
        <v>23</v>
      </c>
      <c r="C313" s="316" t="s">
        <v>25</v>
      </c>
      <c r="D313" s="320"/>
      <c r="E313" s="320"/>
      <c r="F313" s="320"/>
      <c r="G313" s="320"/>
      <c r="H313" s="320"/>
      <c r="I313" s="320"/>
      <c r="J313" s="320"/>
      <c r="K313" s="320"/>
      <c r="L313" s="320"/>
      <c r="M313" s="320"/>
      <c r="N313" s="320">
        <v>3</v>
      </c>
      <c r="O313" s="320"/>
      <c r="P313" s="320"/>
      <c r="Q313" s="320"/>
      <c r="R313" s="320"/>
      <c r="S313" s="320"/>
      <c r="T313" s="320"/>
      <c r="U313" s="320"/>
      <c r="V313" s="320"/>
      <c r="W313" s="320"/>
      <c r="X313" s="320"/>
      <c r="Y313" s="439"/>
      <c r="Z313" s="439">
        <v>1</v>
      </c>
      <c r="AA313" s="439"/>
      <c r="AB313" s="439"/>
      <c r="AC313" s="439"/>
      <c r="AD313" s="439"/>
      <c r="AE313" s="439"/>
      <c r="AF313" s="439"/>
      <c r="AG313" s="439"/>
      <c r="AH313" s="439"/>
      <c r="AI313" s="439"/>
      <c r="AJ313" s="439"/>
      <c r="AK313" s="439"/>
      <c r="AL313" s="439"/>
      <c r="AM313" s="321">
        <f>SUM(Y313:AL313)</f>
        <v>1</v>
      </c>
    </row>
    <row r="314" spans="1:39" ht="15" outlineLevel="1">
      <c r="B314" s="319" t="s">
        <v>252</v>
      </c>
      <c r="C314" s="316" t="s">
        <v>164</v>
      </c>
      <c r="D314" s="320"/>
      <c r="E314" s="320"/>
      <c r="F314" s="320"/>
      <c r="G314" s="320"/>
      <c r="H314" s="320"/>
      <c r="I314" s="320"/>
      <c r="J314" s="320"/>
      <c r="K314" s="320"/>
      <c r="L314" s="320"/>
      <c r="M314" s="320"/>
      <c r="N314" s="320">
        <f>N313</f>
        <v>3</v>
      </c>
      <c r="O314" s="320"/>
      <c r="P314" s="320"/>
      <c r="Q314" s="320"/>
      <c r="R314" s="320"/>
      <c r="S314" s="320"/>
      <c r="T314" s="320"/>
      <c r="U314" s="320"/>
      <c r="V314" s="320"/>
      <c r="W314" s="320"/>
      <c r="X314" s="320"/>
      <c r="Y314" s="435">
        <f>Y313</f>
        <v>0</v>
      </c>
      <c r="Z314" s="435">
        <f>Z313</f>
        <v>1</v>
      </c>
      <c r="AA314" s="435">
        <f t="shared" ref="AA314:AL314" si="92">AA313</f>
        <v>0</v>
      </c>
      <c r="AB314" s="435">
        <f t="shared" si="92"/>
        <v>0</v>
      </c>
      <c r="AC314" s="435">
        <f t="shared" si="92"/>
        <v>0</v>
      </c>
      <c r="AD314" s="435">
        <f t="shared" si="92"/>
        <v>0</v>
      </c>
      <c r="AE314" s="435">
        <f t="shared" si="92"/>
        <v>0</v>
      </c>
      <c r="AF314" s="435">
        <f t="shared" si="92"/>
        <v>0</v>
      </c>
      <c r="AG314" s="435">
        <f t="shared" si="92"/>
        <v>0</v>
      </c>
      <c r="AH314" s="435">
        <f t="shared" si="92"/>
        <v>0</v>
      </c>
      <c r="AI314" s="435">
        <f t="shared" si="92"/>
        <v>0</v>
      </c>
      <c r="AJ314" s="435">
        <f t="shared" si="92"/>
        <v>0</v>
      </c>
      <c r="AK314" s="435">
        <f t="shared" si="92"/>
        <v>0</v>
      </c>
      <c r="AL314" s="435">
        <f t="shared" si="92"/>
        <v>0</v>
      </c>
      <c r="AM314" s="336"/>
    </row>
    <row r="315" spans="1:39" ht="15" outlineLevel="1">
      <c r="B315" s="339"/>
      <c r="C315" s="337"/>
      <c r="D315" s="341"/>
      <c r="E315" s="341"/>
      <c r="F315" s="341"/>
      <c r="G315" s="341"/>
      <c r="H315" s="341"/>
      <c r="I315" s="341"/>
      <c r="J315" s="341"/>
      <c r="K315" s="341"/>
      <c r="L315" s="341"/>
      <c r="M315" s="341"/>
      <c r="N315" s="316"/>
      <c r="O315" s="341"/>
      <c r="P315" s="341"/>
      <c r="Q315" s="341"/>
      <c r="R315" s="341"/>
      <c r="S315" s="341"/>
      <c r="T315" s="341"/>
      <c r="U315" s="341"/>
      <c r="V315" s="341"/>
      <c r="W315" s="341"/>
      <c r="X315" s="341"/>
      <c r="Y315" s="440"/>
      <c r="Z315" s="441"/>
      <c r="AA315" s="440"/>
      <c r="AB315" s="440"/>
      <c r="AC315" s="440"/>
      <c r="AD315" s="440"/>
      <c r="AE315" s="440"/>
      <c r="AF315" s="440"/>
      <c r="AG315" s="440"/>
      <c r="AH315" s="440"/>
      <c r="AI315" s="440"/>
      <c r="AJ315" s="440"/>
      <c r="AK315" s="440"/>
      <c r="AL315" s="440"/>
      <c r="AM315" s="338"/>
    </row>
    <row r="316" spans="1:39" ht="15" outlineLevel="1">
      <c r="A316" s="540">
        <v>13</v>
      </c>
      <c r="B316" s="339" t="s">
        <v>24</v>
      </c>
      <c r="C316" s="316" t="s">
        <v>25</v>
      </c>
      <c r="D316" s="320">
        <v>20831</v>
      </c>
      <c r="E316" s="320">
        <f>+'7-c.  2013'!AZ27</f>
        <v>20830.95</v>
      </c>
      <c r="F316" s="320">
        <f>+'7-c.  2013'!BA27</f>
        <v>20830.95</v>
      </c>
      <c r="G316" s="320">
        <f>+'7-c.  2013'!BB27</f>
        <v>20830.95</v>
      </c>
      <c r="H316" s="320">
        <f>+'7-c.  2013'!BC27</f>
        <v>20830.95</v>
      </c>
      <c r="I316" s="320">
        <f>+'7-c.  2013'!BD27</f>
        <v>20830.95</v>
      </c>
      <c r="J316" s="320">
        <f>+'7-c.  2013'!BE27</f>
        <v>20830.95</v>
      </c>
      <c r="K316" s="320">
        <f>+'7-c.  2013'!BF27</f>
        <v>20830.95</v>
      </c>
      <c r="L316" s="320">
        <f>+'7-c.  2013'!BG27</f>
        <v>20830.95</v>
      </c>
      <c r="M316" s="320">
        <f>+'7-c.  2013'!BH27</f>
        <v>20830.95</v>
      </c>
      <c r="N316" s="320">
        <v>12</v>
      </c>
      <c r="O316" s="320">
        <v>6</v>
      </c>
      <c r="P316" s="320">
        <f>+'7-c.  2013'!U27</f>
        <v>6.05</v>
      </c>
      <c r="Q316" s="320">
        <f>+'7-c.  2013'!V27</f>
        <v>6.05</v>
      </c>
      <c r="R316" s="320">
        <f>+'7-c.  2013'!W27</f>
        <v>6.05</v>
      </c>
      <c r="S316" s="320">
        <f>+'7-c.  2013'!X27</f>
        <v>6.05</v>
      </c>
      <c r="T316" s="320">
        <f>+'7-c.  2013'!Y27</f>
        <v>6.05</v>
      </c>
      <c r="U316" s="320">
        <f>+'7-c.  2013'!Z27</f>
        <v>6.05</v>
      </c>
      <c r="V316" s="320">
        <f>+'7-c.  2013'!AA27</f>
        <v>6.05</v>
      </c>
      <c r="W316" s="320">
        <f>+'7-c.  2013'!AB27</f>
        <v>6.05</v>
      </c>
      <c r="X316" s="320">
        <f>+'7-c.  2013'!AC27</f>
        <v>6.05</v>
      </c>
      <c r="Y316" s="439"/>
      <c r="Z316" s="439">
        <v>1</v>
      </c>
      <c r="AA316" s="439"/>
      <c r="AB316" s="439"/>
      <c r="AC316" s="439"/>
      <c r="AD316" s="439"/>
      <c r="AE316" s="439"/>
      <c r="AF316" s="439"/>
      <c r="AG316" s="439"/>
      <c r="AH316" s="439"/>
      <c r="AI316" s="439"/>
      <c r="AJ316" s="439"/>
      <c r="AK316" s="439"/>
      <c r="AL316" s="439"/>
      <c r="AM316" s="321">
        <f>SUM(Y316:AL316)</f>
        <v>1</v>
      </c>
    </row>
    <row r="317" spans="1:39" ht="15" outlineLevel="1">
      <c r="B317" s="319" t="s">
        <v>252</v>
      </c>
      <c r="C317" s="316" t="s">
        <v>164</v>
      </c>
      <c r="D317" s="320">
        <v>3201970</v>
      </c>
      <c r="E317" s="320">
        <f>+'7-d.  2014'!AZ33</f>
        <v>3201969.6</v>
      </c>
      <c r="F317" s="320">
        <f>+'7-d.  2014'!BA33</f>
        <v>3201969.6</v>
      </c>
      <c r="G317" s="320">
        <f>+'7-d.  2014'!BB33</f>
        <v>3201969.6</v>
      </c>
      <c r="H317" s="320">
        <f>+'7-d.  2014'!BC33</f>
        <v>3201969.6</v>
      </c>
      <c r="I317" s="320">
        <f>+'7-d.  2014'!BD33</f>
        <v>3201969.6</v>
      </c>
      <c r="J317" s="320">
        <f>+'7-d.  2014'!BE33</f>
        <v>3201969.6</v>
      </c>
      <c r="K317" s="320">
        <f>+'7-d.  2014'!BF33</f>
        <v>3201969.6</v>
      </c>
      <c r="L317" s="320">
        <f>+'7-d.  2014'!BG33</f>
        <v>3175500.59</v>
      </c>
      <c r="M317" s="320">
        <f>+'7-d.  2014'!BH33</f>
        <v>3175500.59</v>
      </c>
      <c r="N317" s="320">
        <f>N316</f>
        <v>12</v>
      </c>
      <c r="O317" s="320">
        <v>581</v>
      </c>
      <c r="P317" s="320">
        <f>+'7-d.  2014'!U33</f>
        <v>580.97</v>
      </c>
      <c r="Q317" s="320">
        <f>+'7-d.  2014'!V33</f>
        <v>580.97</v>
      </c>
      <c r="R317" s="320">
        <f>+'7-d.  2014'!W33</f>
        <v>580.97</v>
      </c>
      <c r="S317" s="320">
        <f>+'7-d.  2014'!X33</f>
        <v>580.97</v>
      </c>
      <c r="T317" s="320">
        <f>+'7-d.  2014'!Y33</f>
        <v>580.97</v>
      </c>
      <c r="U317" s="320">
        <f>+'7-d.  2014'!Z33</f>
        <v>580.97</v>
      </c>
      <c r="V317" s="320">
        <f>+'7-d.  2014'!AA33</f>
        <v>580.97</v>
      </c>
      <c r="W317" s="320">
        <f>+'7-d.  2014'!AB33</f>
        <v>572.97</v>
      </c>
      <c r="X317" s="320">
        <f>+'7-d.  2014'!AC33</f>
        <v>572.97</v>
      </c>
      <c r="Y317" s="435">
        <f>Y316</f>
        <v>0</v>
      </c>
      <c r="Z317" s="435">
        <f>Z316</f>
        <v>1</v>
      </c>
      <c r="AA317" s="435">
        <f t="shared" ref="AA317:AL317" si="93">AA316</f>
        <v>0</v>
      </c>
      <c r="AB317" s="435">
        <f t="shared" si="93"/>
        <v>0</v>
      </c>
      <c r="AC317" s="435">
        <f t="shared" si="93"/>
        <v>0</v>
      </c>
      <c r="AD317" s="435">
        <f t="shared" si="93"/>
        <v>0</v>
      </c>
      <c r="AE317" s="435">
        <f t="shared" si="93"/>
        <v>0</v>
      </c>
      <c r="AF317" s="435">
        <f t="shared" si="93"/>
        <v>0</v>
      </c>
      <c r="AG317" s="435">
        <f t="shared" si="93"/>
        <v>0</v>
      </c>
      <c r="AH317" s="435">
        <f t="shared" si="93"/>
        <v>0</v>
      </c>
      <c r="AI317" s="435">
        <f t="shared" si="93"/>
        <v>0</v>
      </c>
      <c r="AJ317" s="435">
        <f t="shared" si="93"/>
        <v>0</v>
      </c>
      <c r="AK317" s="435">
        <f t="shared" si="93"/>
        <v>0</v>
      </c>
      <c r="AL317" s="435">
        <f t="shared" si="93"/>
        <v>0</v>
      </c>
      <c r="AM317" s="336"/>
    </row>
    <row r="318" spans="1:39" ht="15" outlineLevel="1">
      <c r="B318" s="339"/>
      <c r="C318" s="337"/>
      <c r="D318" s="341"/>
      <c r="E318" s="341"/>
      <c r="F318" s="341"/>
      <c r="G318" s="341"/>
      <c r="H318" s="341"/>
      <c r="I318" s="341"/>
      <c r="J318" s="341"/>
      <c r="K318" s="341"/>
      <c r="L318" s="341"/>
      <c r="M318" s="341"/>
      <c r="N318" s="316"/>
      <c r="O318" s="341"/>
      <c r="P318" s="341"/>
      <c r="Q318" s="341"/>
      <c r="R318" s="341"/>
      <c r="S318" s="341"/>
      <c r="T318" s="341"/>
      <c r="U318" s="341"/>
      <c r="V318" s="341"/>
      <c r="W318" s="341"/>
      <c r="X318" s="341"/>
      <c r="Y318" s="440"/>
      <c r="Z318" s="440"/>
      <c r="AA318" s="440"/>
      <c r="AB318" s="440"/>
      <c r="AC318" s="440"/>
      <c r="AD318" s="440"/>
      <c r="AE318" s="440"/>
      <c r="AF318" s="440"/>
      <c r="AG318" s="440"/>
      <c r="AH318" s="440"/>
      <c r="AI318" s="440"/>
      <c r="AJ318" s="440"/>
      <c r="AK318" s="440"/>
      <c r="AL318" s="440"/>
      <c r="AM318" s="338"/>
    </row>
    <row r="319" spans="1:39" ht="15" outlineLevel="1">
      <c r="A319" s="540">
        <v>14</v>
      </c>
      <c r="B319" s="339" t="s">
        <v>20</v>
      </c>
      <c r="C319" s="316" t="s">
        <v>25</v>
      </c>
      <c r="D319" s="320">
        <v>387606</v>
      </c>
      <c r="E319" s="320">
        <f>+'7-c.  2013'!AZ25</f>
        <v>387606.14</v>
      </c>
      <c r="F319" s="320">
        <f>+'7-c.  2013'!BA25</f>
        <v>387606.14</v>
      </c>
      <c r="G319" s="320">
        <f>+'7-c.  2013'!BB25</f>
        <v>387606.14</v>
      </c>
      <c r="H319" s="320" t="str">
        <f>+'7-c.  2013'!BC25</f>
        <v xml:space="preserve">                      -  </v>
      </c>
      <c r="I319" s="320" t="str">
        <f>+'7-c.  2013'!BD25</f>
        <v xml:space="preserve">                      -  </v>
      </c>
      <c r="J319" s="320" t="str">
        <f>+'7-c.  2013'!BE25</f>
        <v xml:space="preserve">                      -  </v>
      </c>
      <c r="K319" s="320" t="str">
        <f>+'7-c.  2013'!BF25</f>
        <v xml:space="preserve">                      -  </v>
      </c>
      <c r="L319" s="320" t="str">
        <f>+'7-c.  2013'!BG25</f>
        <v xml:space="preserve">                      -  </v>
      </c>
      <c r="M319" s="320" t="str">
        <f>+'7-c.  2013'!BH25</f>
        <v xml:space="preserve">                      -  </v>
      </c>
      <c r="N319" s="320">
        <v>12</v>
      </c>
      <c r="O319" s="320">
        <v>71</v>
      </c>
      <c r="P319" s="320">
        <f>+'7-c.  2013'!U25</f>
        <v>70.5</v>
      </c>
      <c r="Q319" s="320">
        <f>+'7-c.  2013'!V25</f>
        <v>70.5</v>
      </c>
      <c r="R319" s="320">
        <f>+'7-c.  2013'!W25</f>
        <v>70.5</v>
      </c>
      <c r="S319" s="320" t="str">
        <f>+'7-c.  2013'!X25</f>
        <v xml:space="preserve">                 -  </v>
      </c>
      <c r="T319" s="320" t="str">
        <f>+'7-c.  2013'!Y25</f>
        <v xml:space="preserve">                 -  </v>
      </c>
      <c r="U319" s="320" t="str">
        <f>+'7-c.  2013'!Z25</f>
        <v xml:space="preserve">                 -  </v>
      </c>
      <c r="V319" s="320" t="str">
        <f>+'7-c.  2013'!AA25</f>
        <v xml:space="preserve">                 -  </v>
      </c>
      <c r="W319" s="320" t="str">
        <f>+'7-c.  2013'!AB25</f>
        <v xml:space="preserve">                 -  </v>
      </c>
      <c r="X319" s="320" t="str">
        <f>+'7-c.  2013'!AC25</f>
        <v xml:space="preserve">                 -  </v>
      </c>
      <c r="Y319" s="439"/>
      <c r="Z319" s="439">
        <v>1</v>
      </c>
      <c r="AA319" s="534"/>
      <c r="AB319" s="439"/>
      <c r="AC319" s="439"/>
      <c r="AD319" s="439"/>
      <c r="AE319" s="439"/>
      <c r="AF319" s="439"/>
      <c r="AG319" s="439"/>
      <c r="AH319" s="439"/>
      <c r="AI319" s="439"/>
      <c r="AJ319" s="439"/>
      <c r="AK319" s="439"/>
      <c r="AL319" s="439"/>
      <c r="AM319" s="321">
        <f>SUM(Y319:AL319)</f>
        <v>1</v>
      </c>
    </row>
    <row r="320" spans="1:39" ht="15" outlineLevel="1">
      <c r="B320" s="319" t="s">
        <v>252</v>
      </c>
      <c r="C320" s="316" t="s">
        <v>164</v>
      </c>
      <c r="D320" s="320">
        <v>97223</v>
      </c>
      <c r="E320" s="320">
        <f>+IFERROR('7-d.  2014'!AZ29+'7-d.  2014'!AZ30,0)</f>
        <v>97222.89</v>
      </c>
      <c r="F320" s="320">
        <f>+IFERROR('7-d.  2014'!BA29+'7-d.  2014'!BA30,0)</f>
        <v>97222.89</v>
      </c>
      <c r="G320" s="320">
        <f>+IFERROR('7-d.  2014'!BB29+'7-d.  2014'!BB30,0)</f>
        <v>97222.89</v>
      </c>
      <c r="H320" s="320">
        <f>+IFERROR('7-d.  2014'!BC29+'7-d.  2014'!BC30,0)</f>
        <v>0</v>
      </c>
      <c r="I320" s="320">
        <f>+IFERROR('7-d.  2014'!BD29+'7-d.  2014'!BD30,0)</f>
        <v>0</v>
      </c>
      <c r="J320" s="320">
        <f>+IFERROR('7-d.  2014'!BE29+'7-d.  2014'!BE30,0)</f>
        <v>0</v>
      </c>
      <c r="K320" s="320">
        <f>+IFERROR('7-d.  2014'!BF29+'7-d.  2014'!BF30,0)</f>
        <v>0</v>
      </c>
      <c r="L320" s="320">
        <f>+IFERROR('7-d.  2014'!BG29+'7-d.  2014'!BG30,0)</f>
        <v>0</v>
      </c>
      <c r="M320" s="320">
        <f>+IFERROR('7-d.  2014'!BH29+'7-d.  2014'!BH30,0)</f>
        <v>0</v>
      </c>
      <c r="N320" s="320">
        <f>N319</f>
        <v>12</v>
      </c>
      <c r="O320" s="320">
        <v>18</v>
      </c>
      <c r="P320" s="320">
        <f>IFERROR(+'7-d.  2014'!U29+'7-d.  2014'!U30,0)</f>
        <v>17.690000000000001</v>
      </c>
      <c r="Q320" s="320">
        <f>IFERROR(+'7-d.  2014'!V29+'7-d.  2014'!V30,0)</f>
        <v>17.690000000000001</v>
      </c>
      <c r="R320" s="320">
        <f>IFERROR(+'7-d.  2014'!W29+'7-d.  2014'!W30,0)</f>
        <v>17.690000000000001</v>
      </c>
      <c r="S320" s="320">
        <f>IFERROR(+'7-d.  2014'!X29+'7-d.  2014'!X30,0)</f>
        <v>0</v>
      </c>
      <c r="T320" s="320">
        <f>IFERROR(+'7-d.  2014'!Y29+'7-d.  2014'!Y30,0)</f>
        <v>0</v>
      </c>
      <c r="U320" s="320">
        <f>IFERROR(+'7-d.  2014'!Z29+'7-d.  2014'!Z30,0)</f>
        <v>0</v>
      </c>
      <c r="V320" s="320">
        <f>IFERROR(+'7-d.  2014'!AA29+'7-d.  2014'!AA30,0)</f>
        <v>0</v>
      </c>
      <c r="W320" s="320">
        <f>IFERROR(+'7-d.  2014'!AB29+'7-d.  2014'!AB30,0)</f>
        <v>0</v>
      </c>
      <c r="X320" s="320">
        <f>IFERROR(+'7-d.  2014'!AC29+'7-d.  2014'!AC30,0)</f>
        <v>0</v>
      </c>
      <c r="Y320" s="435">
        <f>Y319</f>
        <v>0</v>
      </c>
      <c r="Z320" s="435">
        <f>Z319</f>
        <v>1</v>
      </c>
      <c r="AA320" s="435">
        <f t="shared" ref="AA320:AL320" si="94">AA319</f>
        <v>0</v>
      </c>
      <c r="AB320" s="435">
        <f t="shared" si="94"/>
        <v>0</v>
      </c>
      <c r="AC320" s="435">
        <f t="shared" si="94"/>
        <v>0</v>
      </c>
      <c r="AD320" s="435">
        <f t="shared" si="94"/>
        <v>0</v>
      </c>
      <c r="AE320" s="435">
        <f t="shared" si="94"/>
        <v>0</v>
      </c>
      <c r="AF320" s="435">
        <f t="shared" si="94"/>
        <v>0</v>
      </c>
      <c r="AG320" s="435">
        <f t="shared" si="94"/>
        <v>0</v>
      </c>
      <c r="AH320" s="435">
        <f t="shared" si="94"/>
        <v>0</v>
      </c>
      <c r="AI320" s="435">
        <f t="shared" si="94"/>
        <v>0</v>
      </c>
      <c r="AJ320" s="435">
        <f t="shared" si="94"/>
        <v>0</v>
      </c>
      <c r="AK320" s="435">
        <f t="shared" si="94"/>
        <v>0</v>
      </c>
      <c r="AL320" s="435">
        <f t="shared" si="94"/>
        <v>0</v>
      </c>
      <c r="AM320" s="336"/>
    </row>
    <row r="321" spans="1:39" ht="15" outlineLevel="1">
      <c r="B321" s="339"/>
      <c r="C321" s="337"/>
      <c r="D321" s="341"/>
      <c r="E321" s="341"/>
      <c r="F321" s="341"/>
      <c r="G321" s="341"/>
      <c r="H321" s="341"/>
      <c r="I321" s="341"/>
      <c r="J321" s="341"/>
      <c r="K321" s="341"/>
      <c r="L321" s="341"/>
      <c r="M321" s="341"/>
      <c r="N321" s="316"/>
      <c r="O321" s="341"/>
      <c r="P321" s="341"/>
      <c r="Q321" s="341"/>
      <c r="R321" s="341"/>
      <c r="S321" s="341"/>
      <c r="T321" s="341"/>
      <c r="U321" s="341"/>
      <c r="V321" s="341"/>
      <c r="W321" s="341"/>
      <c r="X321" s="341"/>
      <c r="Y321" s="440"/>
      <c r="Z321" s="441"/>
      <c r="AA321" s="440"/>
      <c r="AB321" s="440"/>
      <c r="AC321" s="440"/>
      <c r="AD321" s="440"/>
      <c r="AE321" s="440"/>
      <c r="AF321" s="440"/>
      <c r="AG321" s="440"/>
      <c r="AH321" s="440"/>
      <c r="AI321" s="440"/>
      <c r="AJ321" s="440"/>
      <c r="AK321" s="440"/>
      <c r="AL321" s="440"/>
      <c r="AM321" s="338"/>
    </row>
    <row r="322" spans="1:39" s="308" customFormat="1" ht="15" outlineLevel="1">
      <c r="A322" s="540">
        <v>15</v>
      </c>
      <c r="B322" s="339" t="s">
        <v>498</v>
      </c>
      <c r="C322" s="316" t="s">
        <v>25</v>
      </c>
      <c r="D322" s="320">
        <v>18</v>
      </c>
      <c r="E322" s="320"/>
      <c r="F322" s="320"/>
      <c r="G322" s="320"/>
      <c r="H322" s="320"/>
      <c r="I322" s="320"/>
      <c r="J322" s="320"/>
      <c r="K322" s="320"/>
      <c r="L322" s="320"/>
      <c r="M322" s="320"/>
      <c r="N322" s="316"/>
      <c r="O322" s="320">
        <v>13</v>
      </c>
      <c r="P322" s="320"/>
      <c r="Q322" s="320"/>
      <c r="R322" s="320"/>
      <c r="S322" s="320"/>
      <c r="T322" s="320"/>
      <c r="U322" s="320"/>
      <c r="V322" s="320"/>
      <c r="W322" s="320"/>
      <c r="X322" s="320"/>
      <c r="Y322" s="439"/>
      <c r="Z322" s="439"/>
      <c r="AA322" s="439"/>
      <c r="AB322" s="439"/>
      <c r="AC322" s="439"/>
      <c r="AD322" s="439"/>
      <c r="AE322" s="439"/>
      <c r="AF322" s="439"/>
      <c r="AG322" s="439"/>
      <c r="AH322" s="439"/>
      <c r="AI322" s="439"/>
      <c r="AJ322" s="439"/>
      <c r="AK322" s="439"/>
      <c r="AL322" s="439"/>
      <c r="AM322" s="321">
        <f>SUM(Y322:AL322)</f>
        <v>0</v>
      </c>
    </row>
    <row r="323" spans="1:39" s="308" customFormat="1" ht="15" outlineLevel="1">
      <c r="A323" s="540"/>
      <c r="B323" s="340" t="s">
        <v>252</v>
      </c>
      <c r="C323" s="316" t="s">
        <v>164</v>
      </c>
      <c r="D323" s="320"/>
      <c r="E323" s="320"/>
      <c r="F323" s="320"/>
      <c r="G323" s="320"/>
      <c r="H323" s="320"/>
      <c r="I323" s="320"/>
      <c r="J323" s="320"/>
      <c r="K323" s="320"/>
      <c r="L323" s="320"/>
      <c r="M323" s="320"/>
      <c r="N323" s="316"/>
      <c r="O323" s="320"/>
      <c r="P323" s="320"/>
      <c r="Q323" s="320"/>
      <c r="R323" s="320"/>
      <c r="S323" s="320"/>
      <c r="T323" s="320"/>
      <c r="U323" s="320"/>
      <c r="V323" s="320"/>
      <c r="W323" s="320"/>
      <c r="X323" s="320"/>
      <c r="Y323" s="435">
        <f>Y322</f>
        <v>0</v>
      </c>
      <c r="Z323" s="435">
        <f>Z322</f>
        <v>0</v>
      </c>
      <c r="AA323" s="435">
        <f t="shared" ref="AA323:AL323" si="95">AA322</f>
        <v>0</v>
      </c>
      <c r="AB323" s="435">
        <f t="shared" si="95"/>
        <v>0</v>
      </c>
      <c r="AC323" s="435">
        <f t="shared" si="95"/>
        <v>0</v>
      </c>
      <c r="AD323" s="435">
        <f t="shared" si="95"/>
        <v>0</v>
      </c>
      <c r="AE323" s="435">
        <f t="shared" si="95"/>
        <v>0</v>
      </c>
      <c r="AF323" s="435">
        <f t="shared" si="95"/>
        <v>0</v>
      </c>
      <c r="AG323" s="435">
        <f t="shared" si="95"/>
        <v>0</v>
      </c>
      <c r="AH323" s="435">
        <f t="shared" si="95"/>
        <v>0</v>
      </c>
      <c r="AI323" s="435">
        <f t="shared" si="95"/>
        <v>0</v>
      </c>
      <c r="AJ323" s="435">
        <f t="shared" si="95"/>
        <v>0</v>
      </c>
      <c r="AK323" s="435">
        <f t="shared" si="95"/>
        <v>0</v>
      </c>
      <c r="AL323" s="435">
        <f t="shared" si="95"/>
        <v>0</v>
      </c>
      <c r="AM323" s="336"/>
    </row>
    <row r="324" spans="1:39" s="308" customFormat="1" ht="15" outlineLevel="1">
      <c r="A324" s="540"/>
      <c r="B324" s="339"/>
      <c r="C324" s="337"/>
      <c r="D324" s="341"/>
      <c r="E324" s="341"/>
      <c r="F324" s="341"/>
      <c r="G324" s="341"/>
      <c r="H324" s="341"/>
      <c r="I324" s="341"/>
      <c r="J324" s="341"/>
      <c r="K324" s="341"/>
      <c r="L324" s="341"/>
      <c r="M324" s="341"/>
      <c r="N324" s="316"/>
      <c r="O324" s="341"/>
      <c r="P324" s="341"/>
      <c r="Q324" s="341"/>
      <c r="R324" s="341"/>
      <c r="S324" s="341"/>
      <c r="T324" s="341"/>
      <c r="U324" s="341"/>
      <c r="V324" s="341"/>
      <c r="W324" s="341"/>
      <c r="X324" s="341"/>
      <c r="Y324" s="442"/>
      <c r="Z324" s="440"/>
      <c r="AA324" s="440"/>
      <c r="AB324" s="440"/>
      <c r="AC324" s="440"/>
      <c r="AD324" s="440"/>
      <c r="AE324" s="440"/>
      <c r="AF324" s="440"/>
      <c r="AG324" s="440"/>
      <c r="AH324" s="440"/>
      <c r="AI324" s="440"/>
      <c r="AJ324" s="440"/>
      <c r="AK324" s="440"/>
      <c r="AL324" s="440"/>
      <c r="AM324" s="338"/>
    </row>
    <row r="325" spans="1:39" s="308" customFormat="1" ht="30" outlineLevel="1">
      <c r="A325" s="540">
        <v>16</v>
      </c>
      <c r="B325" s="339" t="s">
        <v>499</v>
      </c>
      <c r="C325" s="316" t="s">
        <v>25</v>
      </c>
      <c r="D325" s="320"/>
      <c r="E325" s="320"/>
      <c r="F325" s="320"/>
      <c r="G325" s="320"/>
      <c r="H325" s="320"/>
      <c r="I325" s="320"/>
      <c r="J325" s="320"/>
      <c r="K325" s="320"/>
      <c r="L325" s="320"/>
      <c r="M325" s="320"/>
      <c r="N325" s="316"/>
      <c r="O325" s="320"/>
      <c r="P325" s="320"/>
      <c r="Q325" s="320"/>
      <c r="R325" s="320"/>
      <c r="S325" s="320"/>
      <c r="T325" s="320"/>
      <c r="U325" s="320"/>
      <c r="V325" s="320"/>
      <c r="W325" s="320"/>
      <c r="X325" s="320"/>
      <c r="Y325" s="439"/>
      <c r="Z325" s="439"/>
      <c r="AA325" s="439"/>
      <c r="AB325" s="439"/>
      <c r="AC325" s="439"/>
      <c r="AD325" s="439"/>
      <c r="AE325" s="439"/>
      <c r="AF325" s="439"/>
      <c r="AG325" s="439"/>
      <c r="AH325" s="439"/>
      <c r="AI325" s="439"/>
      <c r="AJ325" s="439"/>
      <c r="AK325" s="439"/>
      <c r="AL325" s="439"/>
      <c r="AM325" s="321">
        <f>SUM(Y325:AL325)</f>
        <v>0</v>
      </c>
    </row>
    <row r="326" spans="1:39" s="308" customFormat="1" ht="15" outlineLevel="1">
      <c r="A326" s="540"/>
      <c r="B326" s="340" t="s">
        <v>252</v>
      </c>
      <c r="C326" s="316" t="s">
        <v>164</v>
      </c>
      <c r="D326" s="320"/>
      <c r="E326" s="320"/>
      <c r="F326" s="320"/>
      <c r="G326" s="320"/>
      <c r="H326" s="320"/>
      <c r="I326" s="320"/>
      <c r="J326" s="320"/>
      <c r="K326" s="320"/>
      <c r="L326" s="320"/>
      <c r="M326" s="320"/>
      <c r="N326" s="316"/>
      <c r="O326" s="320"/>
      <c r="P326" s="320"/>
      <c r="Q326" s="320"/>
      <c r="R326" s="320"/>
      <c r="S326" s="320"/>
      <c r="T326" s="320"/>
      <c r="U326" s="320"/>
      <c r="V326" s="320"/>
      <c r="W326" s="320"/>
      <c r="X326" s="320"/>
      <c r="Y326" s="435">
        <f>Y325</f>
        <v>0</v>
      </c>
      <c r="Z326" s="435">
        <f>Z325</f>
        <v>0</v>
      </c>
      <c r="AA326" s="435">
        <f t="shared" ref="AA326:AL326" si="96">AA325</f>
        <v>0</v>
      </c>
      <c r="AB326" s="435">
        <f t="shared" si="96"/>
        <v>0</v>
      </c>
      <c r="AC326" s="435">
        <f t="shared" si="96"/>
        <v>0</v>
      </c>
      <c r="AD326" s="435">
        <f t="shared" si="96"/>
        <v>0</v>
      </c>
      <c r="AE326" s="435">
        <f t="shared" si="96"/>
        <v>0</v>
      </c>
      <c r="AF326" s="435">
        <f t="shared" si="96"/>
        <v>0</v>
      </c>
      <c r="AG326" s="435">
        <f t="shared" si="96"/>
        <v>0</v>
      </c>
      <c r="AH326" s="435">
        <f t="shared" si="96"/>
        <v>0</v>
      </c>
      <c r="AI326" s="435">
        <f t="shared" si="96"/>
        <v>0</v>
      </c>
      <c r="AJ326" s="435">
        <f t="shared" si="96"/>
        <v>0</v>
      </c>
      <c r="AK326" s="435">
        <f t="shared" si="96"/>
        <v>0</v>
      </c>
      <c r="AL326" s="435">
        <f t="shared" si="96"/>
        <v>0</v>
      </c>
      <c r="AM326" s="336"/>
    </row>
    <row r="327" spans="1:39" s="308" customFormat="1" ht="15" outlineLevel="1">
      <c r="A327" s="540"/>
      <c r="B327" s="339"/>
      <c r="C327" s="337"/>
      <c r="D327" s="341"/>
      <c r="E327" s="341"/>
      <c r="F327" s="341"/>
      <c r="G327" s="341"/>
      <c r="H327" s="341"/>
      <c r="I327" s="341"/>
      <c r="J327" s="341"/>
      <c r="K327" s="341"/>
      <c r="L327" s="341"/>
      <c r="M327" s="341"/>
      <c r="N327" s="316"/>
      <c r="O327" s="341"/>
      <c r="P327" s="341"/>
      <c r="Q327" s="341"/>
      <c r="R327" s="341"/>
      <c r="S327" s="341"/>
      <c r="T327" s="341"/>
      <c r="U327" s="341"/>
      <c r="V327" s="341"/>
      <c r="W327" s="341"/>
      <c r="X327" s="341"/>
      <c r="Y327" s="442"/>
      <c r="Z327" s="440"/>
      <c r="AA327" s="440"/>
      <c r="AB327" s="440"/>
      <c r="AC327" s="440"/>
      <c r="AD327" s="440"/>
      <c r="AE327" s="440"/>
      <c r="AF327" s="440"/>
      <c r="AG327" s="440"/>
      <c r="AH327" s="440"/>
      <c r="AI327" s="440"/>
      <c r="AJ327" s="440"/>
      <c r="AK327" s="440"/>
      <c r="AL327" s="440"/>
      <c r="AM327" s="338"/>
    </row>
    <row r="328" spans="1:39" ht="15" outlineLevel="1">
      <c r="A328" s="540">
        <v>17</v>
      </c>
      <c r="B328" s="339" t="s">
        <v>9</v>
      </c>
      <c r="C328" s="316" t="s">
        <v>25</v>
      </c>
      <c r="D328" s="320">
        <v>9571</v>
      </c>
      <c r="E328" s="320"/>
      <c r="F328" s="320"/>
      <c r="G328" s="320"/>
      <c r="H328" s="320"/>
      <c r="I328" s="320"/>
      <c r="J328" s="320"/>
      <c r="K328" s="320"/>
      <c r="L328" s="320"/>
      <c r="M328" s="320"/>
      <c r="N328" s="316"/>
      <c r="O328" s="320">
        <v>597</v>
      </c>
      <c r="P328" s="320"/>
      <c r="Q328" s="320"/>
      <c r="R328" s="320"/>
      <c r="S328" s="320"/>
      <c r="T328" s="320"/>
      <c r="U328" s="320"/>
      <c r="V328" s="320"/>
      <c r="W328" s="320"/>
      <c r="X328" s="320"/>
      <c r="Y328" s="439"/>
      <c r="Z328" s="439"/>
      <c r="AA328" s="439"/>
      <c r="AB328" s="439"/>
      <c r="AC328" s="439"/>
      <c r="AD328" s="439"/>
      <c r="AE328" s="439"/>
      <c r="AF328" s="439"/>
      <c r="AG328" s="439"/>
      <c r="AH328" s="439"/>
      <c r="AI328" s="439"/>
      <c r="AJ328" s="439"/>
      <c r="AK328" s="439"/>
      <c r="AL328" s="439"/>
      <c r="AM328" s="321">
        <f>SUM(Y328:AL328)</f>
        <v>0</v>
      </c>
    </row>
    <row r="329" spans="1:39" ht="15" outlineLevel="1">
      <c r="B329" s="319" t="s">
        <v>252</v>
      </c>
      <c r="C329" s="316" t="s">
        <v>164</v>
      </c>
      <c r="D329" s="320"/>
      <c r="E329" s="320"/>
      <c r="F329" s="320"/>
      <c r="G329" s="320"/>
      <c r="H329" s="320"/>
      <c r="I329" s="320"/>
      <c r="J329" s="320"/>
      <c r="K329" s="320"/>
      <c r="L329" s="320"/>
      <c r="M329" s="320"/>
      <c r="N329" s="316"/>
      <c r="O329" s="320"/>
      <c r="P329" s="320"/>
      <c r="Q329" s="320"/>
      <c r="R329" s="320"/>
      <c r="S329" s="320"/>
      <c r="T329" s="320"/>
      <c r="U329" s="320"/>
      <c r="V329" s="320"/>
      <c r="W329" s="320"/>
      <c r="X329" s="320"/>
      <c r="Y329" s="435">
        <f>Y328</f>
        <v>0</v>
      </c>
      <c r="Z329" s="435">
        <f>Z328</f>
        <v>0</v>
      </c>
      <c r="AA329" s="435">
        <f t="shared" ref="AA329:AL329" si="97">AA328</f>
        <v>0</v>
      </c>
      <c r="AB329" s="435">
        <f t="shared" si="97"/>
        <v>0</v>
      </c>
      <c r="AC329" s="435">
        <f t="shared" si="97"/>
        <v>0</v>
      </c>
      <c r="AD329" s="435">
        <f t="shared" si="97"/>
        <v>0</v>
      </c>
      <c r="AE329" s="435">
        <f t="shared" si="97"/>
        <v>0</v>
      </c>
      <c r="AF329" s="435">
        <f t="shared" si="97"/>
        <v>0</v>
      </c>
      <c r="AG329" s="435">
        <f t="shared" si="97"/>
        <v>0</v>
      </c>
      <c r="AH329" s="435">
        <f t="shared" si="97"/>
        <v>0</v>
      </c>
      <c r="AI329" s="435">
        <f t="shared" si="97"/>
        <v>0</v>
      </c>
      <c r="AJ329" s="435">
        <f t="shared" si="97"/>
        <v>0</v>
      </c>
      <c r="AK329" s="435">
        <f t="shared" si="97"/>
        <v>0</v>
      </c>
      <c r="AL329" s="435">
        <f t="shared" si="97"/>
        <v>0</v>
      </c>
      <c r="AM329" s="336"/>
    </row>
    <row r="330" spans="1:39" ht="15" outlineLevel="1">
      <c r="B330" s="340"/>
      <c r="C330" s="330"/>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443"/>
      <c r="Z330" s="444"/>
      <c r="AA330" s="444"/>
      <c r="AB330" s="444"/>
      <c r="AC330" s="444"/>
      <c r="AD330" s="444"/>
      <c r="AE330" s="444"/>
      <c r="AF330" s="444"/>
      <c r="AG330" s="444"/>
      <c r="AH330" s="444"/>
      <c r="AI330" s="444"/>
      <c r="AJ330" s="444"/>
      <c r="AK330" s="444"/>
      <c r="AL330" s="444"/>
      <c r="AM330" s="342"/>
    </row>
    <row r="331" spans="1:39" ht="15.6" outlineLevel="1">
      <c r="A331" s="541"/>
      <c r="B331" s="313" t="s">
        <v>10</v>
      </c>
      <c r="C331" s="314"/>
      <c r="D331" s="314"/>
      <c r="E331" s="314"/>
      <c r="F331" s="314"/>
      <c r="G331" s="314"/>
      <c r="H331" s="314"/>
      <c r="I331" s="314"/>
      <c r="J331" s="314"/>
      <c r="K331" s="314"/>
      <c r="L331" s="314"/>
      <c r="M331" s="314"/>
      <c r="N331" s="315"/>
      <c r="O331" s="314"/>
      <c r="P331" s="314"/>
      <c r="Q331" s="314"/>
      <c r="R331" s="314"/>
      <c r="S331" s="314"/>
      <c r="T331" s="314"/>
      <c r="U331" s="314"/>
      <c r="V331" s="314"/>
      <c r="W331" s="314"/>
      <c r="X331" s="314"/>
      <c r="Y331" s="438"/>
      <c r="Z331" s="438"/>
      <c r="AA331" s="438"/>
      <c r="AB331" s="438"/>
      <c r="AC331" s="438"/>
      <c r="AD331" s="438"/>
      <c r="AE331" s="438"/>
      <c r="AF331" s="438"/>
      <c r="AG331" s="438"/>
      <c r="AH331" s="438"/>
      <c r="AI331" s="438"/>
      <c r="AJ331" s="438"/>
      <c r="AK331" s="438"/>
      <c r="AL331" s="438"/>
      <c r="AM331" s="317"/>
    </row>
    <row r="332" spans="1:39" ht="15" outlineLevel="1">
      <c r="A332" s="540">
        <v>18</v>
      </c>
      <c r="B332" s="340" t="s">
        <v>11</v>
      </c>
      <c r="C332" s="316" t="s">
        <v>25</v>
      </c>
      <c r="D332" s="320"/>
      <c r="E332" s="320"/>
      <c r="F332" s="320"/>
      <c r="G332" s="320"/>
      <c r="H332" s="320"/>
      <c r="I332" s="320"/>
      <c r="J332" s="320"/>
      <c r="K332" s="320"/>
      <c r="L332" s="320"/>
      <c r="M332" s="320"/>
      <c r="N332" s="320">
        <v>12</v>
      </c>
      <c r="O332" s="320"/>
      <c r="P332" s="320"/>
      <c r="Q332" s="320"/>
      <c r="R332" s="320"/>
      <c r="S332" s="320"/>
      <c r="T332" s="320"/>
      <c r="U332" s="320"/>
      <c r="V332" s="320"/>
      <c r="W332" s="320"/>
      <c r="X332" s="320"/>
      <c r="Y332" s="450"/>
      <c r="Z332" s="439"/>
      <c r="AA332" s="439"/>
      <c r="AB332" s="439"/>
      <c r="AC332" s="439"/>
      <c r="AD332" s="439"/>
      <c r="AE332" s="439"/>
      <c r="AF332" s="439"/>
      <c r="AG332" s="439"/>
      <c r="AH332" s="439"/>
      <c r="AI332" s="439"/>
      <c r="AJ332" s="439"/>
      <c r="AK332" s="439"/>
      <c r="AL332" s="439"/>
      <c r="AM332" s="321">
        <f>SUM(Y332:AL332)</f>
        <v>0</v>
      </c>
    </row>
    <row r="333" spans="1:39" ht="15" outlineLevel="1">
      <c r="B333" s="319" t="s">
        <v>252</v>
      </c>
      <c r="C333" s="316" t="s">
        <v>164</v>
      </c>
      <c r="D333" s="320"/>
      <c r="E333" s="320"/>
      <c r="F333" s="320"/>
      <c r="G333" s="320"/>
      <c r="H333" s="320"/>
      <c r="I333" s="320"/>
      <c r="J333" s="320"/>
      <c r="K333" s="320"/>
      <c r="L333" s="320"/>
      <c r="M333" s="320"/>
      <c r="N333" s="320">
        <f>N332</f>
        <v>12</v>
      </c>
      <c r="O333" s="320"/>
      <c r="P333" s="320"/>
      <c r="Q333" s="320"/>
      <c r="R333" s="320"/>
      <c r="S333" s="320"/>
      <c r="T333" s="320"/>
      <c r="U333" s="320"/>
      <c r="V333" s="320"/>
      <c r="W333" s="320"/>
      <c r="X333" s="320"/>
      <c r="Y333" s="435">
        <f>Y332</f>
        <v>0</v>
      </c>
      <c r="Z333" s="435">
        <f>Z332</f>
        <v>0</v>
      </c>
      <c r="AA333" s="435">
        <f t="shared" ref="AA333:AL333" si="98">AA332</f>
        <v>0</v>
      </c>
      <c r="AB333" s="435">
        <f t="shared" si="98"/>
        <v>0</v>
      </c>
      <c r="AC333" s="435">
        <f t="shared" si="98"/>
        <v>0</v>
      </c>
      <c r="AD333" s="435">
        <f t="shared" si="98"/>
        <v>0</v>
      </c>
      <c r="AE333" s="435">
        <f t="shared" si="98"/>
        <v>0</v>
      </c>
      <c r="AF333" s="435">
        <f t="shared" si="98"/>
        <v>0</v>
      </c>
      <c r="AG333" s="435">
        <f t="shared" si="98"/>
        <v>0</v>
      </c>
      <c r="AH333" s="435">
        <f t="shared" si="98"/>
        <v>0</v>
      </c>
      <c r="AI333" s="435">
        <f t="shared" si="98"/>
        <v>0</v>
      </c>
      <c r="AJ333" s="435">
        <f t="shared" si="98"/>
        <v>0</v>
      </c>
      <c r="AK333" s="435">
        <f t="shared" si="98"/>
        <v>0</v>
      </c>
      <c r="AL333" s="435">
        <f t="shared" si="98"/>
        <v>0</v>
      </c>
      <c r="AM333" s="322"/>
    </row>
    <row r="334" spans="1:39" ht="15" outlineLevel="1">
      <c r="A334" s="543"/>
      <c r="B334" s="340"/>
      <c r="C334" s="330"/>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6"/>
      <c r="Z334" s="445"/>
      <c r="AA334" s="445"/>
      <c r="AB334" s="445"/>
      <c r="AC334" s="445"/>
      <c r="AD334" s="445"/>
      <c r="AE334" s="445"/>
      <c r="AF334" s="445"/>
      <c r="AG334" s="445"/>
      <c r="AH334" s="445"/>
      <c r="AI334" s="445"/>
      <c r="AJ334" s="445"/>
      <c r="AK334" s="445"/>
      <c r="AL334" s="445"/>
      <c r="AM334" s="331"/>
    </row>
    <row r="335" spans="1:39" ht="15" outlineLevel="1">
      <c r="A335" s="540">
        <v>19</v>
      </c>
      <c r="B335" s="340" t="s">
        <v>12</v>
      </c>
      <c r="C335" s="316" t="s">
        <v>25</v>
      </c>
      <c r="D335" s="320"/>
      <c r="E335" s="320"/>
      <c r="F335" s="320"/>
      <c r="G335" s="320"/>
      <c r="H335" s="320"/>
      <c r="I335" s="320"/>
      <c r="J335" s="320"/>
      <c r="K335" s="320"/>
      <c r="L335" s="320"/>
      <c r="M335" s="320"/>
      <c r="N335" s="320">
        <v>12</v>
      </c>
      <c r="O335" s="320"/>
      <c r="P335" s="320"/>
      <c r="Q335" s="320"/>
      <c r="R335" s="320"/>
      <c r="S335" s="320"/>
      <c r="T335" s="320"/>
      <c r="U335" s="320"/>
      <c r="V335" s="320"/>
      <c r="W335" s="320"/>
      <c r="X335" s="320"/>
      <c r="Y335" s="434"/>
      <c r="Z335" s="439"/>
      <c r="AA335" s="439"/>
      <c r="AB335" s="439"/>
      <c r="AC335" s="439"/>
      <c r="AD335" s="439"/>
      <c r="AE335" s="439"/>
      <c r="AF335" s="439"/>
      <c r="AG335" s="439"/>
      <c r="AH335" s="439"/>
      <c r="AI335" s="439"/>
      <c r="AJ335" s="439"/>
      <c r="AK335" s="439"/>
      <c r="AL335" s="439"/>
      <c r="AM335" s="321">
        <f>SUM(Y335:AL335)</f>
        <v>0</v>
      </c>
    </row>
    <row r="336" spans="1:39" ht="15" outlineLevel="1">
      <c r="B336" s="319" t="s">
        <v>252</v>
      </c>
      <c r="C336" s="316" t="s">
        <v>164</v>
      </c>
      <c r="D336" s="320"/>
      <c r="E336" s="320"/>
      <c r="F336" s="320"/>
      <c r="G336" s="320"/>
      <c r="H336" s="320"/>
      <c r="I336" s="320"/>
      <c r="J336" s="320"/>
      <c r="K336" s="320"/>
      <c r="L336" s="320"/>
      <c r="M336" s="320"/>
      <c r="N336" s="320">
        <f>N335</f>
        <v>12</v>
      </c>
      <c r="O336" s="320"/>
      <c r="P336" s="320"/>
      <c r="Q336" s="320"/>
      <c r="R336" s="320"/>
      <c r="S336" s="320"/>
      <c r="T336" s="320"/>
      <c r="U336" s="320"/>
      <c r="V336" s="320"/>
      <c r="W336" s="320"/>
      <c r="X336" s="320"/>
      <c r="Y336" s="435">
        <f>Y335</f>
        <v>0</v>
      </c>
      <c r="Z336" s="435">
        <f>Z335</f>
        <v>0</v>
      </c>
      <c r="AA336" s="435">
        <f t="shared" ref="AA336:AL336" si="99">AA335</f>
        <v>0</v>
      </c>
      <c r="AB336" s="435">
        <f t="shared" si="99"/>
        <v>0</v>
      </c>
      <c r="AC336" s="435">
        <f t="shared" si="99"/>
        <v>0</v>
      </c>
      <c r="AD336" s="435">
        <f t="shared" si="99"/>
        <v>0</v>
      </c>
      <c r="AE336" s="435">
        <f t="shared" si="99"/>
        <v>0</v>
      </c>
      <c r="AF336" s="435">
        <f t="shared" si="99"/>
        <v>0</v>
      </c>
      <c r="AG336" s="435">
        <f t="shared" si="99"/>
        <v>0</v>
      </c>
      <c r="AH336" s="435">
        <f t="shared" si="99"/>
        <v>0</v>
      </c>
      <c r="AI336" s="435">
        <f t="shared" si="99"/>
        <v>0</v>
      </c>
      <c r="AJ336" s="435">
        <f t="shared" si="99"/>
        <v>0</v>
      </c>
      <c r="AK336" s="435">
        <f t="shared" si="99"/>
        <v>0</v>
      </c>
      <c r="AL336" s="435">
        <f t="shared" si="99"/>
        <v>0</v>
      </c>
      <c r="AM336" s="322"/>
    </row>
    <row r="337" spans="1:39" ht="15" outlineLevel="1">
      <c r="B337" s="340"/>
      <c r="C337" s="330"/>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46"/>
      <c r="Z337" s="446"/>
      <c r="AA337" s="436"/>
      <c r="AB337" s="436"/>
      <c r="AC337" s="436"/>
      <c r="AD337" s="436"/>
      <c r="AE337" s="436"/>
      <c r="AF337" s="436"/>
      <c r="AG337" s="436"/>
      <c r="AH337" s="436"/>
      <c r="AI337" s="436"/>
      <c r="AJ337" s="436"/>
      <c r="AK337" s="436"/>
      <c r="AL337" s="436"/>
      <c r="AM337" s="331"/>
    </row>
    <row r="338" spans="1:39" ht="15" outlineLevel="1">
      <c r="A338" s="540">
        <v>20</v>
      </c>
      <c r="B338" s="340" t="s">
        <v>13</v>
      </c>
      <c r="C338" s="316" t="s">
        <v>25</v>
      </c>
      <c r="D338" s="320">
        <v>178203</v>
      </c>
      <c r="E338" s="320">
        <f>+'7-c.  2013'!AZ55</f>
        <v>126236.37</v>
      </c>
      <c r="F338" s="320">
        <f>+'7-c.  2013'!BA55</f>
        <v>126236.37</v>
      </c>
      <c r="G338" s="320">
        <f>+'7-c.  2013'!BB55</f>
        <v>126236.37</v>
      </c>
      <c r="H338" s="320">
        <f>+'7-c.  2013'!BC55</f>
        <v>74270.009999999995</v>
      </c>
      <c r="I338" s="320" t="str">
        <f>+'7-c.  2013'!BD55</f>
        <v xml:space="preserve">                      -  </v>
      </c>
      <c r="J338" s="320" t="str">
        <f>+'7-c.  2013'!BE55</f>
        <v xml:space="preserve">                      -  </v>
      </c>
      <c r="K338" s="320" t="str">
        <f>+'7-c.  2013'!BF55</f>
        <v xml:space="preserve">                      -  </v>
      </c>
      <c r="L338" s="320" t="str">
        <f>+'7-c.  2013'!BG55</f>
        <v xml:space="preserve">                      -  </v>
      </c>
      <c r="M338" s="320" t="str">
        <f>+'7-c.  2013'!BH55</f>
        <v xml:space="preserve">                      -  </v>
      </c>
      <c r="N338" s="320">
        <v>12</v>
      </c>
      <c r="O338" s="320">
        <v>23</v>
      </c>
      <c r="P338" s="320">
        <f>+'7-c.  2013'!U55</f>
        <v>16.77</v>
      </c>
      <c r="Q338" s="320">
        <f>+'7-c.  2013'!V55</f>
        <v>16.77</v>
      </c>
      <c r="R338" s="320">
        <f>+'7-c.  2013'!W55</f>
        <v>16.77</v>
      </c>
      <c r="S338" s="320">
        <f>+'7-c.  2013'!X55</f>
        <v>10.72</v>
      </c>
      <c r="T338" s="320" t="str">
        <f>+'7-c.  2013'!Y55</f>
        <v xml:space="preserve">                 -  </v>
      </c>
      <c r="U338" s="320" t="str">
        <f>+'7-c.  2013'!Z55</f>
        <v xml:space="preserve">                 -  </v>
      </c>
      <c r="V338" s="320" t="str">
        <f>+'7-c.  2013'!AA55</f>
        <v xml:space="preserve">                 -  </v>
      </c>
      <c r="W338" s="320" t="str">
        <f>+'7-c.  2013'!AB55</f>
        <v xml:space="preserve">                 -  </v>
      </c>
      <c r="X338" s="320" t="str">
        <f>+'7-c.  2013'!AC55</f>
        <v xml:space="preserve">                 -  </v>
      </c>
      <c r="Y338" s="434">
        <v>1</v>
      </c>
      <c r="Z338" s="439"/>
      <c r="AA338" s="439"/>
      <c r="AB338" s="439"/>
      <c r="AC338" s="491"/>
      <c r="AD338" s="439"/>
      <c r="AE338" s="439"/>
      <c r="AF338" s="439"/>
      <c r="AG338" s="439"/>
      <c r="AH338" s="439"/>
      <c r="AI338" s="439"/>
      <c r="AJ338" s="439"/>
      <c r="AK338" s="439"/>
      <c r="AL338" s="439"/>
      <c r="AM338" s="321">
        <f>SUM(Y338:AL338)</f>
        <v>1</v>
      </c>
    </row>
    <row r="339" spans="1:39" ht="15" outlineLevel="1">
      <c r="B339" s="319" t="s">
        <v>252</v>
      </c>
      <c r="C339" s="316" t="s">
        <v>164</v>
      </c>
      <c r="D339" s="320">
        <v>-153586</v>
      </c>
      <c r="E339" s="320">
        <f>+'7-d.  2014'!AZ81</f>
        <v>-101619.24</v>
      </c>
      <c r="F339" s="320">
        <f>+'7-d.  2014'!BA81</f>
        <v>-101619.24</v>
      </c>
      <c r="G339" s="320">
        <f>+'7-d.  2014'!BB81</f>
        <v>-112086.93</v>
      </c>
      <c r="H339" s="320">
        <f>+'7-d.  2014'!BC81</f>
        <v>-60120.57</v>
      </c>
      <c r="I339" s="320">
        <f>+'7-d.  2014'!BD81</f>
        <v>12574.8</v>
      </c>
      <c r="J339" s="320">
        <f>+'7-d.  2014'!BE81</f>
        <v>12574.8</v>
      </c>
      <c r="K339" s="320">
        <f>+'7-d.  2014'!BF81</f>
        <v>12574.8</v>
      </c>
      <c r="L339" s="320">
        <f>+'7-d.  2014'!BG81</f>
        <v>12574.8</v>
      </c>
      <c r="M339" s="320">
        <f>+'7-d.  2014'!BH81</f>
        <v>12574.8</v>
      </c>
      <c r="N339" s="320">
        <f>N338</f>
        <v>12</v>
      </c>
      <c r="O339" s="320">
        <v>-21</v>
      </c>
      <c r="P339" s="320">
        <f>+'7-d.  2014'!U81</f>
        <v>-14.52</v>
      </c>
      <c r="Q339" s="320">
        <f>+'7-d.  2014'!V81</f>
        <v>-14.52</v>
      </c>
      <c r="R339" s="320">
        <f>+'7-d.  2014'!W81</f>
        <v>-14.7</v>
      </c>
      <c r="S339" s="320">
        <f>+'7-d.  2014'!X81</f>
        <v>-8.65</v>
      </c>
      <c r="T339" s="320">
        <f>+'7-d.  2014'!Y81</f>
        <v>3.39</v>
      </c>
      <c r="U339" s="320">
        <f>+'7-d.  2014'!Z81</f>
        <v>3.39</v>
      </c>
      <c r="V339" s="320">
        <f>+'7-d.  2014'!AA81</f>
        <v>3.39</v>
      </c>
      <c r="W339" s="320">
        <f>+'7-d.  2014'!AB81</f>
        <v>3.39</v>
      </c>
      <c r="X339" s="320">
        <f>+'7-d.  2014'!AC81</f>
        <v>3.39</v>
      </c>
      <c r="Y339" s="435">
        <f>Y338</f>
        <v>1</v>
      </c>
      <c r="Z339" s="435">
        <f>Z338</f>
        <v>0</v>
      </c>
      <c r="AA339" s="435">
        <f t="shared" ref="AA339:AL339" si="100">AA338</f>
        <v>0</v>
      </c>
      <c r="AB339" s="435">
        <f t="shared" si="100"/>
        <v>0</v>
      </c>
      <c r="AC339" s="435">
        <f t="shared" si="100"/>
        <v>0</v>
      </c>
      <c r="AD339" s="435">
        <f t="shared" si="100"/>
        <v>0</v>
      </c>
      <c r="AE339" s="435">
        <f t="shared" si="100"/>
        <v>0</v>
      </c>
      <c r="AF339" s="435">
        <f t="shared" si="100"/>
        <v>0</v>
      </c>
      <c r="AG339" s="435">
        <f t="shared" si="100"/>
        <v>0</v>
      </c>
      <c r="AH339" s="435">
        <f t="shared" si="100"/>
        <v>0</v>
      </c>
      <c r="AI339" s="435">
        <f t="shared" si="100"/>
        <v>0</v>
      </c>
      <c r="AJ339" s="435">
        <f t="shared" si="100"/>
        <v>0</v>
      </c>
      <c r="AK339" s="435">
        <f t="shared" si="100"/>
        <v>0</v>
      </c>
      <c r="AL339" s="435">
        <f t="shared" si="100"/>
        <v>0</v>
      </c>
      <c r="AM339" s="331"/>
    </row>
    <row r="340" spans="1:39" ht="15" outlineLevel="1">
      <c r="B340" s="340"/>
      <c r="C340" s="330"/>
      <c r="D340" s="316"/>
      <c r="E340" s="316"/>
      <c r="F340" s="316"/>
      <c r="G340" s="316"/>
      <c r="H340" s="316"/>
      <c r="I340" s="316"/>
      <c r="J340" s="316"/>
      <c r="K340" s="316"/>
      <c r="L340" s="316"/>
      <c r="M340" s="316"/>
      <c r="N340" s="343"/>
      <c r="O340" s="316"/>
      <c r="P340" s="316"/>
      <c r="Q340" s="316"/>
      <c r="R340" s="316"/>
      <c r="S340" s="316"/>
      <c r="T340" s="316"/>
      <c r="U340" s="316"/>
      <c r="V340" s="316"/>
      <c r="W340" s="316"/>
      <c r="X340" s="316"/>
      <c r="Y340" s="436"/>
      <c r="Z340" s="436"/>
      <c r="AA340" s="436"/>
      <c r="AB340" s="436"/>
      <c r="AC340" s="436"/>
      <c r="AD340" s="436"/>
      <c r="AE340" s="436"/>
      <c r="AF340" s="436"/>
      <c r="AG340" s="436"/>
      <c r="AH340" s="436"/>
      <c r="AI340" s="436"/>
      <c r="AJ340" s="436"/>
      <c r="AK340" s="436"/>
      <c r="AL340" s="436"/>
      <c r="AM340" s="331"/>
    </row>
    <row r="341" spans="1:39" ht="15" outlineLevel="1">
      <c r="A341" s="540">
        <v>21</v>
      </c>
      <c r="B341" s="340" t="s">
        <v>22</v>
      </c>
      <c r="C341" s="316" t="s">
        <v>25</v>
      </c>
      <c r="D341" s="320"/>
      <c r="E341" s="320"/>
      <c r="F341" s="320"/>
      <c r="G341" s="320"/>
      <c r="H341" s="320"/>
      <c r="I341" s="320"/>
      <c r="J341" s="320"/>
      <c r="K341" s="320"/>
      <c r="L341" s="320"/>
      <c r="M341" s="320"/>
      <c r="N341" s="320">
        <v>12</v>
      </c>
      <c r="O341" s="320"/>
      <c r="P341" s="320"/>
      <c r="Q341" s="320"/>
      <c r="R341" s="320"/>
      <c r="S341" s="320"/>
      <c r="T341" s="320"/>
      <c r="U341" s="320"/>
      <c r="V341" s="320"/>
      <c r="W341" s="320"/>
      <c r="X341" s="320"/>
      <c r="Y341" s="434"/>
      <c r="Z341" s="439"/>
      <c r="AA341" s="439">
        <v>0.92</v>
      </c>
      <c r="AB341" s="439">
        <v>0.08</v>
      </c>
      <c r="AC341" s="439"/>
      <c r="AD341" s="439"/>
      <c r="AE341" s="439"/>
      <c r="AF341" s="439"/>
      <c r="AG341" s="439"/>
      <c r="AH341" s="439"/>
      <c r="AI341" s="439"/>
      <c r="AJ341" s="439"/>
      <c r="AK341" s="439"/>
      <c r="AL341" s="439"/>
      <c r="AM341" s="321">
        <f>SUM(Y341:AL341)</f>
        <v>1</v>
      </c>
    </row>
    <row r="342" spans="1:39" ht="15" outlineLevel="1">
      <c r="B342" s="319" t="s">
        <v>252</v>
      </c>
      <c r="C342" s="316" t="s">
        <v>164</v>
      </c>
      <c r="D342" s="320"/>
      <c r="E342" s="320"/>
      <c r="F342" s="320"/>
      <c r="G342" s="320"/>
      <c r="H342" s="320"/>
      <c r="I342" s="320"/>
      <c r="J342" s="320"/>
      <c r="K342" s="320"/>
      <c r="L342" s="320"/>
      <c r="M342" s="320"/>
      <c r="N342" s="320">
        <f>N341</f>
        <v>12</v>
      </c>
      <c r="O342" s="320"/>
      <c r="P342" s="320"/>
      <c r="Q342" s="320"/>
      <c r="R342" s="320"/>
      <c r="S342" s="320"/>
      <c r="T342" s="320"/>
      <c r="U342" s="320"/>
      <c r="V342" s="320"/>
      <c r="W342" s="320"/>
      <c r="X342" s="320"/>
      <c r="Y342" s="435">
        <f>Y341</f>
        <v>0</v>
      </c>
      <c r="Z342" s="435">
        <f>Z341</f>
        <v>0</v>
      </c>
      <c r="AA342" s="435">
        <f t="shared" ref="AA342:AL342" si="101">AA341</f>
        <v>0.92</v>
      </c>
      <c r="AB342" s="435">
        <f t="shared" si="101"/>
        <v>0.08</v>
      </c>
      <c r="AC342" s="435">
        <f t="shared" si="101"/>
        <v>0</v>
      </c>
      <c r="AD342" s="435">
        <f t="shared" si="101"/>
        <v>0</v>
      </c>
      <c r="AE342" s="435">
        <f t="shared" si="101"/>
        <v>0</v>
      </c>
      <c r="AF342" s="435">
        <f t="shared" si="101"/>
        <v>0</v>
      </c>
      <c r="AG342" s="435">
        <f t="shared" si="101"/>
        <v>0</v>
      </c>
      <c r="AH342" s="435">
        <f t="shared" si="101"/>
        <v>0</v>
      </c>
      <c r="AI342" s="435">
        <f t="shared" si="101"/>
        <v>0</v>
      </c>
      <c r="AJ342" s="435">
        <f t="shared" si="101"/>
        <v>0</v>
      </c>
      <c r="AK342" s="435">
        <f t="shared" si="101"/>
        <v>0</v>
      </c>
      <c r="AL342" s="435">
        <f t="shared" si="101"/>
        <v>0</v>
      </c>
      <c r="AM342" s="322"/>
    </row>
    <row r="343" spans="1:39" ht="15" outlineLevel="1">
      <c r="B343" s="340"/>
      <c r="C343" s="330"/>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446"/>
      <c r="Z343" s="436"/>
      <c r="AA343" s="436"/>
      <c r="AB343" s="436"/>
      <c r="AC343" s="436"/>
      <c r="AD343" s="436"/>
      <c r="AE343" s="436"/>
      <c r="AF343" s="436"/>
      <c r="AG343" s="436"/>
      <c r="AH343" s="436"/>
      <c r="AI343" s="436"/>
      <c r="AJ343" s="436"/>
      <c r="AK343" s="436"/>
      <c r="AL343" s="436"/>
      <c r="AM343" s="331"/>
    </row>
    <row r="344" spans="1:39" ht="15" outlineLevel="1">
      <c r="A344" s="540">
        <v>22</v>
      </c>
      <c r="B344" s="340" t="s">
        <v>9</v>
      </c>
      <c r="C344" s="316" t="s">
        <v>25</v>
      </c>
      <c r="D344" s="320">
        <v>331641</v>
      </c>
      <c r="E344" s="320"/>
      <c r="F344" s="320"/>
      <c r="G344" s="320"/>
      <c r="H344" s="320"/>
      <c r="I344" s="320"/>
      <c r="J344" s="320"/>
      <c r="K344" s="320"/>
      <c r="L344" s="320"/>
      <c r="M344" s="320"/>
      <c r="N344" s="316"/>
      <c r="O344" s="320">
        <v>13261</v>
      </c>
      <c r="P344" s="320"/>
      <c r="Q344" s="320"/>
      <c r="R344" s="320"/>
      <c r="S344" s="320"/>
      <c r="T344" s="320"/>
      <c r="U344" s="320"/>
      <c r="V344" s="320"/>
      <c r="W344" s="320"/>
      <c r="X344" s="320"/>
      <c r="Y344" s="434"/>
      <c r="Z344" s="439"/>
      <c r="AA344" s="439"/>
      <c r="AB344" s="439"/>
      <c r="AC344" s="439"/>
      <c r="AD344" s="439"/>
      <c r="AE344" s="439"/>
      <c r="AF344" s="439"/>
      <c r="AG344" s="439"/>
      <c r="AH344" s="439"/>
      <c r="AI344" s="439"/>
      <c r="AJ344" s="439"/>
      <c r="AK344" s="439"/>
      <c r="AL344" s="439"/>
      <c r="AM344" s="321">
        <f>SUM(Y344:AL344)</f>
        <v>0</v>
      </c>
    </row>
    <row r="345" spans="1:39" ht="15" outlineLevel="1">
      <c r="B345" s="319" t="s">
        <v>252</v>
      </c>
      <c r="C345" s="316" t="s">
        <v>164</v>
      </c>
      <c r="D345" s="320"/>
      <c r="E345" s="320"/>
      <c r="F345" s="320"/>
      <c r="G345" s="320"/>
      <c r="H345" s="320"/>
      <c r="I345" s="320"/>
      <c r="J345" s="320"/>
      <c r="K345" s="320"/>
      <c r="L345" s="320"/>
      <c r="M345" s="320"/>
      <c r="N345" s="316"/>
      <c r="O345" s="320"/>
      <c r="P345" s="320"/>
      <c r="Q345" s="320"/>
      <c r="R345" s="320"/>
      <c r="S345" s="320"/>
      <c r="T345" s="320"/>
      <c r="U345" s="320"/>
      <c r="V345" s="320"/>
      <c r="W345" s="320"/>
      <c r="X345" s="320"/>
      <c r="Y345" s="435">
        <f>Y344</f>
        <v>0</v>
      </c>
      <c r="Z345" s="435">
        <f>Z344</f>
        <v>0</v>
      </c>
      <c r="AA345" s="435">
        <f t="shared" ref="AA345:AL345" si="102">AA344</f>
        <v>0</v>
      </c>
      <c r="AB345" s="435">
        <f t="shared" si="102"/>
        <v>0</v>
      </c>
      <c r="AC345" s="435">
        <f t="shared" si="102"/>
        <v>0</v>
      </c>
      <c r="AD345" s="435">
        <f t="shared" si="102"/>
        <v>0</v>
      </c>
      <c r="AE345" s="435">
        <f t="shared" si="102"/>
        <v>0</v>
      </c>
      <c r="AF345" s="435">
        <f t="shared" si="102"/>
        <v>0</v>
      </c>
      <c r="AG345" s="435">
        <f t="shared" si="102"/>
        <v>0</v>
      </c>
      <c r="AH345" s="435">
        <f t="shared" si="102"/>
        <v>0</v>
      </c>
      <c r="AI345" s="435">
        <f t="shared" si="102"/>
        <v>0</v>
      </c>
      <c r="AJ345" s="435">
        <f t="shared" si="102"/>
        <v>0</v>
      </c>
      <c r="AK345" s="435">
        <f t="shared" si="102"/>
        <v>0</v>
      </c>
      <c r="AL345" s="435">
        <f t="shared" si="102"/>
        <v>0</v>
      </c>
      <c r="AM345" s="331"/>
    </row>
    <row r="346" spans="1:39" ht="15" outlineLevel="1">
      <c r="B346" s="340"/>
      <c r="C346" s="330"/>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436"/>
      <c r="Z346" s="436"/>
      <c r="AA346" s="436"/>
      <c r="AB346" s="436"/>
      <c r="AC346" s="436"/>
      <c r="AD346" s="436"/>
      <c r="AE346" s="436"/>
      <c r="AF346" s="436"/>
      <c r="AG346" s="436"/>
      <c r="AH346" s="436"/>
      <c r="AI346" s="436"/>
      <c r="AJ346" s="436"/>
      <c r="AK346" s="436"/>
      <c r="AL346" s="436"/>
      <c r="AM346" s="331"/>
    </row>
    <row r="347" spans="1:39" ht="15.6" outlineLevel="1">
      <c r="A347" s="541"/>
      <c r="B347" s="313" t="s">
        <v>14</v>
      </c>
      <c r="C347" s="314"/>
      <c r="D347" s="315"/>
      <c r="E347" s="315"/>
      <c r="F347" s="315"/>
      <c r="G347" s="315"/>
      <c r="H347" s="315"/>
      <c r="I347" s="315"/>
      <c r="J347" s="315"/>
      <c r="K347" s="315"/>
      <c r="L347" s="315"/>
      <c r="M347" s="315"/>
      <c r="N347" s="315"/>
      <c r="O347" s="315"/>
      <c r="P347" s="314"/>
      <c r="Q347" s="314"/>
      <c r="R347" s="314"/>
      <c r="S347" s="314"/>
      <c r="T347" s="314"/>
      <c r="U347" s="314"/>
      <c r="V347" s="314"/>
      <c r="W347" s="314"/>
      <c r="X347" s="314"/>
      <c r="Y347" s="438"/>
      <c r="Z347" s="438"/>
      <c r="AA347" s="438"/>
      <c r="AB347" s="438"/>
      <c r="AC347" s="438"/>
      <c r="AD347" s="438"/>
      <c r="AE347" s="438"/>
      <c r="AF347" s="438"/>
      <c r="AG347" s="438"/>
      <c r="AH347" s="438"/>
      <c r="AI347" s="438"/>
      <c r="AJ347" s="438"/>
      <c r="AK347" s="438"/>
      <c r="AL347" s="438"/>
      <c r="AM347" s="317"/>
    </row>
    <row r="348" spans="1:39" ht="15" outlineLevel="1">
      <c r="A348" s="540">
        <v>23</v>
      </c>
      <c r="B348" s="340" t="s">
        <v>14</v>
      </c>
      <c r="C348" s="316" t="s">
        <v>25</v>
      </c>
      <c r="D348" s="320">
        <v>4634362</v>
      </c>
      <c r="E348" s="320">
        <f>+'7-c.  2013'!AZ41</f>
        <v>4542445.75</v>
      </c>
      <c r="F348" s="320">
        <f>+'7-c.  2013'!BA41</f>
        <v>4441123.32</v>
      </c>
      <c r="G348" s="320">
        <f>+'7-c.  2013'!BB41</f>
        <v>4111707.9</v>
      </c>
      <c r="H348" s="320">
        <f>+'7-c.  2013'!BC41</f>
        <v>3950956.45</v>
      </c>
      <c r="I348" s="320">
        <f>+'7-c.  2013'!BD41</f>
        <v>3831293.59</v>
      </c>
      <c r="J348" s="320">
        <f>+'7-c.  2013'!BE41</f>
        <v>3692430.59</v>
      </c>
      <c r="K348" s="320">
        <f>+'7-c.  2013'!BF41</f>
        <v>3684889.09</v>
      </c>
      <c r="L348" s="320">
        <f>+'7-c.  2013'!BG41</f>
        <v>2333239.33</v>
      </c>
      <c r="M348" s="320">
        <f>+'7-c.  2013'!BH41</f>
        <v>2314718.1</v>
      </c>
      <c r="N348" s="316"/>
      <c r="O348" s="320">
        <v>808</v>
      </c>
      <c r="P348" s="320">
        <f>+'7-c.  2013'!U41</f>
        <v>803.43</v>
      </c>
      <c r="Q348" s="320">
        <f>+'7-c.  2013'!V41</f>
        <v>798.16</v>
      </c>
      <c r="R348" s="320">
        <f>+'7-c.  2013'!W41</f>
        <v>781.05</v>
      </c>
      <c r="S348" s="320">
        <f>+'7-c.  2013'!X41</f>
        <v>772.75</v>
      </c>
      <c r="T348" s="320">
        <f>+'7-c.  2013'!Y41</f>
        <v>766.54</v>
      </c>
      <c r="U348" s="320">
        <f>+'7-c.  2013'!Z41</f>
        <v>759.32</v>
      </c>
      <c r="V348" s="320">
        <f>+'7-c.  2013'!AA41</f>
        <v>759.32</v>
      </c>
      <c r="W348" s="320">
        <f>+'7-c.  2013'!AB41</f>
        <v>689.11</v>
      </c>
      <c r="X348" s="320">
        <f>+'7-c.  2013'!AC41</f>
        <v>669.28</v>
      </c>
      <c r="Y348" s="492">
        <v>1</v>
      </c>
      <c r="Z348" s="434"/>
      <c r="AA348" s="434"/>
      <c r="AB348" s="434"/>
      <c r="AC348" s="434"/>
      <c r="AD348" s="434"/>
      <c r="AE348" s="434"/>
      <c r="AF348" s="434"/>
      <c r="AG348" s="434"/>
      <c r="AH348" s="434"/>
      <c r="AI348" s="434"/>
      <c r="AJ348" s="434"/>
      <c r="AK348" s="434"/>
      <c r="AL348" s="434"/>
      <c r="AM348" s="321">
        <f>SUM(Y348:AL348)</f>
        <v>1</v>
      </c>
    </row>
    <row r="349" spans="1:39" ht="15" outlineLevel="1">
      <c r="B349" s="319" t="s">
        <v>252</v>
      </c>
      <c r="C349" s="316" t="s">
        <v>164</v>
      </c>
      <c r="D349" s="320">
        <v>716808</v>
      </c>
      <c r="E349" s="320">
        <f>+'7-d.  2014'!AZ47</f>
        <v>712241.86</v>
      </c>
      <c r="F349" s="320">
        <f>+'7-d.  2014'!BA47</f>
        <v>705965.57</v>
      </c>
      <c r="G349" s="320">
        <f>+'7-d.  2014'!BB47</f>
        <v>683510.5</v>
      </c>
      <c r="H349" s="320">
        <f>+'7-d.  2014'!BC47</f>
        <v>672233.71</v>
      </c>
      <c r="I349" s="320">
        <f>+'7-d.  2014'!BD47</f>
        <v>663399.1</v>
      </c>
      <c r="J349" s="320">
        <f>+'7-d.  2014'!BE47</f>
        <v>658360.65</v>
      </c>
      <c r="K349" s="320">
        <f>+'7-d.  2014'!BF47</f>
        <v>658360.65</v>
      </c>
      <c r="L349" s="320">
        <f>+'7-d.  2014'!BG47</f>
        <v>567707.68000000005</v>
      </c>
      <c r="M349" s="320">
        <f>+'7-d.  2014'!BH47</f>
        <v>567707.68000000005</v>
      </c>
      <c r="N349" s="490"/>
      <c r="O349" s="320">
        <v>200</v>
      </c>
      <c r="P349" s="320">
        <f>+'7-d.  2014'!U47</f>
        <v>199.5</v>
      </c>
      <c r="Q349" s="320">
        <f>+'7-d.  2014'!V47</f>
        <v>199.17</v>
      </c>
      <c r="R349" s="320">
        <f>+'7-d.  2014'!W47</f>
        <v>198</v>
      </c>
      <c r="S349" s="320">
        <f>+'7-d.  2014'!X47</f>
        <v>197.41</v>
      </c>
      <c r="T349" s="320">
        <f>+'7-d.  2014'!Y47</f>
        <v>196.95</v>
      </c>
      <c r="U349" s="320">
        <f>+'7-d.  2014'!Z47</f>
        <v>196.69</v>
      </c>
      <c r="V349" s="320">
        <f>+'7-d.  2014'!AA47</f>
        <v>196.69</v>
      </c>
      <c r="W349" s="320">
        <f>+'7-d.  2014'!AB47</f>
        <v>191.98</v>
      </c>
      <c r="X349" s="320">
        <f>+'7-d.  2014'!AC47</f>
        <v>191.98</v>
      </c>
      <c r="Y349" s="435">
        <f>Y348</f>
        <v>1</v>
      </c>
      <c r="Z349" s="435">
        <f>Z348</f>
        <v>0</v>
      </c>
      <c r="AA349" s="435">
        <f t="shared" ref="AA349:AL349" si="103">AA348</f>
        <v>0</v>
      </c>
      <c r="AB349" s="435">
        <f t="shared" si="103"/>
        <v>0</v>
      </c>
      <c r="AC349" s="435">
        <f t="shared" si="103"/>
        <v>0</v>
      </c>
      <c r="AD349" s="435">
        <f t="shared" si="103"/>
        <v>0</v>
      </c>
      <c r="AE349" s="435">
        <f t="shared" si="103"/>
        <v>0</v>
      </c>
      <c r="AF349" s="435">
        <f t="shared" si="103"/>
        <v>0</v>
      </c>
      <c r="AG349" s="435">
        <f t="shared" si="103"/>
        <v>0</v>
      </c>
      <c r="AH349" s="435">
        <f t="shared" si="103"/>
        <v>0</v>
      </c>
      <c r="AI349" s="435">
        <f t="shared" si="103"/>
        <v>0</v>
      </c>
      <c r="AJ349" s="435">
        <f t="shared" si="103"/>
        <v>0</v>
      </c>
      <c r="AK349" s="435">
        <f t="shared" si="103"/>
        <v>0</v>
      </c>
      <c r="AL349" s="435">
        <f t="shared" si="103"/>
        <v>0</v>
      </c>
      <c r="AM349" s="322"/>
    </row>
    <row r="350" spans="1:39" ht="15" outlineLevel="1">
      <c r="B350" s="340"/>
      <c r="C350" s="330"/>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6"/>
      <c r="Z350" s="436"/>
      <c r="AA350" s="436"/>
      <c r="AB350" s="436"/>
      <c r="AC350" s="436"/>
      <c r="AD350" s="436"/>
      <c r="AE350" s="436"/>
      <c r="AF350" s="436"/>
      <c r="AG350" s="436"/>
      <c r="AH350" s="436"/>
      <c r="AI350" s="436"/>
      <c r="AJ350" s="436"/>
      <c r="AK350" s="436"/>
      <c r="AL350" s="436"/>
      <c r="AM350" s="331"/>
    </row>
    <row r="351" spans="1:39" s="318" customFormat="1" ht="15.6" outlineLevel="1">
      <c r="A351" s="541"/>
      <c r="B351" s="313" t="s">
        <v>500</v>
      </c>
      <c r="C351" s="314"/>
      <c r="D351" s="315"/>
      <c r="E351" s="315"/>
      <c r="F351" s="315"/>
      <c r="G351" s="315"/>
      <c r="H351" s="315"/>
      <c r="I351" s="315"/>
      <c r="J351" s="315"/>
      <c r="K351" s="315"/>
      <c r="L351" s="315"/>
      <c r="M351" s="315"/>
      <c r="N351" s="315"/>
      <c r="O351" s="315"/>
      <c r="P351" s="314"/>
      <c r="Q351" s="314"/>
      <c r="R351" s="314"/>
      <c r="S351" s="314"/>
      <c r="T351" s="314"/>
      <c r="U351" s="314"/>
      <c r="V351" s="314"/>
      <c r="W351" s="314"/>
      <c r="X351" s="314"/>
      <c r="Y351" s="438"/>
      <c r="Z351" s="438"/>
      <c r="AA351" s="438"/>
      <c r="AB351" s="438"/>
      <c r="AC351" s="438"/>
      <c r="AD351" s="438"/>
      <c r="AE351" s="438"/>
      <c r="AF351" s="438"/>
      <c r="AG351" s="438"/>
      <c r="AH351" s="438"/>
      <c r="AI351" s="438"/>
      <c r="AJ351" s="438"/>
      <c r="AK351" s="438"/>
      <c r="AL351" s="438"/>
      <c r="AM351" s="317"/>
    </row>
    <row r="352" spans="1:39" s="308" customFormat="1" ht="15" outlineLevel="1">
      <c r="A352" s="540">
        <v>24</v>
      </c>
      <c r="B352" s="340" t="s">
        <v>14</v>
      </c>
      <c r="C352" s="316" t="s">
        <v>25</v>
      </c>
      <c r="D352" s="320"/>
      <c r="E352" s="320"/>
      <c r="F352" s="320"/>
      <c r="G352" s="320"/>
      <c r="H352" s="320"/>
      <c r="I352" s="320"/>
      <c r="J352" s="320"/>
      <c r="K352" s="320"/>
      <c r="L352" s="320"/>
      <c r="M352" s="320"/>
      <c r="N352" s="316"/>
      <c r="O352" s="320"/>
      <c r="P352" s="320"/>
      <c r="Q352" s="320"/>
      <c r="R352" s="320"/>
      <c r="S352" s="320"/>
      <c r="T352" s="320"/>
      <c r="U352" s="320"/>
      <c r="V352" s="320"/>
      <c r="W352" s="320"/>
      <c r="X352" s="320"/>
      <c r="Y352" s="434"/>
      <c r="Z352" s="434"/>
      <c r="AA352" s="434"/>
      <c r="AB352" s="434"/>
      <c r="AC352" s="434"/>
      <c r="AD352" s="434"/>
      <c r="AE352" s="434"/>
      <c r="AF352" s="434"/>
      <c r="AG352" s="434"/>
      <c r="AH352" s="434"/>
      <c r="AI352" s="434"/>
      <c r="AJ352" s="434"/>
      <c r="AK352" s="434"/>
      <c r="AL352" s="434"/>
      <c r="AM352" s="321">
        <f>SUM(Y352:AL352)</f>
        <v>0</v>
      </c>
    </row>
    <row r="353" spans="1:39" s="308" customFormat="1" ht="15" outlineLevel="1">
      <c r="A353" s="540"/>
      <c r="B353" s="340" t="s">
        <v>252</v>
      </c>
      <c r="C353" s="316" t="s">
        <v>164</v>
      </c>
      <c r="D353" s="320"/>
      <c r="E353" s="320"/>
      <c r="F353" s="320"/>
      <c r="G353" s="320"/>
      <c r="H353" s="320"/>
      <c r="I353" s="320"/>
      <c r="J353" s="320"/>
      <c r="K353" s="320"/>
      <c r="L353" s="320"/>
      <c r="M353" s="320"/>
      <c r="N353" s="490"/>
      <c r="O353" s="320"/>
      <c r="P353" s="320"/>
      <c r="Q353" s="320"/>
      <c r="R353" s="320"/>
      <c r="S353" s="320"/>
      <c r="T353" s="320"/>
      <c r="U353" s="320"/>
      <c r="V353" s="320"/>
      <c r="W353" s="320"/>
      <c r="X353" s="320"/>
      <c r="Y353" s="435">
        <f>Y352</f>
        <v>0</v>
      </c>
      <c r="Z353" s="435">
        <f>Z352</f>
        <v>0</v>
      </c>
      <c r="AA353" s="435">
        <f t="shared" ref="AA353:AL353" si="104">AA352</f>
        <v>0</v>
      </c>
      <c r="AB353" s="435">
        <f t="shared" si="104"/>
        <v>0</v>
      </c>
      <c r="AC353" s="435">
        <f t="shared" si="104"/>
        <v>0</v>
      </c>
      <c r="AD353" s="435">
        <f t="shared" si="104"/>
        <v>0</v>
      </c>
      <c r="AE353" s="435">
        <f t="shared" si="104"/>
        <v>0</v>
      </c>
      <c r="AF353" s="435">
        <f t="shared" si="104"/>
        <v>0</v>
      </c>
      <c r="AG353" s="435">
        <f t="shared" si="104"/>
        <v>0</v>
      </c>
      <c r="AH353" s="435">
        <f t="shared" si="104"/>
        <v>0</v>
      </c>
      <c r="AI353" s="435">
        <f t="shared" si="104"/>
        <v>0</v>
      </c>
      <c r="AJ353" s="435">
        <f t="shared" si="104"/>
        <v>0</v>
      </c>
      <c r="AK353" s="435">
        <f t="shared" si="104"/>
        <v>0</v>
      </c>
      <c r="AL353" s="435">
        <f t="shared" si="104"/>
        <v>0</v>
      </c>
      <c r="AM353" s="322"/>
    </row>
    <row r="354" spans="1:39" s="308" customFormat="1" ht="15" outlineLevel="1">
      <c r="A354" s="540"/>
      <c r="B354" s="340"/>
      <c r="C354" s="330"/>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436"/>
      <c r="Z354" s="436"/>
      <c r="AA354" s="436"/>
      <c r="AB354" s="436"/>
      <c r="AC354" s="436"/>
      <c r="AD354" s="436"/>
      <c r="AE354" s="436"/>
      <c r="AF354" s="436"/>
      <c r="AG354" s="436"/>
      <c r="AH354" s="436"/>
      <c r="AI354" s="436"/>
      <c r="AJ354" s="436"/>
      <c r="AK354" s="436"/>
      <c r="AL354" s="436"/>
      <c r="AM354" s="331"/>
    </row>
    <row r="355" spans="1:39" s="308" customFormat="1" ht="15" outlineLevel="1">
      <c r="A355" s="540">
        <v>25</v>
      </c>
      <c r="B355" s="339" t="s">
        <v>21</v>
      </c>
      <c r="C355" s="316" t="s">
        <v>25</v>
      </c>
      <c r="D355" s="320"/>
      <c r="E355" s="320"/>
      <c r="F355" s="320"/>
      <c r="G355" s="320"/>
      <c r="H355" s="320"/>
      <c r="I355" s="320"/>
      <c r="J355" s="320"/>
      <c r="K355" s="320"/>
      <c r="L355" s="320"/>
      <c r="M355" s="320"/>
      <c r="N355" s="320">
        <v>0</v>
      </c>
      <c r="O355" s="320"/>
      <c r="P355" s="320"/>
      <c r="Q355" s="320"/>
      <c r="R355" s="320"/>
      <c r="S355" s="320"/>
      <c r="T355" s="320"/>
      <c r="U355" s="320"/>
      <c r="V355" s="320"/>
      <c r="W355" s="320"/>
      <c r="X355" s="320"/>
      <c r="Y355" s="439"/>
      <c r="Z355" s="439"/>
      <c r="AA355" s="439"/>
      <c r="AB355" s="439"/>
      <c r="AC355" s="439"/>
      <c r="AD355" s="439"/>
      <c r="AE355" s="439"/>
      <c r="AF355" s="439"/>
      <c r="AG355" s="439"/>
      <c r="AH355" s="439"/>
      <c r="AI355" s="439"/>
      <c r="AJ355" s="439"/>
      <c r="AK355" s="439"/>
      <c r="AL355" s="439"/>
      <c r="AM355" s="321">
        <f>SUM(Y355:AL355)</f>
        <v>0</v>
      </c>
    </row>
    <row r="356" spans="1:39" s="308" customFormat="1" ht="15" outlineLevel="1">
      <c r="A356" s="540"/>
      <c r="B356" s="340" t="s">
        <v>252</v>
      </c>
      <c r="C356" s="316" t="s">
        <v>164</v>
      </c>
      <c r="D356" s="320"/>
      <c r="E356" s="320"/>
      <c r="F356" s="320"/>
      <c r="G356" s="320"/>
      <c r="H356" s="320"/>
      <c r="I356" s="320"/>
      <c r="J356" s="320"/>
      <c r="K356" s="320"/>
      <c r="L356" s="320"/>
      <c r="M356" s="320"/>
      <c r="N356" s="320">
        <f>N355</f>
        <v>0</v>
      </c>
      <c r="O356" s="320"/>
      <c r="P356" s="320"/>
      <c r="Q356" s="320"/>
      <c r="R356" s="320"/>
      <c r="S356" s="320"/>
      <c r="T356" s="320"/>
      <c r="U356" s="320"/>
      <c r="V356" s="320"/>
      <c r="W356" s="320"/>
      <c r="X356" s="320"/>
      <c r="Y356" s="435">
        <f>Y355</f>
        <v>0</v>
      </c>
      <c r="Z356" s="435">
        <f>Z355</f>
        <v>0</v>
      </c>
      <c r="AA356" s="435">
        <f t="shared" ref="AA356:AL356" si="105">AA355</f>
        <v>0</v>
      </c>
      <c r="AB356" s="435">
        <f t="shared" si="105"/>
        <v>0</v>
      </c>
      <c r="AC356" s="435">
        <f t="shared" si="105"/>
        <v>0</v>
      </c>
      <c r="AD356" s="435">
        <f t="shared" si="105"/>
        <v>0</v>
      </c>
      <c r="AE356" s="435">
        <f t="shared" si="105"/>
        <v>0</v>
      </c>
      <c r="AF356" s="435">
        <f t="shared" si="105"/>
        <v>0</v>
      </c>
      <c r="AG356" s="435">
        <f t="shared" si="105"/>
        <v>0</v>
      </c>
      <c r="AH356" s="435">
        <f t="shared" si="105"/>
        <v>0</v>
      </c>
      <c r="AI356" s="435">
        <f t="shared" si="105"/>
        <v>0</v>
      </c>
      <c r="AJ356" s="435">
        <f t="shared" si="105"/>
        <v>0</v>
      </c>
      <c r="AK356" s="435">
        <f t="shared" si="105"/>
        <v>0</v>
      </c>
      <c r="AL356" s="435">
        <f t="shared" si="105"/>
        <v>0</v>
      </c>
      <c r="AM356" s="336"/>
    </row>
    <row r="357" spans="1:39" s="308" customFormat="1" ht="15" outlineLevel="1">
      <c r="A357" s="540"/>
      <c r="B357" s="339"/>
      <c r="C357" s="337"/>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440"/>
      <c r="Z357" s="441"/>
      <c r="AA357" s="440"/>
      <c r="AB357" s="440"/>
      <c r="AC357" s="440"/>
      <c r="AD357" s="440"/>
      <c r="AE357" s="440"/>
      <c r="AF357" s="440"/>
      <c r="AG357" s="440"/>
      <c r="AH357" s="440"/>
      <c r="AI357" s="440"/>
      <c r="AJ357" s="440"/>
      <c r="AK357" s="440"/>
      <c r="AL357" s="440"/>
      <c r="AM357" s="338"/>
    </row>
    <row r="358" spans="1:39" ht="15.6" outlineLevel="1">
      <c r="A358" s="541"/>
      <c r="B358" s="313" t="s">
        <v>15</v>
      </c>
      <c r="C358" s="344"/>
      <c r="D358" s="315"/>
      <c r="E358" s="314"/>
      <c r="F358" s="314"/>
      <c r="G358" s="314"/>
      <c r="H358" s="314"/>
      <c r="I358" s="314"/>
      <c r="J358" s="314"/>
      <c r="K358" s="314"/>
      <c r="L358" s="314"/>
      <c r="M358" s="314"/>
      <c r="N358" s="316"/>
      <c r="O358" s="314"/>
      <c r="P358" s="314"/>
      <c r="Q358" s="314"/>
      <c r="R358" s="314"/>
      <c r="S358" s="314"/>
      <c r="T358" s="314"/>
      <c r="U358" s="314"/>
      <c r="V358" s="314"/>
      <c r="W358" s="314"/>
      <c r="X358" s="314"/>
      <c r="Y358" s="438"/>
      <c r="Z358" s="438"/>
      <c r="AA358" s="438"/>
      <c r="AB358" s="438"/>
      <c r="AC358" s="438"/>
      <c r="AD358" s="438"/>
      <c r="AE358" s="438"/>
      <c r="AF358" s="438"/>
      <c r="AG358" s="438"/>
      <c r="AH358" s="438"/>
      <c r="AI358" s="438"/>
      <c r="AJ358" s="438"/>
      <c r="AK358" s="438"/>
      <c r="AL358" s="438"/>
      <c r="AM358" s="317"/>
    </row>
    <row r="359" spans="1:39" ht="15" outlineLevel="1">
      <c r="A359" s="540">
        <v>26</v>
      </c>
      <c r="B359" s="345" t="s">
        <v>16</v>
      </c>
      <c r="C359" s="316" t="s">
        <v>25</v>
      </c>
      <c r="D359" s="320"/>
      <c r="E359" s="320"/>
      <c r="F359" s="320"/>
      <c r="G359" s="320"/>
      <c r="H359" s="320"/>
      <c r="I359" s="320"/>
      <c r="J359" s="320"/>
      <c r="K359" s="320"/>
      <c r="L359" s="320"/>
      <c r="M359" s="320"/>
      <c r="N359" s="320">
        <v>12</v>
      </c>
      <c r="O359" s="320"/>
      <c r="P359" s="320"/>
      <c r="Q359" s="320"/>
      <c r="R359" s="320"/>
      <c r="S359" s="320"/>
      <c r="T359" s="320"/>
      <c r="U359" s="320"/>
      <c r="V359" s="320"/>
      <c r="W359" s="320"/>
      <c r="X359" s="320"/>
      <c r="Y359" s="450"/>
      <c r="Z359" s="439"/>
      <c r="AA359" s="439">
        <v>0.92</v>
      </c>
      <c r="AB359" s="439">
        <v>0.08</v>
      </c>
      <c r="AC359" s="439"/>
      <c r="AD359" s="439"/>
      <c r="AE359" s="439"/>
      <c r="AF359" s="439"/>
      <c r="AG359" s="439"/>
      <c r="AH359" s="439"/>
      <c r="AI359" s="439"/>
      <c r="AJ359" s="439"/>
      <c r="AK359" s="439"/>
      <c r="AL359" s="439"/>
      <c r="AM359" s="321">
        <f>SUM(Y359:AL359)</f>
        <v>1</v>
      </c>
    </row>
    <row r="360" spans="1:39" ht="15" outlineLevel="1">
      <c r="B360" s="319" t="s">
        <v>252</v>
      </c>
      <c r="C360" s="316" t="s">
        <v>164</v>
      </c>
      <c r="D360" s="320"/>
      <c r="E360" s="320"/>
      <c r="F360" s="320"/>
      <c r="G360" s="320"/>
      <c r="H360" s="320"/>
      <c r="I360" s="320"/>
      <c r="J360" s="320"/>
      <c r="K360" s="320"/>
      <c r="L360" s="320"/>
      <c r="M360" s="320"/>
      <c r="N360" s="320">
        <f>N359</f>
        <v>12</v>
      </c>
      <c r="O360" s="320"/>
      <c r="P360" s="320"/>
      <c r="Q360" s="320"/>
      <c r="R360" s="320"/>
      <c r="S360" s="320"/>
      <c r="T360" s="320"/>
      <c r="U360" s="320"/>
      <c r="V360" s="320"/>
      <c r="W360" s="320"/>
      <c r="X360" s="320"/>
      <c r="Y360" s="435">
        <f>Y359</f>
        <v>0</v>
      </c>
      <c r="Z360" s="435">
        <f>Z359</f>
        <v>0</v>
      </c>
      <c r="AA360" s="435">
        <f t="shared" ref="AA360:AL360" si="106">AA359</f>
        <v>0.92</v>
      </c>
      <c r="AB360" s="435">
        <f t="shared" si="106"/>
        <v>0.08</v>
      </c>
      <c r="AC360" s="435">
        <f t="shared" si="106"/>
        <v>0</v>
      </c>
      <c r="AD360" s="435">
        <f t="shared" si="106"/>
        <v>0</v>
      </c>
      <c r="AE360" s="435">
        <f t="shared" si="106"/>
        <v>0</v>
      </c>
      <c r="AF360" s="435">
        <f t="shared" si="106"/>
        <v>0</v>
      </c>
      <c r="AG360" s="435">
        <f t="shared" si="106"/>
        <v>0</v>
      </c>
      <c r="AH360" s="435">
        <f t="shared" si="106"/>
        <v>0</v>
      </c>
      <c r="AI360" s="435">
        <f t="shared" si="106"/>
        <v>0</v>
      </c>
      <c r="AJ360" s="435">
        <f t="shared" si="106"/>
        <v>0</v>
      </c>
      <c r="AK360" s="435">
        <f t="shared" si="106"/>
        <v>0</v>
      </c>
      <c r="AL360" s="435">
        <f t="shared" si="106"/>
        <v>0</v>
      </c>
      <c r="AM360" s="331"/>
    </row>
    <row r="361" spans="1:39" ht="15" outlineLevel="1">
      <c r="A361" s="543"/>
      <c r="B361" s="34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447"/>
      <c r="Z361" s="448"/>
      <c r="AA361" s="448"/>
      <c r="AB361" s="448"/>
      <c r="AC361" s="448"/>
      <c r="AD361" s="448"/>
      <c r="AE361" s="448"/>
      <c r="AF361" s="448"/>
      <c r="AG361" s="448"/>
      <c r="AH361" s="448"/>
      <c r="AI361" s="448"/>
      <c r="AJ361" s="448"/>
      <c r="AK361" s="448"/>
      <c r="AL361" s="448"/>
      <c r="AM361" s="322"/>
    </row>
    <row r="362" spans="1:39" ht="15" outlineLevel="1">
      <c r="A362" s="540">
        <v>27</v>
      </c>
      <c r="B362" s="345" t="s">
        <v>17</v>
      </c>
      <c r="C362" s="316" t="s">
        <v>25</v>
      </c>
      <c r="D362" s="320"/>
      <c r="E362" s="320"/>
      <c r="F362" s="320"/>
      <c r="G362" s="320"/>
      <c r="H362" s="320"/>
      <c r="I362" s="320"/>
      <c r="J362" s="320"/>
      <c r="K362" s="320"/>
      <c r="L362" s="320"/>
      <c r="M362" s="320"/>
      <c r="N362" s="320">
        <v>12</v>
      </c>
      <c r="O362" s="320"/>
      <c r="P362" s="320"/>
      <c r="Q362" s="320"/>
      <c r="R362" s="320"/>
      <c r="S362" s="320"/>
      <c r="T362" s="320"/>
      <c r="U362" s="320"/>
      <c r="V362" s="320"/>
      <c r="W362" s="320"/>
      <c r="X362" s="320"/>
      <c r="Y362" s="450"/>
      <c r="Z362" s="439"/>
      <c r="AA362" s="439">
        <v>1</v>
      </c>
      <c r="AB362" s="439"/>
      <c r="AC362" s="439"/>
      <c r="AD362" s="439"/>
      <c r="AE362" s="439"/>
      <c r="AF362" s="439"/>
      <c r="AG362" s="439"/>
      <c r="AH362" s="439"/>
      <c r="AI362" s="439"/>
      <c r="AJ362" s="439"/>
      <c r="AK362" s="439"/>
      <c r="AL362" s="439"/>
      <c r="AM362" s="321">
        <f>SUM(Y362:AL362)</f>
        <v>1</v>
      </c>
    </row>
    <row r="363" spans="1:39" ht="15" outlineLevel="1">
      <c r="B363" s="319" t="s">
        <v>252</v>
      </c>
      <c r="C363" s="316" t="s">
        <v>164</v>
      </c>
      <c r="D363" s="320"/>
      <c r="E363" s="320"/>
      <c r="F363" s="320"/>
      <c r="G363" s="320"/>
      <c r="H363" s="320"/>
      <c r="I363" s="320"/>
      <c r="J363" s="320"/>
      <c r="K363" s="320"/>
      <c r="L363" s="320"/>
      <c r="M363" s="320"/>
      <c r="N363" s="320">
        <f>N362</f>
        <v>12</v>
      </c>
      <c r="O363" s="320"/>
      <c r="P363" s="320"/>
      <c r="Q363" s="320"/>
      <c r="R363" s="320"/>
      <c r="S363" s="320"/>
      <c r="T363" s="320"/>
      <c r="U363" s="320"/>
      <c r="V363" s="320"/>
      <c r="W363" s="320"/>
      <c r="X363" s="320"/>
      <c r="Y363" s="435">
        <f>Y362</f>
        <v>0</v>
      </c>
      <c r="Z363" s="435">
        <f>Z362</f>
        <v>0</v>
      </c>
      <c r="AA363" s="435">
        <f t="shared" ref="AA363:AL363" si="107">AA362</f>
        <v>1</v>
      </c>
      <c r="AB363" s="435">
        <f t="shared" si="107"/>
        <v>0</v>
      </c>
      <c r="AC363" s="435">
        <f t="shared" si="107"/>
        <v>0</v>
      </c>
      <c r="AD363" s="435">
        <f t="shared" si="107"/>
        <v>0</v>
      </c>
      <c r="AE363" s="435">
        <f t="shared" si="107"/>
        <v>0</v>
      </c>
      <c r="AF363" s="435">
        <f t="shared" si="107"/>
        <v>0</v>
      </c>
      <c r="AG363" s="435">
        <f t="shared" si="107"/>
        <v>0</v>
      </c>
      <c r="AH363" s="435">
        <f t="shared" si="107"/>
        <v>0</v>
      </c>
      <c r="AI363" s="435">
        <f t="shared" si="107"/>
        <v>0</v>
      </c>
      <c r="AJ363" s="435">
        <f t="shared" si="107"/>
        <v>0</v>
      </c>
      <c r="AK363" s="435">
        <f t="shared" si="107"/>
        <v>0</v>
      </c>
      <c r="AL363" s="435">
        <f t="shared" si="107"/>
        <v>0</v>
      </c>
      <c r="AM363" s="331"/>
    </row>
    <row r="364" spans="1:39" ht="15.6" outlineLevel="1">
      <c r="A364" s="543"/>
      <c r="B364" s="347"/>
      <c r="C364" s="325"/>
      <c r="D364" s="316"/>
      <c r="E364" s="316"/>
      <c r="F364" s="316"/>
      <c r="G364" s="316"/>
      <c r="H364" s="316"/>
      <c r="I364" s="316"/>
      <c r="J364" s="316"/>
      <c r="K364" s="316"/>
      <c r="L364" s="316"/>
      <c r="M364" s="316"/>
      <c r="N364" s="325"/>
      <c r="O364" s="316"/>
      <c r="P364" s="316"/>
      <c r="Q364" s="316"/>
      <c r="R364" s="316"/>
      <c r="S364" s="316"/>
      <c r="T364" s="316"/>
      <c r="U364" s="316"/>
      <c r="V364" s="316"/>
      <c r="W364" s="316"/>
      <c r="X364" s="316"/>
      <c r="Y364" s="436"/>
      <c r="Z364" s="436"/>
      <c r="AA364" s="436"/>
      <c r="AB364" s="436"/>
      <c r="AC364" s="436"/>
      <c r="AD364" s="436"/>
      <c r="AE364" s="436"/>
      <c r="AF364" s="436"/>
      <c r="AG364" s="436"/>
      <c r="AH364" s="436"/>
      <c r="AI364" s="436"/>
      <c r="AJ364" s="436"/>
      <c r="AK364" s="436"/>
      <c r="AL364" s="436"/>
      <c r="AM364" s="331"/>
    </row>
    <row r="365" spans="1:39" ht="15" outlineLevel="1">
      <c r="A365" s="540">
        <v>28</v>
      </c>
      <c r="B365" s="345" t="s">
        <v>18</v>
      </c>
      <c r="C365" s="316" t="s">
        <v>25</v>
      </c>
      <c r="D365" s="320"/>
      <c r="E365" s="320"/>
      <c r="F365" s="320"/>
      <c r="G365" s="320"/>
      <c r="H365" s="320"/>
      <c r="I365" s="320"/>
      <c r="J365" s="320"/>
      <c r="K365" s="320"/>
      <c r="L365" s="320"/>
      <c r="M365" s="320"/>
      <c r="N365" s="320">
        <v>0</v>
      </c>
      <c r="O365" s="320"/>
      <c r="P365" s="320"/>
      <c r="Q365" s="320"/>
      <c r="R365" s="320"/>
      <c r="S365" s="320"/>
      <c r="T365" s="320"/>
      <c r="U365" s="320"/>
      <c r="V365" s="320"/>
      <c r="W365" s="320"/>
      <c r="X365" s="320"/>
      <c r="Y365" s="450"/>
      <c r="Z365" s="439"/>
      <c r="AA365" s="439"/>
      <c r="AB365" s="439"/>
      <c r="AC365" s="439"/>
      <c r="AD365" s="439"/>
      <c r="AE365" s="439"/>
      <c r="AF365" s="439"/>
      <c r="AG365" s="439"/>
      <c r="AH365" s="439"/>
      <c r="AI365" s="439"/>
      <c r="AJ365" s="439"/>
      <c r="AK365" s="439"/>
      <c r="AL365" s="439"/>
      <c r="AM365" s="321">
        <f>SUM(Y365:AL365)</f>
        <v>0</v>
      </c>
    </row>
    <row r="366" spans="1:39" ht="15" outlineLevel="1">
      <c r="B366" s="319" t="s">
        <v>252</v>
      </c>
      <c r="C366" s="316" t="s">
        <v>164</v>
      </c>
      <c r="D366" s="320"/>
      <c r="E366" s="320"/>
      <c r="F366" s="320"/>
      <c r="G366" s="320"/>
      <c r="H366" s="320"/>
      <c r="I366" s="320"/>
      <c r="J366" s="320"/>
      <c r="K366" s="320"/>
      <c r="L366" s="320"/>
      <c r="M366" s="320"/>
      <c r="N366" s="320">
        <f>N365</f>
        <v>0</v>
      </c>
      <c r="O366" s="320"/>
      <c r="P366" s="320"/>
      <c r="Q366" s="320"/>
      <c r="R366" s="320"/>
      <c r="S366" s="320"/>
      <c r="T366" s="320"/>
      <c r="U366" s="320"/>
      <c r="V366" s="320"/>
      <c r="W366" s="320"/>
      <c r="X366" s="320"/>
      <c r="Y366" s="435">
        <f>Y365</f>
        <v>0</v>
      </c>
      <c r="Z366" s="435">
        <f>Z365</f>
        <v>0</v>
      </c>
      <c r="AA366" s="435">
        <f t="shared" ref="AA366:AL366" si="108">AA365</f>
        <v>0</v>
      </c>
      <c r="AB366" s="435">
        <f t="shared" si="108"/>
        <v>0</v>
      </c>
      <c r="AC366" s="435">
        <f t="shared" si="108"/>
        <v>0</v>
      </c>
      <c r="AD366" s="435">
        <f t="shared" si="108"/>
        <v>0</v>
      </c>
      <c r="AE366" s="435">
        <f t="shared" si="108"/>
        <v>0</v>
      </c>
      <c r="AF366" s="435">
        <f t="shared" si="108"/>
        <v>0</v>
      </c>
      <c r="AG366" s="435">
        <f t="shared" si="108"/>
        <v>0</v>
      </c>
      <c r="AH366" s="435">
        <f t="shared" si="108"/>
        <v>0</v>
      </c>
      <c r="AI366" s="435">
        <f t="shared" si="108"/>
        <v>0</v>
      </c>
      <c r="AJ366" s="435">
        <f t="shared" si="108"/>
        <v>0</v>
      </c>
      <c r="AK366" s="435">
        <f t="shared" si="108"/>
        <v>0</v>
      </c>
      <c r="AL366" s="435">
        <f t="shared" si="108"/>
        <v>0</v>
      </c>
      <c r="AM366" s="322"/>
    </row>
    <row r="367" spans="1:39" ht="15" outlineLevel="1">
      <c r="A367" s="543"/>
      <c r="B367" s="34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436"/>
      <c r="Z367" s="436"/>
      <c r="AA367" s="436"/>
      <c r="AB367" s="436"/>
      <c r="AC367" s="436"/>
      <c r="AD367" s="436"/>
      <c r="AE367" s="436"/>
      <c r="AF367" s="436"/>
      <c r="AG367" s="436"/>
      <c r="AH367" s="436"/>
      <c r="AI367" s="436"/>
      <c r="AJ367" s="436"/>
      <c r="AK367" s="436"/>
      <c r="AL367" s="436"/>
      <c r="AM367" s="331"/>
    </row>
    <row r="368" spans="1:39" ht="15" outlineLevel="1">
      <c r="A368" s="540">
        <v>29</v>
      </c>
      <c r="B368" s="348" t="s">
        <v>19</v>
      </c>
      <c r="C368" s="316" t="s">
        <v>25</v>
      </c>
      <c r="D368" s="320"/>
      <c r="E368" s="320"/>
      <c r="F368" s="320"/>
      <c r="G368" s="320"/>
      <c r="H368" s="320"/>
      <c r="I368" s="320"/>
      <c r="J368" s="320"/>
      <c r="K368" s="320"/>
      <c r="L368" s="320"/>
      <c r="M368" s="320"/>
      <c r="N368" s="320">
        <v>0</v>
      </c>
      <c r="O368" s="320"/>
      <c r="P368" s="320"/>
      <c r="Q368" s="320"/>
      <c r="R368" s="320"/>
      <c r="S368" s="320"/>
      <c r="T368" s="320"/>
      <c r="U368" s="320"/>
      <c r="V368" s="320"/>
      <c r="W368" s="320"/>
      <c r="X368" s="320"/>
      <c r="Y368" s="450"/>
      <c r="Z368" s="439"/>
      <c r="AA368" s="439"/>
      <c r="AB368" s="439"/>
      <c r="AC368" s="439"/>
      <c r="AD368" s="439"/>
      <c r="AE368" s="439"/>
      <c r="AF368" s="439"/>
      <c r="AG368" s="439"/>
      <c r="AH368" s="439"/>
      <c r="AI368" s="439"/>
      <c r="AJ368" s="439"/>
      <c r="AK368" s="439"/>
      <c r="AL368" s="439"/>
      <c r="AM368" s="321">
        <f>SUM(Y368:AL368)</f>
        <v>0</v>
      </c>
    </row>
    <row r="369" spans="1:39" ht="15" outlineLevel="1">
      <c r="B369" s="348" t="s">
        <v>252</v>
      </c>
      <c r="C369" s="316" t="s">
        <v>164</v>
      </c>
      <c r="D369" s="320"/>
      <c r="E369" s="320"/>
      <c r="F369" s="320"/>
      <c r="G369" s="320"/>
      <c r="H369" s="320"/>
      <c r="I369" s="320"/>
      <c r="J369" s="320"/>
      <c r="K369" s="320"/>
      <c r="L369" s="320"/>
      <c r="M369" s="320"/>
      <c r="N369" s="320">
        <f>N368</f>
        <v>0</v>
      </c>
      <c r="O369" s="320"/>
      <c r="P369" s="320"/>
      <c r="Q369" s="320"/>
      <c r="R369" s="320"/>
      <c r="S369" s="320"/>
      <c r="T369" s="320"/>
      <c r="U369" s="320"/>
      <c r="V369" s="320"/>
      <c r="W369" s="320"/>
      <c r="X369" s="320"/>
      <c r="Y369" s="435">
        <f>Y368</f>
        <v>0</v>
      </c>
      <c r="Z369" s="435">
        <f t="shared" ref="Z369:AL369" si="109">Z368</f>
        <v>0</v>
      </c>
      <c r="AA369" s="435">
        <f t="shared" si="109"/>
        <v>0</v>
      </c>
      <c r="AB369" s="435">
        <f t="shared" si="109"/>
        <v>0</v>
      </c>
      <c r="AC369" s="435">
        <f t="shared" si="109"/>
        <v>0</v>
      </c>
      <c r="AD369" s="435">
        <f t="shared" si="109"/>
        <v>0</v>
      </c>
      <c r="AE369" s="435">
        <f t="shared" si="109"/>
        <v>0</v>
      </c>
      <c r="AF369" s="435">
        <f t="shared" si="109"/>
        <v>0</v>
      </c>
      <c r="AG369" s="435">
        <f t="shared" si="109"/>
        <v>0</v>
      </c>
      <c r="AH369" s="435">
        <f t="shared" si="109"/>
        <v>0</v>
      </c>
      <c r="AI369" s="435">
        <f t="shared" si="109"/>
        <v>0</v>
      </c>
      <c r="AJ369" s="435">
        <f t="shared" si="109"/>
        <v>0</v>
      </c>
      <c r="AK369" s="435">
        <f t="shared" si="109"/>
        <v>0</v>
      </c>
      <c r="AL369" s="435">
        <f t="shared" si="109"/>
        <v>0</v>
      </c>
      <c r="AM369" s="322"/>
    </row>
    <row r="370" spans="1:39" ht="15" outlineLevel="1">
      <c r="B370" s="348"/>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447"/>
      <c r="Z370" s="447"/>
      <c r="AA370" s="447"/>
      <c r="AB370" s="447"/>
      <c r="AC370" s="447"/>
      <c r="AD370" s="447"/>
      <c r="AE370" s="447"/>
      <c r="AF370" s="447"/>
      <c r="AG370" s="447"/>
      <c r="AH370" s="447"/>
      <c r="AI370" s="447"/>
      <c r="AJ370" s="447"/>
      <c r="AK370" s="447"/>
      <c r="AL370" s="447"/>
      <c r="AM370" s="338"/>
    </row>
    <row r="371" spans="1:39" s="308" customFormat="1" ht="15" outlineLevel="1">
      <c r="A371" s="540">
        <v>30</v>
      </c>
      <c r="B371" s="348" t="s">
        <v>501</v>
      </c>
      <c r="C371" s="316" t="s">
        <v>25</v>
      </c>
      <c r="D371" s="320"/>
      <c r="E371" s="320"/>
      <c r="F371" s="320"/>
      <c r="G371" s="320"/>
      <c r="H371" s="320"/>
      <c r="I371" s="320"/>
      <c r="J371" s="320"/>
      <c r="K371" s="320"/>
      <c r="L371" s="320"/>
      <c r="M371" s="320"/>
      <c r="N371" s="320">
        <v>0</v>
      </c>
      <c r="O371" s="320"/>
      <c r="P371" s="320"/>
      <c r="Q371" s="320"/>
      <c r="R371" s="320"/>
      <c r="S371" s="320"/>
      <c r="T371" s="320"/>
      <c r="U371" s="320"/>
      <c r="V371" s="320"/>
      <c r="W371" s="320"/>
      <c r="X371" s="320"/>
      <c r="Y371" s="434"/>
      <c r="Z371" s="434"/>
      <c r="AA371" s="434"/>
      <c r="AB371" s="434"/>
      <c r="AC371" s="434"/>
      <c r="AD371" s="434"/>
      <c r="AE371" s="434"/>
      <c r="AF371" s="434"/>
      <c r="AG371" s="434"/>
      <c r="AH371" s="434"/>
      <c r="AI371" s="434"/>
      <c r="AJ371" s="434"/>
      <c r="AK371" s="434"/>
      <c r="AL371" s="434"/>
      <c r="AM371" s="321">
        <f>SUM(Y371:AL371)</f>
        <v>0</v>
      </c>
    </row>
    <row r="372" spans="1:39" s="308" customFormat="1" ht="15" outlineLevel="1">
      <c r="A372" s="540"/>
      <c r="B372" s="348" t="s">
        <v>252</v>
      </c>
      <c r="C372" s="316" t="s">
        <v>164</v>
      </c>
      <c r="D372" s="320"/>
      <c r="E372" s="320"/>
      <c r="F372" s="320"/>
      <c r="G372" s="320"/>
      <c r="H372" s="320"/>
      <c r="I372" s="320"/>
      <c r="J372" s="320"/>
      <c r="K372" s="320"/>
      <c r="L372" s="320"/>
      <c r="M372" s="320"/>
      <c r="N372" s="320">
        <f>N371</f>
        <v>0</v>
      </c>
      <c r="O372" s="320"/>
      <c r="P372" s="320"/>
      <c r="Q372" s="320"/>
      <c r="R372" s="320"/>
      <c r="S372" s="320"/>
      <c r="T372" s="320"/>
      <c r="U372" s="320"/>
      <c r="V372" s="320"/>
      <c r="W372" s="320"/>
      <c r="X372" s="320"/>
      <c r="Y372" s="435">
        <f>Y371</f>
        <v>0</v>
      </c>
      <c r="Z372" s="435">
        <f t="shared" ref="Z372:AL372" si="110">Z371</f>
        <v>0</v>
      </c>
      <c r="AA372" s="435">
        <f t="shared" si="110"/>
        <v>0</v>
      </c>
      <c r="AB372" s="435">
        <f t="shared" si="110"/>
        <v>0</v>
      </c>
      <c r="AC372" s="435">
        <f t="shared" si="110"/>
        <v>0</v>
      </c>
      <c r="AD372" s="435">
        <f t="shared" si="110"/>
        <v>0</v>
      </c>
      <c r="AE372" s="435">
        <f t="shared" si="110"/>
        <v>0</v>
      </c>
      <c r="AF372" s="435">
        <f t="shared" si="110"/>
        <v>0</v>
      </c>
      <c r="AG372" s="435">
        <f t="shared" si="110"/>
        <v>0</v>
      </c>
      <c r="AH372" s="435">
        <f t="shared" si="110"/>
        <v>0</v>
      </c>
      <c r="AI372" s="435">
        <f t="shared" si="110"/>
        <v>0</v>
      </c>
      <c r="AJ372" s="435">
        <f t="shared" si="110"/>
        <v>0</v>
      </c>
      <c r="AK372" s="435">
        <f t="shared" si="110"/>
        <v>0</v>
      </c>
      <c r="AL372" s="435">
        <f t="shared" si="110"/>
        <v>0</v>
      </c>
      <c r="AM372" s="322"/>
    </row>
    <row r="373" spans="1:39" s="308" customFormat="1" ht="15" outlineLevel="1">
      <c r="A373" s="540"/>
      <c r="B373" s="348"/>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436"/>
      <c r="Z373" s="436"/>
      <c r="AA373" s="436"/>
      <c r="AB373" s="436"/>
      <c r="AC373" s="436"/>
      <c r="AD373" s="436"/>
      <c r="AE373" s="436"/>
      <c r="AF373" s="436"/>
      <c r="AG373" s="436"/>
      <c r="AH373" s="436"/>
      <c r="AI373" s="436"/>
      <c r="AJ373" s="436"/>
      <c r="AK373" s="436"/>
      <c r="AL373" s="436"/>
      <c r="AM373" s="338"/>
    </row>
    <row r="374" spans="1:39" s="308" customFormat="1" ht="15.6" outlineLevel="1">
      <c r="A374" s="540"/>
      <c r="B374" s="313" t="s">
        <v>502</v>
      </c>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6"/>
      <c r="Z374" s="436"/>
      <c r="AA374" s="436"/>
      <c r="AB374" s="436"/>
      <c r="AC374" s="436"/>
      <c r="AD374" s="436"/>
      <c r="AE374" s="436"/>
      <c r="AF374" s="436"/>
      <c r="AG374" s="436"/>
      <c r="AH374" s="436"/>
      <c r="AI374" s="436"/>
      <c r="AJ374" s="436"/>
      <c r="AK374" s="436"/>
      <c r="AL374" s="436"/>
      <c r="AM374" s="338"/>
    </row>
    <row r="375" spans="1:39" s="308" customFormat="1" ht="15" outlineLevel="1">
      <c r="A375" s="540">
        <v>31</v>
      </c>
      <c r="B375" s="348" t="s">
        <v>503</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34"/>
      <c r="Z375" s="434"/>
      <c r="AA375" s="434"/>
      <c r="AB375" s="434"/>
      <c r="AC375" s="434"/>
      <c r="AD375" s="434"/>
      <c r="AE375" s="434"/>
      <c r="AF375" s="434"/>
      <c r="AG375" s="434"/>
      <c r="AH375" s="434"/>
      <c r="AI375" s="434"/>
      <c r="AJ375" s="434"/>
      <c r="AK375" s="434"/>
      <c r="AL375" s="434"/>
      <c r="AM375" s="321">
        <f>SUM(Y375:AL375)</f>
        <v>0</v>
      </c>
    </row>
    <row r="376" spans="1:39" s="308" customFormat="1" ht="15" outlineLevel="1">
      <c r="A376" s="540"/>
      <c r="B376" s="348" t="s">
        <v>252</v>
      </c>
      <c r="C376" s="316" t="s">
        <v>164</v>
      </c>
      <c r="D376" s="320"/>
      <c r="E376" s="320"/>
      <c r="F376" s="320"/>
      <c r="G376" s="320"/>
      <c r="H376" s="320"/>
      <c r="I376" s="320"/>
      <c r="J376" s="320"/>
      <c r="K376" s="320"/>
      <c r="L376" s="320"/>
      <c r="M376" s="320"/>
      <c r="N376" s="320">
        <f>N375</f>
        <v>0</v>
      </c>
      <c r="O376" s="320"/>
      <c r="P376" s="320"/>
      <c r="Q376" s="320"/>
      <c r="R376" s="320"/>
      <c r="S376" s="320"/>
      <c r="T376" s="320"/>
      <c r="U376" s="320"/>
      <c r="V376" s="320"/>
      <c r="W376" s="320"/>
      <c r="X376" s="320"/>
      <c r="Y376" s="435">
        <f>Y375</f>
        <v>0</v>
      </c>
      <c r="Z376" s="435">
        <f t="shared" ref="Z376:AL376" si="111">Z375</f>
        <v>0</v>
      </c>
      <c r="AA376" s="435">
        <f t="shared" si="111"/>
        <v>0</v>
      </c>
      <c r="AB376" s="435">
        <f t="shared" si="111"/>
        <v>0</v>
      </c>
      <c r="AC376" s="435">
        <f t="shared" si="111"/>
        <v>0</v>
      </c>
      <c r="AD376" s="435">
        <f t="shared" si="111"/>
        <v>0</v>
      </c>
      <c r="AE376" s="435">
        <f t="shared" si="111"/>
        <v>0</v>
      </c>
      <c r="AF376" s="435">
        <f t="shared" si="111"/>
        <v>0</v>
      </c>
      <c r="AG376" s="435">
        <f t="shared" si="111"/>
        <v>0</v>
      </c>
      <c r="AH376" s="435">
        <f t="shared" si="111"/>
        <v>0</v>
      </c>
      <c r="AI376" s="435">
        <f t="shared" si="111"/>
        <v>0</v>
      </c>
      <c r="AJ376" s="435">
        <f t="shared" si="111"/>
        <v>0</v>
      </c>
      <c r="AK376" s="435">
        <f t="shared" si="111"/>
        <v>0</v>
      </c>
      <c r="AL376" s="435">
        <f t="shared" si="111"/>
        <v>0</v>
      </c>
      <c r="AM376" s="322"/>
    </row>
    <row r="377" spans="1:39" s="308" customFormat="1" ht="15" outlineLevel="1">
      <c r="A377" s="540"/>
      <c r="B377" s="348"/>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6"/>
      <c r="Z377" s="436"/>
      <c r="AA377" s="436"/>
      <c r="AB377" s="436"/>
      <c r="AC377" s="436"/>
      <c r="AD377" s="436"/>
      <c r="AE377" s="436"/>
      <c r="AF377" s="436"/>
      <c r="AG377" s="436"/>
      <c r="AH377" s="436"/>
      <c r="AI377" s="436"/>
      <c r="AJ377" s="436"/>
      <c r="AK377" s="436"/>
      <c r="AL377" s="436"/>
      <c r="AM377" s="338"/>
    </row>
    <row r="378" spans="1:39" s="308" customFormat="1" ht="15" outlineLevel="1">
      <c r="A378" s="540">
        <v>32</v>
      </c>
      <c r="B378" s="348" t="s">
        <v>504</v>
      </c>
      <c r="C378" s="316" t="s">
        <v>25</v>
      </c>
      <c r="D378" s="320"/>
      <c r="E378" s="320"/>
      <c r="F378" s="320"/>
      <c r="G378" s="320"/>
      <c r="H378" s="320"/>
      <c r="I378" s="320"/>
      <c r="J378" s="320"/>
      <c r="K378" s="320"/>
      <c r="L378" s="320"/>
      <c r="M378" s="320"/>
      <c r="N378" s="320">
        <v>0</v>
      </c>
      <c r="O378" s="320"/>
      <c r="P378" s="320"/>
      <c r="Q378" s="320"/>
      <c r="R378" s="320"/>
      <c r="S378" s="320"/>
      <c r="T378" s="320"/>
      <c r="U378" s="320"/>
      <c r="V378" s="320"/>
      <c r="W378" s="320"/>
      <c r="X378" s="320"/>
      <c r="Y378" s="434"/>
      <c r="Z378" s="434"/>
      <c r="AA378" s="434"/>
      <c r="AB378" s="434"/>
      <c r="AC378" s="434"/>
      <c r="AD378" s="434"/>
      <c r="AE378" s="434"/>
      <c r="AF378" s="434"/>
      <c r="AG378" s="434"/>
      <c r="AH378" s="434"/>
      <c r="AI378" s="434"/>
      <c r="AJ378" s="434"/>
      <c r="AK378" s="434"/>
      <c r="AL378" s="434"/>
      <c r="AM378" s="321">
        <f>SUM(Y378:AL378)</f>
        <v>0</v>
      </c>
    </row>
    <row r="379" spans="1:39" s="308" customFormat="1" ht="15" outlineLevel="1">
      <c r="A379" s="540"/>
      <c r="B379" s="348" t="s">
        <v>252</v>
      </c>
      <c r="C379" s="316" t="s">
        <v>164</v>
      </c>
      <c r="D379" s="320"/>
      <c r="E379" s="320"/>
      <c r="F379" s="320"/>
      <c r="G379" s="320"/>
      <c r="H379" s="320"/>
      <c r="I379" s="320"/>
      <c r="J379" s="320"/>
      <c r="K379" s="320"/>
      <c r="L379" s="320"/>
      <c r="M379" s="320"/>
      <c r="N379" s="320">
        <f>N378</f>
        <v>0</v>
      </c>
      <c r="O379" s="320"/>
      <c r="P379" s="320"/>
      <c r="Q379" s="320"/>
      <c r="R379" s="320"/>
      <c r="S379" s="320"/>
      <c r="T379" s="320"/>
      <c r="U379" s="320"/>
      <c r="V379" s="320"/>
      <c r="W379" s="320"/>
      <c r="X379" s="320"/>
      <c r="Y379" s="435">
        <f>Y378</f>
        <v>0</v>
      </c>
      <c r="Z379" s="435">
        <f t="shared" ref="Z379:AL379" si="112">Z378</f>
        <v>0</v>
      </c>
      <c r="AA379" s="435">
        <f t="shared" si="112"/>
        <v>0</v>
      </c>
      <c r="AB379" s="435">
        <f t="shared" si="112"/>
        <v>0</v>
      </c>
      <c r="AC379" s="435">
        <f t="shared" si="112"/>
        <v>0</v>
      </c>
      <c r="AD379" s="435">
        <f t="shared" si="112"/>
        <v>0</v>
      </c>
      <c r="AE379" s="435">
        <f t="shared" si="112"/>
        <v>0</v>
      </c>
      <c r="AF379" s="435">
        <f t="shared" si="112"/>
        <v>0</v>
      </c>
      <c r="AG379" s="435">
        <f t="shared" si="112"/>
        <v>0</v>
      </c>
      <c r="AH379" s="435">
        <f t="shared" si="112"/>
        <v>0</v>
      </c>
      <c r="AI379" s="435">
        <f t="shared" si="112"/>
        <v>0</v>
      </c>
      <c r="AJ379" s="435">
        <f t="shared" si="112"/>
        <v>0</v>
      </c>
      <c r="AK379" s="435">
        <f t="shared" si="112"/>
        <v>0</v>
      </c>
      <c r="AL379" s="435">
        <f t="shared" si="112"/>
        <v>0</v>
      </c>
      <c r="AM379" s="322"/>
    </row>
    <row r="380" spans="1:39" s="308" customFormat="1" ht="15" outlineLevel="1">
      <c r="A380" s="540"/>
      <c r="B380" s="348"/>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436"/>
      <c r="Z380" s="436"/>
      <c r="AA380" s="436"/>
      <c r="AB380" s="436"/>
      <c r="AC380" s="436"/>
      <c r="AD380" s="436"/>
      <c r="AE380" s="436"/>
      <c r="AF380" s="436"/>
      <c r="AG380" s="436"/>
      <c r="AH380" s="436"/>
      <c r="AI380" s="436"/>
      <c r="AJ380" s="436"/>
      <c r="AK380" s="436"/>
      <c r="AL380" s="436"/>
      <c r="AM380" s="338"/>
    </row>
    <row r="381" spans="1:39" s="308" customFormat="1" ht="15" outlineLevel="1">
      <c r="A381" s="540">
        <v>33</v>
      </c>
      <c r="B381" s="348" t="s">
        <v>505</v>
      </c>
      <c r="C381" s="316" t="s">
        <v>25</v>
      </c>
      <c r="D381" s="320"/>
      <c r="E381" s="320"/>
      <c r="F381" s="320"/>
      <c r="G381" s="320"/>
      <c r="H381" s="320"/>
      <c r="I381" s="320"/>
      <c r="J381" s="320"/>
      <c r="K381" s="320"/>
      <c r="L381" s="320"/>
      <c r="M381" s="320"/>
      <c r="N381" s="320">
        <v>0</v>
      </c>
      <c r="O381" s="320"/>
      <c r="P381" s="320"/>
      <c r="Q381" s="320"/>
      <c r="R381" s="320"/>
      <c r="S381" s="320"/>
      <c r="T381" s="320"/>
      <c r="U381" s="320"/>
      <c r="V381" s="320"/>
      <c r="W381" s="320"/>
      <c r="X381" s="320"/>
      <c r="Y381" s="434"/>
      <c r="Z381" s="434"/>
      <c r="AA381" s="434"/>
      <c r="AB381" s="434"/>
      <c r="AC381" s="434"/>
      <c r="AD381" s="434"/>
      <c r="AE381" s="434"/>
      <c r="AF381" s="434"/>
      <c r="AG381" s="434"/>
      <c r="AH381" s="434"/>
      <c r="AI381" s="434"/>
      <c r="AJ381" s="434"/>
      <c r="AK381" s="434"/>
      <c r="AL381" s="434"/>
      <c r="AM381" s="321">
        <f>SUM(Y381:AL381)</f>
        <v>0</v>
      </c>
    </row>
    <row r="382" spans="1:39" s="308" customFormat="1" ht="15" outlineLevel="1">
      <c r="A382" s="540"/>
      <c r="B382" s="348" t="s">
        <v>252</v>
      </c>
      <c r="C382" s="316" t="s">
        <v>164</v>
      </c>
      <c r="D382" s="320"/>
      <c r="E382" s="320"/>
      <c r="F382" s="320"/>
      <c r="G382" s="320"/>
      <c r="H382" s="320"/>
      <c r="I382" s="320"/>
      <c r="J382" s="320"/>
      <c r="K382" s="320"/>
      <c r="L382" s="320"/>
      <c r="M382" s="320"/>
      <c r="N382" s="320">
        <f>N381</f>
        <v>0</v>
      </c>
      <c r="O382" s="320"/>
      <c r="P382" s="320"/>
      <c r="Q382" s="320"/>
      <c r="R382" s="320"/>
      <c r="S382" s="320"/>
      <c r="T382" s="320"/>
      <c r="U382" s="320"/>
      <c r="V382" s="320"/>
      <c r="W382" s="320"/>
      <c r="X382" s="320"/>
      <c r="Y382" s="435">
        <f>Y381</f>
        <v>0</v>
      </c>
      <c r="Z382" s="435">
        <f t="shared" ref="Z382:AK382" si="113">Z381</f>
        <v>0</v>
      </c>
      <c r="AA382" s="435">
        <f t="shared" si="113"/>
        <v>0</v>
      </c>
      <c r="AB382" s="435">
        <f t="shared" si="113"/>
        <v>0</v>
      </c>
      <c r="AC382" s="435">
        <f t="shared" si="113"/>
        <v>0</v>
      </c>
      <c r="AD382" s="435">
        <f t="shared" si="113"/>
        <v>0</v>
      </c>
      <c r="AE382" s="435">
        <f t="shared" si="113"/>
        <v>0</v>
      </c>
      <c r="AF382" s="435">
        <f t="shared" si="113"/>
        <v>0</v>
      </c>
      <c r="AG382" s="435">
        <f t="shared" si="113"/>
        <v>0</v>
      </c>
      <c r="AH382" s="435">
        <f t="shared" si="113"/>
        <v>0</v>
      </c>
      <c r="AI382" s="435">
        <f t="shared" si="113"/>
        <v>0</v>
      </c>
      <c r="AJ382" s="435">
        <f t="shared" si="113"/>
        <v>0</v>
      </c>
      <c r="AK382" s="435">
        <f t="shared" si="113"/>
        <v>0</v>
      </c>
      <c r="AL382" s="435">
        <f>AL381</f>
        <v>0</v>
      </c>
      <c r="AM382" s="322"/>
    </row>
    <row r="383" spans="1:39" ht="15" outlineLevel="1">
      <c r="B383" s="340"/>
      <c r="C383" s="349"/>
      <c r="D383" s="350"/>
      <c r="E383" s="350"/>
      <c r="F383" s="350"/>
      <c r="G383" s="350"/>
      <c r="H383" s="350"/>
      <c r="I383" s="350"/>
      <c r="J383" s="350"/>
      <c r="K383" s="350"/>
      <c r="L383" s="350"/>
      <c r="M383" s="350"/>
      <c r="N383" s="350"/>
      <c r="O383" s="350"/>
      <c r="P383" s="350"/>
      <c r="Q383" s="350"/>
      <c r="R383" s="350"/>
      <c r="S383" s="350"/>
      <c r="T383" s="350"/>
      <c r="U383" s="350"/>
      <c r="V383" s="350"/>
      <c r="W383" s="350"/>
      <c r="X383" s="350"/>
      <c r="Y383" s="326"/>
      <c r="Z383" s="326"/>
      <c r="AA383" s="326"/>
      <c r="AB383" s="326"/>
      <c r="AC383" s="326"/>
      <c r="AD383" s="326"/>
      <c r="AE383" s="326"/>
      <c r="AF383" s="326"/>
      <c r="AG383" s="326"/>
      <c r="AH383" s="326"/>
      <c r="AI383" s="326"/>
      <c r="AJ383" s="326"/>
      <c r="AK383" s="326"/>
      <c r="AL383" s="326"/>
      <c r="AM383" s="331"/>
    </row>
    <row r="384" spans="1:39" ht="15.6">
      <c r="B384" s="351" t="s">
        <v>253</v>
      </c>
      <c r="C384" s="353"/>
      <c r="D384" s="353">
        <f>SUM(D279:D382)</f>
        <v>31997845</v>
      </c>
      <c r="E384" s="353">
        <f t="shared" ref="E384:M384" si="114">SUM(E279:E382)</f>
        <v>31252365.340000004</v>
      </c>
      <c r="F384" s="353">
        <f t="shared" si="114"/>
        <v>31013372.180000003</v>
      </c>
      <c r="G384" s="353">
        <f t="shared" si="114"/>
        <v>30146960.810000002</v>
      </c>
      <c r="H384" s="353">
        <f t="shared" si="114"/>
        <v>27697359.580000002</v>
      </c>
      <c r="I384" s="353">
        <f t="shared" si="114"/>
        <v>26739714.030000001</v>
      </c>
      <c r="J384" s="353">
        <f t="shared" si="114"/>
        <v>26595812.579999998</v>
      </c>
      <c r="K384" s="353">
        <f t="shared" si="114"/>
        <v>26515339.960000001</v>
      </c>
      <c r="L384" s="353">
        <f t="shared" si="114"/>
        <v>24386751.350000001</v>
      </c>
      <c r="M384" s="353">
        <f t="shared" si="114"/>
        <v>21104449.379999999</v>
      </c>
      <c r="N384" s="353"/>
      <c r="O384" s="353">
        <f>SUM(O279:O382)</f>
        <v>24208</v>
      </c>
      <c r="P384" s="353">
        <f t="shared" ref="P384:X384" si="115">SUM(P279:P382)</f>
        <v>6498.4100000000008</v>
      </c>
      <c r="Q384" s="353">
        <f t="shared" si="115"/>
        <v>6465.63</v>
      </c>
      <c r="R384" s="353">
        <f t="shared" si="115"/>
        <v>6338.9400000000014</v>
      </c>
      <c r="S384" s="353">
        <f t="shared" si="115"/>
        <v>5687.7600000000011</v>
      </c>
      <c r="T384" s="353">
        <f t="shared" si="115"/>
        <v>5528.89</v>
      </c>
      <c r="U384" s="353">
        <f t="shared" si="115"/>
        <v>5521.41</v>
      </c>
      <c r="V384" s="353">
        <f t="shared" si="115"/>
        <v>5518.36</v>
      </c>
      <c r="W384" s="353">
        <f t="shared" si="115"/>
        <v>5281.6799999999994</v>
      </c>
      <c r="X384" s="353">
        <f t="shared" si="115"/>
        <v>4750.59</v>
      </c>
      <c r="Y384" s="353">
        <f>IF(Y278="kWh",SUMPRODUCT(D279:D382,Y279:Y382))</f>
        <v>8568080</v>
      </c>
      <c r="Z384" s="353">
        <f>IF(Z278="kWh",SUMPRODUCT(D279:D382,Z279:Z382))</f>
        <v>5150119</v>
      </c>
      <c r="AA384" s="353">
        <f>IF(AA278="kW",SUMPRODUCT(N279:N382,O279:O382,AA279:AA382),SUMPRODUCT(D279:D382,AA279:AA382))</f>
        <v>36078.720000000001</v>
      </c>
      <c r="AB384" s="353">
        <f>IF(AB278="kW",SUMPRODUCT(N279:N382,O279:O382,AB279:AB382),SUMPRODUCT(D279:D382,AB279:AB382))</f>
        <v>3137.2799999999997</v>
      </c>
      <c r="AC384" s="353">
        <f>IF(AC278="kW",SUMPRODUCT(N279:N382,O279:O382,AC279:AC382),SUMPRODUCT(D279:D382,AC279:AC382))</f>
        <v>0</v>
      </c>
      <c r="AD384" s="353">
        <f>IF(AD278="kW",SUMPRODUCT(N279:N382,O279:O382,AD279:AD382),SUMPRODUCT(D279:D382,AD279:AD382))</f>
        <v>0</v>
      </c>
      <c r="AE384" s="353">
        <f>IF(AE278="kW",SUMPRODUCT(N279:N382,O279:O382,AE279:AE382),SUMPRODUCT(D279:D382,AE279:AE382))</f>
        <v>0</v>
      </c>
      <c r="AF384" s="353">
        <f>IF(AF278="kW",SUMPRODUCT(N279:N382,O279:O382,AF279:AF382),SUMPRODUCT(D279:D382,AF279:AF382))</f>
        <v>0</v>
      </c>
      <c r="AG384" s="353">
        <f>IF(AG278="kW",SUMPRODUCT(N279:N382,O279:O382,AG279:AG382),SUMPRODUCT(D279:D382,AG279:AG382))</f>
        <v>0</v>
      </c>
      <c r="AH384" s="353">
        <f>IF(AH278="kW",SUMPRODUCT(N279:N382,O279:O382,AH279:AH382),SUMPRODUCT(D279:D382,AH279:AH382))</f>
        <v>0</v>
      </c>
      <c r="AI384" s="353">
        <f>IF(AI278="kW",SUMPRODUCT(N279:N382,O279:O382,AI279:AI382),SUMPRODUCT(D279:D382,AI279:AI382))</f>
        <v>0</v>
      </c>
      <c r="AJ384" s="353">
        <f>IF(AJ278="kW",SUMPRODUCT(N279:N382,O279:O382,AJ279:AJ382),SUMPRODUCT(D279:D382,AJ279:AJ382))</f>
        <v>0</v>
      </c>
      <c r="AK384" s="353">
        <f>IF(AK278="kW",SUMPRODUCT(N279:N382,O279:O382,AK279:AK382),SUMPRODUCT(D279:D382,AK279:AK382))</f>
        <v>0</v>
      </c>
      <c r="AL384" s="353">
        <f>IF(AL278="kW",SUMPRODUCT(N279:N382,O279:O382,AL279:AL382),SUMPRODUCT(D279:D382,AL279:AL382))</f>
        <v>0</v>
      </c>
      <c r="AM384" s="354"/>
    </row>
    <row r="385" spans="1:41" ht="15.6">
      <c r="B385" s="415" t="s">
        <v>254</v>
      </c>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352">
        <f>HLOOKUP(Y277,'2. LRAMVA Threshold'!$B$27:$Q$38,5,FALSE)</f>
        <v>0</v>
      </c>
      <c r="Z385" s="352">
        <f>HLOOKUP(Z277,'2. LRAMVA Threshold'!$B$27:$Q$38,5,FALSE)</f>
        <v>0</v>
      </c>
      <c r="AA385" s="352">
        <f>HLOOKUP(AA277,'2. LRAMVA Threshold'!$B$27:$Q$38,5,FALSE)</f>
        <v>0</v>
      </c>
      <c r="AB385" s="352">
        <f>HLOOKUP(AB277,'2. LRAMVA Threshold'!$B$27:$Q$38,5,FALSE)</f>
        <v>0</v>
      </c>
      <c r="AC385" s="352">
        <f>HLOOKUP(AC277,'2. LRAMVA Threshold'!$B$27:$Q$38,5,FALSE)</f>
        <v>0</v>
      </c>
      <c r="AD385" s="352">
        <f>HLOOKUP(AD277,'2. LRAMVA Threshold'!$B$27:$Q$38,5,FALSE)</f>
        <v>0</v>
      </c>
      <c r="AE385" s="352">
        <f>HLOOKUP(AE277,'2. LRAMVA Threshold'!$B$27:$Q$38,5,FALSE)</f>
        <v>0</v>
      </c>
      <c r="AF385" s="352">
        <f>HLOOKUP(AF277,'2. LRAMVA Threshold'!$B$27:$Q$38,5,FALSE)</f>
        <v>0</v>
      </c>
      <c r="AG385" s="352">
        <f>HLOOKUP(AG277,'2. LRAMVA Threshold'!$B$27:$Q$38,5,FALSE)</f>
        <v>0</v>
      </c>
      <c r="AH385" s="352">
        <f>HLOOKUP(AH277,'2. LRAMVA Threshold'!$B$27:$Q$38,5,FALSE)</f>
        <v>0</v>
      </c>
      <c r="AI385" s="352">
        <f>HLOOKUP(AI277,'2. LRAMVA Threshold'!$B$27:$Q$38,5,FALSE)</f>
        <v>0</v>
      </c>
      <c r="AJ385" s="352">
        <f>HLOOKUP(AJ277,'2. LRAMVA Threshold'!$B$27:$Q$38,5,FALSE)</f>
        <v>0</v>
      </c>
      <c r="AK385" s="352">
        <f>HLOOKUP(AK277,'2. LRAMVA Threshold'!$B$27:$Q$38,5,FALSE)</f>
        <v>0</v>
      </c>
      <c r="AL385" s="352">
        <f>HLOOKUP(AL277,'2. LRAMVA Threshold'!$B$27:$Q$38,5,FALSE)</f>
        <v>0</v>
      </c>
      <c r="AM385" s="417"/>
    </row>
    <row r="386" spans="1:41" ht="15">
      <c r="B386" s="418"/>
      <c r="C386" s="419"/>
      <c r="D386" s="420"/>
      <c r="E386" s="420"/>
      <c r="F386" s="420"/>
      <c r="G386" s="420"/>
      <c r="H386" s="420"/>
      <c r="I386" s="420"/>
      <c r="J386" s="420"/>
      <c r="K386" s="420"/>
      <c r="L386" s="420"/>
      <c r="M386" s="420"/>
      <c r="N386" s="420"/>
      <c r="O386" s="421"/>
      <c r="P386" s="420"/>
      <c r="Q386" s="420"/>
      <c r="R386" s="420"/>
      <c r="S386" s="422"/>
      <c r="T386" s="422"/>
      <c r="U386" s="422"/>
      <c r="V386" s="422"/>
      <c r="W386" s="420"/>
      <c r="X386" s="420"/>
      <c r="Y386" s="423"/>
      <c r="Z386" s="423"/>
      <c r="AA386" s="423"/>
      <c r="AB386" s="423"/>
      <c r="AC386" s="423"/>
      <c r="AD386" s="423"/>
      <c r="AE386" s="423"/>
      <c r="AF386" s="423"/>
      <c r="AG386" s="423"/>
      <c r="AH386" s="423"/>
      <c r="AI386" s="423"/>
      <c r="AJ386" s="423"/>
      <c r="AK386" s="423"/>
      <c r="AL386" s="423"/>
      <c r="AM386" s="424"/>
    </row>
    <row r="387" spans="1:41" ht="15">
      <c r="B387" s="348" t="s">
        <v>167</v>
      </c>
      <c r="C387" s="362"/>
      <c r="D387" s="362"/>
      <c r="E387" s="400"/>
      <c r="F387" s="400"/>
      <c r="G387" s="400"/>
      <c r="H387" s="400"/>
      <c r="I387" s="400"/>
      <c r="J387" s="400"/>
      <c r="K387" s="400"/>
      <c r="L387" s="400"/>
      <c r="M387" s="400"/>
      <c r="N387" s="400"/>
      <c r="O387" s="316"/>
      <c r="P387" s="364"/>
      <c r="Q387" s="364"/>
      <c r="R387" s="364"/>
      <c r="S387" s="363"/>
      <c r="T387" s="363"/>
      <c r="U387" s="363"/>
      <c r="V387" s="363"/>
      <c r="W387" s="364"/>
      <c r="X387" s="364"/>
      <c r="Y387" s="365">
        <f>HLOOKUP(Y$20,'3.  Distribution Rates'!$C$122:$P$133,5,FALSE)</f>
        <v>0</v>
      </c>
      <c r="Z387" s="365">
        <f>HLOOKUP(Z$20,'3.  Distribution Rates'!$C$122:$P$133,5,FALSE)</f>
        <v>0</v>
      </c>
      <c r="AA387" s="365">
        <f>HLOOKUP(AA$20,'3.  Distribution Rates'!$C$122:$P$133,5,FALSE)</f>
        <v>0</v>
      </c>
      <c r="AB387" s="365">
        <f>HLOOKUP(AB$20,'3.  Distribution Rates'!$C$122:$P$133,5,FALSE)</f>
        <v>0</v>
      </c>
      <c r="AC387" s="365">
        <f>HLOOKUP(AC$20,'3.  Distribution Rates'!$C$122:$P$133,5,FALSE)</f>
        <v>0</v>
      </c>
      <c r="AD387" s="365">
        <f>HLOOKUP(AD$20,'3.  Distribution Rates'!$C$122:$P$133,5,FALSE)</f>
        <v>0</v>
      </c>
      <c r="AE387" s="365">
        <f>HLOOKUP(AE$20,'3.  Distribution Rates'!$C$122:$P$133,5,FALSE)</f>
        <v>0</v>
      </c>
      <c r="AF387" s="365">
        <f>HLOOKUP(AF$20,'3.  Distribution Rates'!$C$122:$P$133,5,FALSE)</f>
        <v>0</v>
      </c>
      <c r="AG387" s="365">
        <f>HLOOKUP(AG$20,'3.  Distribution Rates'!$C$122:$P$133,5,FALSE)</f>
        <v>0</v>
      </c>
      <c r="AH387" s="365">
        <f>HLOOKUP(AH$20,'3.  Distribution Rates'!$C$122:$P$133,5,FALSE)</f>
        <v>0</v>
      </c>
      <c r="AI387" s="365">
        <f>HLOOKUP(AI$20,'3.  Distribution Rates'!$C$122:$P$133,5,FALSE)</f>
        <v>0</v>
      </c>
      <c r="AJ387" s="365">
        <f>HLOOKUP(AJ$20,'3.  Distribution Rates'!$C$122:$P$133,5,FALSE)</f>
        <v>0</v>
      </c>
      <c r="AK387" s="365">
        <f>HLOOKUP(AK$20,'3.  Distribution Rates'!$C$122:$P$133,5,FALSE)</f>
        <v>0</v>
      </c>
      <c r="AL387" s="365">
        <f>HLOOKUP(AL$20,'3.  Distribution Rates'!$C$122:$P$133,5,FALSE)</f>
        <v>0</v>
      </c>
      <c r="AM387" s="425"/>
    </row>
    <row r="388" spans="1:41" ht="15">
      <c r="B388" s="348" t="s">
        <v>157</v>
      </c>
      <c r="C388" s="369"/>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2">
        <f t="shared" ref="Y388:AL388" si="116">Y136*Y387</f>
        <v>0</v>
      </c>
      <c r="Z388" s="402">
        <f t="shared" si="116"/>
        <v>0</v>
      </c>
      <c r="AA388" s="402">
        <f t="shared" si="116"/>
        <v>0</v>
      </c>
      <c r="AB388" s="402">
        <f t="shared" si="116"/>
        <v>0</v>
      </c>
      <c r="AC388" s="402">
        <f t="shared" si="116"/>
        <v>0</v>
      </c>
      <c r="AD388" s="402">
        <f t="shared" si="116"/>
        <v>0</v>
      </c>
      <c r="AE388" s="402">
        <f t="shared" si="116"/>
        <v>0</v>
      </c>
      <c r="AF388" s="402">
        <f t="shared" si="116"/>
        <v>0</v>
      </c>
      <c r="AG388" s="402">
        <f t="shared" si="116"/>
        <v>0</v>
      </c>
      <c r="AH388" s="402">
        <f t="shared" si="116"/>
        <v>0</v>
      </c>
      <c r="AI388" s="402">
        <f t="shared" si="116"/>
        <v>0</v>
      </c>
      <c r="AJ388" s="402">
        <f t="shared" si="116"/>
        <v>0</v>
      </c>
      <c r="AK388" s="402">
        <f t="shared" si="116"/>
        <v>0</v>
      </c>
      <c r="AL388" s="402">
        <f t="shared" si="116"/>
        <v>0</v>
      </c>
      <c r="AM388" s="401">
        <f>SUM(Y388:AL388)</f>
        <v>0</v>
      </c>
      <c r="AO388" s="308"/>
    </row>
    <row r="389" spans="1:41" ht="15">
      <c r="B389" s="348" t="s">
        <v>158</v>
      </c>
      <c r="C389" s="369"/>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2">
        <f t="shared" ref="Y389:AL389" si="117">Y265*Y387</f>
        <v>0</v>
      </c>
      <c r="Z389" s="402">
        <f t="shared" si="117"/>
        <v>0</v>
      </c>
      <c r="AA389" s="402">
        <f t="shared" si="117"/>
        <v>0</v>
      </c>
      <c r="AB389" s="402">
        <f t="shared" si="117"/>
        <v>0</v>
      </c>
      <c r="AC389" s="402">
        <f t="shared" si="117"/>
        <v>0</v>
      </c>
      <c r="AD389" s="402">
        <f t="shared" si="117"/>
        <v>0</v>
      </c>
      <c r="AE389" s="402">
        <f t="shared" si="117"/>
        <v>0</v>
      </c>
      <c r="AF389" s="402">
        <f t="shared" si="117"/>
        <v>0</v>
      </c>
      <c r="AG389" s="402">
        <f t="shared" si="117"/>
        <v>0</v>
      </c>
      <c r="AH389" s="402">
        <f t="shared" si="117"/>
        <v>0</v>
      </c>
      <c r="AI389" s="402">
        <f t="shared" si="117"/>
        <v>0</v>
      </c>
      <c r="AJ389" s="402">
        <f t="shared" si="117"/>
        <v>0</v>
      </c>
      <c r="AK389" s="402">
        <f t="shared" si="117"/>
        <v>0</v>
      </c>
      <c r="AL389" s="402">
        <f t="shared" si="117"/>
        <v>0</v>
      </c>
      <c r="AM389" s="401">
        <f t="shared" ref="AM389:AM390" si="118">SUM(Y389:AL389)</f>
        <v>0</v>
      </c>
    </row>
    <row r="390" spans="1:41" ht="15">
      <c r="B390" s="348" t="s">
        <v>159</v>
      </c>
      <c r="C390" s="369"/>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2">
        <f>Y384*Y387</f>
        <v>0</v>
      </c>
      <c r="Z390" s="402">
        <f t="shared" ref="Z390:AE390" si="119">Z384*Z387</f>
        <v>0</v>
      </c>
      <c r="AA390" s="402">
        <f t="shared" si="119"/>
        <v>0</v>
      </c>
      <c r="AB390" s="402">
        <f t="shared" si="119"/>
        <v>0</v>
      </c>
      <c r="AC390" s="402">
        <f t="shared" si="119"/>
        <v>0</v>
      </c>
      <c r="AD390" s="402">
        <f t="shared" si="119"/>
        <v>0</v>
      </c>
      <c r="AE390" s="402">
        <f t="shared" si="119"/>
        <v>0</v>
      </c>
      <c r="AF390" s="402">
        <f t="shared" ref="AF390:AL390" si="120">AF384*AF387</f>
        <v>0</v>
      </c>
      <c r="AG390" s="402">
        <f t="shared" si="120"/>
        <v>0</v>
      </c>
      <c r="AH390" s="402">
        <f t="shared" si="120"/>
        <v>0</v>
      </c>
      <c r="AI390" s="402">
        <f t="shared" si="120"/>
        <v>0</v>
      </c>
      <c r="AJ390" s="402">
        <f t="shared" si="120"/>
        <v>0</v>
      </c>
      <c r="AK390" s="402">
        <f t="shared" si="120"/>
        <v>0</v>
      </c>
      <c r="AL390" s="402">
        <f t="shared" si="120"/>
        <v>0</v>
      </c>
      <c r="AM390" s="401">
        <f t="shared" si="118"/>
        <v>0</v>
      </c>
    </row>
    <row r="391" spans="1:41" s="404" customFormat="1" ht="15.6">
      <c r="A391" s="542"/>
      <c r="B391" s="373" t="s">
        <v>260</v>
      </c>
      <c r="C391" s="369"/>
      <c r="D391" s="360"/>
      <c r="E391" s="358"/>
      <c r="F391" s="358"/>
      <c r="G391" s="358"/>
      <c r="H391" s="358"/>
      <c r="I391" s="358"/>
      <c r="J391" s="358"/>
      <c r="K391" s="358"/>
      <c r="L391" s="358"/>
      <c r="M391" s="358"/>
      <c r="N391" s="358"/>
      <c r="O391" s="325"/>
      <c r="P391" s="358"/>
      <c r="Q391" s="358"/>
      <c r="R391" s="358"/>
      <c r="S391" s="360"/>
      <c r="T391" s="360"/>
      <c r="U391" s="360"/>
      <c r="V391" s="360"/>
      <c r="W391" s="358"/>
      <c r="X391" s="358"/>
      <c r="Y391" s="370">
        <f>SUM(Y388:Y390)</f>
        <v>0</v>
      </c>
      <c r="Z391" s="370">
        <f>SUM(Z388:Z390)</f>
        <v>0</v>
      </c>
      <c r="AA391" s="370">
        <f t="shared" ref="AA391:AE391" si="121">SUM(AA388:AA390)</f>
        <v>0</v>
      </c>
      <c r="AB391" s="370">
        <f t="shared" si="121"/>
        <v>0</v>
      </c>
      <c r="AC391" s="370">
        <f t="shared" si="121"/>
        <v>0</v>
      </c>
      <c r="AD391" s="370">
        <f t="shared" si="121"/>
        <v>0</v>
      </c>
      <c r="AE391" s="370">
        <f t="shared" si="121"/>
        <v>0</v>
      </c>
      <c r="AF391" s="370">
        <f t="shared" ref="AF391:AL391" si="122">SUM(AF388:AF390)</f>
        <v>0</v>
      </c>
      <c r="AG391" s="370">
        <f t="shared" si="122"/>
        <v>0</v>
      </c>
      <c r="AH391" s="370">
        <f t="shared" si="122"/>
        <v>0</v>
      </c>
      <c r="AI391" s="370">
        <f t="shared" si="122"/>
        <v>0</v>
      </c>
      <c r="AJ391" s="370">
        <f t="shared" si="122"/>
        <v>0</v>
      </c>
      <c r="AK391" s="370">
        <f t="shared" si="122"/>
        <v>0</v>
      </c>
      <c r="AL391" s="370">
        <f t="shared" si="122"/>
        <v>0</v>
      </c>
      <c r="AM391" s="372">
        <f>SUM(AM388:AM390)</f>
        <v>0</v>
      </c>
    </row>
    <row r="392" spans="1:41" s="404" customFormat="1" ht="15.6">
      <c r="A392" s="542"/>
      <c r="B392" s="373" t="s">
        <v>255</v>
      </c>
      <c r="C392" s="369"/>
      <c r="D392" s="374"/>
      <c r="E392" s="358"/>
      <c r="F392" s="358"/>
      <c r="G392" s="358"/>
      <c r="H392" s="358"/>
      <c r="I392" s="358"/>
      <c r="J392" s="358"/>
      <c r="K392" s="358"/>
      <c r="L392" s="358"/>
      <c r="M392" s="358"/>
      <c r="N392" s="358"/>
      <c r="O392" s="325"/>
      <c r="P392" s="358"/>
      <c r="Q392" s="358"/>
      <c r="R392" s="358"/>
      <c r="S392" s="360"/>
      <c r="T392" s="360"/>
      <c r="U392" s="360"/>
      <c r="V392" s="360"/>
      <c r="W392" s="358"/>
      <c r="X392" s="358"/>
      <c r="Y392" s="371">
        <f t="shared" ref="Y392:AE392" si="123">Y385*Y387</f>
        <v>0</v>
      </c>
      <c r="Z392" s="371">
        <f t="shared" si="123"/>
        <v>0</v>
      </c>
      <c r="AA392" s="371">
        <f>AA385*AA387</f>
        <v>0</v>
      </c>
      <c r="AB392" s="371">
        <f t="shared" si="123"/>
        <v>0</v>
      </c>
      <c r="AC392" s="371">
        <f t="shared" si="123"/>
        <v>0</v>
      </c>
      <c r="AD392" s="371">
        <f t="shared" si="123"/>
        <v>0</v>
      </c>
      <c r="AE392" s="371">
        <f t="shared" si="123"/>
        <v>0</v>
      </c>
      <c r="AF392" s="371">
        <f t="shared" ref="AF392:AL392" si="124">AF385*AF387</f>
        <v>0</v>
      </c>
      <c r="AG392" s="371">
        <f t="shared" si="124"/>
        <v>0</v>
      </c>
      <c r="AH392" s="371">
        <f t="shared" si="124"/>
        <v>0</v>
      </c>
      <c r="AI392" s="371">
        <f t="shared" si="124"/>
        <v>0</v>
      </c>
      <c r="AJ392" s="371">
        <f t="shared" si="124"/>
        <v>0</v>
      </c>
      <c r="AK392" s="371">
        <f t="shared" si="124"/>
        <v>0</v>
      </c>
      <c r="AL392" s="371">
        <f t="shared" si="124"/>
        <v>0</v>
      </c>
      <c r="AM392" s="372">
        <f>SUM(Y392:AL392)</f>
        <v>0</v>
      </c>
    </row>
    <row r="393" spans="1:41" ht="15.75" customHeight="1">
      <c r="A393" s="542"/>
      <c r="B393" s="373" t="s">
        <v>267</v>
      </c>
      <c r="C393" s="369"/>
      <c r="D393" s="374"/>
      <c r="E393" s="358"/>
      <c r="F393" s="358"/>
      <c r="G393" s="358"/>
      <c r="H393" s="358"/>
      <c r="I393" s="358"/>
      <c r="J393" s="358"/>
      <c r="K393" s="358"/>
      <c r="L393" s="358"/>
      <c r="M393" s="358"/>
      <c r="N393" s="358"/>
      <c r="O393" s="325"/>
      <c r="P393" s="358"/>
      <c r="Q393" s="358"/>
      <c r="R393" s="358"/>
      <c r="S393" s="374"/>
      <c r="T393" s="374"/>
      <c r="U393" s="374"/>
      <c r="V393" s="374"/>
      <c r="W393" s="358"/>
      <c r="X393" s="358"/>
      <c r="Y393" s="325"/>
      <c r="Z393" s="375"/>
      <c r="AA393" s="375"/>
      <c r="AB393" s="375"/>
      <c r="AC393" s="375"/>
      <c r="AD393" s="375"/>
      <c r="AE393" s="375"/>
      <c r="AF393" s="375"/>
      <c r="AG393" s="375"/>
      <c r="AH393" s="375"/>
      <c r="AI393" s="375"/>
      <c r="AJ393" s="375"/>
      <c r="AK393" s="375"/>
      <c r="AL393" s="375"/>
      <c r="AM393" s="372">
        <f>AM391-AM392</f>
        <v>0</v>
      </c>
    </row>
    <row r="394" spans="1:41" ht="15">
      <c r="B394" s="348"/>
      <c r="C394" s="374"/>
      <c r="D394" s="374"/>
      <c r="E394" s="358"/>
      <c r="F394" s="358"/>
      <c r="G394" s="358"/>
      <c r="H394" s="358"/>
      <c r="I394" s="358"/>
      <c r="J394" s="358"/>
      <c r="K394" s="358"/>
      <c r="L394" s="358"/>
      <c r="M394" s="358"/>
      <c r="N394" s="358"/>
      <c r="O394" s="325"/>
      <c r="P394" s="358"/>
      <c r="Q394" s="358"/>
      <c r="R394" s="358"/>
      <c r="S394" s="374"/>
      <c r="T394" s="369"/>
      <c r="U394" s="374"/>
      <c r="V394" s="374"/>
      <c r="W394" s="358"/>
      <c r="X394" s="358"/>
      <c r="Y394" s="278"/>
      <c r="Z394" s="278"/>
      <c r="AA394" s="278"/>
      <c r="AB394" s="278"/>
      <c r="AC394" s="278"/>
      <c r="AD394" s="278"/>
      <c r="AE394" s="278"/>
      <c r="AF394" s="278"/>
      <c r="AG394" s="278"/>
      <c r="AH394" s="278"/>
      <c r="AI394" s="278"/>
      <c r="AJ394" s="278"/>
      <c r="AK394" s="278"/>
      <c r="AL394" s="278"/>
      <c r="AM394" s="377"/>
    </row>
    <row r="395" spans="1:41" ht="15">
      <c r="B395" s="348" t="s">
        <v>72</v>
      </c>
      <c r="C395" s="380"/>
      <c r="D395" s="304"/>
      <c r="E395" s="304"/>
      <c r="F395" s="304"/>
      <c r="G395" s="304"/>
      <c r="H395" s="304"/>
      <c r="I395" s="304"/>
      <c r="J395" s="304"/>
      <c r="K395" s="304"/>
      <c r="L395" s="304"/>
      <c r="M395" s="304"/>
      <c r="N395" s="304"/>
      <c r="O395" s="381"/>
      <c r="P395" s="304"/>
      <c r="Q395" s="304"/>
      <c r="R395" s="304"/>
      <c r="S395" s="329"/>
      <c r="T395" s="334"/>
      <c r="U395" s="334"/>
      <c r="V395" s="304"/>
      <c r="W395" s="304"/>
      <c r="X395" s="334"/>
      <c r="Y395" s="316">
        <f>SUMPRODUCT(E279:E382,Y279:Y382)</f>
        <v>8460444.5800000001</v>
      </c>
      <c r="Z395" s="316">
        <f>SUMPRODUCT(E279:E382,Z279:Z382)</f>
        <v>5150118.1999999993</v>
      </c>
      <c r="AA395" s="316">
        <f>IF(AA278="kW",SUMPRODUCT(N279:N382,P279:P382,AA279:AA382),SUMPRODUCT(E279:E382,AA279:AA382))</f>
        <v>35031.907200000001</v>
      </c>
      <c r="AB395" s="316">
        <f>IF(AB278="kW",SUMPRODUCT(N279:N382,P279:P382,AB279:AB382),SUMPRODUCT(E279:E382,AB279:AB382))</f>
        <v>3046.2527999999998</v>
      </c>
      <c r="AC395" s="316">
        <f>IF(AC278="kW",SUMPRODUCT(N279:N382,P279:P382,AC279:AC382),SUMPRODUCT(E279:E382,AC279:AC382))</f>
        <v>0</v>
      </c>
      <c r="AD395" s="316">
        <f>IF(AD278="kW",SUMPRODUCT(N279:N382,P279:P382,AD279:AD382),SUMPRODUCT(E279:E382, AD279:AD382))</f>
        <v>0</v>
      </c>
      <c r="AE395" s="316">
        <f>IF(AE278="kW",SUMPRODUCT(N279:N382,P279:P382,AE279:AE382),SUMPRODUCT(E279:E382,AE279:AE382))</f>
        <v>0</v>
      </c>
      <c r="AF395" s="316">
        <f>IF(AF278="kW",SUMPRODUCT(N279:N382,P279:P382,AF279:AF382),SUMPRODUCT(E279:E382,AF279:AF382))</f>
        <v>0</v>
      </c>
      <c r="AG395" s="316">
        <f>IF(AG278="kW",SUMPRODUCT(N279:N382,P279:P382,AG279:AG382),SUMPRODUCT(E279:E382,AG279:AG382))</f>
        <v>0</v>
      </c>
      <c r="AH395" s="316">
        <f>IF(AH278="kW",SUMPRODUCT(N279:N382,P279:P382,AH279:AH382),SUMPRODUCT(E279:E382,AH279:AH382))</f>
        <v>0</v>
      </c>
      <c r="AI395" s="316">
        <f>IF(AI278="kW",SUMPRODUCT(N279:N382,P279:P382,AI279:AI382),SUMPRODUCT(E279:E382,AI279:AI382))</f>
        <v>0</v>
      </c>
      <c r="AJ395" s="316">
        <f>IF(AJ278="kW",SUMPRODUCT(N279:N382,P279:P382,AJ279:AJ382),SUMPRODUCT(E279:E382,AJ279:AJ382))</f>
        <v>0</v>
      </c>
      <c r="AK395" s="316">
        <f>IF(AK278="kW",SUMPRODUCT(N279:N382,P279:P382,AK279:AK382),SUMPRODUCT(E279:E382,AK279:AK382))</f>
        <v>0</v>
      </c>
      <c r="AL395" s="316">
        <f>IF(AL278="kW",SUMPRODUCT(N279:N382,P279:P382,AL279:AL382),SUMPRODUCT(E279:E382,AL279:AL382))</f>
        <v>0</v>
      </c>
      <c r="AM395" s="361"/>
    </row>
    <row r="396" spans="1:41" ht="15">
      <c r="B396" s="348" t="s">
        <v>196</v>
      </c>
      <c r="C396" s="380"/>
      <c r="D396" s="304"/>
      <c r="E396" s="304"/>
      <c r="F396" s="304"/>
      <c r="G396" s="304"/>
      <c r="H396" s="304"/>
      <c r="I396" s="304"/>
      <c r="J396" s="304"/>
      <c r="K396" s="304"/>
      <c r="L396" s="304"/>
      <c r="M396" s="304"/>
      <c r="N396" s="304"/>
      <c r="O396" s="381"/>
      <c r="P396" s="304"/>
      <c r="Q396" s="304"/>
      <c r="R396" s="304"/>
      <c r="S396" s="329"/>
      <c r="T396" s="334"/>
      <c r="U396" s="334"/>
      <c r="V396" s="304"/>
      <c r="W396" s="304"/>
      <c r="X396" s="334"/>
      <c r="Y396" s="316">
        <f>SUMPRODUCT(F279:F382,Y279:Y382)</f>
        <v>8298943.2300000004</v>
      </c>
      <c r="Z396" s="316">
        <f>SUMPRODUCT(F279:F382,Z279:Z382)</f>
        <v>5127794.4799999995</v>
      </c>
      <c r="AA396" s="316">
        <f>IF(AA278="kW",SUMPRODUCT(N279:N382,Q279:Q382,AA279:AA382),SUMPRODUCT(F279:F382,AA279:AA382))</f>
        <v>34836.0576</v>
      </c>
      <c r="AB396" s="316">
        <f>IF(AB278="kW",SUMPRODUCT(N279:N382,Q279:Q382,AB279:AB382),SUMPRODUCT(F279:F382,AB279:AB382))</f>
        <v>3029.2224000000001</v>
      </c>
      <c r="AC396" s="316">
        <f>IF(AC278="kW",SUMPRODUCT(N279:N382,Q279:Q382,AC279:AC382),SUMPRODUCT(F279:F382, AC279:AC382))</f>
        <v>0</v>
      </c>
      <c r="AD396" s="316">
        <f>IF(AD278="kW",SUMPRODUCT(N279:N382,Q279:Q382,AD279:AD382),SUMPRODUCT(F279:F382, AD279:AD382))</f>
        <v>0</v>
      </c>
      <c r="AE396" s="316">
        <f>IF(AE278="kW",SUMPRODUCT(N279:N382,Q279:Q382,AE279:AE382),SUMPRODUCT(F279:F382,AE279:AE382))</f>
        <v>0</v>
      </c>
      <c r="AF396" s="316">
        <f>IF(AF278="kW",SUMPRODUCT(N279:N382,Q279:Q382,AF279:AF382),SUMPRODUCT(F279:F382,AF279:AF382))</f>
        <v>0</v>
      </c>
      <c r="AG396" s="316">
        <f>IF(AG278="kW",SUMPRODUCT(N279:N382,Q279:Q382,AG279:AG382),SUMPRODUCT(F279:F382,AG279:AG382))</f>
        <v>0</v>
      </c>
      <c r="AH396" s="316">
        <f>IF(AH278="kW",SUMPRODUCT(N279:N382,Q279:Q382,AH279:AH382),SUMPRODUCT(F279:F382,AH279:AH382))</f>
        <v>0</v>
      </c>
      <c r="AI396" s="316">
        <f>IF(AI278="kW",SUMPRODUCT(N279:N382,Q279:Q382,AI279:AI382),SUMPRODUCT(F279:F382,AI279:AI382))</f>
        <v>0</v>
      </c>
      <c r="AJ396" s="316">
        <f>IF(AJ278="kW",SUMPRODUCT(N279:N382,Q279:Q382,AJ279:AJ382),SUMPRODUCT(F279:F382,AJ279:AJ382))</f>
        <v>0</v>
      </c>
      <c r="AK396" s="316">
        <f>IF(AK278="kW",SUMPRODUCT(N279:N382,Q279:Q382,AK279:AK382),SUMPRODUCT(F279:F382,AK279:AK382))</f>
        <v>0</v>
      </c>
      <c r="AL396" s="316">
        <f>IF(AL278="kW",SUMPRODUCT(N279:N382,Q279:Q382,AL279:AL382),SUMPRODUCT(F279:F382,AL279:AL382))</f>
        <v>0</v>
      </c>
      <c r="AM396" s="361"/>
    </row>
    <row r="397" spans="1:41" ht="15">
      <c r="B397" s="348" t="s">
        <v>197</v>
      </c>
      <c r="C397" s="380"/>
      <c r="D397" s="304"/>
      <c r="E397" s="304"/>
      <c r="F397" s="304"/>
      <c r="G397" s="304"/>
      <c r="H397" s="304"/>
      <c r="I397" s="304"/>
      <c r="J397" s="304"/>
      <c r="K397" s="304"/>
      <c r="L397" s="304"/>
      <c r="M397" s="304"/>
      <c r="N397" s="304"/>
      <c r="O397" s="381"/>
      <c r="P397" s="304"/>
      <c r="Q397" s="304"/>
      <c r="R397" s="304"/>
      <c r="S397" s="329"/>
      <c r="T397" s="334"/>
      <c r="U397" s="334"/>
      <c r="V397" s="304"/>
      <c r="W397" s="304"/>
      <c r="X397" s="334"/>
      <c r="Y397" s="316">
        <f>SUMPRODUCT(G279:G382,Y279:Y382)</f>
        <v>7746553.629999999</v>
      </c>
      <c r="Z397" s="316">
        <f>SUMPRODUCT(G279:G382,Z279:Z382)</f>
        <v>5008482.7199999988</v>
      </c>
      <c r="AA397" s="316">
        <f>IF(AA278="kW",SUMPRODUCT(N279:N382,R279:R382,AA279:AA382),SUMPRODUCT(G279:G382,AA279:AA382))</f>
        <v>34144.622400000007</v>
      </c>
      <c r="AB397" s="316">
        <f>IF(AB278="kW",SUMPRODUCT(N279:N382,R279:R382,AB279:AB382),SUMPRODUCT(G279:G382,AB279:AB382))</f>
        <v>2969.0976000000005</v>
      </c>
      <c r="AC397" s="316">
        <f>IF(AC278="kW",SUMPRODUCT(N279:N382,R279:R382,AC279:AC382),SUMPRODUCT(G279:G382, AC279:AC382))</f>
        <v>0</v>
      </c>
      <c r="AD397" s="316">
        <f>IF(AD278="kW",SUMPRODUCT(N279:N382,R279:R382,AD279:AD382),SUMPRODUCT(G279:G382, AD279:AD382))</f>
        <v>0</v>
      </c>
      <c r="AE397" s="316">
        <f>IF(AE278="kW",SUMPRODUCT(N279:N382,R279:R382,AE279:AE382),SUMPRODUCT(G279:G382,AE279:AE382))</f>
        <v>0</v>
      </c>
      <c r="AF397" s="316">
        <f>IF(AF278="kW",SUMPRODUCT(N279:N382,R279:R382,AF279:AF382),SUMPRODUCT(G279:G382,AF279:AF382))</f>
        <v>0</v>
      </c>
      <c r="AG397" s="316">
        <f>IF(AG278="kW",SUMPRODUCT(N279:N382,R279:R382,AG279:AG382),SUMPRODUCT(G279:G382,AG279:AG382))</f>
        <v>0</v>
      </c>
      <c r="AH397" s="316">
        <f>IF(AH278="kW",SUMPRODUCT(N279:N382,R279:R382,AH279:AH382),SUMPRODUCT(G279:G382,AH279:AH382))</f>
        <v>0</v>
      </c>
      <c r="AI397" s="316">
        <f>IF(AI278="kW",SUMPRODUCT(N279:N382,R279:R382,AI279:AI382),SUMPRODUCT(G279:G382,AI279:AI382))</f>
        <v>0</v>
      </c>
      <c r="AJ397" s="316">
        <f>IF(AJ278="kW",SUMPRODUCT(N279:N382,R279:R382,AJ279:AJ382),SUMPRODUCT(G279:G382,AJ279:AJ382))</f>
        <v>0</v>
      </c>
      <c r="AK397" s="316">
        <f>IF(AK278="kW",SUMPRODUCT(N279:N382,R279:R382,AK279:AK382),SUMPRODUCT(G279:G382,AK279:AK382))</f>
        <v>0</v>
      </c>
      <c r="AL397" s="316">
        <f>IF(AL278="kW",SUMPRODUCT(N279:N382,R279:R382,AL279:AL382),SUMPRODUCT(G279:G382,AL279:AL382))</f>
        <v>0</v>
      </c>
      <c r="AM397" s="361"/>
    </row>
    <row r="398" spans="1:41" ht="15">
      <c r="B398" s="348" t="s">
        <v>198</v>
      </c>
      <c r="C398" s="380"/>
      <c r="D398" s="304"/>
      <c r="E398" s="304"/>
      <c r="F398" s="304"/>
      <c r="G398" s="304"/>
      <c r="H398" s="304"/>
      <c r="I398" s="304"/>
      <c r="J398" s="304"/>
      <c r="K398" s="304"/>
      <c r="L398" s="304"/>
      <c r="M398" s="304"/>
      <c r="N398" s="304"/>
      <c r="O398" s="381"/>
      <c r="P398" s="304"/>
      <c r="Q398" s="304"/>
      <c r="R398" s="304"/>
      <c r="S398" s="329"/>
      <c r="T398" s="334"/>
      <c r="U398" s="334"/>
      <c r="V398" s="304"/>
      <c r="W398" s="304"/>
      <c r="X398" s="334"/>
      <c r="Y398" s="316">
        <f>SUMPRODUCT(H279:H382,Y279:Y382)</f>
        <v>7358874.4400000004</v>
      </c>
      <c r="Z398" s="316">
        <f>SUMPRODUCT(H279:H382,Z279:Z382)</f>
        <v>3809763.55</v>
      </c>
      <c r="AA398" s="316">
        <f>IF(AA278="kW",SUMPRODUCT(N279:N382,S279:S382,AA279:AA382),SUMPRODUCT(H279:H382,AA279:AA382))</f>
        <v>31314.849600000001</v>
      </c>
      <c r="AB398" s="316">
        <f>IF(AB278="kW",SUMPRODUCT(N279:N382,S279:S382,AB279:AB382),SUMPRODUCT(H279:H382,AB279:AB382))</f>
        <v>2723.0303999999996</v>
      </c>
      <c r="AC398" s="316">
        <f>IF(AC278="kW",SUMPRODUCT(N279:N382,S279:S382,AC279:AC382),SUMPRODUCT(H279:H382, AC279:AC382))</f>
        <v>0</v>
      </c>
      <c r="AD398" s="316">
        <f>IF(AD278="kW",SUMPRODUCT(N279:N382,S279:S382,AD279:AD382),SUMPRODUCT(H279:H382, AD279:AD382))</f>
        <v>0</v>
      </c>
      <c r="AE398" s="316">
        <f>IF(AE278="kW",SUMPRODUCT(N279:N382,S279:S382,AE279:AE382),SUMPRODUCT(H279:H382,AE279:AE382))</f>
        <v>0</v>
      </c>
      <c r="AF398" s="316">
        <f>IF(AF278="kW",SUMPRODUCT(N279:N382,S279:S382,AF279:AF382),SUMPRODUCT(H279:H382,AF279:AF382))</f>
        <v>0</v>
      </c>
      <c r="AG398" s="316">
        <f>IF(AG278="kW",SUMPRODUCT(N279:N382,S279:S382,AG279:AG382),SUMPRODUCT(H279:H382,AG279:AG382))</f>
        <v>0</v>
      </c>
      <c r="AH398" s="316">
        <f>IF(AH278="kW",SUMPRODUCT(N279:N382,S279:S382,AH279:AH382),SUMPRODUCT(H279:H382,AH279:AH382))</f>
        <v>0</v>
      </c>
      <c r="AI398" s="316">
        <f>IF(AI278="kW",SUMPRODUCT(N279:N382,S279:S382,AI279:AI382),SUMPRODUCT(H279:H382,AI279:AI382))</f>
        <v>0</v>
      </c>
      <c r="AJ398" s="316">
        <f>IF(AJ278="kW",SUMPRODUCT(N279:N382,S279:S382,AJ279:AJ382),SUMPRODUCT(H279:H382,AJ279:AJ382))</f>
        <v>0</v>
      </c>
      <c r="AK398" s="316">
        <f>IF(AK278="kW",SUMPRODUCT(N279:N382,S279:S382,AK279:AK382),SUMPRODUCT(H279:H382,AK279:AK382))</f>
        <v>0</v>
      </c>
      <c r="AL398" s="316">
        <f>IF(AL278="kW",SUMPRODUCT(N279:N382,S279:S382,AL279:AL382),SUMPRODUCT(H279:H382,AL279:AL382))</f>
        <v>0</v>
      </c>
      <c r="AM398" s="361"/>
    </row>
    <row r="399" spans="1:41" ht="15">
      <c r="B399" s="348" t="s">
        <v>199</v>
      </c>
      <c r="C399" s="380"/>
      <c r="D399" s="304"/>
      <c r="E399" s="304"/>
      <c r="F399" s="304"/>
      <c r="G399" s="304"/>
      <c r="H399" s="304"/>
      <c r="I399" s="304"/>
      <c r="J399" s="304"/>
      <c r="K399" s="304"/>
      <c r="L399" s="304"/>
      <c r="M399" s="304"/>
      <c r="N399" s="304"/>
      <c r="O399" s="381"/>
      <c r="P399" s="304"/>
      <c r="Q399" s="304"/>
      <c r="R399" s="304"/>
      <c r="S399" s="329"/>
      <c r="T399" s="334"/>
      <c r="U399" s="334"/>
      <c r="V399" s="304"/>
      <c r="W399" s="304"/>
      <c r="X399" s="334"/>
      <c r="Y399" s="316">
        <f>SUMPRODUCT(I279:I382,Y279:Y382)</f>
        <v>7006817.4099999992</v>
      </c>
      <c r="Z399" s="316">
        <f>SUMPRODUCT(I279:I382,Z279:Z382)</f>
        <v>3809763.55</v>
      </c>
      <c r="AA399" s="316">
        <f>IF(AA278="kW",SUMPRODUCT(N279:N382,T279:T382,AA279:AA382),SUMPRODUCT(I279:I382,AA279:AA382))</f>
        <v>29980.003199999999</v>
      </c>
      <c r="AB399" s="316">
        <f>IF(AB278="kW",SUMPRODUCT(N279:N382,T279:T382,AB279:AB382),SUMPRODUCT(I279:I382,AB279:AB382))</f>
        <v>2606.9567999999999</v>
      </c>
      <c r="AC399" s="316">
        <f>IF(AC278="kW",SUMPRODUCT(N279:N382,T279:T382,AC279:AC382),SUMPRODUCT(I279:I382, AC279:AC382))</f>
        <v>0</v>
      </c>
      <c r="AD399" s="316">
        <f>IF(AD278="kW",SUMPRODUCT(N279:N382,T279:T382,AD279:AD382),SUMPRODUCT(I279:I382, AD279:AD382))</f>
        <v>0</v>
      </c>
      <c r="AE399" s="316">
        <f>IF(AE278="kW",SUMPRODUCT(N279:N382,T279:T382,AE279:AE382),SUMPRODUCT(I279:I382,AE279:AE382))</f>
        <v>0</v>
      </c>
      <c r="AF399" s="316">
        <f>IF(AF278="kW",SUMPRODUCT(N279:N382,T279:T382,AF279:AF382),SUMPRODUCT(I279:I382,AF279:AF382))</f>
        <v>0</v>
      </c>
      <c r="AG399" s="316">
        <f>IF(AG278="kW",SUMPRODUCT(N279:N382,T279:T382,AG279:AG382),SUMPRODUCT(I279:I382,AG279:AG382))</f>
        <v>0</v>
      </c>
      <c r="AH399" s="316">
        <f>IF(AH278="kW",SUMPRODUCT(N279:N382,T279:T382,AH279:AH382),SUMPRODUCT(I279:I382,AH279:AH382))</f>
        <v>0</v>
      </c>
      <c r="AI399" s="316">
        <f>IF(AI278="kW",SUMPRODUCT(N279:N382,T279:T382,AI279:AI382),SUMPRODUCT(I279:I382,AI279:AI382))</f>
        <v>0</v>
      </c>
      <c r="AJ399" s="316">
        <f>IF(AJ278="kW",SUMPRODUCT(N279:N382,T279:T382,AJ279:AJ382),SUMPRODUCT(I279:I382,AJ279:AJ382))</f>
        <v>0</v>
      </c>
      <c r="AK399" s="316">
        <f>IF(AK278="kW",SUMPRODUCT(N279:N382,T279:T382,AK279:AK382),SUMPRODUCT(I279:I382,AK279:AK382))</f>
        <v>0</v>
      </c>
      <c r="AL399" s="316">
        <f>IF(AL278="kW",SUMPRODUCT(N279:N382,T279:T382,AL279:AL382),SUMPRODUCT(I279:I382,AL279:AL382))</f>
        <v>0</v>
      </c>
      <c r="AM399" s="361"/>
    </row>
    <row r="400" spans="1:41" ht="15">
      <c r="B400" s="348" t="s">
        <v>200</v>
      </c>
      <c r="C400" s="380"/>
      <c r="D400" s="334"/>
      <c r="E400" s="334"/>
      <c r="F400" s="334"/>
      <c r="G400" s="334"/>
      <c r="H400" s="334"/>
      <c r="I400" s="334"/>
      <c r="J400" s="334"/>
      <c r="K400" s="334"/>
      <c r="L400" s="334"/>
      <c r="M400" s="334"/>
      <c r="N400" s="334"/>
      <c r="O400" s="381"/>
      <c r="P400" s="334"/>
      <c r="Q400" s="334"/>
      <c r="R400" s="334"/>
      <c r="S400" s="329"/>
      <c r="T400" s="334"/>
      <c r="U400" s="334"/>
      <c r="V400" s="334"/>
      <c r="W400" s="334"/>
      <c r="X400" s="334"/>
      <c r="Y400" s="316">
        <f>SUMPRODUCT(J279:J382,Y279:Y382)</f>
        <v>6862915.96</v>
      </c>
      <c r="Z400" s="316">
        <f>SUMPRODUCT(J279:J382,Z279:Z382)</f>
        <v>3809763.55</v>
      </c>
      <c r="AA400" s="316">
        <f>IF(AA278="kW",SUMPRODUCT(N279:N382,U279:U382,AA279:AA382),SUMPRODUCT(J279:J382,AA279:AA382))</f>
        <v>29980.003199999999</v>
      </c>
      <c r="AB400" s="316">
        <f>IF(AB278="kW",SUMPRODUCT(N279:N382,U279:U382,AB279:AB382),SUMPRODUCT(J279:J382,AB279:AB382))</f>
        <v>2606.9567999999999</v>
      </c>
      <c r="AC400" s="316">
        <f>IF(AC278="kW",SUMPRODUCT(N279:N382,U279:U382,AC279:AC382),SUMPRODUCT(J279:J382, AC279:AC382))</f>
        <v>0</v>
      </c>
      <c r="AD400" s="316">
        <f>IF(AD278="kW",SUMPRODUCT(N279:N382,U279:U382,AD279:AD382),SUMPRODUCT(J279:J382, AD279:AD382))</f>
        <v>0</v>
      </c>
      <c r="AE400" s="316">
        <f>IF(AE278="kW",SUMPRODUCT(N279:N382,U279:U382,AE279:AE382),SUMPRODUCT(J279:J382,AE279:AE382))</f>
        <v>0</v>
      </c>
      <c r="AF400" s="316">
        <f>IF(AF278="kW",SUMPRODUCT(N279:N382,U279:U382,AF279:AF382),SUMPRODUCT(J279:J382,AF279:AF382))</f>
        <v>0</v>
      </c>
      <c r="AG400" s="316">
        <f>IF(AG278="kW",SUMPRODUCT(N279:N382,U279:U382,AG279:AG382),SUMPRODUCT(J279:J382,AG279:AG382))</f>
        <v>0</v>
      </c>
      <c r="AH400" s="316">
        <f>IF(AH278="kW",SUMPRODUCT(N279:N382,U279:U382,AH279:AH382),SUMPRODUCT(J279:J382,AH279:AH382))</f>
        <v>0</v>
      </c>
      <c r="AI400" s="316">
        <f>IF(AI278="kW",SUMPRODUCT(N279:N382,U279:U382,AI279:AI382),SUMPRODUCT(J279:J382,AI279:AI382))</f>
        <v>0</v>
      </c>
      <c r="AJ400" s="316">
        <f>IF(AJ278="kW",SUMPRODUCT(N279:N382,U279:U382,AJ279:AJ382),SUMPRODUCT(J279:J382,AJ279:AJ382))</f>
        <v>0</v>
      </c>
      <c r="AK400" s="316">
        <f>IF(AK278="kW",SUMPRODUCT(N279:N382,U279:U382,AK279:AK382),SUMPRODUCT(J279:J382,AK279:AK382))</f>
        <v>0</v>
      </c>
      <c r="AL400" s="316">
        <f>IF(AL278="kW",SUMPRODUCT(N279:N382,U279:U382,AL279:AL382),SUMPRODUCT(J279:J382,AL279:AL382))</f>
        <v>0</v>
      </c>
      <c r="AM400" s="361"/>
    </row>
    <row r="401" spans="1:40" ht="15.75" customHeight="1">
      <c r="B401" s="405" t="s">
        <v>201</v>
      </c>
      <c r="C401" s="426"/>
      <c r="D401" s="427"/>
      <c r="E401" s="427"/>
      <c r="F401" s="427"/>
      <c r="G401" s="427"/>
      <c r="H401" s="427"/>
      <c r="I401" s="427"/>
      <c r="J401" s="427"/>
      <c r="K401" s="427"/>
      <c r="L401" s="427"/>
      <c r="M401" s="427"/>
      <c r="N401" s="427"/>
      <c r="O401" s="428"/>
      <c r="P401" s="429"/>
      <c r="Q401" s="429"/>
      <c r="R401" s="428"/>
      <c r="S401" s="430"/>
      <c r="T401" s="428"/>
      <c r="U401" s="428"/>
      <c r="V401" s="407"/>
      <c r="W401" s="407"/>
      <c r="X401" s="409"/>
      <c r="Y401" s="350">
        <f>SUMPRODUCT(K279:K382,Y279:Y382)</f>
        <v>6854562.0499999998</v>
      </c>
      <c r="Z401" s="350">
        <f>SUMPRODUCT(K279:K382,Z279:Z382)</f>
        <v>3809763.55</v>
      </c>
      <c r="AA401" s="350">
        <f>IF(AA278="kW",SUMPRODUCT(N279:N382,V279:V382,AA279:AA382),SUMPRODUCT(K279:K382,AA279:AA382))</f>
        <v>29947.435200000004</v>
      </c>
      <c r="AB401" s="350">
        <f>IF(AB278="kW",SUMPRODUCT(N279:N382,V279:V382,AB279:AB382),SUMPRODUCT(K279:K382,AB279:AB382))</f>
        <v>2604.1248000000001</v>
      </c>
      <c r="AC401" s="350">
        <f>IF(AC278="kW",SUMPRODUCT(N279:N382,V279:V382,AC279:AC382),SUMPRODUCT(K279:K382, AC279:AC382))</f>
        <v>0</v>
      </c>
      <c r="AD401" s="350">
        <f>IF(AD278="kW",SUMPRODUCT(N279:N382,V279:V382,AD279:AD382),SUMPRODUCT(K279:K382, AD279:AD382))</f>
        <v>0</v>
      </c>
      <c r="AE401" s="350">
        <f>IF(AE278="kW",SUMPRODUCT(N279:N382,V279:V382,AE279:AE382),SUMPRODUCT(K279:K382,AE279:AE382))</f>
        <v>0</v>
      </c>
      <c r="AF401" s="350">
        <f>IF(AF278="kW",SUMPRODUCT(N279:N382,V279:V382,AF279:AF382),SUMPRODUCT(K279:K382,AF279:AF382))</f>
        <v>0</v>
      </c>
      <c r="AG401" s="350">
        <f>IF(AG278="kW",SUMPRODUCT(N279:N382,V279:V382,AG279:AG382),SUMPRODUCT(K279:K382,AG279:AG382))</f>
        <v>0</v>
      </c>
      <c r="AH401" s="350">
        <f>IF(AH278="kW",SUMPRODUCT(N279:N382,V279:V382,AH279:AH382),SUMPRODUCT(K279:K382,AH279:AH382))</f>
        <v>0</v>
      </c>
      <c r="AI401" s="350">
        <f>IF(AI278="kW",SUMPRODUCT(N279:N382,V279:V382,AI279:AI382),SUMPRODUCT(K279:K382,AI279:AI382))</f>
        <v>0</v>
      </c>
      <c r="AJ401" s="350">
        <f>IF(AJ278="kW",SUMPRODUCT(N279:N382,V279:V382,AJ279:AJ382),SUMPRODUCT(K279:K382,AJ279:AJ382))</f>
        <v>0</v>
      </c>
      <c r="AK401" s="350">
        <f>IF(AK278="kW",SUMPRODUCT(N279:N382,V279:V382,AK279:AK382),SUMPRODUCT(K279:K382,AK279:AK382))</f>
        <v>0</v>
      </c>
      <c r="AL401" s="350">
        <f>IF(AL278="kW",SUMPRODUCT(N279:N382,V279:V382,AL279:AL382),SUMPRODUCT(K279:K382,AL279:AL382))</f>
        <v>0</v>
      </c>
      <c r="AM401" s="410"/>
    </row>
    <row r="402" spans="1:40" ht="21.75" customHeight="1">
      <c r="B402" s="392" t="s">
        <v>226</v>
      </c>
      <c r="C402" s="411"/>
      <c r="D402" s="412"/>
      <c r="E402" s="412"/>
      <c r="F402" s="412"/>
      <c r="G402" s="412"/>
      <c r="H402" s="412"/>
      <c r="I402" s="412"/>
      <c r="J402" s="412"/>
      <c r="K402" s="412"/>
      <c r="L402" s="412"/>
      <c r="M402" s="412"/>
      <c r="N402" s="412"/>
      <c r="O402" s="412"/>
      <c r="P402" s="412"/>
      <c r="Q402" s="412"/>
      <c r="R402" s="412"/>
      <c r="S402" s="395"/>
      <c r="T402" s="396"/>
      <c r="U402" s="412"/>
      <c r="V402" s="412"/>
      <c r="W402" s="412"/>
      <c r="X402" s="412"/>
      <c r="Y402" s="413"/>
      <c r="Z402" s="413"/>
      <c r="AA402" s="413"/>
      <c r="AB402" s="413"/>
      <c r="AC402" s="413"/>
      <c r="AD402" s="413"/>
      <c r="AE402" s="413"/>
      <c r="AF402" s="413"/>
      <c r="AG402" s="413"/>
      <c r="AH402" s="413"/>
      <c r="AI402" s="413"/>
      <c r="AJ402" s="413"/>
      <c r="AK402" s="413"/>
      <c r="AL402" s="413"/>
      <c r="AM402" s="413"/>
      <c r="AN402" s="414"/>
    </row>
    <row r="404" spans="1:40" ht="15.6">
      <c r="B404" s="305" t="s">
        <v>261</v>
      </c>
      <c r="C404" s="306"/>
      <c r="D404" s="616" t="s">
        <v>582</v>
      </c>
      <c r="F404" s="616" t="s">
        <v>599</v>
      </c>
      <c r="O404" s="306"/>
      <c r="Y404" s="295"/>
      <c r="Z404" s="292"/>
      <c r="AA404" s="292"/>
      <c r="AB404" s="292"/>
      <c r="AC404" s="292"/>
      <c r="AD404" s="292"/>
      <c r="AE404" s="292"/>
      <c r="AF404" s="292"/>
      <c r="AG404" s="292"/>
      <c r="AH404" s="292"/>
      <c r="AI404" s="292"/>
      <c r="AJ404" s="292"/>
      <c r="AK404" s="292"/>
      <c r="AL404" s="292"/>
      <c r="AM404" s="307"/>
    </row>
    <row r="405" spans="1:40" ht="36" customHeight="1">
      <c r="B405" s="1064" t="s">
        <v>213</v>
      </c>
      <c r="C405" s="1066" t="s">
        <v>33</v>
      </c>
      <c r="D405" s="309" t="s">
        <v>425</v>
      </c>
      <c r="E405" s="1068" t="s">
        <v>211</v>
      </c>
      <c r="F405" s="1069"/>
      <c r="G405" s="1069"/>
      <c r="H405" s="1069"/>
      <c r="I405" s="1069"/>
      <c r="J405" s="1069"/>
      <c r="K405" s="1069"/>
      <c r="L405" s="1069"/>
      <c r="M405" s="1070"/>
      <c r="N405" s="1074" t="s">
        <v>215</v>
      </c>
      <c r="O405" s="309" t="s">
        <v>426</v>
      </c>
      <c r="P405" s="1068" t="s">
        <v>214</v>
      </c>
      <c r="Q405" s="1069"/>
      <c r="R405" s="1069"/>
      <c r="S405" s="1069"/>
      <c r="T405" s="1069"/>
      <c r="U405" s="1069"/>
      <c r="V405" s="1069"/>
      <c r="W405" s="1069"/>
      <c r="X405" s="1070"/>
      <c r="Y405" s="1071" t="s">
        <v>246</v>
      </c>
      <c r="Z405" s="1072"/>
      <c r="AA405" s="1072"/>
      <c r="AB405" s="1072"/>
      <c r="AC405" s="1072"/>
      <c r="AD405" s="1072"/>
      <c r="AE405" s="1072"/>
      <c r="AF405" s="1072"/>
      <c r="AG405" s="1072"/>
      <c r="AH405" s="1072"/>
      <c r="AI405" s="1072"/>
      <c r="AJ405" s="1072"/>
      <c r="AK405" s="1072"/>
      <c r="AL405" s="1072"/>
      <c r="AM405" s="1073"/>
    </row>
    <row r="406" spans="1:40" ht="45.75" customHeight="1">
      <c r="B406" s="1065"/>
      <c r="C406" s="1067"/>
      <c r="D406" s="310">
        <v>2014</v>
      </c>
      <c r="E406" s="310">
        <v>2015</v>
      </c>
      <c r="F406" s="310">
        <v>2016</v>
      </c>
      <c r="G406" s="310">
        <v>2017</v>
      </c>
      <c r="H406" s="310">
        <v>2018</v>
      </c>
      <c r="I406" s="310">
        <v>2019</v>
      </c>
      <c r="J406" s="310">
        <v>2020</v>
      </c>
      <c r="K406" s="310">
        <v>2021</v>
      </c>
      <c r="L406" s="310">
        <v>2022</v>
      </c>
      <c r="M406" s="310">
        <v>2023</v>
      </c>
      <c r="N406" s="1075"/>
      <c r="O406" s="310">
        <v>2014</v>
      </c>
      <c r="P406" s="310">
        <v>2015</v>
      </c>
      <c r="Q406" s="310">
        <v>2016</v>
      </c>
      <c r="R406" s="310">
        <v>2017</v>
      </c>
      <c r="S406" s="310">
        <v>2018</v>
      </c>
      <c r="T406" s="310">
        <v>2019</v>
      </c>
      <c r="U406" s="310">
        <v>2020</v>
      </c>
      <c r="V406" s="310">
        <v>2021</v>
      </c>
      <c r="W406" s="310">
        <v>2022</v>
      </c>
      <c r="X406" s="310">
        <v>2023</v>
      </c>
      <c r="Y406" s="310" t="str">
        <f>'1.  LRAMVA Summary'!D51</f>
        <v>Residential</v>
      </c>
      <c r="Z406" s="310" t="str">
        <f>'1.  LRAMVA Summary'!E51</f>
        <v>GS&lt;50 kW</v>
      </c>
      <c r="AA406" s="310" t="str">
        <f>'1.  LRAMVA Summary'!F51</f>
        <v>General Service 50 to 4,999 kW</v>
      </c>
      <c r="AB406" s="310" t="str">
        <f>'1.  LRAMVA Summary'!G51</f>
        <v>Large Use</v>
      </c>
      <c r="AC406" s="310" t="str">
        <f>'1.  LRAMVA Summary'!H51</f>
        <v>Large Use</v>
      </c>
      <c r="AD406" s="310" t="str">
        <f>'1.  LRAMVA Summary'!I51</f>
        <v>Street Lighting</v>
      </c>
      <c r="AE406" s="310" t="str">
        <f>'1.  LRAMVA Summary'!J51</f>
        <v>Unmetered Scattered Load</v>
      </c>
      <c r="AF406" s="310" t="str">
        <f>'1.  LRAMVA Summary'!K51</f>
        <v/>
      </c>
      <c r="AG406" s="310" t="str">
        <f>'1.  LRAMVA Summary'!L51</f>
        <v/>
      </c>
      <c r="AH406" s="310" t="str">
        <f>'1.  LRAMVA Summary'!M51</f>
        <v/>
      </c>
      <c r="AI406" s="310" t="str">
        <f>'1.  LRAMVA Summary'!N51</f>
        <v/>
      </c>
      <c r="AJ406" s="310" t="str">
        <f>'1.  LRAMVA Summary'!O51</f>
        <v/>
      </c>
      <c r="AK406" s="310" t="str">
        <f>'1.  LRAMVA Summary'!P51</f>
        <v/>
      </c>
      <c r="AL406" s="310" t="str">
        <f>'1.  LRAMVA Summary'!Q51</f>
        <v/>
      </c>
      <c r="AM406" s="312" t="str">
        <f>'1.  LRAMVA Summary'!R51</f>
        <v>Total</v>
      </c>
    </row>
    <row r="407" spans="1:40" ht="15.75" customHeight="1">
      <c r="A407" s="541"/>
      <c r="B407" s="313" t="s">
        <v>0</v>
      </c>
      <c r="C407" s="314"/>
      <c r="D407" s="314"/>
      <c r="E407" s="314"/>
      <c r="F407" s="314"/>
      <c r="G407" s="314"/>
      <c r="H407" s="314"/>
      <c r="I407" s="314"/>
      <c r="J407" s="314"/>
      <c r="K407" s="314"/>
      <c r="L407" s="314"/>
      <c r="M407" s="314"/>
      <c r="N407" s="315"/>
      <c r="O407" s="314"/>
      <c r="P407" s="314"/>
      <c r="Q407" s="314"/>
      <c r="R407" s="314"/>
      <c r="S407" s="314"/>
      <c r="T407" s="314"/>
      <c r="U407" s="314"/>
      <c r="V407" s="314"/>
      <c r="W407" s="314"/>
      <c r="X407" s="314"/>
      <c r="Y407" s="316" t="str">
        <f>'1.  LRAMVA Summary'!D52</f>
        <v>kWh</v>
      </c>
      <c r="Z407" s="316" t="str">
        <f>'1.  LRAMVA Summary'!E52</f>
        <v>kWh</v>
      </c>
      <c r="AA407" s="316" t="str">
        <f>'1.  LRAMVA Summary'!F52</f>
        <v>kW</v>
      </c>
      <c r="AB407" s="316" t="str">
        <f>'1.  LRAMVA Summary'!G52</f>
        <v>kW</v>
      </c>
      <c r="AC407" s="316" t="str">
        <f>'1.  LRAMVA Summary'!H52</f>
        <v>kW</v>
      </c>
      <c r="AD407" s="316" t="str">
        <f>'1.  LRAMVA Summary'!I52</f>
        <v>kW</v>
      </c>
      <c r="AE407" s="316" t="str">
        <f>'1.  LRAMVA Summary'!J52</f>
        <v>kWh</v>
      </c>
      <c r="AF407" s="316" t="str">
        <f>'1.  LRAMVA Summary'!K52</f>
        <v/>
      </c>
      <c r="AG407" s="316" t="str">
        <f>'1.  LRAMVA Summary'!L52</f>
        <v/>
      </c>
      <c r="AH407" s="316" t="str">
        <f>'1.  LRAMVA Summary'!M52</f>
        <v/>
      </c>
      <c r="AI407" s="316" t="str">
        <f>'1.  LRAMVA Summary'!N52</f>
        <v/>
      </c>
      <c r="AJ407" s="316" t="str">
        <f>'1.  LRAMVA Summary'!O52</f>
        <v/>
      </c>
      <c r="AK407" s="316" t="str">
        <f>'1.  LRAMVA Summary'!P52</f>
        <v/>
      </c>
      <c r="AL407" s="316" t="str">
        <f>'1.  LRAMVA Summary'!Q52</f>
        <v/>
      </c>
      <c r="AM407" s="317"/>
    </row>
    <row r="408" spans="1:40" ht="15" outlineLevel="1">
      <c r="A408" s="540">
        <v>1</v>
      </c>
      <c r="B408" s="319" t="s">
        <v>1</v>
      </c>
      <c r="C408" s="316" t="s">
        <v>25</v>
      </c>
      <c r="D408" s="320">
        <v>263320</v>
      </c>
      <c r="E408" s="320">
        <f>+IFERROR('7-d.  2014'!BA39+'7-d.  2014'!BA40+'7-d.  2014'!BA41+'7-d.  2014'!BA42,0)</f>
        <v>263320.39999999997</v>
      </c>
      <c r="F408" s="320">
        <f>+IFERROR('7-d.  2014'!BB39+'7-d.  2014'!BB40+'7-d.  2014'!BB41+'7-d.  2014'!BB42,0)</f>
        <v>263320.39999999997</v>
      </c>
      <c r="G408" s="320">
        <f>+IFERROR('7-d.  2014'!BC39+'7-d.  2014'!BC40+'7-d.  2014'!BC41+'7-d.  2014'!BC42,0)</f>
        <v>0</v>
      </c>
      <c r="H408" s="320">
        <f>+IFERROR('7-d.  2014'!BD39+'7-d.  2014'!BD40+'7-d.  2014'!BD41+'7-d.  2014'!BD42,0)</f>
        <v>0</v>
      </c>
      <c r="I408" s="320">
        <f>+IFERROR('7-d.  2014'!BE39+'7-d.  2014'!BE40+'7-d.  2014'!BE41+'7-d.  2014'!BE42,0)</f>
        <v>0</v>
      </c>
      <c r="J408" s="320">
        <f>+IFERROR('7-d.  2014'!BF39+'7-d.  2014'!BF40+'7-d.  2014'!BF41+'7-d.  2014'!BF42,0)</f>
        <v>0</v>
      </c>
      <c r="K408" s="320">
        <f>+IFERROR('7-d.  2014'!BG39+'7-d.  2014'!BG40+'7-d.  2014'!BG41+'7-d.  2014'!BG42,0)</f>
        <v>0</v>
      </c>
      <c r="L408" s="320">
        <f>+IFERROR('7-d.  2014'!BH39+'7-d.  2014'!BH40+'7-d.  2014'!BH41+'7-d.  2014'!BH42,0)</f>
        <v>0</v>
      </c>
      <c r="M408" s="320">
        <f>+IFERROR('7-d.  2014'!BI39+'7-d.  2014'!BI40+'7-d.  2014'!BI41+'7-d.  2014'!BI42,0)</f>
        <v>0</v>
      </c>
      <c r="N408" s="316"/>
      <c r="O408" s="320">
        <v>39</v>
      </c>
      <c r="P408" s="320">
        <f>+IFERROR('7-d.  2014'!V39+'7-d.  2014'!V40+'7-d.  2014'!V41+'7-d.  2014'!V42,0)</f>
        <v>39.450000000000003</v>
      </c>
      <c r="Q408" s="320">
        <f>+IFERROR('7-d.  2014'!W39+'7-d.  2014'!W40+'7-d.  2014'!W41+'7-d.  2014'!W42,0)</f>
        <v>39.450000000000003</v>
      </c>
      <c r="R408" s="320">
        <f>+IFERROR('7-d.  2014'!X39+'7-d.  2014'!X40+'7-d.  2014'!X41+'7-d.  2014'!X42,0)</f>
        <v>0</v>
      </c>
      <c r="S408" s="320">
        <f>+IFERROR('7-d.  2014'!Y39+'7-d.  2014'!Y40+'7-d.  2014'!Y41+'7-d.  2014'!Y42,0)</f>
        <v>0</v>
      </c>
      <c r="T408" s="320">
        <f>+IFERROR('7-d.  2014'!Z39+'7-d.  2014'!Z40+'7-d.  2014'!Z41+'7-d.  2014'!Z42,0)</f>
        <v>0</v>
      </c>
      <c r="U408" s="320">
        <f>+IFERROR('7-d.  2014'!AA39+'7-d.  2014'!AA40+'7-d.  2014'!AA41+'7-d.  2014'!AA42,0)</f>
        <v>0</v>
      </c>
      <c r="V408" s="320">
        <f>+IFERROR('7-d.  2014'!AB39+'7-d.  2014'!AB40+'7-d.  2014'!AB41+'7-d.  2014'!AB42,0)</f>
        <v>0</v>
      </c>
      <c r="W408" s="320">
        <f>+IFERROR('7-d.  2014'!AC39+'7-d.  2014'!AC40+'7-d.  2014'!AC41+'7-d.  2014'!AC42,0)</f>
        <v>0</v>
      </c>
      <c r="X408" s="320">
        <f>+IFERROR('7-d.  2014'!AD39+'7-d.  2014'!AD40+'7-d.  2014'!AD41+'7-d.  2014'!AD42,0)</f>
        <v>0</v>
      </c>
      <c r="Y408" s="492">
        <v>1</v>
      </c>
      <c r="Z408" s="434"/>
      <c r="AA408" s="434"/>
      <c r="AB408" s="434"/>
      <c r="AC408" s="434"/>
      <c r="AD408" s="434"/>
      <c r="AE408" s="434"/>
      <c r="AF408" s="434"/>
      <c r="AG408" s="434"/>
      <c r="AH408" s="434"/>
      <c r="AI408" s="434"/>
      <c r="AJ408" s="434"/>
      <c r="AK408" s="434"/>
      <c r="AL408" s="434"/>
      <c r="AM408" s="321">
        <f>SUM(Y408:AL408)</f>
        <v>1</v>
      </c>
    </row>
    <row r="409" spans="1:40" ht="15" outlineLevel="1">
      <c r="B409" s="319" t="s">
        <v>262</v>
      </c>
      <c r="C409" s="316" t="s">
        <v>164</v>
      </c>
      <c r="D409" s="320"/>
      <c r="E409" s="320"/>
      <c r="F409" s="320"/>
      <c r="G409" s="320"/>
      <c r="H409" s="320"/>
      <c r="I409" s="320"/>
      <c r="J409" s="320"/>
      <c r="K409" s="320"/>
      <c r="L409" s="320"/>
      <c r="M409" s="320"/>
      <c r="N409" s="490"/>
      <c r="O409" s="320"/>
      <c r="P409" s="320"/>
      <c r="Q409" s="320"/>
      <c r="R409" s="320"/>
      <c r="S409" s="320"/>
      <c r="T409" s="320"/>
      <c r="U409" s="320"/>
      <c r="V409" s="320"/>
      <c r="W409" s="320"/>
      <c r="X409" s="320"/>
      <c r="Y409" s="435">
        <f>Y408</f>
        <v>1</v>
      </c>
      <c r="Z409" s="435">
        <f>Z408</f>
        <v>0</v>
      </c>
      <c r="AA409" s="435">
        <f t="shared" ref="AA409:AL409" si="125">AA408</f>
        <v>0</v>
      </c>
      <c r="AB409" s="435">
        <f t="shared" si="125"/>
        <v>0</v>
      </c>
      <c r="AC409" s="435">
        <f t="shared" si="125"/>
        <v>0</v>
      </c>
      <c r="AD409" s="435">
        <f t="shared" si="125"/>
        <v>0</v>
      </c>
      <c r="AE409" s="435">
        <f t="shared" si="125"/>
        <v>0</v>
      </c>
      <c r="AF409" s="435">
        <f t="shared" si="125"/>
        <v>0</v>
      </c>
      <c r="AG409" s="435">
        <f t="shared" si="125"/>
        <v>0</v>
      </c>
      <c r="AH409" s="435">
        <f t="shared" si="125"/>
        <v>0</v>
      </c>
      <c r="AI409" s="435">
        <f t="shared" si="125"/>
        <v>0</v>
      </c>
      <c r="AJ409" s="435">
        <f t="shared" si="125"/>
        <v>0</v>
      </c>
      <c r="AK409" s="435">
        <f t="shared" si="125"/>
        <v>0</v>
      </c>
      <c r="AL409" s="435">
        <f t="shared" si="125"/>
        <v>0</v>
      </c>
      <c r="AM409" s="322"/>
    </row>
    <row r="410" spans="1:40" ht="15.6" outlineLevel="1">
      <c r="A410" s="542"/>
      <c r="B410" s="323"/>
      <c r="C410" s="324"/>
      <c r="D410" s="324"/>
      <c r="E410" s="324"/>
      <c r="F410" s="324"/>
      <c r="G410" s="324"/>
      <c r="H410" s="324"/>
      <c r="I410" s="324"/>
      <c r="J410" s="324"/>
      <c r="K410" s="324"/>
      <c r="L410" s="324"/>
      <c r="M410" s="324"/>
      <c r="N410" s="328"/>
      <c r="O410" s="324"/>
      <c r="P410" s="324"/>
      <c r="Q410" s="324"/>
      <c r="R410" s="324"/>
      <c r="S410" s="324"/>
      <c r="T410" s="324"/>
      <c r="U410" s="324"/>
      <c r="V410" s="324"/>
      <c r="W410" s="324"/>
      <c r="X410" s="324"/>
      <c r="Y410" s="436"/>
      <c r="Z410" s="437"/>
      <c r="AA410" s="437"/>
      <c r="AB410" s="437"/>
      <c r="AC410" s="437"/>
      <c r="AD410" s="437"/>
      <c r="AE410" s="437"/>
      <c r="AF410" s="437"/>
      <c r="AG410" s="437"/>
      <c r="AH410" s="437"/>
      <c r="AI410" s="437"/>
      <c r="AJ410" s="437"/>
      <c r="AK410" s="437"/>
      <c r="AL410" s="437"/>
      <c r="AM410" s="327"/>
    </row>
    <row r="411" spans="1:40" ht="15" outlineLevel="1">
      <c r="A411" s="540">
        <v>2</v>
      </c>
      <c r="B411" s="319" t="s">
        <v>2</v>
      </c>
      <c r="C411" s="316" t="s">
        <v>25</v>
      </c>
      <c r="D411" s="320">
        <v>74996</v>
      </c>
      <c r="E411" s="320">
        <f>+'7-d.  2014'!BA38</f>
        <v>74996.3</v>
      </c>
      <c r="F411" s="320">
        <f>+'7-d.  2014'!BB38</f>
        <v>74996.3</v>
      </c>
      <c r="G411" s="320">
        <f>+'7-d.  2014'!BC38</f>
        <v>74996.3</v>
      </c>
      <c r="H411" s="320" t="str">
        <f>+'7-d.  2014'!BD38</f>
        <v xml:space="preserve">                           -  </v>
      </c>
      <c r="I411" s="320" t="str">
        <f>+'7-d.  2014'!BE38</f>
        <v xml:space="preserve">                           -  </v>
      </c>
      <c r="J411" s="320" t="str">
        <f>+'7-d.  2014'!BF38</f>
        <v xml:space="preserve">                           -  </v>
      </c>
      <c r="K411" s="320" t="str">
        <f>+'7-d.  2014'!BG38</f>
        <v xml:space="preserve">                           -  </v>
      </c>
      <c r="L411" s="320" t="str">
        <f>+'7-d.  2014'!BH38</f>
        <v xml:space="preserve">                           -  </v>
      </c>
      <c r="M411" s="320" t="str">
        <f>+'7-d.  2014'!BI38</f>
        <v xml:space="preserve">                           -  </v>
      </c>
      <c r="N411" s="316"/>
      <c r="O411" s="320">
        <v>42</v>
      </c>
      <c r="P411" s="320">
        <f>+'7-d.  2014'!V38</f>
        <v>42.06</v>
      </c>
      <c r="Q411" s="320">
        <f>+'7-d.  2014'!W38</f>
        <v>42.06</v>
      </c>
      <c r="R411" s="320">
        <f>+'7-d.  2014'!X38</f>
        <v>42.06</v>
      </c>
      <c r="S411" s="320" t="str">
        <f>+'7-d.  2014'!Y38</f>
        <v xml:space="preserve">                     -  </v>
      </c>
      <c r="T411" s="320" t="str">
        <f>+'7-d.  2014'!Z38</f>
        <v xml:space="preserve">                     -  </v>
      </c>
      <c r="U411" s="320" t="str">
        <f>+'7-d.  2014'!AA38</f>
        <v xml:space="preserve">                     -  </v>
      </c>
      <c r="V411" s="320" t="str">
        <f>+'7-d.  2014'!AB38</f>
        <v xml:space="preserve">                     -  </v>
      </c>
      <c r="W411" s="320" t="str">
        <f>+'7-d.  2014'!AC38</f>
        <v xml:space="preserve">                     -  </v>
      </c>
      <c r="X411" s="320" t="str">
        <f>+'7-d.  2014'!AD38</f>
        <v xml:space="preserve">                     -  </v>
      </c>
      <c r="Y411" s="492">
        <v>1</v>
      </c>
      <c r="Z411" s="434"/>
      <c r="AA411" s="434"/>
      <c r="AB411" s="434"/>
      <c r="AC411" s="434"/>
      <c r="AD411" s="434"/>
      <c r="AE411" s="434"/>
      <c r="AF411" s="434"/>
      <c r="AG411" s="434"/>
      <c r="AH411" s="434"/>
      <c r="AI411" s="434"/>
      <c r="AJ411" s="434"/>
      <c r="AK411" s="434"/>
      <c r="AL411" s="434"/>
      <c r="AM411" s="321">
        <f>SUM(Y411:AL411)</f>
        <v>1</v>
      </c>
    </row>
    <row r="412" spans="1:40" ht="15" outlineLevel="1">
      <c r="B412" s="319" t="s">
        <v>262</v>
      </c>
      <c r="C412" s="316" t="s">
        <v>164</v>
      </c>
      <c r="D412" s="320"/>
      <c r="E412" s="320"/>
      <c r="F412" s="320"/>
      <c r="G412" s="320"/>
      <c r="H412" s="320"/>
      <c r="I412" s="320"/>
      <c r="J412" s="320"/>
      <c r="K412" s="320"/>
      <c r="L412" s="320"/>
      <c r="M412" s="320"/>
      <c r="N412" s="490"/>
      <c r="O412" s="320"/>
      <c r="P412" s="320"/>
      <c r="Q412" s="320"/>
      <c r="R412" s="320"/>
      <c r="S412" s="320"/>
      <c r="T412" s="320"/>
      <c r="U412" s="320"/>
      <c r="V412" s="320"/>
      <c r="W412" s="320"/>
      <c r="X412" s="320"/>
      <c r="Y412" s="435">
        <f>Y411</f>
        <v>1</v>
      </c>
      <c r="Z412" s="435">
        <f>Z411</f>
        <v>0</v>
      </c>
      <c r="AA412" s="435">
        <f t="shared" ref="AA412:AL412" si="126">AA411</f>
        <v>0</v>
      </c>
      <c r="AB412" s="435">
        <f t="shared" si="126"/>
        <v>0</v>
      </c>
      <c r="AC412" s="435">
        <f t="shared" si="126"/>
        <v>0</v>
      </c>
      <c r="AD412" s="435">
        <f t="shared" si="126"/>
        <v>0</v>
      </c>
      <c r="AE412" s="435">
        <f t="shared" si="126"/>
        <v>0</v>
      </c>
      <c r="AF412" s="435">
        <f t="shared" si="126"/>
        <v>0</v>
      </c>
      <c r="AG412" s="435">
        <f t="shared" si="126"/>
        <v>0</v>
      </c>
      <c r="AH412" s="435">
        <f t="shared" si="126"/>
        <v>0</v>
      </c>
      <c r="AI412" s="435">
        <f t="shared" si="126"/>
        <v>0</v>
      </c>
      <c r="AJ412" s="435">
        <f t="shared" si="126"/>
        <v>0</v>
      </c>
      <c r="AK412" s="435">
        <f t="shared" si="126"/>
        <v>0</v>
      </c>
      <c r="AL412" s="435">
        <f t="shared" si="126"/>
        <v>0</v>
      </c>
      <c r="AM412" s="322"/>
    </row>
    <row r="413" spans="1:40" ht="15.6" outlineLevel="1">
      <c r="A413" s="542"/>
      <c r="B413" s="323"/>
      <c r="C413" s="324"/>
      <c r="D413" s="329"/>
      <c r="E413" s="329"/>
      <c r="F413" s="329"/>
      <c r="G413" s="329"/>
      <c r="H413" s="329"/>
      <c r="I413" s="329"/>
      <c r="J413" s="329"/>
      <c r="K413" s="329"/>
      <c r="L413" s="329"/>
      <c r="M413" s="329"/>
      <c r="N413" s="328"/>
      <c r="O413" s="329"/>
      <c r="P413" s="329"/>
      <c r="Q413" s="329"/>
      <c r="R413" s="329"/>
      <c r="S413" s="329"/>
      <c r="T413" s="329"/>
      <c r="U413" s="329"/>
      <c r="V413" s="329"/>
      <c r="W413" s="329"/>
      <c r="X413" s="329"/>
      <c r="Y413" s="436"/>
      <c r="Z413" s="437"/>
      <c r="AA413" s="437"/>
      <c r="AB413" s="437"/>
      <c r="AC413" s="437"/>
      <c r="AD413" s="437"/>
      <c r="AE413" s="437"/>
      <c r="AF413" s="437"/>
      <c r="AG413" s="437"/>
      <c r="AH413" s="437"/>
      <c r="AI413" s="437"/>
      <c r="AJ413" s="437"/>
      <c r="AK413" s="437"/>
      <c r="AL413" s="437"/>
      <c r="AM413" s="327"/>
    </row>
    <row r="414" spans="1:40" ht="15" outlineLevel="1">
      <c r="A414" s="540">
        <v>3</v>
      </c>
      <c r="B414" s="319" t="s">
        <v>3</v>
      </c>
      <c r="C414" s="316" t="s">
        <v>25</v>
      </c>
      <c r="D414" s="320">
        <v>2035819</v>
      </c>
      <c r="E414" s="320">
        <f>+'7-d.  2014'!BA51</f>
        <v>2035819.19</v>
      </c>
      <c r="F414" s="320">
        <f>+'7-d.  2014'!BB51</f>
        <v>2035819.19</v>
      </c>
      <c r="G414" s="320">
        <f>+'7-d.  2014'!BC51</f>
        <v>2035819.19</v>
      </c>
      <c r="H414" s="320">
        <f>+'7-d.  2014'!BD51</f>
        <v>2035819.19</v>
      </c>
      <c r="I414" s="320">
        <f>+'7-d.  2014'!BE51</f>
        <v>2035819.19</v>
      </c>
      <c r="J414" s="320">
        <f>+'7-d.  2014'!BF51</f>
        <v>2035819.19</v>
      </c>
      <c r="K414" s="320">
        <f>+'7-d.  2014'!BG51</f>
        <v>2035819.19</v>
      </c>
      <c r="L414" s="320">
        <f>+'7-d.  2014'!BH51</f>
        <v>2035819.19</v>
      </c>
      <c r="M414" s="320">
        <f>+'7-d.  2014'!BI51</f>
        <v>2035819.19</v>
      </c>
      <c r="N414" s="316"/>
      <c r="O414" s="320">
        <v>1109</v>
      </c>
      <c r="P414" s="320">
        <f>+'7-d.  2014'!V51</f>
        <v>1109.07</v>
      </c>
      <c r="Q414" s="320">
        <f>+'7-d.  2014'!W51</f>
        <v>1109.07</v>
      </c>
      <c r="R414" s="320">
        <f>+'7-d.  2014'!X51</f>
        <v>1109.07</v>
      </c>
      <c r="S414" s="320">
        <f>+'7-d.  2014'!Y51</f>
        <v>1109.07</v>
      </c>
      <c r="T414" s="320">
        <f>+'7-d.  2014'!Z51</f>
        <v>1109.07</v>
      </c>
      <c r="U414" s="320">
        <f>+'7-d.  2014'!AA51</f>
        <v>1109.07</v>
      </c>
      <c r="V414" s="320">
        <f>+'7-d.  2014'!AB51</f>
        <v>1109.07</v>
      </c>
      <c r="W414" s="320">
        <f>+'7-d.  2014'!AC51</f>
        <v>1109.07</v>
      </c>
      <c r="X414" s="320">
        <f>+'7-d.  2014'!AD51</f>
        <v>1109.07</v>
      </c>
      <c r="Y414" s="492">
        <v>1</v>
      </c>
      <c r="Z414" s="434"/>
      <c r="AA414" s="434"/>
      <c r="AB414" s="434"/>
      <c r="AC414" s="434"/>
      <c r="AD414" s="434"/>
      <c r="AE414" s="434"/>
      <c r="AF414" s="434"/>
      <c r="AG414" s="434"/>
      <c r="AH414" s="434"/>
      <c r="AI414" s="434"/>
      <c r="AJ414" s="434"/>
      <c r="AK414" s="434"/>
      <c r="AL414" s="434"/>
      <c r="AM414" s="321">
        <f>SUM(Y414:AL414)</f>
        <v>1</v>
      </c>
    </row>
    <row r="415" spans="1:40" ht="15" outlineLevel="1">
      <c r="B415" s="319" t="s">
        <v>262</v>
      </c>
      <c r="C415" s="316" t="s">
        <v>164</v>
      </c>
      <c r="D415" s="320"/>
      <c r="E415" s="320"/>
      <c r="F415" s="320"/>
      <c r="G415" s="320"/>
      <c r="H415" s="320"/>
      <c r="I415" s="320"/>
      <c r="J415" s="320"/>
      <c r="K415" s="320"/>
      <c r="L415" s="320"/>
      <c r="M415" s="320"/>
      <c r="N415" s="490"/>
      <c r="O415" s="320"/>
      <c r="P415" s="320"/>
      <c r="Q415" s="320"/>
      <c r="R415" s="320"/>
      <c r="S415" s="320"/>
      <c r="T415" s="320"/>
      <c r="U415" s="320"/>
      <c r="V415" s="320"/>
      <c r="W415" s="320"/>
      <c r="X415" s="320"/>
      <c r="Y415" s="435">
        <f>Y414</f>
        <v>1</v>
      </c>
      <c r="Z415" s="435">
        <f>Z414</f>
        <v>0</v>
      </c>
      <c r="AA415" s="435">
        <f t="shared" ref="AA415:AL415" si="127">AA414</f>
        <v>0</v>
      </c>
      <c r="AB415" s="435">
        <f t="shared" si="127"/>
        <v>0</v>
      </c>
      <c r="AC415" s="435">
        <f t="shared" si="127"/>
        <v>0</v>
      </c>
      <c r="AD415" s="435">
        <f t="shared" si="127"/>
        <v>0</v>
      </c>
      <c r="AE415" s="435">
        <f t="shared" si="127"/>
        <v>0</v>
      </c>
      <c r="AF415" s="435">
        <f t="shared" si="127"/>
        <v>0</v>
      </c>
      <c r="AG415" s="435">
        <f t="shared" si="127"/>
        <v>0</v>
      </c>
      <c r="AH415" s="435">
        <f t="shared" si="127"/>
        <v>0</v>
      </c>
      <c r="AI415" s="435">
        <f t="shared" si="127"/>
        <v>0</v>
      </c>
      <c r="AJ415" s="435">
        <f t="shared" si="127"/>
        <v>0</v>
      </c>
      <c r="AK415" s="435">
        <f t="shared" si="127"/>
        <v>0</v>
      </c>
      <c r="AL415" s="435">
        <f t="shared" si="127"/>
        <v>0</v>
      </c>
      <c r="AM415" s="322"/>
    </row>
    <row r="416" spans="1:40" ht="15" outlineLevel="1">
      <c r="B416" s="319"/>
      <c r="C416" s="330"/>
      <c r="D416" s="316"/>
      <c r="E416" s="316"/>
      <c r="F416" s="316"/>
      <c r="G416" s="316"/>
      <c r="H416" s="316"/>
      <c r="I416" s="316"/>
      <c r="J416" s="316"/>
      <c r="K416" s="316"/>
      <c r="L416" s="316"/>
      <c r="M416" s="316"/>
      <c r="N416" s="308"/>
      <c r="O416" s="316"/>
      <c r="P416" s="316"/>
      <c r="Q416" s="316"/>
      <c r="R416" s="316"/>
      <c r="S416" s="316"/>
      <c r="T416" s="316"/>
      <c r="U416" s="316"/>
      <c r="V416" s="316"/>
      <c r="W416" s="316"/>
      <c r="X416" s="316"/>
      <c r="Y416" s="436"/>
      <c r="Z416" s="436"/>
      <c r="AA416" s="436"/>
      <c r="AB416" s="436"/>
      <c r="AC416" s="436"/>
      <c r="AD416" s="436"/>
      <c r="AE416" s="436"/>
      <c r="AF416" s="436"/>
      <c r="AG416" s="436"/>
      <c r="AH416" s="436"/>
      <c r="AI416" s="436"/>
      <c r="AJ416" s="436"/>
      <c r="AK416" s="436"/>
      <c r="AL416" s="436"/>
      <c r="AM416" s="331"/>
    </row>
    <row r="417" spans="1:39" ht="15" outlineLevel="1">
      <c r="A417" s="540">
        <v>4</v>
      </c>
      <c r="B417" s="319" t="s">
        <v>4</v>
      </c>
      <c r="C417" s="316" t="s">
        <v>25</v>
      </c>
      <c r="D417" s="320">
        <v>1153159</v>
      </c>
      <c r="E417" s="320">
        <f>+'7-d.  2014'!BA45</f>
        <v>1074242.3899999999</v>
      </c>
      <c r="F417" s="320">
        <f>+'7-d.  2014'!BB45</f>
        <v>1035847.51</v>
      </c>
      <c r="G417" s="320">
        <f>+'7-d.  2014'!BC45</f>
        <v>1035847.51</v>
      </c>
      <c r="H417" s="320">
        <f>+'7-d.  2014'!BD45</f>
        <v>1035847.51</v>
      </c>
      <c r="I417" s="320">
        <f>+'7-d.  2014'!BE45</f>
        <v>1035847.51</v>
      </c>
      <c r="J417" s="320">
        <f>+'7-d.  2014'!BF45</f>
        <v>1035847.51</v>
      </c>
      <c r="K417" s="320">
        <f>+'7-d.  2014'!BG45</f>
        <v>1033860.44</v>
      </c>
      <c r="L417" s="320">
        <f>+'7-d.  2014'!BH45</f>
        <v>1033860.44</v>
      </c>
      <c r="M417" s="320">
        <f>+'7-d.  2014'!BI45</f>
        <v>886442.62</v>
      </c>
      <c r="N417" s="316"/>
      <c r="O417" s="320">
        <v>86</v>
      </c>
      <c r="P417" s="320">
        <f>+'7-d.  2014'!V45</f>
        <v>81.44</v>
      </c>
      <c r="Q417" s="320">
        <f>+'7-d.  2014'!W45</f>
        <v>79.02</v>
      </c>
      <c r="R417" s="320">
        <f>+'7-d.  2014'!X45</f>
        <v>79.02</v>
      </c>
      <c r="S417" s="320">
        <f>+'7-d.  2014'!Y45</f>
        <v>79.02</v>
      </c>
      <c r="T417" s="320">
        <f>+'7-d.  2014'!Z45</f>
        <v>79.02</v>
      </c>
      <c r="U417" s="320">
        <f>+'7-d.  2014'!AA45</f>
        <v>79.02</v>
      </c>
      <c r="V417" s="320">
        <f>+'7-d.  2014'!AB45</f>
        <v>78.8</v>
      </c>
      <c r="W417" s="320">
        <f>+'7-d.  2014'!AC45</f>
        <v>78.8</v>
      </c>
      <c r="X417" s="320">
        <f>+'7-d.  2014'!AD45</f>
        <v>69.540000000000006</v>
      </c>
      <c r="Y417" s="492">
        <v>1</v>
      </c>
      <c r="Z417" s="434"/>
      <c r="AA417" s="434"/>
      <c r="AB417" s="434"/>
      <c r="AC417" s="434"/>
      <c r="AD417" s="434"/>
      <c r="AE417" s="434"/>
      <c r="AF417" s="434"/>
      <c r="AG417" s="434"/>
      <c r="AH417" s="434"/>
      <c r="AI417" s="434"/>
      <c r="AJ417" s="434"/>
      <c r="AK417" s="434"/>
      <c r="AL417" s="434"/>
      <c r="AM417" s="321">
        <f>SUM(Y417:AL417)</f>
        <v>1</v>
      </c>
    </row>
    <row r="418" spans="1:39" ht="15" outlineLevel="1">
      <c r="B418" s="319" t="s">
        <v>262</v>
      </c>
      <c r="C418" s="316" t="s">
        <v>164</v>
      </c>
      <c r="D418" s="320"/>
      <c r="E418" s="320"/>
      <c r="F418" s="320"/>
      <c r="G418" s="320"/>
      <c r="H418" s="320"/>
      <c r="I418" s="320"/>
      <c r="J418" s="320"/>
      <c r="K418" s="320"/>
      <c r="L418" s="320"/>
      <c r="M418" s="320"/>
      <c r="N418" s="490"/>
      <c r="O418" s="320"/>
      <c r="P418" s="320"/>
      <c r="Q418" s="320"/>
      <c r="R418" s="320"/>
      <c r="S418" s="320"/>
      <c r="T418" s="320"/>
      <c r="U418" s="320"/>
      <c r="V418" s="320"/>
      <c r="W418" s="320"/>
      <c r="X418" s="320"/>
      <c r="Y418" s="435">
        <f>Y417</f>
        <v>1</v>
      </c>
      <c r="Z418" s="435">
        <f>Z417</f>
        <v>0</v>
      </c>
      <c r="AA418" s="435">
        <f t="shared" ref="AA418:AL418" si="128">AA417</f>
        <v>0</v>
      </c>
      <c r="AB418" s="435">
        <f t="shared" si="128"/>
        <v>0</v>
      </c>
      <c r="AC418" s="435">
        <f t="shared" si="128"/>
        <v>0</v>
      </c>
      <c r="AD418" s="435">
        <f t="shared" si="128"/>
        <v>0</v>
      </c>
      <c r="AE418" s="435">
        <f t="shared" si="128"/>
        <v>0</v>
      </c>
      <c r="AF418" s="435">
        <f t="shared" si="128"/>
        <v>0</v>
      </c>
      <c r="AG418" s="435">
        <f t="shared" si="128"/>
        <v>0</v>
      </c>
      <c r="AH418" s="435">
        <f t="shared" si="128"/>
        <v>0</v>
      </c>
      <c r="AI418" s="435">
        <f t="shared" si="128"/>
        <v>0</v>
      </c>
      <c r="AJ418" s="435">
        <f t="shared" si="128"/>
        <v>0</v>
      </c>
      <c r="AK418" s="435">
        <f t="shared" si="128"/>
        <v>0</v>
      </c>
      <c r="AL418" s="435">
        <f t="shared" si="128"/>
        <v>0</v>
      </c>
      <c r="AM418" s="322"/>
    </row>
    <row r="419" spans="1:39" ht="15" outlineLevel="1">
      <c r="B419" s="319"/>
      <c r="C419" s="330"/>
      <c r="D419" s="329"/>
      <c r="E419" s="329"/>
      <c r="F419" s="329"/>
      <c r="G419" s="329"/>
      <c r="H419" s="329"/>
      <c r="I419" s="329"/>
      <c r="J419" s="329"/>
      <c r="K419" s="329"/>
      <c r="L419" s="329"/>
      <c r="M419" s="329"/>
      <c r="N419" s="316"/>
      <c r="O419" s="329"/>
      <c r="P419" s="329"/>
      <c r="Q419" s="329"/>
      <c r="R419" s="329"/>
      <c r="S419" s="329"/>
      <c r="T419" s="329"/>
      <c r="U419" s="329"/>
      <c r="V419" s="329"/>
      <c r="W419" s="329"/>
      <c r="X419" s="329"/>
      <c r="Y419" s="436"/>
      <c r="Z419" s="436"/>
      <c r="AA419" s="436"/>
      <c r="AB419" s="436"/>
      <c r="AC419" s="436"/>
      <c r="AD419" s="436"/>
      <c r="AE419" s="436"/>
      <c r="AF419" s="436"/>
      <c r="AG419" s="436"/>
      <c r="AH419" s="436"/>
      <c r="AI419" s="436"/>
      <c r="AJ419" s="436"/>
      <c r="AK419" s="436"/>
      <c r="AL419" s="436"/>
      <c r="AM419" s="331"/>
    </row>
    <row r="420" spans="1:39" ht="15" outlineLevel="1">
      <c r="A420" s="540">
        <v>5</v>
      </c>
      <c r="B420" s="319" t="s">
        <v>5</v>
      </c>
      <c r="C420" s="316" t="s">
        <v>25</v>
      </c>
      <c r="D420" s="320">
        <v>4968775</v>
      </c>
      <c r="E420" s="320">
        <f>+'7-d.  2014'!BA43</f>
        <v>4310359.59</v>
      </c>
      <c r="F420" s="320">
        <f>+'7-d.  2014'!BB43</f>
        <v>3967230.08</v>
      </c>
      <c r="G420" s="320">
        <f>+'7-d.  2014'!BC43</f>
        <v>3967230.08</v>
      </c>
      <c r="H420" s="320">
        <f>+'7-d.  2014'!BD43</f>
        <v>3967230.08</v>
      </c>
      <c r="I420" s="320">
        <f>+'7-d.  2014'!BE43</f>
        <v>3967230.08</v>
      </c>
      <c r="J420" s="320">
        <f>+'7-d.  2014'!BF43</f>
        <v>3967230.08</v>
      </c>
      <c r="K420" s="320">
        <f>+'7-d.  2014'!BG43</f>
        <v>3965511.53</v>
      </c>
      <c r="L420" s="320">
        <f>+'7-d.  2014'!BH43</f>
        <v>3965511.53</v>
      </c>
      <c r="M420" s="320">
        <f>+'7-d.  2014'!BI43</f>
        <v>3688146.04</v>
      </c>
      <c r="N420" s="316"/>
      <c r="O420" s="320">
        <v>325</v>
      </c>
      <c r="P420" s="320">
        <f>+'7-d.  2014'!V43</f>
        <v>283.85000000000002</v>
      </c>
      <c r="Q420" s="320">
        <f>+'7-d.  2014'!W43</f>
        <v>262.31</v>
      </c>
      <c r="R420" s="320">
        <f>+'7-d.  2014'!X43</f>
        <v>262.31</v>
      </c>
      <c r="S420" s="320">
        <f>+'7-d.  2014'!Y43</f>
        <v>262.31</v>
      </c>
      <c r="T420" s="320">
        <f>+'7-d.  2014'!Z43</f>
        <v>262.31</v>
      </c>
      <c r="U420" s="320">
        <f>+'7-d.  2014'!AA43</f>
        <v>262.31</v>
      </c>
      <c r="V420" s="320">
        <f>+'7-d.  2014'!AB43</f>
        <v>262.11</v>
      </c>
      <c r="W420" s="320">
        <f>+'7-d.  2014'!AC43</f>
        <v>262.11</v>
      </c>
      <c r="X420" s="320">
        <f>+'7-d.  2014'!AD43</f>
        <v>244.7</v>
      </c>
      <c r="Y420" s="492">
        <v>1</v>
      </c>
      <c r="Z420" s="434"/>
      <c r="AA420" s="434"/>
      <c r="AB420" s="434"/>
      <c r="AC420" s="434"/>
      <c r="AD420" s="434"/>
      <c r="AE420" s="434"/>
      <c r="AF420" s="434"/>
      <c r="AG420" s="434"/>
      <c r="AH420" s="434"/>
      <c r="AI420" s="434"/>
      <c r="AJ420" s="434"/>
      <c r="AK420" s="434"/>
      <c r="AL420" s="434"/>
      <c r="AM420" s="321">
        <f>SUM(Y420:AL420)</f>
        <v>1</v>
      </c>
    </row>
    <row r="421" spans="1:39" ht="15" outlineLevel="1">
      <c r="B421" s="319" t="s">
        <v>262</v>
      </c>
      <c r="C421" s="316" t="s">
        <v>164</v>
      </c>
      <c r="D421" s="320"/>
      <c r="E421" s="320"/>
      <c r="F421" s="320"/>
      <c r="G421" s="320"/>
      <c r="H421" s="320"/>
      <c r="I421" s="320"/>
      <c r="J421" s="320"/>
      <c r="K421" s="320"/>
      <c r="L421" s="320"/>
      <c r="M421" s="320"/>
      <c r="N421" s="490"/>
      <c r="O421" s="320"/>
      <c r="P421" s="320"/>
      <c r="Q421" s="320"/>
      <c r="R421" s="320"/>
      <c r="S421" s="320"/>
      <c r="T421" s="320"/>
      <c r="U421" s="320"/>
      <c r="V421" s="320"/>
      <c r="W421" s="320"/>
      <c r="X421" s="320"/>
      <c r="Y421" s="435">
        <f>Y420</f>
        <v>1</v>
      </c>
      <c r="Z421" s="435">
        <f>Z420</f>
        <v>0</v>
      </c>
      <c r="AA421" s="435">
        <f t="shared" ref="AA421:AL421" si="129">AA420</f>
        <v>0</v>
      </c>
      <c r="AB421" s="435">
        <f t="shared" si="129"/>
        <v>0</v>
      </c>
      <c r="AC421" s="435">
        <f t="shared" si="129"/>
        <v>0</v>
      </c>
      <c r="AD421" s="435">
        <f t="shared" si="129"/>
        <v>0</v>
      </c>
      <c r="AE421" s="435">
        <f t="shared" si="129"/>
        <v>0</v>
      </c>
      <c r="AF421" s="435">
        <f t="shared" si="129"/>
        <v>0</v>
      </c>
      <c r="AG421" s="435">
        <f t="shared" si="129"/>
        <v>0</v>
      </c>
      <c r="AH421" s="435">
        <f t="shared" si="129"/>
        <v>0</v>
      </c>
      <c r="AI421" s="435">
        <f t="shared" si="129"/>
        <v>0</v>
      </c>
      <c r="AJ421" s="435">
        <f t="shared" si="129"/>
        <v>0</v>
      </c>
      <c r="AK421" s="435">
        <f t="shared" si="129"/>
        <v>0</v>
      </c>
      <c r="AL421" s="435">
        <f t="shared" si="129"/>
        <v>0</v>
      </c>
      <c r="AM421" s="322"/>
    </row>
    <row r="422" spans="1:39" ht="15" outlineLevel="1">
      <c r="B422" s="319"/>
      <c r="C422" s="330"/>
      <c r="D422" s="329"/>
      <c r="E422" s="329"/>
      <c r="F422" s="329"/>
      <c r="G422" s="329"/>
      <c r="H422" s="329"/>
      <c r="I422" s="329"/>
      <c r="J422" s="329"/>
      <c r="K422" s="329"/>
      <c r="L422" s="329"/>
      <c r="M422" s="329"/>
      <c r="N422" s="316"/>
      <c r="O422" s="329"/>
      <c r="P422" s="329"/>
      <c r="Q422" s="329"/>
      <c r="R422" s="329"/>
      <c r="S422" s="329"/>
      <c r="T422" s="329"/>
      <c r="U422" s="329"/>
      <c r="V422" s="329"/>
      <c r="W422" s="329"/>
      <c r="X422" s="329"/>
      <c r="Y422" s="436"/>
      <c r="Z422" s="436"/>
      <c r="AA422" s="436"/>
      <c r="AB422" s="436"/>
      <c r="AC422" s="436"/>
      <c r="AD422" s="436"/>
      <c r="AE422" s="436"/>
      <c r="AF422" s="436"/>
      <c r="AG422" s="436"/>
      <c r="AH422" s="436"/>
      <c r="AI422" s="436"/>
      <c r="AJ422" s="436"/>
      <c r="AK422" s="436"/>
      <c r="AL422" s="436"/>
      <c r="AM422" s="331"/>
    </row>
    <row r="423" spans="1:39" ht="15" outlineLevel="1">
      <c r="A423" s="540">
        <v>6</v>
      </c>
      <c r="B423" s="319" t="s">
        <v>6</v>
      </c>
      <c r="C423" s="316" t="s">
        <v>25</v>
      </c>
      <c r="D423" s="320"/>
      <c r="E423" s="320"/>
      <c r="F423" s="320"/>
      <c r="G423" s="320"/>
      <c r="H423" s="320"/>
      <c r="I423" s="320"/>
      <c r="J423" s="320"/>
      <c r="K423" s="320"/>
      <c r="L423" s="320"/>
      <c r="M423" s="320"/>
      <c r="N423" s="316"/>
      <c r="O423" s="320"/>
      <c r="P423" s="320"/>
      <c r="Q423" s="320"/>
      <c r="R423" s="320"/>
      <c r="S423" s="320"/>
      <c r="T423" s="320"/>
      <c r="U423" s="320"/>
      <c r="V423" s="320"/>
      <c r="W423" s="320"/>
      <c r="X423" s="320"/>
      <c r="Y423" s="434"/>
      <c r="Z423" s="434"/>
      <c r="AA423" s="434"/>
      <c r="AB423" s="434"/>
      <c r="AC423" s="434"/>
      <c r="AD423" s="434"/>
      <c r="AE423" s="434"/>
      <c r="AF423" s="434"/>
      <c r="AG423" s="434"/>
      <c r="AH423" s="434"/>
      <c r="AI423" s="434"/>
      <c r="AJ423" s="434"/>
      <c r="AK423" s="434"/>
      <c r="AL423" s="434"/>
      <c r="AM423" s="321">
        <f>SUM(Y423:AL423)</f>
        <v>0</v>
      </c>
    </row>
    <row r="424" spans="1:39" ht="15" outlineLevel="1">
      <c r="B424" s="319" t="s">
        <v>262</v>
      </c>
      <c r="C424" s="316" t="s">
        <v>164</v>
      </c>
      <c r="D424" s="320"/>
      <c r="E424" s="320"/>
      <c r="F424" s="320"/>
      <c r="G424" s="320"/>
      <c r="H424" s="320"/>
      <c r="I424" s="320"/>
      <c r="J424" s="320"/>
      <c r="K424" s="320"/>
      <c r="L424" s="320"/>
      <c r="M424" s="320"/>
      <c r="N424" s="490"/>
      <c r="O424" s="320"/>
      <c r="P424" s="320"/>
      <c r="Q424" s="320"/>
      <c r="R424" s="320"/>
      <c r="S424" s="320"/>
      <c r="T424" s="320"/>
      <c r="U424" s="320"/>
      <c r="V424" s="320"/>
      <c r="W424" s="320"/>
      <c r="X424" s="320"/>
      <c r="Y424" s="435">
        <f>Y423</f>
        <v>0</v>
      </c>
      <c r="Z424" s="435">
        <f>Z423</f>
        <v>0</v>
      </c>
      <c r="AA424" s="435">
        <f t="shared" ref="AA424:AL424" si="130">AA423</f>
        <v>0</v>
      </c>
      <c r="AB424" s="435">
        <f t="shared" si="130"/>
        <v>0</v>
      </c>
      <c r="AC424" s="435">
        <f t="shared" si="130"/>
        <v>0</v>
      </c>
      <c r="AD424" s="435">
        <f t="shared" si="130"/>
        <v>0</v>
      </c>
      <c r="AE424" s="435">
        <f t="shared" si="130"/>
        <v>0</v>
      </c>
      <c r="AF424" s="435">
        <f t="shared" si="130"/>
        <v>0</v>
      </c>
      <c r="AG424" s="435">
        <f t="shared" si="130"/>
        <v>0</v>
      </c>
      <c r="AH424" s="435">
        <f t="shared" si="130"/>
        <v>0</v>
      </c>
      <c r="AI424" s="435">
        <f t="shared" si="130"/>
        <v>0</v>
      </c>
      <c r="AJ424" s="435">
        <f t="shared" si="130"/>
        <v>0</v>
      </c>
      <c r="AK424" s="435">
        <f t="shared" si="130"/>
        <v>0</v>
      </c>
      <c r="AL424" s="435">
        <f t="shared" si="130"/>
        <v>0</v>
      </c>
      <c r="AM424" s="322"/>
    </row>
    <row r="425" spans="1:39" ht="15" outlineLevel="1">
      <c r="B425" s="319"/>
      <c r="C425" s="330"/>
      <c r="D425" s="329"/>
      <c r="E425" s="329"/>
      <c r="F425" s="329"/>
      <c r="G425" s="329"/>
      <c r="H425" s="329"/>
      <c r="I425" s="329"/>
      <c r="J425" s="329"/>
      <c r="K425" s="329"/>
      <c r="L425" s="329"/>
      <c r="M425" s="329"/>
      <c r="N425" s="316"/>
      <c r="O425" s="329"/>
      <c r="P425" s="329"/>
      <c r="Q425" s="329"/>
      <c r="R425" s="329"/>
      <c r="S425" s="329"/>
      <c r="T425" s="329"/>
      <c r="U425" s="329"/>
      <c r="V425" s="329"/>
      <c r="W425" s="329"/>
      <c r="X425" s="329"/>
      <c r="Y425" s="436"/>
      <c r="Z425" s="436"/>
      <c r="AA425" s="436"/>
      <c r="AB425" s="436"/>
      <c r="AC425" s="436"/>
      <c r="AD425" s="436"/>
      <c r="AE425" s="436"/>
      <c r="AF425" s="436"/>
      <c r="AG425" s="436"/>
      <c r="AH425" s="436"/>
      <c r="AI425" s="436"/>
      <c r="AJ425" s="436"/>
      <c r="AK425" s="436"/>
      <c r="AL425" s="436"/>
      <c r="AM425" s="331"/>
    </row>
    <row r="426" spans="1:39" ht="15" outlineLevel="1">
      <c r="A426" s="540">
        <v>7</v>
      </c>
      <c r="B426" s="319" t="s">
        <v>42</v>
      </c>
      <c r="C426" s="316" t="s">
        <v>25</v>
      </c>
      <c r="D426" s="320">
        <v>1510</v>
      </c>
      <c r="E426" s="320"/>
      <c r="F426" s="320"/>
      <c r="G426" s="320"/>
      <c r="H426" s="320"/>
      <c r="I426" s="320"/>
      <c r="J426" s="320"/>
      <c r="K426" s="320"/>
      <c r="L426" s="320"/>
      <c r="M426" s="320"/>
      <c r="N426" s="316"/>
      <c r="O426" s="320">
        <v>4457</v>
      </c>
      <c r="P426" s="320"/>
      <c r="Q426" s="320"/>
      <c r="R426" s="320"/>
      <c r="S426" s="320"/>
      <c r="T426" s="320"/>
      <c r="U426" s="320"/>
      <c r="V426" s="320"/>
      <c r="W426" s="320"/>
      <c r="X426" s="320"/>
      <c r="Y426" s="434">
        <v>1</v>
      </c>
      <c r="Z426" s="434"/>
      <c r="AA426" s="434"/>
      <c r="AB426" s="434"/>
      <c r="AC426" s="434"/>
      <c r="AD426" s="434"/>
      <c r="AE426" s="434"/>
      <c r="AF426" s="434"/>
      <c r="AG426" s="434"/>
      <c r="AH426" s="434"/>
      <c r="AI426" s="434"/>
      <c r="AJ426" s="434"/>
      <c r="AK426" s="434"/>
      <c r="AL426" s="434"/>
      <c r="AM426" s="321">
        <f>SUM(Y426:AL426)</f>
        <v>1</v>
      </c>
    </row>
    <row r="427" spans="1:39" ht="15" outlineLevel="1">
      <c r="B427" s="319" t="s">
        <v>262</v>
      </c>
      <c r="C427" s="316" t="s">
        <v>164</v>
      </c>
      <c r="D427" s="320"/>
      <c r="E427" s="320"/>
      <c r="F427" s="320"/>
      <c r="G427" s="320"/>
      <c r="H427" s="320"/>
      <c r="I427" s="320"/>
      <c r="J427" s="320"/>
      <c r="K427" s="320"/>
      <c r="L427" s="320"/>
      <c r="M427" s="320"/>
      <c r="N427" s="316"/>
      <c r="O427" s="320"/>
      <c r="P427" s="320"/>
      <c r="Q427" s="320"/>
      <c r="R427" s="320"/>
      <c r="S427" s="320"/>
      <c r="T427" s="320"/>
      <c r="U427" s="320"/>
      <c r="V427" s="320"/>
      <c r="W427" s="320"/>
      <c r="X427" s="320"/>
      <c r="Y427" s="435">
        <f>Y426</f>
        <v>1</v>
      </c>
      <c r="Z427" s="435">
        <f>Z426</f>
        <v>0</v>
      </c>
      <c r="AA427" s="435">
        <f t="shared" ref="AA427:AL427" si="131">AA426</f>
        <v>0</v>
      </c>
      <c r="AB427" s="435">
        <f t="shared" si="131"/>
        <v>0</v>
      </c>
      <c r="AC427" s="435">
        <f t="shared" si="131"/>
        <v>0</v>
      </c>
      <c r="AD427" s="435">
        <f t="shared" si="131"/>
        <v>0</v>
      </c>
      <c r="AE427" s="435">
        <f t="shared" si="131"/>
        <v>0</v>
      </c>
      <c r="AF427" s="435">
        <f t="shared" si="131"/>
        <v>0</v>
      </c>
      <c r="AG427" s="435">
        <f t="shared" si="131"/>
        <v>0</v>
      </c>
      <c r="AH427" s="435">
        <f t="shared" si="131"/>
        <v>0</v>
      </c>
      <c r="AI427" s="435">
        <f t="shared" si="131"/>
        <v>0</v>
      </c>
      <c r="AJ427" s="435">
        <f t="shared" si="131"/>
        <v>0</v>
      </c>
      <c r="AK427" s="435">
        <f t="shared" si="131"/>
        <v>0</v>
      </c>
      <c r="AL427" s="435">
        <f t="shared" si="131"/>
        <v>0</v>
      </c>
      <c r="AM427" s="322"/>
    </row>
    <row r="428" spans="1:39" ht="15" outlineLevel="1">
      <c r="B428" s="319"/>
      <c r="C428" s="330"/>
      <c r="D428" s="329"/>
      <c r="E428" s="329"/>
      <c r="F428" s="329"/>
      <c r="G428" s="329"/>
      <c r="H428" s="329"/>
      <c r="I428" s="329"/>
      <c r="J428" s="329"/>
      <c r="K428" s="329"/>
      <c r="L428" s="329"/>
      <c r="M428" s="329"/>
      <c r="N428" s="316"/>
      <c r="O428" s="329"/>
      <c r="P428" s="329"/>
      <c r="Q428" s="329"/>
      <c r="R428" s="329"/>
      <c r="S428" s="329"/>
      <c r="T428" s="329"/>
      <c r="U428" s="329"/>
      <c r="V428" s="329"/>
      <c r="W428" s="329"/>
      <c r="X428" s="329"/>
      <c r="Y428" s="436"/>
      <c r="Z428" s="436"/>
      <c r="AA428" s="436"/>
      <c r="AB428" s="436"/>
      <c r="AC428" s="436"/>
      <c r="AD428" s="436"/>
      <c r="AE428" s="436"/>
      <c r="AF428" s="436"/>
      <c r="AG428" s="436"/>
      <c r="AH428" s="436"/>
      <c r="AI428" s="436"/>
      <c r="AJ428" s="436"/>
      <c r="AK428" s="436"/>
      <c r="AL428" s="436"/>
      <c r="AM428" s="331"/>
    </row>
    <row r="429" spans="1:39" s="308" customFormat="1" ht="15" outlineLevel="1">
      <c r="A429" s="540">
        <v>8</v>
      </c>
      <c r="B429" s="319" t="s">
        <v>497</v>
      </c>
      <c r="C429" s="316" t="s">
        <v>25</v>
      </c>
      <c r="D429" s="320"/>
      <c r="E429" s="320"/>
      <c r="F429" s="320"/>
      <c r="G429" s="320"/>
      <c r="H429" s="320"/>
      <c r="I429" s="320"/>
      <c r="J429" s="320"/>
      <c r="K429" s="320"/>
      <c r="L429" s="320"/>
      <c r="M429" s="320"/>
      <c r="N429" s="316"/>
      <c r="O429" s="320"/>
      <c r="P429" s="320"/>
      <c r="Q429" s="320"/>
      <c r="R429" s="320"/>
      <c r="S429" s="320"/>
      <c r="T429" s="320"/>
      <c r="U429" s="320"/>
      <c r="V429" s="320"/>
      <c r="W429" s="320"/>
      <c r="X429" s="320"/>
      <c r="Y429" s="434"/>
      <c r="Z429" s="434"/>
      <c r="AA429" s="434"/>
      <c r="AB429" s="434"/>
      <c r="AC429" s="434"/>
      <c r="AD429" s="434"/>
      <c r="AE429" s="434"/>
      <c r="AF429" s="434"/>
      <c r="AG429" s="434"/>
      <c r="AH429" s="434"/>
      <c r="AI429" s="434"/>
      <c r="AJ429" s="434"/>
      <c r="AK429" s="434"/>
      <c r="AL429" s="434"/>
      <c r="AM429" s="321">
        <f>SUM(Y429:AL429)</f>
        <v>0</v>
      </c>
    </row>
    <row r="430" spans="1:39" s="308" customFormat="1" ht="15" outlineLevel="1">
      <c r="A430" s="540"/>
      <c r="B430" s="319" t="s">
        <v>262</v>
      </c>
      <c r="C430" s="316" t="s">
        <v>164</v>
      </c>
      <c r="D430" s="320"/>
      <c r="E430" s="320"/>
      <c r="F430" s="320"/>
      <c r="G430" s="320"/>
      <c r="H430" s="320"/>
      <c r="I430" s="320"/>
      <c r="J430" s="320"/>
      <c r="K430" s="320"/>
      <c r="L430" s="320"/>
      <c r="M430" s="320"/>
      <c r="N430" s="316"/>
      <c r="O430" s="320"/>
      <c r="P430" s="320"/>
      <c r="Q430" s="320"/>
      <c r="R430" s="320"/>
      <c r="S430" s="320"/>
      <c r="T430" s="320"/>
      <c r="U430" s="320"/>
      <c r="V430" s="320"/>
      <c r="W430" s="320"/>
      <c r="X430" s="320"/>
      <c r="Y430" s="435">
        <f>Y429</f>
        <v>0</v>
      </c>
      <c r="Z430" s="435">
        <f>Z429</f>
        <v>0</v>
      </c>
      <c r="AA430" s="435">
        <f t="shared" ref="AA430:AL430" si="132">AA429</f>
        <v>0</v>
      </c>
      <c r="AB430" s="435">
        <f t="shared" si="132"/>
        <v>0</v>
      </c>
      <c r="AC430" s="435">
        <f t="shared" si="132"/>
        <v>0</v>
      </c>
      <c r="AD430" s="435">
        <f t="shared" si="132"/>
        <v>0</v>
      </c>
      <c r="AE430" s="435">
        <f t="shared" si="132"/>
        <v>0</v>
      </c>
      <c r="AF430" s="435">
        <f t="shared" si="132"/>
        <v>0</v>
      </c>
      <c r="AG430" s="435">
        <f t="shared" si="132"/>
        <v>0</v>
      </c>
      <c r="AH430" s="435">
        <f t="shared" si="132"/>
        <v>0</v>
      </c>
      <c r="AI430" s="435">
        <f t="shared" si="132"/>
        <v>0</v>
      </c>
      <c r="AJ430" s="435">
        <f t="shared" si="132"/>
        <v>0</v>
      </c>
      <c r="AK430" s="435">
        <f t="shared" si="132"/>
        <v>0</v>
      </c>
      <c r="AL430" s="435">
        <f t="shared" si="132"/>
        <v>0</v>
      </c>
      <c r="AM430" s="322"/>
    </row>
    <row r="431" spans="1:39" s="308" customFormat="1" ht="15" outlineLevel="1">
      <c r="A431" s="540"/>
      <c r="B431" s="319"/>
      <c r="C431" s="330"/>
      <c r="D431" s="329"/>
      <c r="E431" s="329"/>
      <c r="F431" s="329"/>
      <c r="G431" s="329"/>
      <c r="H431" s="329"/>
      <c r="I431" s="329"/>
      <c r="J431" s="329"/>
      <c r="K431" s="329"/>
      <c r="L431" s="329"/>
      <c r="M431" s="329"/>
      <c r="N431" s="316"/>
      <c r="O431" s="329"/>
      <c r="P431" s="329"/>
      <c r="Q431" s="329"/>
      <c r="R431" s="329"/>
      <c r="S431" s="329"/>
      <c r="T431" s="329"/>
      <c r="U431" s="329"/>
      <c r="V431" s="329"/>
      <c r="W431" s="329"/>
      <c r="X431" s="329"/>
      <c r="Y431" s="436"/>
      <c r="Z431" s="436"/>
      <c r="AA431" s="436"/>
      <c r="AB431" s="436"/>
      <c r="AC431" s="436"/>
      <c r="AD431" s="436"/>
      <c r="AE431" s="436"/>
      <c r="AF431" s="436"/>
      <c r="AG431" s="436"/>
      <c r="AH431" s="436"/>
      <c r="AI431" s="436"/>
      <c r="AJ431" s="436"/>
      <c r="AK431" s="436"/>
      <c r="AL431" s="436"/>
      <c r="AM431" s="331"/>
    </row>
    <row r="432" spans="1:39" ht="15" outlineLevel="1">
      <c r="A432" s="540">
        <v>9</v>
      </c>
      <c r="B432" s="319" t="s">
        <v>7</v>
      </c>
      <c r="C432" s="316" t="s">
        <v>25</v>
      </c>
      <c r="D432" s="320"/>
      <c r="E432" s="320"/>
      <c r="F432" s="320"/>
      <c r="G432" s="320"/>
      <c r="H432" s="320"/>
      <c r="I432" s="320"/>
      <c r="J432" s="320"/>
      <c r="K432" s="320"/>
      <c r="L432" s="320"/>
      <c r="M432" s="320"/>
      <c r="N432" s="316"/>
      <c r="O432" s="320"/>
      <c r="P432" s="320"/>
      <c r="Q432" s="320"/>
      <c r="R432" s="320"/>
      <c r="S432" s="320"/>
      <c r="T432" s="320"/>
      <c r="U432" s="320"/>
      <c r="V432" s="320"/>
      <c r="W432" s="320"/>
      <c r="X432" s="320"/>
      <c r="Y432" s="434"/>
      <c r="Z432" s="434"/>
      <c r="AA432" s="434"/>
      <c r="AB432" s="434"/>
      <c r="AC432" s="434"/>
      <c r="AD432" s="434"/>
      <c r="AE432" s="434"/>
      <c r="AF432" s="434"/>
      <c r="AG432" s="434"/>
      <c r="AH432" s="434"/>
      <c r="AI432" s="434"/>
      <c r="AJ432" s="434"/>
      <c r="AK432" s="434"/>
      <c r="AL432" s="434"/>
      <c r="AM432" s="321">
        <f>SUM(Y432:AL432)</f>
        <v>0</v>
      </c>
    </row>
    <row r="433" spans="1:39" ht="15" outlineLevel="1">
      <c r="B433" s="319" t="s">
        <v>262</v>
      </c>
      <c r="C433" s="316" t="s">
        <v>164</v>
      </c>
      <c r="D433" s="320"/>
      <c r="E433" s="320"/>
      <c r="F433" s="320"/>
      <c r="G433" s="320"/>
      <c r="H433" s="320"/>
      <c r="I433" s="320"/>
      <c r="J433" s="320"/>
      <c r="K433" s="320"/>
      <c r="L433" s="320"/>
      <c r="M433" s="320"/>
      <c r="N433" s="316"/>
      <c r="O433" s="320"/>
      <c r="P433" s="320"/>
      <c r="Q433" s="320"/>
      <c r="R433" s="320"/>
      <c r="S433" s="320"/>
      <c r="T433" s="320"/>
      <c r="U433" s="320"/>
      <c r="V433" s="320"/>
      <c r="W433" s="320"/>
      <c r="X433" s="320"/>
      <c r="Y433" s="435">
        <f>Y432</f>
        <v>0</v>
      </c>
      <c r="Z433" s="435">
        <f>Z432</f>
        <v>0</v>
      </c>
      <c r="AA433" s="435">
        <f t="shared" ref="AA433:AL433" si="133">AA432</f>
        <v>0</v>
      </c>
      <c r="AB433" s="435">
        <f t="shared" si="133"/>
        <v>0</v>
      </c>
      <c r="AC433" s="435">
        <f t="shared" si="133"/>
        <v>0</v>
      </c>
      <c r="AD433" s="435">
        <f t="shared" si="133"/>
        <v>0</v>
      </c>
      <c r="AE433" s="435">
        <f t="shared" si="133"/>
        <v>0</v>
      </c>
      <c r="AF433" s="435">
        <f t="shared" si="133"/>
        <v>0</v>
      </c>
      <c r="AG433" s="435">
        <f t="shared" si="133"/>
        <v>0</v>
      </c>
      <c r="AH433" s="435">
        <f t="shared" si="133"/>
        <v>0</v>
      </c>
      <c r="AI433" s="435">
        <f t="shared" si="133"/>
        <v>0</v>
      </c>
      <c r="AJ433" s="435">
        <f t="shared" si="133"/>
        <v>0</v>
      </c>
      <c r="AK433" s="435">
        <f t="shared" si="133"/>
        <v>0</v>
      </c>
      <c r="AL433" s="435">
        <f t="shared" si="133"/>
        <v>0</v>
      </c>
      <c r="AM433" s="322"/>
    </row>
    <row r="434" spans="1:39" ht="15" outlineLevel="1">
      <c r="B434" s="332"/>
      <c r="C434" s="333"/>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436"/>
      <c r="Z434" s="436"/>
      <c r="AA434" s="436"/>
      <c r="AB434" s="436"/>
      <c r="AC434" s="436"/>
      <c r="AD434" s="436"/>
      <c r="AE434" s="436"/>
      <c r="AF434" s="436"/>
      <c r="AG434" s="436"/>
      <c r="AH434" s="436"/>
      <c r="AI434" s="436"/>
      <c r="AJ434" s="436"/>
      <c r="AK434" s="436"/>
      <c r="AL434" s="436"/>
      <c r="AM434" s="331"/>
    </row>
    <row r="435" spans="1:39" ht="15.6" outlineLevel="1">
      <c r="A435" s="541"/>
      <c r="B435" s="313" t="s">
        <v>8</v>
      </c>
      <c r="C435" s="314"/>
      <c r="D435" s="314"/>
      <c r="E435" s="314"/>
      <c r="F435" s="314"/>
      <c r="G435" s="314"/>
      <c r="H435" s="314"/>
      <c r="I435" s="314"/>
      <c r="J435" s="314"/>
      <c r="K435" s="314"/>
      <c r="L435" s="314"/>
      <c r="M435" s="314"/>
      <c r="N435" s="316"/>
      <c r="O435" s="314"/>
      <c r="P435" s="314"/>
      <c r="Q435" s="314"/>
      <c r="R435" s="314"/>
      <c r="S435" s="314"/>
      <c r="T435" s="314"/>
      <c r="U435" s="314"/>
      <c r="V435" s="314"/>
      <c r="W435" s="314"/>
      <c r="X435" s="314"/>
      <c r="Y435" s="438"/>
      <c r="Z435" s="438"/>
      <c r="AA435" s="438"/>
      <c r="AB435" s="438"/>
      <c r="AC435" s="438"/>
      <c r="AD435" s="438"/>
      <c r="AE435" s="438"/>
      <c r="AF435" s="438"/>
      <c r="AG435" s="438"/>
      <c r="AH435" s="438"/>
      <c r="AI435" s="438"/>
      <c r="AJ435" s="438"/>
      <c r="AK435" s="438"/>
      <c r="AL435" s="438"/>
      <c r="AM435" s="317"/>
    </row>
    <row r="436" spans="1:39" ht="15" outlineLevel="1">
      <c r="A436" s="540">
        <v>10</v>
      </c>
      <c r="B436" s="335" t="s">
        <v>22</v>
      </c>
      <c r="C436" s="316" t="s">
        <v>25</v>
      </c>
      <c r="D436" s="320">
        <v>19282049</v>
      </c>
      <c r="E436" s="320">
        <f>+'7-d.  2014'!BA37</f>
        <v>19255189.07</v>
      </c>
      <c r="F436" s="320">
        <f>+'7-d.  2014'!BB37</f>
        <v>19255189.07</v>
      </c>
      <c r="G436" s="320">
        <f>+'7-d.  2014'!BC37</f>
        <v>18858307.379999999</v>
      </c>
      <c r="H436" s="320">
        <f>+'7-d.  2014'!BD37</f>
        <v>18858307.379999999</v>
      </c>
      <c r="I436" s="320">
        <f>+'7-d.  2014'!BE37</f>
        <v>18752564.420000002</v>
      </c>
      <c r="J436" s="320">
        <f>+'7-d.  2014'!BF37</f>
        <v>18193283.27</v>
      </c>
      <c r="K436" s="320">
        <f>+'7-d.  2014'!BG37</f>
        <v>18193283.27</v>
      </c>
      <c r="L436" s="320">
        <f>+'7-d.  2014'!BH37</f>
        <v>17398195.960000001</v>
      </c>
      <c r="M436" s="320">
        <f>+'7-d.  2014'!BI37</f>
        <v>14887214.939999999</v>
      </c>
      <c r="N436" s="320">
        <v>12</v>
      </c>
      <c r="O436" s="320">
        <v>2594</v>
      </c>
      <c r="P436" s="320">
        <f>+'7-d.  2014'!V37</f>
        <v>2586.13</v>
      </c>
      <c r="Q436" s="320">
        <f>+'7-d.  2014'!W37</f>
        <v>2586.13</v>
      </c>
      <c r="R436" s="320">
        <f>+'7-d.  2014'!X37</f>
        <v>2472.61</v>
      </c>
      <c r="S436" s="320">
        <f>+'7-d.  2014'!Y37</f>
        <v>2472.61</v>
      </c>
      <c r="T436" s="320">
        <f>+'7-d.  2014'!Z37</f>
        <v>2442.5100000000002</v>
      </c>
      <c r="U436" s="320">
        <f>+'7-d.  2014'!AA37</f>
        <v>2362.29</v>
      </c>
      <c r="V436" s="320">
        <f>+'7-d.  2014'!AB37</f>
        <v>2362.29</v>
      </c>
      <c r="W436" s="320">
        <f>+'7-d.  2014'!AC37</f>
        <v>2260.19</v>
      </c>
      <c r="X436" s="320">
        <f>+'7-d.  2014'!AD37</f>
        <v>1920.36</v>
      </c>
      <c r="Y436" s="439"/>
      <c r="Z436" s="491"/>
      <c r="AA436" s="491">
        <v>0.79</v>
      </c>
      <c r="AB436" s="491">
        <v>0.21</v>
      </c>
      <c r="AC436" s="439"/>
      <c r="AD436" s="439"/>
      <c r="AE436" s="439"/>
      <c r="AF436" s="439"/>
      <c r="AG436" s="439"/>
      <c r="AH436" s="439"/>
      <c r="AI436" s="439"/>
      <c r="AJ436" s="439"/>
      <c r="AK436" s="439"/>
      <c r="AL436" s="439"/>
      <c r="AM436" s="321">
        <f>SUM(Y436:AL436)</f>
        <v>1</v>
      </c>
    </row>
    <row r="437" spans="1:39" ht="15" outlineLevel="1">
      <c r="B437" s="319" t="s">
        <v>262</v>
      </c>
      <c r="C437" s="316" t="s">
        <v>164</v>
      </c>
      <c r="D437" s="320"/>
      <c r="E437" s="320"/>
      <c r="F437" s="320"/>
      <c r="G437" s="320"/>
      <c r="H437" s="320"/>
      <c r="I437" s="320"/>
      <c r="J437" s="320"/>
      <c r="K437" s="320"/>
      <c r="L437" s="320"/>
      <c r="M437" s="320"/>
      <c r="N437" s="320">
        <f>N436</f>
        <v>12</v>
      </c>
      <c r="O437" s="320"/>
      <c r="P437" s="320"/>
      <c r="Q437" s="320"/>
      <c r="R437" s="320"/>
      <c r="S437" s="320"/>
      <c r="T437" s="320"/>
      <c r="U437" s="320"/>
      <c r="V437" s="320"/>
      <c r="W437" s="320"/>
      <c r="X437" s="320"/>
      <c r="Y437" s="435">
        <f>Y436</f>
        <v>0</v>
      </c>
      <c r="Z437" s="435">
        <f>Z436</f>
        <v>0</v>
      </c>
      <c r="AA437" s="435">
        <f t="shared" ref="AA437:AL437" si="134">AA436</f>
        <v>0.79</v>
      </c>
      <c r="AB437" s="435">
        <f t="shared" si="134"/>
        <v>0.21</v>
      </c>
      <c r="AC437" s="435">
        <f t="shared" si="134"/>
        <v>0</v>
      </c>
      <c r="AD437" s="435">
        <f t="shared" si="134"/>
        <v>0</v>
      </c>
      <c r="AE437" s="435">
        <f t="shared" si="134"/>
        <v>0</v>
      </c>
      <c r="AF437" s="435">
        <f t="shared" si="134"/>
        <v>0</v>
      </c>
      <c r="AG437" s="435">
        <f t="shared" si="134"/>
        <v>0</v>
      </c>
      <c r="AH437" s="435">
        <f t="shared" si="134"/>
        <v>0</v>
      </c>
      <c r="AI437" s="435">
        <f t="shared" si="134"/>
        <v>0</v>
      </c>
      <c r="AJ437" s="435">
        <f t="shared" si="134"/>
        <v>0</v>
      </c>
      <c r="AK437" s="435">
        <f t="shared" si="134"/>
        <v>0</v>
      </c>
      <c r="AL437" s="435">
        <f t="shared" si="134"/>
        <v>0</v>
      </c>
      <c r="AM437" s="336"/>
    </row>
    <row r="438" spans="1:39" ht="15" outlineLevel="1">
      <c r="B438" s="335"/>
      <c r="C438" s="337"/>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440"/>
      <c r="Z438" s="440"/>
      <c r="AA438" s="440"/>
      <c r="AB438" s="440"/>
      <c r="AC438" s="440"/>
      <c r="AD438" s="440"/>
      <c r="AE438" s="440"/>
      <c r="AF438" s="440"/>
      <c r="AG438" s="440"/>
      <c r="AH438" s="440"/>
      <c r="AI438" s="440"/>
      <c r="AJ438" s="440"/>
      <c r="AK438" s="440"/>
      <c r="AL438" s="440"/>
      <c r="AM438" s="338"/>
    </row>
    <row r="439" spans="1:39" ht="15" outlineLevel="1">
      <c r="A439" s="540">
        <v>11</v>
      </c>
      <c r="B439" s="339" t="s">
        <v>21</v>
      </c>
      <c r="C439" s="316" t="s">
        <v>25</v>
      </c>
      <c r="D439" s="320">
        <v>2940240</v>
      </c>
      <c r="E439" s="320">
        <f>+'7-d.  2014'!BA25</f>
        <v>2919374.23</v>
      </c>
      <c r="F439" s="320">
        <f>+'7-d.  2014'!BB25</f>
        <v>2709943.37</v>
      </c>
      <c r="G439" s="320">
        <f>+'7-d.  2014'!BC25</f>
        <v>1775114.74</v>
      </c>
      <c r="H439" s="320">
        <f>+'7-d.  2014'!BD25</f>
        <v>1775114.74</v>
      </c>
      <c r="I439" s="320">
        <f>+'7-d.  2014'!BE25</f>
        <v>1775114.74</v>
      </c>
      <c r="J439" s="320">
        <f>+'7-d.  2014'!BF25</f>
        <v>1775114.74</v>
      </c>
      <c r="K439" s="320">
        <f>+'7-d.  2014'!BG25</f>
        <v>1775114.74</v>
      </c>
      <c r="L439" s="320">
        <f>+'7-d.  2014'!BH25</f>
        <v>1775114.74</v>
      </c>
      <c r="M439" s="320">
        <f>+'7-d.  2014'!BI25</f>
        <v>1775114.74</v>
      </c>
      <c r="N439" s="320">
        <v>12</v>
      </c>
      <c r="O439" s="320">
        <v>852</v>
      </c>
      <c r="P439" s="320">
        <f>+'7-d.  2014'!V25</f>
        <v>846.64</v>
      </c>
      <c r="Q439" s="320">
        <f>+'7-d.  2014'!W25</f>
        <v>789.11</v>
      </c>
      <c r="R439" s="320">
        <f>+'7-d.  2014'!X25</f>
        <v>497</v>
      </c>
      <c r="S439" s="320">
        <f>+'7-d.  2014'!Y25</f>
        <v>497</v>
      </c>
      <c r="T439" s="320">
        <f>+'7-d.  2014'!Z25</f>
        <v>497</v>
      </c>
      <c r="U439" s="320">
        <f>+'7-d.  2014'!AA25</f>
        <v>497</v>
      </c>
      <c r="V439" s="320">
        <f>+'7-d.  2014'!AB25</f>
        <v>497</v>
      </c>
      <c r="W439" s="320">
        <f>+'7-d.  2014'!AC25</f>
        <v>497</v>
      </c>
      <c r="X439" s="320">
        <f>+'7-d.  2014'!AD25</f>
        <v>497</v>
      </c>
      <c r="Y439" s="439"/>
      <c r="Z439" s="491">
        <v>1</v>
      </c>
      <c r="AA439" s="439"/>
      <c r="AB439" s="439"/>
      <c r="AC439" s="439"/>
      <c r="AD439" s="439"/>
      <c r="AE439" s="439"/>
      <c r="AF439" s="439"/>
      <c r="AG439" s="439"/>
      <c r="AH439" s="439"/>
      <c r="AI439" s="439"/>
      <c r="AJ439" s="439"/>
      <c r="AK439" s="439"/>
      <c r="AL439" s="439"/>
      <c r="AM439" s="321">
        <f>SUM(Y439:AL439)</f>
        <v>1</v>
      </c>
    </row>
    <row r="440" spans="1:39" ht="15" outlineLevel="1">
      <c r="B440" s="319" t="s">
        <v>262</v>
      </c>
      <c r="C440" s="316" t="s">
        <v>164</v>
      </c>
      <c r="D440" s="320"/>
      <c r="E440" s="320"/>
      <c r="F440" s="320"/>
      <c r="G440" s="320"/>
      <c r="H440" s="320"/>
      <c r="I440" s="320"/>
      <c r="J440" s="320"/>
      <c r="K440" s="320"/>
      <c r="L440" s="320"/>
      <c r="M440" s="320"/>
      <c r="N440" s="320">
        <f>N439</f>
        <v>12</v>
      </c>
      <c r="O440" s="320"/>
      <c r="P440" s="320"/>
      <c r="Q440" s="320"/>
      <c r="R440" s="320"/>
      <c r="S440" s="320"/>
      <c r="T440" s="320"/>
      <c r="U440" s="320"/>
      <c r="V440" s="320"/>
      <c r="W440" s="320"/>
      <c r="X440" s="320"/>
      <c r="Y440" s="435">
        <f>Y439</f>
        <v>0</v>
      </c>
      <c r="Z440" s="435">
        <f>Z439</f>
        <v>1</v>
      </c>
      <c r="AA440" s="435">
        <f t="shared" ref="AA440:AL440" si="135">AA439</f>
        <v>0</v>
      </c>
      <c r="AB440" s="435">
        <f t="shared" si="135"/>
        <v>0</v>
      </c>
      <c r="AC440" s="435">
        <f t="shared" si="135"/>
        <v>0</v>
      </c>
      <c r="AD440" s="435">
        <f t="shared" si="135"/>
        <v>0</v>
      </c>
      <c r="AE440" s="435">
        <f t="shared" si="135"/>
        <v>0</v>
      </c>
      <c r="AF440" s="435">
        <f t="shared" si="135"/>
        <v>0</v>
      </c>
      <c r="AG440" s="435">
        <f t="shared" si="135"/>
        <v>0</v>
      </c>
      <c r="AH440" s="435">
        <f t="shared" si="135"/>
        <v>0</v>
      </c>
      <c r="AI440" s="435">
        <f t="shared" si="135"/>
        <v>0</v>
      </c>
      <c r="AJ440" s="435">
        <f t="shared" si="135"/>
        <v>0</v>
      </c>
      <c r="AK440" s="435">
        <f t="shared" si="135"/>
        <v>0</v>
      </c>
      <c r="AL440" s="435">
        <f t="shared" si="135"/>
        <v>0</v>
      </c>
      <c r="AM440" s="336"/>
    </row>
    <row r="441" spans="1:39" ht="15" outlineLevel="1">
      <c r="B441" s="339"/>
      <c r="C441" s="337"/>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440"/>
      <c r="Z441" s="441"/>
      <c r="AA441" s="440"/>
      <c r="AB441" s="440"/>
      <c r="AC441" s="440"/>
      <c r="AD441" s="440"/>
      <c r="AE441" s="440"/>
      <c r="AF441" s="440"/>
      <c r="AG441" s="440"/>
      <c r="AH441" s="440"/>
      <c r="AI441" s="440"/>
      <c r="AJ441" s="440"/>
      <c r="AK441" s="440"/>
      <c r="AL441" s="440"/>
      <c r="AM441" s="338"/>
    </row>
    <row r="442" spans="1:39" ht="15" outlineLevel="1">
      <c r="A442" s="540">
        <v>12</v>
      </c>
      <c r="B442" s="339" t="s">
        <v>23</v>
      </c>
      <c r="C442" s="316" t="s">
        <v>25</v>
      </c>
      <c r="D442" s="320">
        <v>157250</v>
      </c>
      <c r="E442" s="320">
        <f>+'7-d.  2014'!BA24</f>
        <v>157250.21</v>
      </c>
      <c r="F442" s="320">
        <f>+'7-d.  2014'!BB24</f>
        <v>157250.21</v>
      </c>
      <c r="G442" s="320" t="str">
        <f>+'7-d.  2014'!BC24</f>
        <v xml:space="preserve">                           -  </v>
      </c>
      <c r="H442" s="320" t="str">
        <f>+'7-d.  2014'!BD24</f>
        <v xml:space="preserve">                           -  </v>
      </c>
      <c r="I442" s="320" t="str">
        <f>+'7-d.  2014'!BE24</f>
        <v xml:space="preserve">                           -  </v>
      </c>
      <c r="J442" s="320" t="str">
        <f>+'7-d.  2014'!BF24</f>
        <v xml:space="preserve">                           -  </v>
      </c>
      <c r="K442" s="320" t="str">
        <f>+'7-d.  2014'!BG24</f>
        <v xml:space="preserve">                           -  </v>
      </c>
      <c r="L442" s="320" t="str">
        <f>+'7-d.  2014'!BH24</f>
        <v xml:space="preserve">                           -  </v>
      </c>
      <c r="M442" s="320" t="str">
        <f>+'7-d.  2014'!BI24</f>
        <v xml:space="preserve">                           -  </v>
      </c>
      <c r="N442" s="320">
        <v>3</v>
      </c>
      <c r="O442" s="320">
        <v>133</v>
      </c>
      <c r="P442" s="320">
        <f>+'7-d.  2014'!V24</f>
        <v>132.5</v>
      </c>
      <c r="Q442" s="320">
        <f>+'7-d.  2014'!W24</f>
        <v>132.5</v>
      </c>
      <c r="R442" s="320" t="str">
        <f>+'7-d.  2014'!X24</f>
        <v xml:space="preserve">                     -  </v>
      </c>
      <c r="S442" s="320" t="str">
        <f>+'7-d.  2014'!Y24</f>
        <v xml:space="preserve">                     -  </v>
      </c>
      <c r="T442" s="320" t="str">
        <f>+'7-d.  2014'!Z24</f>
        <v xml:space="preserve">                     -  </v>
      </c>
      <c r="U442" s="320" t="str">
        <f>+'7-d.  2014'!AA24</f>
        <v xml:space="preserve">                     -  </v>
      </c>
      <c r="V442" s="320" t="str">
        <f>+'7-d.  2014'!AB24</f>
        <v xml:space="preserve">                     -  </v>
      </c>
      <c r="W442" s="320" t="str">
        <f>+'7-d.  2014'!AC24</f>
        <v xml:space="preserve">                     -  </v>
      </c>
      <c r="X442" s="320" t="str">
        <f>+'7-d.  2014'!AD24</f>
        <v xml:space="preserve">                     -  </v>
      </c>
      <c r="Y442" s="439"/>
      <c r="Z442" s="439">
        <v>1</v>
      </c>
      <c r="AA442" s="491"/>
      <c r="AB442" s="439"/>
      <c r="AC442" s="439"/>
      <c r="AD442" s="439"/>
      <c r="AE442" s="439"/>
      <c r="AF442" s="439"/>
      <c r="AG442" s="439"/>
      <c r="AH442" s="439"/>
      <c r="AI442" s="439"/>
      <c r="AJ442" s="439"/>
      <c r="AK442" s="439"/>
      <c r="AL442" s="439"/>
      <c r="AM442" s="321">
        <f>SUM(Y442:AL442)</f>
        <v>1</v>
      </c>
    </row>
    <row r="443" spans="1:39" ht="15" outlineLevel="1">
      <c r="B443" s="319" t="s">
        <v>262</v>
      </c>
      <c r="C443" s="316" t="s">
        <v>164</v>
      </c>
      <c r="D443" s="320"/>
      <c r="E443" s="320"/>
      <c r="F443" s="320"/>
      <c r="G443" s="320"/>
      <c r="H443" s="320"/>
      <c r="I443" s="320"/>
      <c r="J443" s="320"/>
      <c r="K443" s="320"/>
      <c r="L443" s="320"/>
      <c r="M443" s="320"/>
      <c r="N443" s="320">
        <f>N442</f>
        <v>3</v>
      </c>
      <c r="O443" s="320"/>
      <c r="P443" s="320"/>
      <c r="Q443" s="320"/>
      <c r="R443" s="320"/>
      <c r="S443" s="320"/>
      <c r="T443" s="320"/>
      <c r="U443" s="320"/>
      <c r="V443" s="320"/>
      <c r="W443" s="320"/>
      <c r="X443" s="320"/>
      <c r="Y443" s="435">
        <f>Y442</f>
        <v>0</v>
      </c>
      <c r="Z443" s="435">
        <f>Z442</f>
        <v>1</v>
      </c>
      <c r="AA443" s="435">
        <f>AA442</f>
        <v>0</v>
      </c>
      <c r="AB443" s="435">
        <f t="shared" ref="AB443:AL443" si="136">AB442</f>
        <v>0</v>
      </c>
      <c r="AC443" s="435">
        <f t="shared" si="136"/>
        <v>0</v>
      </c>
      <c r="AD443" s="435">
        <f t="shared" si="136"/>
        <v>0</v>
      </c>
      <c r="AE443" s="435">
        <f t="shared" si="136"/>
        <v>0</v>
      </c>
      <c r="AF443" s="435">
        <f t="shared" si="136"/>
        <v>0</v>
      </c>
      <c r="AG443" s="435">
        <f t="shared" si="136"/>
        <v>0</v>
      </c>
      <c r="AH443" s="435">
        <f t="shared" si="136"/>
        <v>0</v>
      </c>
      <c r="AI443" s="435">
        <f t="shared" si="136"/>
        <v>0</v>
      </c>
      <c r="AJ443" s="435">
        <f t="shared" si="136"/>
        <v>0</v>
      </c>
      <c r="AK443" s="435">
        <f t="shared" si="136"/>
        <v>0</v>
      </c>
      <c r="AL443" s="435">
        <f t="shared" si="136"/>
        <v>0</v>
      </c>
      <c r="AM443" s="336"/>
    </row>
    <row r="444" spans="1:39" ht="15" outlineLevel="1">
      <c r="B444" s="339"/>
      <c r="C444" s="337"/>
      <c r="D444" s="341"/>
      <c r="E444" s="341"/>
      <c r="F444" s="341"/>
      <c r="G444" s="341"/>
      <c r="H444" s="341"/>
      <c r="I444" s="341"/>
      <c r="J444" s="341"/>
      <c r="K444" s="341"/>
      <c r="L444" s="341"/>
      <c r="M444" s="341"/>
      <c r="N444" s="316"/>
      <c r="O444" s="341"/>
      <c r="P444" s="341"/>
      <c r="Q444" s="341"/>
      <c r="R444" s="341"/>
      <c r="S444" s="341"/>
      <c r="T444" s="341"/>
      <c r="U444" s="341"/>
      <c r="V444" s="341"/>
      <c r="W444" s="341"/>
      <c r="X444" s="341"/>
      <c r="Y444" s="440"/>
      <c r="Z444" s="441"/>
      <c r="AA444" s="440"/>
      <c r="AB444" s="440"/>
      <c r="AC444" s="440"/>
      <c r="AD444" s="440"/>
      <c r="AE444" s="440"/>
      <c r="AF444" s="440"/>
      <c r="AG444" s="440"/>
      <c r="AH444" s="440"/>
      <c r="AI444" s="440"/>
      <c r="AJ444" s="440"/>
      <c r="AK444" s="440"/>
      <c r="AL444" s="440"/>
      <c r="AM444" s="338"/>
    </row>
    <row r="445" spans="1:39" ht="15" outlineLevel="1">
      <c r="A445" s="540">
        <v>13</v>
      </c>
      <c r="B445" s="339" t="s">
        <v>24</v>
      </c>
      <c r="C445" s="316" t="s">
        <v>25</v>
      </c>
      <c r="D445" s="320">
        <v>521315</v>
      </c>
      <c r="E445" s="320">
        <f>+'7-d.  2014'!BA34</f>
        <v>521315.41</v>
      </c>
      <c r="F445" s="320">
        <f>+'7-d.  2014'!BB34</f>
        <v>521315.41</v>
      </c>
      <c r="G445" s="320">
        <f>+'7-d.  2014'!BC34</f>
        <v>521315.41</v>
      </c>
      <c r="H445" s="320">
        <f>+'7-d.  2014'!BD34</f>
        <v>521315.41</v>
      </c>
      <c r="I445" s="320">
        <f>+'7-d.  2014'!BE34</f>
        <v>521315.41</v>
      </c>
      <c r="J445" s="320">
        <f>+'7-d.  2014'!BF34</f>
        <v>521315.41</v>
      </c>
      <c r="K445" s="320">
        <f>+'7-d.  2014'!BG34</f>
        <v>521315.41</v>
      </c>
      <c r="L445" s="320">
        <f>+'7-d.  2014'!BH34</f>
        <v>521315.41</v>
      </c>
      <c r="M445" s="320">
        <f>+'7-d.  2014'!BI34</f>
        <v>521315.41</v>
      </c>
      <c r="N445" s="320">
        <v>12</v>
      </c>
      <c r="O445" s="320">
        <v>151</v>
      </c>
      <c r="P445" s="320">
        <f>+'7-d.  2014'!V34</f>
        <v>151.19999999999999</v>
      </c>
      <c r="Q445" s="320">
        <f>+'7-d.  2014'!W34</f>
        <v>151.19999999999999</v>
      </c>
      <c r="R445" s="320">
        <f>+'7-d.  2014'!X34</f>
        <v>151.19999999999999</v>
      </c>
      <c r="S445" s="320">
        <f>+'7-d.  2014'!Y34</f>
        <v>151.19999999999999</v>
      </c>
      <c r="T445" s="320">
        <f>+'7-d.  2014'!Z34</f>
        <v>151.19999999999999</v>
      </c>
      <c r="U445" s="320">
        <f>+'7-d.  2014'!AA34</f>
        <v>151.19999999999999</v>
      </c>
      <c r="V445" s="320">
        <f>+'7-d.  2014'!AB34</f>
        <v>151.19999999999999</v>
      </c>
      <c r="W445" s="320">
        <f>+'7-d.  2014'!AC34</f>
        <v>151.19999999999999</v>
      </c>
      <c r="X445" s="320">
        <f>+'7-d.  2014'!AD34</f>
        <v>151.19999999999999</v>
      </c>
      <c r="Y445" s="439"/>
      <c r="Z445" s="439">
        <v>1</v>
      </c>
      <c r="AA445" s="439"/>
      <c r="AB445" s="439"/>
      <c r="AC445" s="439"/>
      <c r="AD445" s="439"/>
      <c r="AE445" s="439"/>
      <c r="AF445" s="439"/>
      <c r="AG445" s="439"/>
      <c r="AH445" s="439"/>
      <c r="AI445" s="439"/>
      <c r="AJ445" s="439"/>
      <c r="AK445" s="439"/>
      <c r="AL445" s="439"/>
      <c r="AM445" s="321">
        <f>SUM(Y445:AL445)</f>
        <v>1</v>
      </c>
    </row>
    <row r="446" spans="1:39" ht="15" outlineLevel="1">
      <c r="B446" s="319" t="s">
        <v>262</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5">
        <f>Y445</f>
        <v>0</v>
      </c>
      <c r="Z446" s="435">
        <f>Z445</f>
        <v>1</v>
      </c>
      <c r="AA446" s="435">
        <f>AA445</f>
        <v>0</v>
      </c>
      <c r="AB446" s="435">
        <f t="shared" ref="AB446:AL446" si="137">AB445</f>
        <v>0</v>
      </c>
      <c r="AC446" s="435">
        <f t="shared" si="137"/>
        <v>0</v>
      </c>
      <c r="AD446" s="435">
        <f t="shared" si="137"/>
        <v>0</v>
      </c>
      <c r="AE446" s="435">
        <f t="shared" si="137"/>
        <v>0</v>
      </c>
      <c r="AF446" s="435">
        <f t="shared" si="137"/>
        <v>0</v>
      </c>
      <c r="AG446" s="435">
        <f t="shared" si="137"/>
        <v>0</v>
      </c>
      <c r="AH446" s="435">
        <f t="shared" si="137"/>
        <v>0</v>
      </c>
      <c r="AI446" s="435">
        <f t="shared" si="137"/>
        <v>0</v>
      </c>
      <c r="AJ446" s="435">
        <f t="shared" si="137"/>
        <v>0</v>
      </c>
      <c r="AK446" s="435">
        <f t="shared" si="137"/>
        <v>0</v>
      </c>
      <c r="AL446" s="435">
        <f t="shared" si="137"/>
        <v>0</v>
      </c>
      <c r="AM446" s="336"/>
    </row>
    <row r="447" spans="1:39" ht="15" outlineLevel="1">
      <c r="B447" s="339"/>
      <c r="C447" s="337"/>
      <c r="D447" s="341"/>
      <c r="E447" s="341"/>
      <c r="F447" s="341"/>
      <c r="G447" s="341"/>
      <c r="H447" s="341"/>
      <c r="I447" s="341"/>
      <c r="J447" s="341"/>
      <c r="K447" s="341"/>
      <c r="L447" s="341"/>
      <c r="M447" s="341"/>
      <c r="N447" s="316"/>
      <c r="O447" s="341"/>
      <c r="P447" s="341"/>
      <c r="Q447" s="341"/>
      <c r="R447" s="341"/>
      <c r="S447" s="341"/>
      <c r="T447" s="341"/>
      <c r="U447" s="341"/>
      <c r="V447" s="341"/>
      <c r="W447" s="341"/>
      <c r="X447" s="341"/>
      <c r="Y447" s="440"/>
      <c r="Z447" s="440"/>
      <c r="AA447" s="440"/>
      <c r="AB447" s="440"/>
      <c r="AC447" s="440"/>
      <c r="AD447" s="440"/>
      <c r="AE447" s="440"/>
      <c r="AF447" s="440"/>
      <c r="AG447" s="440"/>
      <c r="AH447" s="440"/>
      <c r="AI447" s="440"/>
      <c r="AJ447" s="440"/>
      <c r="AK447" s="440"/>
      <c r="AL447" s="440"/>
      <c r="AM447" s="338"/>
    </row>
    <row r="448" spans="1:39" ht="15" outlineLevel="1">
      <c r="A448" s="540">
        <v>14</v>
      </c>
      <c r="B448" s="339" t="s">
        <v>20</v>
      </c>
      <c r="C448" s="316" t="s">
        <v>25</v>
      </c>
      <c r="D448" s="320">
        <v>1305471</v>
      </c>
      <c r="E448" s="320">
        <f>+'7-d.  2014'!BA31</f>
        <v>1305471.3999999999</v>
      </c>
      <c r="F448" s="320">
        <f>+'7-d.  2014'!BB31</f>
        <v>1305471.3999999999</v>
      </c>
      <c r="G448" s="320">
        <f>+'7-d.  2014'!BC31</f>
        <v>1305471.3999999999</v>
      </c>
      <c r="H448" s="320" t="str">
        <f>+'7-d.  2014'!BD31</f>
        <v xml:space="preserve">                           -  </v>
      </c>
      <c r="I448" s="320" t="str">
        <f>+'7-d.  2014'!BE31</f>
        <v xml:space="preserve">                           -  </v>
      </c>
      <c r="J448" s="320" t="str">
        <f>+'7-d.  2014'!BF31</f>
        <v xml:space="preserve">                           -  </v>
      </c>
      <c r="K448" s="320" t="str">
        <f>+'7-d.  2014'!BG31</f>
        <v xml:space="preserve">                           -  </v>
      </c>
      <c r="L448" s="320" t="str">
        <f>+'7-d.  2014'!BH31</f>
        <v xml:space="preserve">                           -  </v>
      </c>
      <c r="M448" s="320" t="str">
        <f>+'7-d.  2014'!BI31</f>
        <v xml:space="preserve">                           -  </v>
      </c>
      <c r="N448" s="320">
        <v>12</v>
      </c>
      <c r="O448" s="320">
        <v>267</v>
      </c>
      <c r="P448" s="320">
        <f>+'7-d.  2014'!V31</f>
        <v>267.33999999999997</v>
      </c>
      <c r="Q448" s="320">
        <f>+'7-d.  2014'!W31</f>
        <v>267.33999999999997</v>
      </c>
      <c r="R448" s="320">
        <f>+'7-d.  2014'!X31</f>
        <v>267.33999999999997</v>
      </c>
      <c r="S448" s="320" t="str">
        <f>+'7-d.  2014'!Y31</f>
        <v xml:space="preserve">                     -  </v>
      </c>
      <c r="T448" s="320" t="str">
        <f>+'7-d.  2014'!Z31</f>
        <v xml:space="preserve">                     -  </v>
      </c>
      <c r="U448" s="320" t="str">
        <f>+'7-d.  2014'!AA31</f>
        <v xml:space="preserve">                     -  </v>
      </c>
      <c r="V448" s="320" t="str">
        <f>+'7-d.  2014'!AB31</f>
        <v xml:space="preserve">                     -  </v>
      </c>
      <c r="W448" s="320" t="str">
        <f>+'7-d.  2014'!AC31</f>
        <v xml:space="preserve">                     -  </v>
      </c>
      <c r="X448" s="320" t="str">
        <f>+'7-d.  2014'!AD31</f>
        <v xml:space="preserve">                     -  </v>
      </c>
      <c r="Y448" s="439"/>
      <c r="Z448" s="439">
        <v>1</v>
      </c>
      <c r="AA448" s="491"/>
      <c r="AB448" s="439"/>
      <c r="AC448" s="439"/>
      <c r="AD448" s="439"/>
      <c r="AE448" s="439"/>
      <c r="AF448" s="439"/>
      <c r="AG448" s="439"/>
      <c r="AH448" s="439"/>
      <c r="AI448" s="439"/>
      <c r="AJ448" s="439"/>
      <c r="AK448" s="439"/>
      <c r="AL448" s="439"/>
      <c r="AM448" s="321">
        <f>SUM(Y448:AL448)</f>
        <v>1</v>
      </c>
    </row>
    <row r="449" spans="1:39" ht="15" outlineLevel="1">
      <c r="B449" s="319" t="s">
        <v>262</v>
      </c>
      <c r="C449" s="316" t="s">
        <v>164</v>
      </c>
      <c r="D449" s="320"/>
      <c r="E449" s="320"/>
      <c r="F449" s="320"/>
      <c r="G449" s="320"/>
      <c r="H449" s="320"/>
      <c r="I449" s="320"/>
      <c r="J449" s="320"/>
      <c r="K449" s="320"/>
      <c r="L449" s="320"/>
      <c r="M449" s="320"/>
      <c r="N449" s="320">
        <f>N448</f>
        <v>12</v>
      </c>
      <c r="O449" s="320"/>
      <c r="P449" s="320"/>
      <c r="Q449" s="320"/>
      <c r="R449" s="320"/>
      <c r="S449" s="320"/>
      <c r="T449" s="320"/>
      <c r="U449" s="320"/>
      <c r="V449" s="320"/>
      <c r="W449" s="320"/>
      <c r="X449" s="320"/>
      <c r="Y449" s="435">
        <f>Y448</f>
        <v>0</v>
      </c>
      <c r="Z449" s="435">
        <f>Z448</f>
        <v>1</v>
      </c>
      <c r="AA449" s="435">
        <f t="shared" ref="AA449:AL449" si="138">AA448</f>
        <v>0</v>
      </c>
      <c r="AB449" s="435">
        <f t="shared" si="138"/>
        <v>0</v>
      </c>
      <c r="AC449" s="435">
        <f t="shared" si="138"/>
        <v>0</v>
      </c>
      <c r="AD449" s="435">
        <f t="shared" si="138"/>
        <v>0</v>
      </c>
      <c r="AE449" s="435">
        <f t="shared" si="138"/>
        <v>0</v>
      </c>
      <c r="AF449" s="435">
        <f t="shared" si="138"/>
        <v>0</v>
      </c>
      <c r="AG449" s="435">
        <f t="shared" si="138"/>
        <v>0</v>
      </c>
      <c r="AH449" s="435">
        <f t="shared" si="138"/>
        <v>0</v>
      </c>
      <c r="AI449" s="435">
        <f t="shared" si="138"/>
        <v>0</v>
      </c>
      <c r="AJ449" s="435">
        <f t="shared" si="138"/>
        <v>0</v>
      </c>
      <c r="AK449" s="435">
        <f t="shared" si="138"/>
        <v>0</v>
      </c>
      <c r="AL449" s="435">
        <f t="shared" si="138"/>
        <v>0</v>
      </c>
      <c r="AM449" s="336"/>
    </row>
    <row r="450" spans="1:39" ht="15" outlineLevel="1">
      <c r="B450" s="339"/>
      <c r="C450" s="337"/>
      <c r="D450" s="341"/>
      <c r="E450" s="341"/>
      <c r="F450" s="341"/>
      <c r="G450" s="341"/>
      <c r="H450" s="341"/>
      <c r="I450" s="341"/>
      <c r="J450" s="341"/>
      <c r="K450" s="341"/>
      <c r="L450" s="341"/>
      <c r="M450" s="341"/>
      <c r="N450" s="316"/>
      <c r="O450" s="341"/>
      <c r="P450" s="341"/>
      <c r="Q450" s="341"/>
      <c r="R450" s="341"/>
      <c r="S450" s="341"/>
      <c r="T450" s="341"/>
      <c r="U450" s="341"/>
      <c r="V450" s="341"/>
      <c r="W450" s="341"/>
      <c r="X450" s="341"/>
      <c r="Y450" s="440"/>
      <c r="Z450" s="441"/>
      <c r="AA450" s="440"/>
      <c r="AB450" s="440"/>
      <c r="AC450" s="440"/>
      <c r="AD450" s="440"/>
      <c r="AE450" s="440"/>
      <c r="AF450" s="440"/>
      <c r="AG450" s="440"/>
      <c r="AH450" s="440"/>
      <c r="AI450" s="440"/>
      <c r="AJ450" s="440"/>
      <c r="AK450" s="440"/>
      <c r="AL450" s="440"/>
      <c r="AM450" s="338"/>
    </row>
    <row r="451" spans="1:39" s="308" customFormat="1" ht="15" outlineLevel="1">
      <c r="A451" s="540">
        <v>15</v>
      </c>
      <c r="B451" s="339" t="s">
        <v>498</v>
      </c>
      <c r="C451" s="316" t="s">
        <v>25</v>
      </c>
      <c r="D451" s="320"/>
      <c r="E451" s="320"/>
      <c r="F451" s="320"/>
      <c r="G451" s="320"/>
      <c r="H451" s="320"/>
      <c r="I451" s="320"/>
      <c r="J451" s="320"/>
      <c r="K451" s="320"/>
      <c r="L451" s="320"/>
      <c r="M451" s="320"/>
      <c r="N451" s="316"/>
      <c r="O451" s="320">
        <v>12</v>
      </c>
      <c r="P451" s="320"/>
      <c r="Q451" s="320"/>
      <c r="R451" s="320"/>
      <c r="S451" s="320"/>
      <c r="T451" s="320"/>
      <c r="U451" s="320"/>
      <c r="V451" s="320"/>
      <c r="W451" s="320"/>
      <c r="X451" s="320"/>
      <c r="Y451" s="439"/>
      <c r="Z451" s="439">
        <v>1</v>
      </c>
      <c r="AA451" s="439"/>
      <c r="AB451" s="439"/>
      <c r="AC451" s="439"/>
      <c r="AD451" s="439"/>
      <c r="AE451" s="439"/>
      <c r="AF451" s="439"/>
      <c r="AG451" s="439"/>
      <c r="AH451" s="439"/>
      <c r="AI451" s="439"/>
      <c r="AJ451" s="439"/>
      <c r="AK451" s="439"/>
      <c r="AL451" s="439"/>
      <c r="AM451" s="321">
        <f>SUM(Y451:AL451)</f>
        <v>1</v>
      </c>
    </row>
    <row r="452" spans="1:39" s="308" customFormat="1" ht="15" outlineLevel="1">
      <c r="A452" s="540"/>
      <c r="B452" s="339" t="s">
        <v>262</v>
      </c>
      <c r="C452" s="316" t="s">
        <v>164</v>
      </c>
      <c r="D452" s="320"/>
      <c r="E452" s="320"/>
      <c r="F452" s="320"/>
      <c r="G452" s="320"/>
      <c r="H452" s="320"/>
      <c r="I452" s="320"/>
      <c r="J452" s="320"/>
      <c r="K452" s="320"/>
      <c r="L452" s="320"/>
      <c r="M452" s="320"/>
      <c r="N452" s="316"/>
      <c r="O452" s="320"/>
      <c r="P452" s="320"/>
      <c r="Q452" s="320"/>
      <c r="R452" s="320"/>
      <c r="S452" s="320"/>
      <c r="T452" s="320"/>
      <c r="U452" s="320"/>
      <c r="V452" s="320"/>
      <c r="W452" s="320"/>
      <c r="X452" s="320"/>
      <c r="Y452" s="435">
        <f>Y451</f>
        <v>0</v>
      </c>
      <c r="Z452" s="435">
        <f>Z451</f>
        <v>1</v>
      </c>
      <c r="AA452" s="435">
        <f t="shared" ref="AA452:AL452" si="139">AA451</f>
        <v>0</v>
      </c>
      <c r="AB452" s="435">
        <f t="shared" si="139"/>
        <v>0</v>
      </c>
      <c r="AC452" s="435">
        <f t="shared" si="139"/>
        <v>0</v>
      </c>
      <c r="AD452" s="435">
        <f t="shared" si="139"/>
        <v>0</v>
      </c>
      <c r="AE452" s="435">
        <f t="shared" si="139"/>
        <v>0</v>
      </c>
      <c r="AF452" s="435">
        <f t="shared" si="139"/>
        <v>0</v>
      </c>
      <c r="AG452" s="435">
        <f t="shared" si="139"/>
        <v>0</v>
      </c>
      <c r="AH452" s="435">
        <f t="shared" si="139"/>
        <v>0</v>
      </c>
      <c r="AI452" s="435">
        <f t="shared" si="139"/>
        <v>0</v>
      </c>
      <c r="AJ452" s="435">
        <f t="shared" si="139"/>
        <v>0</v>
      </c>
      <c r="AK452" s="435">
        <f t="shared" si="139"/>
        <v>0</v>
      </c>
      <c r="AL452" s="435">
        <f t="shared" si="139"/>
        <v>0</v>
      </c>
      <c r="AM452" s="336"/>
    </row>
    <row r="453" spans="1:39" s="308" customFormat="1" ht="15" outlineLevel="1">
      <c r="A453" s="540"/>
      <c r="B453" s="339"/>
      <c r="C453" s="337"/>
      <c r="D453" s="341"/>
      <c r="E453" s="341"/>
      <c r="F453" s="341"/>
      <c r="G453" s="341"/>
      <c r="H453" s="341"/>
      <c r="I453" s="341"/>
      <c r="J453" s="341"/>
      <c r="K453" s="341"/>
      <c r="L453" s="341"/>
      <c r="M453" s="341"/>
      <c r="N453" s="316"/>
      <c r="O453" s="341"/>
      <c r="P453" s="341"/>
      <c r="Q453" s="341"/>
      <c r="R453" s="341"/>
      <c r="S453" s="341"/>
      <c r="T453" s="341"/>
      <c r="U453" s="341"/>
      <c r="V453" s="341"/>
      <c r="W453" s="341"/>
      <c r="X453" s="341"/>
      <c r="Y453" s="442"/>
      <c r="Z453" s="440"/>
      <c r="AA453" s="440"/>
      <c r="AB453" s="440"/>
      <c r="AC453" s="440"/>
      <c r="AD453" s="440"/>
      <c r="AE453" s="440"/>
      <c r="AF453" s="440"/>
      <c r="AG453" s="440"/>
      <c r="AH453" s="440"/>
      <c r="AI453" s="440"/>
      <c r="AJ453" s="440"/>
      <c r="AK453" s="440"/>
      <c r="AL453" s="440"/>
      <c r="AM453" s="338"/>
    </row>
    <row r="454" spans="1:39" s="308" customFormat="1" ht="30" outlineLevel="1">
      <c r="A454" s="540">
        <v>16</v>
      </c>
      <c r="B454" s="339" t="s">
        <v>499</v>
      </c>
      <c r="C454" s="316" t="s">
        <v>25</v>
      </c>
      <c r="D454" s="320"/>
      <c r="E454" s="320"/>
      <c r="F454" s="320"/>
      <c r="G454" s="320"/>
      <c r="H454" s="320"/>
      <c r="I454" s="320"/>
      <c r="J454" s="320"/>
      <c r="K454" s="320"/>
      <c r="L454" s="320"/>
      <c r="M454" s="320"/>
      <c r="N454" s="316"/>
      <c r="O454" s="320"/>
      <c r="P454" s="320"/>
      <c r="Q454" s="320"/>
      <c r="R454" s="320"/>
      <c r="S454" s="320"/>
      <c r="T454" s="320"/>
      <c r="U454" s="320"/>
      <c r="V454" s="320"/>
      <c r="W454" s="320"/>
      <c r="X454" s="320"/>
      <c r="Y454" s="439"/>
      <c r="Z454" s="439"/>
      <c r="AA454" s="439"/>
      <c r="AB454" s="439"/>
      <c r="AC454" s="439"/>
      <c r="AD454" s="439"/>
      <c r="AE454" s="439"/>
      <c r="AF454" s="439"/>
      <c r="AG454" s="439"/>
      <c r="AH454" s="439"/>
      <c r="AI454" s="439"/>
      <c r="AJ454" s="439"/>
      <c r="AK454" s="439"/>
      <c r="AL454" s="439"/>
      <c r="AM454" s="321">
        <f>SUM(Y454:AL454)</f>
        <v>0</v>
      </c>
    </row>
    <row r="455" spans="1:39" s="308" customFormat="1" ht="15" outlineLevel="1">
      <c r="A455" s="540"/>
      <c r="B455" s="339" t="s">
        <v>262</v>
      </c>
      <c r="C455" s="316" t="s">
        <v>164</v>
      </c>
      <c r="D455" s="320"/>
      <c r="E455" s="320"/>
      <c r="F455" s="320"/>
      <c r="G455" s="320"/>
      <c r="H455" s="320"/>
      <c r="I455" s="320"/>
      <c r="J455" s="320"/>
      <c r="K455" s="320"/>
      <c r="L455" s="320"/>
      <c r="M455" s="320"/>
      <c r="N455" s="316"/>
      <c r="O455" s="320"/>
      <c r="P455" s="320"/>
      <c r="Q455" s="320"/>
      <c r="R455" s="320"/>
      <c r="S455" s="320"/>
      <c r="T455" s="320"/>
      <c r="U455" s="320"/>
      <c r="V455" s="320"/>
      <c r="W455" s="320"/>
      <c r="X455" s="320"/>
      <c r="Y455" s="435">
        <f>Y454</f>
        <v>0</v>
      </c>
      <c r="Z455" s="435">
        <f>Z454</f>
        <v>0</v>
      </c>
      <c r="AA455" s="435">
        <f t="shared" ref="AA455:AL455" si="140">AA454</f>
        <v>0</v>
      </c>
      <c r="AB455" s="435">
        <f t="shared" si="140"/>
        <v>0</v>
      </c>
      <c r="AC455" s="435">
        <f t="shared" si="140"/>
        <v>0</v>
      </c>
      <c r="AD455" s="435">
        <f t="shared" si="140"/>
        <v>0</v>
      </c>
      <c r="AE455" s="435">
        <f t="shared" si="140"/>
        <v>0</v>
      </c>
      <c r="AF455" s="435">
        <f t="shared" si="140"/>
        <v>0</v>
      </c>
      <c r="AG455" s="435">
        <f t="shared" si="140"/>
        <v>0</v>
      </c>
      <c r="AH455" s="435">
        <f t="shared" si="140"/>
        <v>0</v>
      </c>
      <c r="AI455" s="435">
        <f t="shared" si="140"/>
        <v>0</v>
      </c>
      <c r="AJ455" s="435">
        <f t="shared" si="140"/>
        <v>0</v>
      </c>
      <c r="AK455" s="435">
        <f t="shared" si="140"/>
        <v>0</v>
      </c>
      <c r="AL455" s="435">
        <f t="shared" si="140"/>
        <v>0</v>
      </c>
      <c r="AM455" s="336"/>
    </row>
    <row r="456" spans="1:39" s="308" customFormat="1" ht="15" outlineLevel="1">
      <c r="A456" s="540"/>
      <c r="B456" s="339"/>
      <c r="C456" s="337"/>
      <c r="D456" s="341"/>
      <c r="E456" s="341"/>
      <c r="F456" s="341"/>
      <c r="G456" s="341"/>
      <c r="H456" s="341"/>
      <c r="I456" s="341"/>
      <c r="J456" s="341"/>
      <c r="K456" s="341"/>
      <c r="L456" s="341"/>
      <c r="M456" s="341"/>
      <c r="N456" s="316"/>
      <c r="O456" s="341"/>
      <c r="P456" s="341"/>
      <c r="Q456" s="341"/>
      <c r="R456" s="341"/>
      <c r="S456" s="341"/>
      <c r="T456" s="341"/>
      <c r="U456" s="341"/>
      <c r="V456" s="341"/>
      <c r="W456" s="341"/>
      <c r="X456" s="341"/>
      <c r="Y456" s="442"/>
      <c r="Z456" s="440"/>
      <c r="AA456" s="440"/>
      <c r="AB456" s="440"/>
      <c r="AC456" s="440"/>
      <c r="AD456" s="440"/>
      <c r="AE456" s="440"/>
      <c r="AF456" s="440"/>
      <c r="AG456" s="440"/>
      <c r="AH456" s="440"/>
      <c r="AI456" s="440"/>
      <c r="AJ456" s="440"/>
      <c r="AK456" s="440"/>
      <c r="AL456" s="440"/>
      <c r="AM456" s="338"/>
    </row>
    <row r="457" spans="1:39" ht="15" outlineLevel="1">
      <c r="A457" s="540">
        <v>17</v>
      </c>
      <c r="B457" s="339" t="s">
        <v>9</v>
      </c>
      <c r="C457" s="316" t="s">
        <v>25</v>
      </c>
      <c r="D457" s="320"/>
      <c r="E457" s="320"/>
      <c r="F457" s="320"/>
      <c r="G457" s="320"/>
      <c r="H457" s="320"/>
      <c r="I457" s="320"/>
      <c r="J457" s="320"/>
      <c r="K457" s="320"/>
      <c r="L457" s="320"/>
      <c r="M457" s="320"/>
      <c r="N457" s="316"/>
      <c r="O457" s="320">
        <v>595</v>
      </c>
      <c r="P457" s="320"/>
      <c r="Q457" s="320"/>
      <c r="R457" s="320"/>
      <c r="S457" s="320"/>
      <c r="T457" s="320"/>
      <c r="U457" s="320"/>
      <c r="V457" s="320"/>
      <c r="W457" s="320"/>
      <c r="X457" s="320"/>
      <c r="Y457" s="439"/>
      <c r="Z457" s="439"/>
      <c r="AA457" s="439"/>
      <c r="AB457" s="439"/>
      <c r="AC457" s="439"/>
      <c r="AD457" s="439"/>
      <c r="AE457" s="439"/>
      <c r="AF457" s="439"/>
      <c r="AG457" s="439"/>
      <c r="AH457" s="439"/>
      <c r="AI457" s="439"/>
      <c r="AJ457" s="439"/>
      <c r="AK457" s="439"/>
      <c r="AL457" s="439"/>
      <c r="AM457" s="321">
        <f>SUM(Y457:AL457)</f>
        <v>0</v>
      </c>
    </row>
    <row r="458" spans="1:39" ht="15" outlineLevel="1">
      <c r="B458" s="319" t="s">
        <v>262</v>
      </c>
      <c r="C458" s="316" t="s">
        <v>164</v>
      </c>
      <c r="D458" s="320"/>
      <c r="E458" s="320"/>
      <c r="F458" s="320"/>
      <c r="G458" s="320"/>
      <c r="H458" s="320"/>
      <c r="I458" s="320"/>
      <c r="J458" s="320"/>
      <c r="K458" s="320"/>
      <c r="L458" s="320"/>
      <c r="M458" s="320"/>
      <c r="N458" s="316"/>
      <c r="O458" s="320"/>
      <c r="P458" s="320"/>
      <c r="Q458" s="320"/>
      <c r="R458" s="320"/>
      <c r="S458" s="320"/>
      <c r="T458" s="320"/>
      <c r="U458" s="320"/>
      <c r="V458" s="320"/>
      <c r="W458" s="320"/>
      <c r="X458" s="320"/>
      <c r="Y458" s="435">
        <f>Y457</f>
        <v>0</v>
      </c>
      <c r="Z458" s="435">
        <f>Z457</f>
        <v>0</v>
      </c>
      <c r="AA458" s="435">
        <f t="shared" ref="AA458:AL458" si="141">AA457</f>
        <v>0</v>
      </c>
      <c r="AB458" s="435">
        <f t="shared" si="141"/>
        <v>0</v>
      </c>
      <c r="AC458" s="435">
        <f t="shared" si="141"/>
        <v>0</v>
      </c>
      <c r="AD458" s="435">
        <f t="shared" si="141"/>
        <v>0</v>
      </c>
      <c r="AE458" s="435">
        <f t="shared" si="141"/>
        <v>0</v>
      </c>
      <c r="AF458" s="435">
        <f t="shared" si="141"/>
        <v>0</v>
      </c>
      <c r="AG458" s="435">
        <f t="shared" si="141"/>
        <v>0</v>
      </c>
      <c r="AH458" s="435">
        <f t="shared" si="141"/>
        <v>0</v>
      </c>
      <c r="AI458" s="435">
        <f t="shared" si="141"/>
        <v>0</v>
      </c>
      <c r="AJ458" s="435">
        <f t="shared" si="141"/>
        <v>0</v>
      </c>
      <c r="AK458" s="435">
        <f t="shared" si="141"/>
        <v>0</v>
      </c>
      <c r="AL458" s="435">
        <f t="shared" si="141"/>
        <v>0</v>
      </c>
      <c r="AM458" s="336"/>
    </row>
    <row r="459" spans="1:39" ht="15" outlineLevel="1">
      <c r="B459" s="340"/>
      <c r="C459" s="330"/>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443"/>
      <c r="Z459" s="444"/>
      <c r="AA459" s="444"/>
      <c r="AB459" s="444"/>
      <c r="AC459" s="444"/>
      <c r="AD459" s="444"/>
      <c r="AE459" s="444"/>
      <c r="AF459" s="444"/>
      <c r="AG459" s="444"/>
      <c r="AH459" s="444"/>
      <c r="AI459" s="444"/>
      <c r="AJ459" s="444"/>
      <c r="AK459" s="444"/>
      <c r="AL459" s="444"/>
      <c r="AM459" s="342"/>
    </row>
    <row r="460" spans="1:39" ht="15.6" outlineLevel="1">
      <c r="A460" s="541"/>
      <c r="B460" s="313" t="s">
        <v>10</v>
      </c>
      <c r="C460" s="314"/>
      <c r="D460" s="314"/>
      <c r="E460" s="314"/>
      <c r="F460" s="314"/>
      <c r="G460" s="314"/>
      <c r="H460" s="314"/>
      <c r="I460" s="314"/>
      <c r="J460" s="314"/>
      <c r="K460" s="314"/>
      <c r="L460" s="314"/>
      <c r="M460" s="314"/>
      <c r="N460" s="315"/>
      <c r="O460" s="314"/>
      <c r="P460" s="314"/>
      <c r="Q460" s="314"/>
      <c r="R460" s="314"/>
      <c r="S460" s="314"/>
      <c r="T460" s="314"/>
      <c r="U460" s="314"/>
      <c r="V460" s="314"/>
      <c r="W460" s="314"/>
      <c r="X460" s="314"/>
      <c r="Y460" s="438"/>
      <c r="Z460" s="438"/>
      <c r="AA460" s="438"/>
      <c r="AB460" s="438"/>
      <c r="AC460" s="438"/>
      <c r="AD460" s="438"/>
      <c r="AE460" s="438"/>
      <c r="AF460" s="438"/>
      <c r="AG460" s="438"/>
      <c r="AH460" s="438"/>
      <c r="AI460" s="438"/>
      <c r="AJ460" s="438"/>
      <c r="AK460" s="438"/>
      <c r="AL460" s="438"/>
      <c r="AM460" s="317"/>
    </row>
    <row r="461" spans="1:39" ht="15" outlineLevel="1">
      <c r="A461" s="540">
        <v>18</v>
      </c>
      <c r="B461" s="340" t="s">
        <v>11</v>
      </c>
      <c r="C461" s="316" t="s">
        <v>25</v>
      </c>
      <c r="D461" s="320"/>
      <c r="E461" s="320"/>
      <c r="F461" s="320"/>
      <c r="G461" s="320"/>
      <c r="H461" s="320"/>
      <c r="I461" s="320"/>
      <c r="J461" s="320"/>
      <c r="K461" s="320"/>
      <c r="L461" s="320"/>
      <c r="M461" s="320"/>
      <c r="N461" s="320">
        <v>12</v>
      </c>
      <c r="O461" s="320"/>
      <c r="P461" s="320"/>
      <c r="Q461" s="320"/>
      <c r="R461" s="320"/>
      <c r="S461" s="320"/>
      <c r="T461" s="320"/>
      <c r="U461" s="320"/>
      <c r="V461" s="320"/>
      <c r="W461" s="320"/>
      <c r="X461" s="320"/>
      <c r="Y461" s="450"/>
      <c r="Z461" s="439"/>
      <c r="AA461" s="439"/>
      <c r="AB461" s="439"/>
      <c r="AC461" s="439"/>
      <c r="AD461" s="439"/>
      <c r="AE461" s="439"/>
      <c r="AF461" s="439"/>
      <c r="AG461" s="439"/>
      <c r="AH461" s="439"/>
      <c r="AI461" s="439"/>
      <c r="AJ461" s="439"/>
      <c r="AK461" s="439"/>
      <c r="AL461" s="439"/>
      <c r="AM461" s="321">
        <f>SUM(Y461:AL461)</f>
        <v>0</v>
      </c>
    </row>
    <row r="462" spans="1:39" ht="15" outlineLevel="1">
      <c r="B462" s="319" t="s">
        <v>262</v>
      </c>
      <c r="C462" s="316" t="s">
        <v>164</v>
      </c>
      <c r="D462" s="320"/>
      <c r="E462" s="320"/>
      <c r="F462" s="320"/>
      <c r="G462" s="320"/>
      <c r="H462" s="320"/>
      <c r="I462" s="320"/>
      <c r="J462" s="320"/>
      <c r="K462" s="320"/>
      <c r="L462" s="320"/>
      <c r="M462" s="320"/>
      <c r="N462" s="320">
        <f>N461</f>
        <v>12</v>
      </c>
      <c r="O462" s="320"/>
      <c r="P462" s="320"/>
      <c r="Q462" s="320"/>
      <c r="R462" s="320"/>
      <c r="S462" s="320"/>
      <c r="T462" s="320"/>
      <c r="U462" s="320"/>
      <c r="V462" s="320"/>
      <c r="W462" s="320"/>
      <c r="X462" s="320"/>
      <c r="Y462" s="435">
        <f>Y461</f>
        <v>0</v>
      </c>
      <c r="Z462" s="435">
        <f>Z461</f>
        <v>0</v>
      </c>
      <c r="AA462" s="435">
        <f t="shared" ref="AA462:AL462" si="142">AA461</f>
        <v>0</v>
      </c>
      <c r="AB462" s="435">
        <f t="shared" si="142"/>
        <v>0</v>
      </c>
      <c r="AC462" s="435">
        <f t="shared" si="142"/>
        <v>0</v>
      </c>
      <c r="AD462" s="435">
        <f t="shared" si="142"/>
        <v>0</v>
      </c>
      <c r="AE462" s="435">
        <f t="shared" si="142"/>
        <v>0</v>
      </c>
      <c r="AF462" s="435">
        <f t="shared" si="142"/>
        <v>0</v>
      </c>
      <c r="AG462" s="435">
        <f t="shared" si="142"/>
        <v>0</v>
      </c>
      <c r="AH462" s="435">
        <f t="shared" si="142"/>
        <v>0</v>
      </c>
      <c r="AI462" s="435">
        <f t="shared" si="142"/>
        <v>0</v>
      </c>
      <c r="AJ462" s="435">
        <f t="shared" si="142"/>
        <v>0</v>
      </c>
      <c r="AK462" s="435">
        <f t="shared" si="142"/>
        <v>0</v>
      </c>
      <c r="AL462" s="435">
        <f t="shared" si="142"/>
        <v>0</v>
      </c>
      <c r="AM462" s="322"/>
    </row>
    <row r="463" spans="1:39" ht="15" outlineLevel="1">
      <c r="A463" s="543"/>
      <c r="B463" s="340"/>
      <c r="C463" s="330"/>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436"/>
      <c r="Z463" s="445"/>
      <c r="AA463" s="445"/>
      <c r="AB463" s="445"/>
      <c r="AC463" s="445"/>
      <c r="AD463" s="445"/>
      <c r="AE463" s="445"/>
      <c r="AF463" s="445"/>
      <c r="AG463" s="445"/>
      <c r="AH463" s="445"/>
      <c r="AI463" s="445"/>
      <c r="AJ463" s="445"/>
      <c r="AK463" s="445"/>
      <c r="AL463" s="445"/>
      <c r="AM463" s="331"/>
    </row>
    <row r="464" spans="1:39" ht="15" outlineLevel="1">
      <c r="A464" s="540">
        <v>19</v>
      </c>
      <c r="B464" s="340" t="s">
        <v>12</v>
      </c>
      <c r="C464" s="316" t="s">
        <v>25</v>
      </c>
      <c r="D464" s="320"/>
      <c r="E464" s="320"/>
      <c r="F464" s="320"/>
      <c r="G464" s="320"/>
      <c r="H464" s="320"/>
      <c r="I464" s="320"/>
      <c r="J464" s="320"/>
      <c r="K464" s="320"/>
      <c r="L464" s="320"/>
      <c r="M464" s="320"/>
      <c r="N464" s="320">
        <v>12</v>
      </c>
      <c r="O464" s="320"/>
      <c r="P464" s="320"/>
      <c r="Q464" s="320"/>
      <c r="R464" s="320"/>
      <c r="S464" s="320"/>
      <c r="T464" s="320"/>
      <c r="U464" s="320"/>
      <c r="V464" s="320"/>
      <c r="W464" s="320"/>
      <c r="X464" s="320"/>
      <c r="Y464" s="434"/>
      <c r="Z464" s="439"/>
      <c r="AA464" s="439"/>
      <c r="AB464" s="439"/>
      <c r="AC464" s="439"/>
      <c r="AD464" s="439"/>
      <c r="AE464" s="439"/>
      <c r="AF464" s="439"/>
      <c r="AG464" s="439"/>
      <c r="AH464" s="439"/>
      <c r="AI464" s="439"/>
      <c r="AJ464" s="439"/>
      <c r="AK464" s="439"/>
      <c r="AL464" s="439"/>
      <c r="AM464" s="321">
        <f>SUM(Y464:AL464)</f>
        <v>0</v>
      </c>
    </row>
    <row r="465" spans="1:39" ht="15" outlineLevel="1">
      <c r="B465" s="319" t="s">
        <v>262</v>
      </c>
      <c r="C465" s="316" t="s">
        <v>164</v>
      </c>
      <c r="D465" s="320"/>
      <c r="E465" s="320"/>
      <c r="F465" s="320"/>
      <c r="G465" s="320"/>
      <c r="H465" s="320"/>
      <c r="I465" s="320"/>
      <c r="J465" s="320"/>
      <c r="K465" s="320"/>
      <c r="L465" s="320"/>
      <c r="M465" s="320"/>
      <c r="N465" s="320">
        <f>N464</f>
        <v>12</v>
      </c>
      <c r="O465" s="320"/>
      <c r="P465" s="320"/>
      <c r="Q465" s="320"/>
      <c r="R465" s="320"/>
      <c r="S465" s="320"/>
      <c r="T465" s="320"/>
      <c r="U465" s="320"/>
      <c r="V465" s="320"/>
      <c r="W465" s="320"/>
      <c r="X465" s="320"/>
      <c r="Y465" s="435">
        <f>Y464</f>
        <v>0</v>
      </c>
      <c r="Z465" s="435">
        <f>Z464</f>
        <v>0</v>
      </c>
      <c r="AA465" s="435">
        <f t="shared" ref="AA465:AL465" si="143">AA464</f>
        <v>0</v>
      </c>
      <c r="AB465" s="435">
        <f t="shared" si="143"/>
        <v>0</v>
      </c>
      <c r="AC465" s="435">
        <f t="shared" si="143"/>
        <v>0</v>
      </c>
      <c r="AD465" s="435">
        <f t="shared" si="143"/>
        <v>0</v>
      </c>
      <c r="AE465" s="435">
        <f t="shared" si="143"/>
        <v>0</v>
      </c>
      <c r="AF465" s="435">
        <f t="shared" si="143"/>
        <v>0</v>
      </c>
      <c r="AG465" s="435">
        <f t="shared" si="143"/>
        <v>0</v>
      </c>
      <c r="AH465" s="435">
        <f t="shared" si="143"/>
        <v>0</v>
      </c>
      <c r="AI465" s="435">
        <f t="shared" si="143"/>
        <v>0</v>
      </c>
      <c r="AJ465" s="435">
        <f t="shared" si="143"/>
        <v>0</v>
      </c>
      <c r="AK465" s="435">
        <f t="shared" si="143"/>
        <v>0</v>
      </c>
      <c r="AL465" s="435">
        <f t="shared" si="143"/>
        <v>0</v>
      </c>
      <c r="AM465" s="322"/>
    </row>
    <row r="466" spans="1:39" ht="15" outlineLevel="1">
      <c r="B466" s="340"/>
      <c r="C466" s="330"/>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446"/>
      <c r="Z466" s="446"/>
      <c r="AA466" s="436"/>
      <c r="AB466" s="436"/>
      <c r="AC466" s="436"/>
      <c r="AD466" s="436"/>
      <c r="AE466" s="436"/>
      <c r="AF466" s="436"/>
      <c r="AG466" s="436"/>
      <c r="AH466" s="436"/>
      <c r="AI466" s="436"/>
      <c r="AJ466" s="436"/>
      <c r="AK466" s="436"/>
      <c r="AL466" s="436"/>
      <c r="AM466" s="331"/>
    </row>
    <row r="467" spans="1:39" ht="15" outlineLevel="1">
      <c r="A467" s="540">
        <v>20</v>
      </c>
      <c r="B467" s="340" t="s">
        <v>13</v>
      </c>
      <c r="C467" s="316" t="s">
        <v>25</v>
      </c>
      <c r="D467" s="320">
        <v>1056692</v>
      </c>
      <c r="E467" s="320">
        <f>+'7-d.  2014'!BA82</f>
        <v>1056691.7</v>
      </c>
      <c r="F467" s="320">
        <f>+'7-d.  2014'!BB82</f>
        <v>1055204.76</v>
      </c>
      <c r="G467" s="320">
        <f>+'7-d.  2014'!BC82</f>
        <v>1055204.76</v>
      </c>
      <c r="H467" s="320">
        <f>+'7-d.  2014'!BD82</f>
        <v>1055204.76</v>
      </c>
      <c r="I467" s="320">
        <f>+'7-d.  2014'!BE82</f>
        <v>1055204.76</v>
      </c>
      <c r="J467" s="320">
        <f>+'7-d.  2014'!BF82</f>
        <v>1055204.76</v>
      </c>
      <c r="K467" s="320">
        <f>+'7-d.  2014'!BG82</f>
        <v>1055204.76</v>
      </c>
      <c r="L467" s="320">
        <f>+'7-d.  2014'!BH82</f>
        <v>1055204.76</v>
      </c>
      <c r="M467" s="320">
        <f>+'7-d.  2014'!BI82</f>
        <v>1055204.76</v>
      </c>
      <c r="N467" s="320">
        <v>12</v>
      </c>
      <c r="O467" s="320">
        <v>41</v>
      </c>
      <c r="P467" s="320">
        <f>+'7-d.  2014'!V82</f>
        <v>41.09</v>
      </c>
      <c r="Q467" s="320">
        <f>+'7-d.  2014'!W82</f>
        <v>40.76</v>
      </c>
      <c r="R467" s="320">
        <f>+'7-d.  2014'!X82</f>
        <v>40.76</v>
      </c>
      <c r="S467" s="320">
        <f>+'7-d.  2014'!Y82</f>
        <v>40.76</v>
      </c>
      <c r="T467" s="320">
        <f>+'7-d.  2014'!Z82</f>
        <v>40.76</v>
      </c>
      <c r="U467" s="320">
        <f>+'7-d.  2014'!AA82</f>
        <v>40.76</v>
      </c>
      <c r="V467" s="320">
        <f>+'7-d.  2014'!AB82</f>
        <v>40.76</v>
      </c>
      <c r="W467" s="320">
        <f>+'7-d.  2014'!AC82</f>
        <v>40.76</v>
      </c>
      <c r="X467" s="320">
        <f>+'7-d.  2014'!AD82</f>
        <v>40.76</v>
      </c>
      <c r="Y467" s="434">
        <v>1</v>
      </c>
      <c r="Z467" s="439"/>
      <c r="AA467" s="439"/>
      <c r="AB467" s="439"/>
      <c r="AC467" s="439"/>
      <c r="AD467" s="439"/>
      <c r="AE467" s="439"/>
      <c r="AF467" s="439"/>
      <c r="AG467" s="439"/>
      <c r="AH467" s="439"/>
      <c r="AI467" s="439"/>
      <c r="AJ467" s="439"/>
      <c r="AK467" s="439"/>
      <c r="AL467" s="439"/>
      <c r="AM467" s="321">
        <f>SUM(Y467:AL467)</f>
        <v>1</v>
      </c>
    </row>
    <row r="468" spans="1:39" ht="15" outlineLevel="1">
      <c r="B468" s="319" t="s">
        <v>262</v>
      </c>
      <c r="C468" s="316" t="s">
        <v>164</v>
      </c>
      <c r="D468" s="320"/>
      <c r="E468" s="320"/>
      <c r="F468" s="320"/>
      <c r="G468" s="320"/>
      <c r="H468" s="320"/>
      <c r="I468" s="320"/>
      <c r="J468" s="320"/>
      <c r="K468" s="320"/>
      <c r="L468" s="320"/>
      <c r="M468" s="320"/>
      <c r="N468" s="320">
        <f>N467</f>
        <v>12</v>
      </c>
      <c r="O468" s="320"/>
      <c r="P468" s="320"/>
      <c r="Q468" s="320"/>
      <c r="R468" s="320"/>
      <c r="S468" s="320"/>
      <c r="T468" s="320"/>
      <c r="U468" s="320"/>
      <c r="V468" s="320"/>
      <c r="W468" s="320"/>
      <c r="X468" s="320"/>
      <c r="Y468" s="435">
        <f>Y467</f>
        <v>1</v>
      </c>
      <c r="Z468" s="435">
        <f>Z467</f>
        <v>0</v>
      </c>
      <c r="AA468" s="435">
        <f t="shared" ref="AA468:AL468" si="144">AA467</f>
        <v>0</v>
      </c>
      <c r="AB468" s="435">
        <f t="shared" si="144"/>
        <v>0</v>
      </c>
      <c r="AC468" s="435">
        <f t="shared" si="144"/>
        <v>0</v>
      </c>
      <c r="AD468" s="435">
        <f t="shared" si="144"/>
        <v>0</v>
      </c>
      <c r="AE468" s="435">
        <f t="shared" si="144"/>
        <v>0</v>
      </c>
      <c r="AF468" s="435">
        <f t="shared" si="144"/>
        <v>0</v>
      </c>
      <c r="AG468" s="435">
        <f t="shared" si="144"/>
        <v>0</v>
      </c>
      <c r="AH468" s="435">
        <f t="shared" si="144"/>
        <v>0</v>
      </c>
      <c r="AI468" s="435">
        <f t="shared" si="144"/>
        <v>0</v>
      </c>
      <c r="AJ468" s="435">
        <f t="shared" si="144"/>
        <v>0</v>
      </c>
      <c r="AK468" s="435">
        <f t="shared" si="144"/>
        <v>0</v>
      </c>
      <c r="AL468" s="435">
        <f t="shared" si="144"/>
        <v>0</v>
      </c>
      <c r="AM468" s="331"/>
    </row>
    <row r="469" spans="1:39" ht="15" outlineLevel="1">
      <c r="B469" s="340"/>
      <c r="C469" s="330"/>
      <c r="D469" s="316"/>
      <c r="E469" s="316"/>
      <c r="F469" s="316"/>
      <c r="G469" s="316"/>
      <c r="H469" s="316"/>
      <c r="I469" s="316"/>
      <c r="J469" s="316"/>
      <c r="K469" s="316"/>
      <c r="L469" s="316"/>
      <c r="M469" s="316"/>
      <c r="N469" s="343"/>
      <c r="O469" s="316"/>
      <c r="P469" s="316"/>
      <c r="Q469" s="316"/>
      <c r="R469" s="316"/>
      <c r="S469" s="316"/>
      <c r="T469" s="316"/>
      <c r="U469" s="316"/>
      <c r="V469" s="316"/>
      <c r="W469" s="316"/>
      <c r="X469" s="316"/>
      <c r="Y469" s="436"/>
      <c r="Z469" s="436"/>
      <c r="AA469" s="436"/>
      <c r="AB469" s="436"/>
      <c r="AC469" s="436"/>
      <c r="AD469" s="436"/>
      <c r="AE469" s="436"/>
      <c r="AF469" s="436"/>
      <c r="AG469" s="436"/>
      <c r="AH469" s="436"/>
      <c r="AI469" s="436"/>
      <c r="AJ469" s="436"/>
      <c r="AK469" s="436"/>
      <c r="AL469" s="436"/>
      <c r="AM469" s="331"/>
    </row>
    <row r="470" spans="1:39" ht="15" outlineLevel="1">
      <c r="A470" s="540">
        <v>21</v>
      </c>
      <c r="B470" s="340" t="s">
        <v>22</v>
      </c>
      <c r="C470" s="316" t="s">
        <v>25</v>
      </c>
      <c r="D470" s="320"/>
      <c r="E470" s="320"/>
      <c r="F470" s="320"/>
      <c r="G470" s="320"/>
      <c r="H470" s="320"/>
      <c r="I470" s="320"/>
      <c r="J470" s="320"/>
      <c r="K470" s="320"/>
      <c r="L470" s="320"/>
      <c r="M470" s="320"/>
      <c r="N470" s="320">
        <v>12</v>
      </c>
      <c r="O470" s="320"/>
      <c r="P470" s="320"/>
      <c r="Q470" s="320"/>
      <c r="R470" s="320"/>
      <c r="S470" s="320"/>
      <c r="T470" s="320"/>
      <c r="U470" s="320"/>
      <c r="V470" s="320"/>
      <c r="W470" s="320"/>
      <c r="X470" s="320"/>
      <c r="Y470" s="434"/>
      <c r="Z470" s="439"/>
      <c r="AA470" s="439"/>
      <c r="AB470" s="439"/>
      <c r="AC470" s="439"/>
      <c r="AD470" s="439"/>
      <c r="AE470" s="439"/>
      <c r="AF470" s="439"/>
      <c r="AG470" s="439"/>
      <c r="AH470" s="439"/>
      <c r="AI470" s="439"/>
      <c r="AJ470" s="439"/>
      <c r="AK470" s="439"/>
      <c r="AL470" s="439"/>
      <c r="AM470" s="321">
        <f>SUM(Y470:AL470)</f>
        <v>0</v>
      </c>
    </row>
    <row r="471" spans="1:39" ht="15" outlineLevel="1">
      <c r="B471" s="319" t="s">
        <v>262</v>
      </c>
      <c r="C471" s="316" t="s">
        <v>164</v>
      </c>
      <c r="D471" s="320"/>
      <c r="E471" s="320"/>
      <c r="F471" s="320"/>
      <c r="G471" s="320"/>
      <c r="H471" s="320"/>
      <c r="I471" s="320"/>
      <c r="J471" s="320"/>
      <c r="K471" s="320"/>
      <c r="L471" s="320"/>
      <c r="M471" s="320"/>
      <c r="N471" s="320">
        <f>N470</f>
        <v>12</v>
      </c>
      <c r="O471" s="320"/>
      <c r="P471" s="320"/>
      <c r="Q471" s="320"/>
      <c r="R471" s="320"/>
      <c r="S471" s="320"/>
      <c r="T471" s="320"/>
      <c r="U471" s="320"/>
      <c r="V471" s="320"/>
      <c r="W471" s="320"/>
      <c r="X471" s="320"/>
      <c r="Y471" s="435">
        <f>Y470</f>
        <v>0</v>
      </c>
      <c r="Z471" s="435">
        <f>Z470</f>
        <v>0</v>
      </c>
      <c r="AA471" s="435">
        <f t="shared" ref="AA471:AL471" si="145">AA470</f>
        <v>0</v>
      </c>
      <c r="AB471" s="435">
        <f t="shared" si="145"/>
        <v>0</v>
      </c>
      <c r="AC471" s="435">
        <f t="shared" si="145"/>
        <v>0</v>
      </c>
      <c r="AD471" s="435">
        <f t="shared" si="145"/>
        <v>0</v>
      </c>
      <c r="AE471" s="435">
        <f t="shared" si="145"/>
        <v>0</v>
      </c>
      <c r="AF471" s="435">
        <f t="shared" si="145"/>
        <v>0</v>
      </c>
      <c r="AG471" s="435">
        <f t="shared" si="145"/>
        <v>0</v>
      </c>
      <c r="AH471" s="435">
        <f t="shared" si="145"/>
        <v>0</v>
      </c>
      <c r="AI471" s="435">
        <f t="shared" si="145"/>
        <v>0</v>
      </c>
      <c r="AJ471" s="435">
        <f t="shared" si="145"/>
        <v>0</v>
      </c>
      <c r="AK471" s="435">
        <f t="shared" si="145"/>
        <v>0</v>
      </c>
      <c r="AL471" s="435">
        <f t="shared" si="145"/>
        <v>0</v>
      </c>
      <c r="AM471" s="322"/>
    </row>
    <row r="472" spans="1:39" ht="15" outlineLevel="1">
      <c r="B472" s="340"/>
      <c r="C472" s="330"/>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446"/>
      <c r="Z472" s="436"/>
      <c r="AA472" s="436"/>
      <c r="AB472" s="436"/>
      <c r="AC472" s="436"/>
      <c r="AD472" s="436"/>
      <c r="AE472" s="436"/>
      <c r="AF472" s="436"/>
      <c r="AG472" s="436"/>
      <c r="AH472" s="436"/>
      <c r="AI472" s="436"/>
      <c r="AJ472" s="436"/>
      <c r="AK472" s="436"/>
      <c r="AL472" s="436"/>
      <c r="AM472" s="331"/>
    </row>
    <row r="473" spans="1:39" ht="15" outlineLevel="1">
      <c r="A473" s="540">
        <v>22</v>
      </c>
      <c r="B473" s="340" t="s">
        <v>9</v>
      </c>
      <c r="C473" s="316" t="s">
        <v>25</v>
      </c>
      <c r="D473" s="320"/>
      <c r="E473" s="320"/>
      <c r="F473" s="320"/>
      <c r="G473" s="320"/>
      <c r="H473" s="320"/>
      <c r="I473" s="320"/>
      <c r="J473" s="320"/>
      <c r="K473" s="320"/>
      <c r="L473" s="320"/>
      <c r="M473" s="320"/>
      <c r="N473" s="316"/>
      <c r="O473" s="320">
        <v>17093</v>
      </c>
      <c r="P473" s="320"/>
      <c r="Q473" s="320"/>
      <c r="R473" s="320"/>
      <c r="S473" s="320"/>
      <c r="T473" s="320"/>
      <c r="U473" s="320"/>
      <c r="V473" s="320"/>
      <c r="W473" s="320"/>
      <c r="X473" s="320"/>
      <c r="Y473" s="434"/>
      <c r="Z473" s="439"/>
      <c r="AA473" s="439"/>
      <c r="AB473" s="439"/>
      <c r="AC473" s="439"/>
      <c r="AD473" s="439"/>
      <c r="AE473" s="439"/>
      <c r="AF473" s="439"/>
      <c r="AG473" s="439"/>
      <c r="AH473" s="439"/>
      <c r="AI473" s="439"/>
      <c r="AJ473" s="439"/>
      <c r="AK473" s="439"/>
      <c r="AL473" s="439"/>
      <c r="AM473" s="321">
        <f>SUM(Y473:AL473)</f>
        <v>0</v>
      </c>
    </row>
    <row r="474" spans="1:39" ht="15" outlineLevel="1">
      <c r="B474" s="319" t="s">
        <v>262</v>
      </c>
      <c r="C474" s="316" t="s">
        <v>164</v>
      </c>
      <c r="D474" s="320"/>
      <c r="E474" s="320"/>
      <c r="F474" s="320"/>
      <c r="G474" s="320"/>
      <c r="H474" s="320"/>
      <c r="I474" s="320"/>
      <c r="J474" s="320"/>
      <c r="K474" s="320"/>
      <c r="L474" s="320"/>
      <c r="M474" s="320"/>
      <c r="N474" s="316"/>
      <c r="O474" s="320"/>
      <c r="P474" s="320"/>
      <c r="Q474" s="320"/>
      <c r="R474" s="320"/>
      <c r="S474" s="320"/>
      <c r="T474" s="320"/>
      <c r="U474" s="320"/>
      <c r="V474" s="320"/>
      <c r="W474" s="320"/>
      <c r="X474" s="320"/>
      <c r="Y474" s="435">
        <f>Y473</f>
        <v>0</v>
      </c>
      <c r="Z474" s="435">
        <f>Z473</f>
        <v>0</v>
      </c>
      <c r="AA474" s="435">
        <f t="shared" ref="AA474:AL474" si="146">AA473</f>
        <v>0</v>
      </c>
      <c r="AB474" s="435">
        <f t="shared" si="146"/>
        <v>0</v>
      </c>
      <c r="AC474" s="435">
        <f t="shared" si="146"/>
        <v>0</v>
      </c>
      <c r="AD474" s="435">
        <f t="shared" si="146"/>
        <v>0</v>
      </c>
      <c r="AE474" s="435">
        <f t="shared" si="146"/>
        <v>0</v>
      </c>
      <c r="AF474" s="435">
        <f t="shared" si="146"/>
        <v>0</v>
      </c>
      <c r="AG474" s="435">
        <f t="shared" si="146"/>
        <v>0</v>
      </c>
      <c r="AH474" s="435">
        <f t="shared" si="146"/>
        <v>0</v>
      </c>
      <c r="AI474" s="435">
        <f t="shared" si="146"/>
        <v>0</v>
      </c>
      <c r="AJ474" s="435">
        <f t="shared" si="146"/>
        <v>0</v>
      </c>
      <c r="AK474" s="435">
        <f t="shared" si="146"/>
        <v>0</v>
      </c>
      <c r="AL474" s="435">
        <f t="shared" si="146"/>
        <v>0</v>
      </c>
      <c r="AM474" s="331"/>
    </row>
    <row r="475" spans="1:39" ht="15" outlineLevel="1">
      <c r="B475" s="340"/>
      <c r="C475" s="330"/>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436"/>
      <c r="Z475" s="436"/>
      <c r="AA475" s="436"/>
      <c r="AB475" s="436"/>
      <c r="AC475" s="436"/>
      <c r="AD475" s="436"/>
      <c r="AE475" s="436"/>
      <c r="AF475" s="436"/>
      <c r="AG475" s="436"/>
      <c r="AH475" s="436"/>
      <c r="AI475" s="436"/>
      <c r="AJ475" s="436"/>
      <c r="AK475" s="436"/>
      <c r="AL475" s="436"/>
      <c r="AM475" s="331"/>
    </row>
    <row r="476" spans="1:39" ht="15.6" outlineLevel="1">
      <c r="A476" s="541"/>
      <c r="B476" s="313" t="s">
        <v>14</v>
      </c>
      <c r="C476" s="314"/>
      <c r="D476" s="315"/>
      <c r="E476" s="315"/>
      <c r="F476" s="315"/>
      <c r="G476" s="315"/>
      <c r="H476" s="315"/>
      <c r="I476" s="315"/>
      <c r="J476" s="315"/>
      <c r="K476" s="315"/>
      <c r="L476" s="315"/>
      <c r="M476" s="315"/>
      <c r="N476" s="315"/>
      <c r="O476" s="315"/>
      <c r="P476" s="314"/>
      <c r="Q476" s="314"/>
      <c r="R476" s="314"/>
      <c r="S476" s="314"/>
      <c r="T476" s="314"/>
      <c r="U476" s="314"/>
      <c r="V476" s="314"/>
      <c r="W476" s="314"/>
      <c r="X476" s="314"/>
      <c r="Y476" s="438"/>
      <c r="Z476" s="438"/>
      <c r="AA476" s="438"/>
      <c r="AB476" s="438"/>
      <c r="AC476" s="438"/>
      <c r="AD476" s="438"/>
      <c r="AE476" s="438"/>
      <c r="AF476" s="438"/>
      <c r="AG476" s="438"/>
      <c r="AH476" s="438"/>
      <c r="AI476" s="438"/>
      <c r="AJ476" s="438"/>
      <c r="AK476" s="438"/>
      <c r="AL476" s="438"/>
      <c r="AM476" s="317"/>
    </row>
    <row r="477" spans="1:39" ht="15" outlineLevel="1">
      <c r="A477" s="540">
        <v>23</v>
      </c>
      <c r="B477" s="340" t="s">
        <v>14</v>
      </c>
      <c r="C477" s="316" t="s">
        <v>25</v>
      </c>
      <c r="D477" s="320">
        <v>4387048</v>
      </c>
      <c r="E477" s="320">
        <f>+'7-d.  2014'!BA48</f>
        <v>4302015.1900000004</v>
      </c>
      <c r="F477" s="320">
        <f>+'7-d.  2014'!BB48</f>
        <v>3979381.76</v>
      </c>
      <c r="G477" s="320">
        <f>+'7-d.  2014'!BC48</f>
        <v>3842943.05</v>
      </c>
      <c r="H477" s="320">
        <f>+'7-d.  2014'!BD48</f>
        <v>3737111.45</v>
      </c>
      <c r="I477" s="320">
        <f>+'7-d.  2014'!BE48</f>
        <v>3737111.45</v>
      </c>
      <c r="J477" s="320">
        <f>+'7-d.  2014'!BF48</f>
        <v>3673666.62</v>
      </c>
      <c r="K477" s="320">
        <f>+'7-d.  2014'!BG48</f>
        <v>3668713.74</v>
      </c>
      <c r="L477" s="320">
        <f>+'7-d.  2014'!BH48</f>
        <v>2357678.5099999998</v>
      </c>
      <c r="M477" s="320">
        <f>+'7-d.  2014'!BI48</f>
        <v>2341310.5099999998</v>
      </c>
      <c r="N477" s="316"/>
      <c r="O477" s="320">
        <v>717</v>
      </c>
      <c r="P477" s="320">
        <f>+'7-d.  2014'!V48</f>
        <v>712.79</v>
      </c>
      <c r="Q477" s="320">
        <f>+'7-d.  2014'!W48</f>
        <v>696.04</v>
      </c>
      <c r="R477" s="320">
        <f>+'7-d.  2014'!X48</f>
        <v>688.93</v>
      </c>
      <c r="S477" s="320">
        <f>+'7-d.  2014'!Y48</f>
        <v>683.41</v>
      </c>
      <c r="T477" s="320">
        <f>+'7-d.  2014'!Z48</f>
        <v>683.41</v>
      </c>
      <c r="U477" s="320">
        <f>+'7-d.  2014'!AA48</f>
        <v>680.1</v>
      </c>
      <c r="V477" s="320">
        <f>+'7-d.  2014'!AB48</f>
        <v>680.1</v>
      </c>
      <c r="W477" s="320">
        <f>+'7-d.  2014'!AC48</f>
        <v>612.07000000000005</v>
      </c>
      <c r="X477" s="320">
        <f>+'7-d.  2014'!AD48</f>
        <v>594.54</v>
      </c>
      <c r="Y477" s="492">
        <v>1</v>
      </c>
      <c r="Z477" s="434"/>
      <c r="AA477" s="434"/>
      <c r="AB477" s="434"/>
      <c r="AC477" s="434"/>
      <c r="AD477" s="434"/>
      <c r="AE477" s="434"/>
      <c r="AF477" s="434"/>
      <c r="AG477" s="434"/>
      <c r="AH477" s="434"/>
      <c r="AI477" s="434"/>
      <c r="AJ477" s="434"/>
      <c r="AK477" s="434"/>
      <c r="AL477" s="434"/>
      <c r="AM477" s="321">
        <f>SUM(Y477:AL477)</f>
        <v>1</v>
      </c>
    </row>
    <row r="478" spans="1:39" ht="15" outlineLevel="1">
      <c r="B478" s="319" t="s">
        <v>262</v>
      </c>
      <c r="C478" s="316" t="s">
        <v>164</v>
      </c>
      <c r="D478" s="320"/>
      <c r="E478" s="320"/>
      <c r="F478" s="320"/>
      <c r="G478" s="320"/>
      <c r="H478" s="320"/>
      <c r="I478" s="320"/>
      <c r="J478" s="320"/>
      <c r="K478" s="320"/>
      <c r="L478" s="320"/>
      <c r="M478" s="320"/>
      <c r="N478" s="490"/>
      <c r="O478" s="320"/>
      <c r="P478" s="320"/>
      <c r="Q478" s="320"/>
      <c r="R478" s="320"/>
      <c r="S478" s="320"/>
      <c r="T478" s="320"/>
      <c r="U478" s="320"/>
      <c r="V478" s="320"/>
      <c r="W478" s="320"/>
      <c r="X478" s="320"/>
      <c r="Y478" s="435">
        <f>Y477</f>
        <v>1</v>
      </c>
      <c r="Z478" s="435">
        <f>Z477</f>
        <v>0</v>
      </c>
      <c r="AA478" s="435">
        <f t="shared" ref="AA478:AL478" si="147">AA477</f>
        <v>0</v>
      </c>
      <c r="AB478" s="435">
        <f t="shared" si="147"/>
        <v>0</v>
      </c>
      <c r="AC478" s="435">
        <f t="shared" si="147"/>
        <v>0</v>
      </c>
      <c r="AD478" s="435">
        <f t="shared" si="147"/>
        <v>0</v>
      </c>
      <c r="AE478" s="435">
        <f t="shared" si="147"/>
        <v>0</v>
      </c>
      <c r="AF478" s="435">
        <f t="shared" si="147"/>
        <v>0</v>
      </c>
      <c r="AG478" s="435">
        <f t="shared" si="147"/>
        <v>0</v>
      </c>
      <c r="AH478" s="435">
        <f t="shared" si="147"/>
        <v>0</v>
      </c>
      <c r="AI478" s="435">
        <f t="shared" si="147"/>
        <v>0</v>
      </c>
      <c r="AJ478" s="435">
        <f t="shared" si="147"/>
        <v>0</v>
      </c>
      <c r="AK478" s="435">
        <f t="shared" si="147"/>
        <v>0</v>
      </c>
      <c r="AL478" s="435">
        <f t="shared" si="147"/>
        <v>0</v>
      </c>
      <c r="AM478" s="322"/>
    </row>
    <row r="479" spans="1:39" ht="15" outlineLevel="1">
      <c r="B479" s="340"/>
      <c r="C479" s="330"/>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36"/>
      <c r="Z479" s="436"/>
      <c r="AA479" s="436"/>
      <c r="AB479" s="436"/>
      <c r="AC479" s="436"/>
      <c r="AD479" s="436"/>
      <c r="AE479" s="436"/>
      <c r="AF479" s="436"/>
      <c r="AG479" s="436"/>
      <c r="AH479" s="436"/>
      <c r="AI479" s="436"/>
      <c r="AJ479" s="436"/>
      <c r="AK479" s="436"/>
      <c r="AL479" s="436"/>
      <c r="AM479" s="331"/>
    </row>
    <row r="480" spans="1:39" s="318" customFormat="1" ht="15.6" outlineLevel="1">
      <c r="A480" s="541"/>
      <c r="B480" s="313" t="s">
        <v>500</v>
      </c>
      <c r="C480" s="314"/>
      <c r="D480" s="315"/>
      <c r="E480" s="315"/>
      <c r="F480" s="315"/>
      <c r="G480" s="315"/>
      <c r="H480" s="315"/>
      <c r="I480" s="315"/>
      <c r="J480" s="315"/>
      <c r="K480" s="315"/>
      <c r="L480" s="315"/>
      <c r="M480" s="315"/>
      <c r="N480" s="315"/>
      <c r="O480" s="315"/>
      <c r="P480" s="314"/>
      <c r="Q480" s="314"/>
      <c r="R480" s="314"/>
      <c r="S480" s="314"/>
      <c r="T480" s="314"/>
      <c r="U480" s="314"/>
      <c r="V480" s="314"/>
      <c r="W480" s="314"/>
      <c r="X480" s="314"/>
      <c r="Y480" s="438"/>
      <c r="Z480" s="438"/>
      <c r="AA480" s="438"/>
      <c r="AB480" s="438"/>
      <c r="AC480" s="438"/>
      <c r="AD480" s="438"/>
      <c r="AE480" s="438"/>
      <c r="AF480" s="438"/>
      <c r="AG480" s="438"/>
      <c r="AH480" s="438"/>
      <c r="AI480" s="438"/>
      <c r="AJ480" s="438"/>
      <c r="AK480" s="438"/>
      <c r="AL480" s="438"/>
      <c r="AM480" s="317"/>
    </row>
    <row r="481" spans="1:39" s="308" customFormat="1" ht="15" outlineLevel="1">
      <c r="A481" s="540">
        <v>24</v>
      </c>
      <c r="B481" s="340" t="s">
        <v>14</v>
      </c>
      <c r="C481" s="316" t="s">
        <v>25</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4"/>
      <c r="Z481" s="434"/>
      <c r="AA481" s="434"/>
      <c r="AB481" s="434"/>
      <c r="AC481" s="434"/>
      <c r="AD481" s="434"/>
      <c r="AE481" s="434"/>
      <c r="AF481" s="434"/>
      <c r="AG481" s="434"/>
      <c r="AH481" s="434"/>
      <c r="AI481" s="434"/>
      <c r="AJ481" s="434"/>
      <c r="AK481" s="434"/>
      <c r="AL481" s="434"/>
      <c r="AM481" s="321">
        <f>SUM(Y481:AL481)</f>
        <v>0</v>
      </c>
    </row>
    <row r="482" spans="1:39" s="308" customFormat="1" ht="15" outlineLevel="1">
      <c r="A482" s="540"/>
      <c r="B482" s="340" t="s">
        <v>262</v>
      </c>
      <c r="C482" s="316" t="s">
        <v>164</v>
      </c>
      <c r="D482" s="320"/>
      <c r="E482" s="320"/>
      <c r="F482" s="320"/>
      <c r="G482" s="320"/>
      <c r="H482" s="320"/>
      <c r="I482" s="320"/>
      <c r="J482" s="320"/>
      <c r="K482" s="320"/>
      <c r="L482" s="320"/>
      <c r="M482" s="320"/>
      <c r="N482" s="490"/>
      <c r="O482" s="320"/>
      <c r="P482" s="320"/>
      <c r="Q482" s="320"/>
      <c r="R482" s="320"/>
      <c r="S482" s="320"/>
      <c r="T482" s="320"/>
      <c r="U482" s="320"/>
      <c r="V482" s="320"/>
      <c r="W482" s="320"/>
      <c r="X482" s="320"/>
      <c r="Y482" s="435">
        <f>Y481</f>
        <v>0</v>
      </c>
      <c r="Z482" s="435">
        <f>Z481</f>
        <v>0</v>
      </c>
      <c r="AA482" s="435">
        <f t="shared" ref="AA482:AL482" si="148">AA481</f>
        <v>0</v>
      </c>
      <c r="AB482" s="435">
        <f t="shared" si="148"/>
        <v>0</v>
      </c>
      <c r="AC482" s="435">
        <f t="shared" si="148"/>
        <v>0</v>
      </c>
      <c r="AD482" s="435">
        <f t="shared" si="148"/>
        <v>0</v>
      </c>
      <c r="AE482" s="435">
        <f t="shared" si="148"/>
        <v>0</v>
      </c>
      <c r="AF482" s="435">
        <f t="shared" si="148"/>
        <v>0</v>
      </c>
      <c r="AG482" s="435">
        <f t="shared" si="148"/>
        <v>0</v>
      </c>
      <c r="AH482" s="435">
        <f t="shared" si="148"/>
        <v>0</v>
      </c>
      <c r="AI482" s="435">
        <f t="shared" si="148"/>
        <v>0</v>
      </c>
      <c r="AJ482" s="435">
        <f t="shared" si="148"/>
        <v>0</v>
      </c>
      <c r="AK482" s="435">
        <f t="shared" si="148"/>
        <v>0</v>
      </c>
      <c r="AL482" s="435">
        <f t="shared" si="148"/>
        <v>0</v>
      </c>
      <c r="AM482" s="322"/>
    </row>
    <row r="483" spans="1:39" s="308" customFormat="1" ht="15" outlineLevel="1">
      <c r="A483" s="540"/>
      <c r="B483" s="340"/>
      <c r="C483" s="330"/>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436"/>
      <c r="Z483" s="436"/>
      <c r="AA483" s="436"/>
      <c r="AB483" s="436"/>
      <c r="AC483" s="436"/>
      <c r="AD483" s="436"/>
      <c r="AE483" s="436"/>
      <c r="AF483" s="436"/>
      <c r="AG483" s="436"/>
      <c r="AH483" s="436"/>
      <c r="AI483" s="436"/>
      <c r="AJ483" s="436"/>
      <c r="AK483" s="436"/>
      <c r="AL483" s="436"/>
      <c r="AM483" s="331"/>
    </row>
    <row r="484" spans="1:39" s="308" customFormat="1" ht="15" outlineLevel="1">
      <c r="A484" s="540">
        <v>25</v>
      </c>
      <c r="B484" s="339" t="s">
        <v>21</v>
      </c>
      <c r="C484" s="316" t="s">
        <v>25</v>
      </c>
      <c r="D484" s="320"/>
      <c r="E484" s="320"/>
      <c r="F484" s="320"/>
      <c r="G484" s="320"/>
      <c r="H484" s="320"/>
      <c r="I484" s="320"/>
      <c r="J484" s="320"/>
      <c r="K484" s="320"/>
      <c r="L484" s="320"/>
      <c r="M484" s="320"/>
      <c r="N484" s="320">
        <v>0</v>
      </c>
      <c r="O484" s="320"/>
      <c r="P484" s="320"/>
      <c r="Q484" s="320"/>
      <c r="R484" s="320"/>
      <c r="S484" s="320"/>
      <c r="T484" s="320"/>
      <c r="U484" s="320"/>
      <c r="V484" s="320"/>
      <c r="W484" s="320"/>
      <c r="X484" s="320"/>
      <c r="Y484" s="439"/>
      <c r="Z484" s="439"/>
      <c r="AA484" s="439"/>
      <c r="AB484" s="439"/>
      <c r="AC484" s="439"/>
      <c r="AD484" s="439"/>
      <c r="AE484" s="439"/>
      <c r="AF484" s="439"/>
      <c r="AG484" s="439"/>
      <c r="AH484" s="439"/>
      <c r="AI484" s="439"/>
      <c r="AJ484" s="439"/>
      <c r="AK484" s="439"/>
      <c r="AL484" s="439"/>
      <c r="AM484" s="321">
        <f>SUM(Y484:AL484)</f>
        <v>0</v>
      </c>
    </row>
    <row r="485" spans="1:39" s="308" customFormat="1" ht="15" outlineLevel="1">
      <c r="A485" s="540"/>
      <c r="B485" s="340" t="s">
        <v>262</v>
      </c>
      <c r="C485" s="316" t="s">
        <v>164</v>
      </c>
      <c r="D485" s="320"/>
      <c r="E485" s="320"/>
      <c r="F485" s="320"/>
      <c r="G485" s="320"/>
      <c r="H485" s="320"/>
      <c r="I485" s="320"/>
      <c r="J485" s="320"/>
      <c r="K485" s="320"/>
      <c r="L485" s="320"/>
      <c r="M485" s="320"/>
      <c r="N485" s="320">
        <f>N484</f>
        <v>0</v>
      </c>
      <c r="O485" s="320"/>
      <c r="P485" s="320"/>
      <c r="Q485" s="320"/>
      <c r="R485" s="320"/>
      <c r="S485" s="320"/>
      <c r="T485" s="320"/>
      <c r="U485" s="320"/>
      <c r="V485" s="320"/>
      <c r="W485" s="320"/>
      <c r="X485" s="320"/>
      <c r="Y485" s="435">
        <f>Y484</f>
        <v>0</v>
      </c>
      <c r="Z485" s="435">
        <f>Z484</f>
        <v>0</v>
      </c>
      <c r="AA485" s="435">
        <f t="shared" ref="AA485:AL485" si="149">AA484</f>
        <v>0</v>
      </c>
      <c r="AB485" s="435">
        <f t="shared" si="149"/>
        <v>0</v>
      </c>
      <c r="AC485" s="435">
        <f t="shared" si="149"/>
        <v>0</v>
      </c>
      <c r="AD485" s="435">
        <f t="shared" si="149"/>
        <v>0</v>
      </c>
      <c r="AE485" s="435">
        <f t="shared" si="149"/>
        <v>0</v>
      </c>
      <c r="AF485" s="435">
        <f t="shared" si="149"/>
        <v>0</v>
      </c>
      <c r="AG485" s="435">
        <f t="shared" si="149"/>
        <v>0</v>
      </c>
      <c r="AH485" s="435">
        <f t="shared" si="149"/>
        <v>0</v>
      </c>
      <c r="AI485" s="435">
        <f t="shared" si="149"/>
        <v>0</v>
      </c>
      <c r="AJ485" s="435">
        <f t="shared" si="149"/>
        <v>0</v>
      </c>
      <c r="AK485" s="435">
        <f t="shared" si="149"/>
        <v>0</v>
      </c>
      <c r="AL485" s="435">
        <f t="shared" si="149"/>
        <v>0</v>
      </c>
      <c r="AM485" s="336"/>
    </row>
    <row r="486" spans="1:39" s="308" customFormat="1" ht="15" outlineLevel="1">
      <c r="A486" s="540"/>
      <c r="B486" s="339"/>
      <c r="C486" s="337"/>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440"/>
      <c r="Z486" s="441"/>
      <c r="AA486" s="440"/>
      <c r="AB486" s="440"/>
      <c r="AC486" s="440"/>
      <c r="AD486" s="440"/>
      <c r="AE486" s="440"/>
      <c r="AF486" s="440"/>
      <c r="AG486" s="440"/>
      <c r="AH486" s="440"/>
      <c r="AI486" s="440"/>
      <c r="AJ486" s="440"/>
      <c r="AK486" s="440"/>
      <c r="AL486" s="440"/>
      <c r="AM486" s="338"/>
    </row>
    <row r="487" spans="1:39" ht="15.6" outlineLevel="1">
      <c r="A487" s="541"/>
      <c r="B487" s="313" t="s">
        <v>15</v>
      </c>
      <c r="C487" s="344"/>
      <c r="D487" s="315"/>
      <c r="E487" s="314"/>
      <c r="F487" s="314"/>
      <c r="G487" s="314"/>
      <c r="H487" s="314"/>
      <c r="I487" s="314"/>
      <c r="J487" s="314"/>
      <c r="K487" s="314"/>
      <c r="L487" s="314"/>
      <c r="M487" s="314"/>
      <c r="N487" s="316"/>
      <c r="O487" s="314"/>
      <c r="P487" s="314"/>
      <c r="Q487" s="314"/>
      <c r="R487" s="314"/>
      <c r="S487" s="314"/>
      <c r="T487" s="314"/>
      <c r="U487" s="314"/>
      <c r="V487" s="314"/>
      <c r="W487" s="314"/>
      <c r="X487" s="314"/>
      <c r="Y487" s="438"/>
      <c r="Z487" s="438"/>
      <c r="AA487" s="438"/>
      <c r="AB487" s="438"/>
      <c r="AC487" s="438"/>
      <c r="AD487" s="438"/>
      <c r="AE487" s="438"/>
      <c r="AF487" s="438"/>
      <c r="AG487" s="438"/>
      <c r="AH487" s="438"/>
      <c r="AI487" s="438"/>
      <c r="AJ487" s="438"/>
      <c r="AK487" s="438"/>
      <c r="AL487" s="438"/>
      <c r="AM487" s="317"/>
    </row>
    <row r="488" spans="1:39" ht="15" outlineLevel="1">
      <c r="A488" s="540">
        <v>26</v>
      </c>
      <c r="B488" s="345" t="s">
        <v>16</v>
      </c>
      <c r="C488" s="316" t="s">
        <v>25</v>
      </c>
      <c r="D488" s="320"/>
      <c r="E488" s="320"/>
      <c r="F488" s="320"/>
      <c r="G488" s="320"/>
      <c r="H488" s="320"/>
      <c r="I488" s="320"/>
      <c r="J488" s="320"/>
      <c r="K488" s="320"/>
      <c r="L488" s="320"/>
      <c r="M488" s="320"/>
      <c r="N488" s="320">
        <v>12</v>
      </c>
      <c r="O488" s="320"/>
      <c r="P488" s="320"/>
      <c r="Q488" s="320"/>
      <c r="R488" s="320"/>
      <c r="S488" s="320"/>
      <c r="T488" s="320"/>
      <c r="U488" s="320"/>
      <c r="V488" s="320"/>
      <c r="W488" s="320"/>
      <c r="X488" s="320"/>
      <c r="Y488" s="450"/>
      <c r="Z488" s="439"/>
      <c r="AA488" s="439">
        <v>0.79</v>
      </c>
      <c r="AB488" s="439">
        <v>0.21</v>
      </c>
      <c r="AC488" s="439"/>
      <c r="AD488" s="439"/>
      <c r="AE488" s="439"/>
      <c r="AF488" s="439"/>
      <c r="AG488" s="439"/>
      <c r="AH488" s="439"/>
      <c r="AI488" s="439"/>
      <c r="AJ488" s="439"/>
      <c r="AK488" s="439"/>
      <c r="AL488" s="439"/>
      <c r="AM488" s="321">
        <f>SUM(Y488:AL488)</f>
        <v>1</v>
      </c>
    </row>
    <row r="489" spans="1:39" ht="15" outlineLevel="1">
      <c r="B489" s="319" t="s">
        <v>262</v>
      </c>
      <c r="C489" s="316" t="s">
        <v>164</v>
      </c>
      <c r="D489" s="320"/>
      <c r="E489" s="320"/>
      <c r="F489" s="320"/>
      <c r="G489" s="320"/>
      <c r="H489" s="320"/>
      <c r="I489" s="320"/>
      <c r="J489" s="320"/>
      <c r="K489" s="320"/>
      <c r="L489" s="320"/>
      <c r="M489" s="320"/>
      <c r="N489" s="320">
        <f>N488</f>
        <v>12</v>
      </c>
      <c r="O489" s="320"/>
      <c r="P489" s="320"/>
      <c r="Q489" s="320"/>
      <c r="R489" s="320"/>
      <c r="S489" s="320"/>
      <c r="T489" s="320"/>
      <c r="U489" s="320"/>
      <c r="V489" s="320"/>
      <c r="W489" s="320"/>
      <c r="X489" s="320"/>
      <c r="Y489" s="435">
        <f>Y488</f>
        <v>0</v>
      </c>
      <c r="Z489" s="435">
        <f>Z488</f>
        <v>0</v>
      </c>
      <c r="AA489" s="435">
        <f t="shared" ref="AA489:AL489" si="150">AA488</f>
        <v>0.79</v>
      </c>
      <c r="AB489" s="435">
        <f t="shared" si="150"/>
        <v>0.21</v>
      </c>
      <c r="AC489" s="435">
        <f t="shared" si="150"/>
        <v>0</v>
      </c>
      <c r="AD489" s="435">
        <f t="shared" si="150"/>
        <v>0</v>
      </c>
      <c r="AE489" s="435">
        <f t="shared" si="150"/>
        <v>0</v>
      </c>
      <c r="AF489" s="435">
        <f t="shared" si="150"/>
        <v>0</v>
      </c>
      <c r="AG489" s="435">
        <f t="shared" si="150"/>
        <v>0</v>
      </c>
      <c r="AH489" s="435">
        <f t="shared" si="150"/>
        <v>0</v>
      </c>
      <c r="AI489" s="435">
        <f t="shared" si="150"/>
        <v>0</v>
      </c>
      <c r="AJ489" s="435">
        <f t="shared" si="150"/>
        <v>0</v>
      </c>
      <c r="AK489" s="435">
        <f t="shared" si="150"/>
        <v>0</v>
      </c>
      <c r="AL489" s="435">
        <f t="shared" si="150"/>
        <v>0</v>
      </c>
      <c r="AM489" s="331"/>
    </row>
    <row r="490" spans="1:39" ht="15" outlineLevel="1">
      <c r="A490" s="543"/>
      <c r="B490" s="34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447"/>
      <c r="Z490" s="448"/>
      <c r="AA490" s="448"/>
      <c r="AB490" s="448"/>
      <c r="AC490" s="448"/>
      <c r="AD490" s="448"/>
      <c r="AE490" s="448"/>
      <c r="AF490" s="448"/>
      <c r="AG490" s="448"/>
      <c r="AH490" s="448"/>
      <c r="AI490" s="448"/>
      <c r="AJ490" s="448"/>
      <c r="AK490" s="448"/>
      <c r="AL490" s="448"/>
      <c r="AM490" s="322"/>
    </row>
    <row r="491" spans="1:39" ht="15" outlineLevel="1">
      <c r="A491" s="540">
        <v>27</v>
      </c>
      <c r="B491" s="345" t="s">
        <v>17</v>
      </c>
      <c r="C491" s="316" t="s">
        <v>25</v>
      </c>
      <c r="D491" s="320"/>
      <c r="E491" s="320"/>
      <c r="F491" s="320"/>
      <c r="G491" s="320"/>
      <c r="H491" s="320"/>
      <c r="I491" s="320"/>
      <c r="J491" s="320"/>
      <c r="K491" s="320"/>
      <c r="L491" s="320"/>
      <c r="M491" s="320"/>
      <c r="N491" s="320">
        <v>12</v>
      </c>
      <c r="O491" s="320"/>
      <c r="P491" s="320"/>
      <c r="Q491" s="320"/>
      <c r="R491" s="320"/>
      <c r="S491" s="320"/>
      <c r="T491" s="320"/>
      <c r="U491" s="320"/>
      <c r="V491" s="320"/>
      <c r="W491" s="320"/>
      <c r="X491" s="320"/>
      <c r="Y491" s="450"/>
      <c r="Z491" s="439"/>
      <c r="AA491" s="439">
        <v>1</v>
      </c>
      <c r="AB491" s="439"/>
      <c r="AC491" s="439"/>
      <c r="AD491" s="439"/>
      <c r="AE491" s="439"/>
      <c r="AF491" s="439"/>
      <c r="AG491" s="439"/>
      <c r="AH491" s="439"/>
      <c r="AI491" s="439"/>
      <c r="AJ491" s="439"/>
      <c r="AK491" s="439"/>
      <c r="AL491" s="439"/>
      <c r="AM491" s="321">
        <f>SUM(Y491:AL491)</f>
        <v>1</v>
      </c>
    </row>
    <row r="492" spans="1:39" ht="15" outlineLevel="1">
      <c r="B492" s="319" t="s">
        <v>262</v>
      </c>
      <c r="C492" s="316" t="s">
        <v>164</v>
      </c>
      <c r="D492" s="320"/>
      <c r="E492" s="320"/>
      <c r="F492" s="320"/>
      <c r="G492" s="320"/>
      <c r="H492" s="320"/>
      <c r="I492" s="320"/>
      <c r="J492" s="320"/>
      <c r="K492" s="320"/>
      <c r="L492" s="320"/>
      <c r="M492" s="320"/>
      <c r="N492" s="320">
        <f>N491</f>
        <v>12</v>
      </c>
      <c r="O492" s="320"/>
      <c r="P492" s="320"/>
      <c r="Q492" s="320"/>
      <c r="R492" s="320"/>
      <c r="S492" s="320"/>
      <c r="T492" s="320"/>
      <c r="U492" s="320"/>
      <c r="V492" s="320"/>
      <c r="W492" s="320"/>
      <c r="X492" s="320"/>
      <c r="Y492" s="435">
        <f>Y491</f>
        <v>0</v>
      </c>
      <c r="Z492" s="435">
        <f>Z491</f>
        <v>0</v>
      </c>
      <c r="AA492" s="435">
        <f t="shared" ref="AA492:AL492" si="151">AA491</f>
        <v>1</v>
      </c>
      <c r="AB492" s="435">
        <f t="shared" si="151"/>
        <v>0</v>
      </c>
      <c r="AC492" s="435">
        <f t="shared" si="151"/>
        <v>0</v>
      </c>
      <c r="AD492" s="435">
        <f t="shared" si="151"/>
        <v>0</v>
      </c>
      <c r="AE492" s="435">
        <f t="shared" si="151"/>
        <v>0</v>
      </c>
      <c r="AF492" s="435">
        <f t="shared" si="151"/>
        <v>0</v>
      </c>
      <c r="AG492" s="435">
        <f t="shared" si="151"/>
        <v>0</v>
      </c>
      <c r="AH492" s="435">
        <f t="shared" si="151"/>
        <v>0</v>
      </c>
      <c r="AI492" s="435">
        <f t="shared" si="151"/>
        <v>0</v>
      </c>
      <c r="AJ492" s="435">
        <f t="shared" si="151"/>
        <v>0</v>
      </c>
      <c r="AK492" s="435">
        <f t="shared" si="151"/>
        <v>0</v>
      </c>
      <c r="AL492" s="435">
        <f t="shared" si="151"/>
        <v>0</v>
      </c>
      <c r="AM492" s="331"/>
    </row>
    <row r="493" spans="1:39" ht="15.6" outlineLevel="1">
      <c r="A493" s="543"/>
      <c r="B493" s="347"/>
      <c r="C493" s="325"/>
      <c r="D493" s="316"/>
      <c r="E493" s="316"/>
      <c r="F493" s="316"/>
      <c r="G493" s="316"/>
      <c r="H493" s="316"/>
      <c r="I493" s="316"/>
      <c r="J493" s="316"/>
      <c r="K493" s="316"/>
      <c r="L493" s="316"/>
      <c r="M493" s="316"/>
      <c r="N493" s="325"/>
      <c r="O493" s="316"/>
      <c r="P493" s="316"/>
      <c r="Q493" s="316"/>
      <c r="R493" s="316"/>
      <c r="S493" s="316"/>
      <c r="T493" s="316"/>
      <c r="U493" s="316"/>
      <c r="V493" s="316"/>
      <c r="W493" s="316"/>
      <c r="X493" s="316"/>
      <c r="Y493" s="436"/>
      <c r="Z493" s="436"/>
      <c r="AA493" s="436"/>
      <c r="AB493" s="436"/>
      <c r="AC493" s="436"/>
      <c r="AD493" s="436"/>
      <c r="AE493" s="436"/>
      <c r="AF493" s="436"/>
      <c r="AG493" s="436"/>
      <c r="AH493" s="436"/>
      <c r="AI493" s="436"/>
      <c r="AJ493" s="436"/>
      <c r="AK493" s="436"/>
      <c r="AL493" s="436"/>
      <c r="AM493" s="331"/>
    </row>
    <row r="494" spans="1:39" ht="15" outlineLevel="1">
      <c r="A494" s="540">
        <v>28</v>
      </c>
      <c r="B494" s="345" t="s">
        <v>18</v>
      </c>
      <c r="C494" s="316" t="s">
        <v>25</v>
      </c>
      <c r="D494" s="320"/>
      <c r="E494" s="320"/>
      <c r="F494" s="320"/>
      <c r="G494" s="320"/>
      <c r="H494" s="320"/>
      <c r="I494" s="320"/>
      <c r="J494" s="320"/>
      <c r="K494" s="320"/>
      <c r="L494" s="320"/>
      <c r="M494" s="320"/>
      <c r="N494" s="320">
        <v>0</v>
      </c>
      <c r="O494" s="320"/>
      <c r="P494" s="320"/>
      <c r="Q494" s="320"/>
      <c r="R494" s="320"/>
      <c r="S494" s="320"/>
      <c r="T494" s="320"/>
      <c r="U494" s="320"/>
      <c r="V494" s="320"/>
      <c r="W494" s="320"/>
      <c r="X494" s="320"/>
      <c r="Y494" s="450"/>
      <c r="Z494" s="439"/>
      <c r="AA494" s="439"/>
      <c r="AB494" s="439"/>
      <c r="AC494" s="439"/>
      <c r="AD494" s="439"/>
      <c r="AE494" s="439"/>
      <c r="AF494" s="439"/>
      <c r="AG494" s="439"/>
      <c r="AH494" s="439"/>
      <c r="AI494" s="439"/>
      <c r="AJ494" s="439"/>
      <c r="AK494" s="439"/>
      <c r="AL494" s="439"/>
      <c r="AM494" s="321">
        <f>SUM(Y494:AL494)</f>
        <v>0</v>
      </c>
    </row>
    <row r="495" spans="1:39" ht="15" outlineLevel="1">
      <c r="B495" s="319" t="s">
        <v>262</v>
      </c>
      <c r="C495" s="316" t="s">
        <v>164</v>
      </c>
      <c r="D495" s="320"/>
      <c r="E495" s="320"/>
      <c r="F495" s="320"/>
      <c r="G495" s="320"/>
      <c r="H495" s="320"/>
      <c r="I495" s="320"/>
      <c r="J495" s="320"/>
      <c r="K495" s="320"/>
      <c r="L495" s="320"/>
      <c r="M495" s="320"/>
      <c r="N495" s="320">
        <f>N494</f>
        <v>0</v>
      </c>
      <c r="O495" s="320"/>
      <c r="P495" s="320"/>
      <c r="Q495" s="320"/>
      <c r="R495" s="320"/>
      <c r="S495" s="320"/>
      <c r="T495" s="320"/>
      <c r="U495" s="320"/>
      <c r="V495" s="320"/>
      <c r="W495" s="320"/>
      <c r="X495" s="320"/>
      <c r="Y495" s="435">
        <f>Y494</f>
        <v>0</v>
      </c>
      <c r="Z495" s="435">
        <f>Z494</f>
        <v>0</v>
      </c>
      <c r="AA495" s="435">
        <f t="shared" ref="AA495:AL495" si="152">AA494</f>
        <v>0</v>
      </c>
      <c r="AB495" s="435">
        <f t="shared" si="152"/>
        <v>0</v>
      </c>
      <c r="AC495" s="435">
        <f t="shared" si="152"/>
        <v>0</v>
      </c>
      <c r="AD495" s="435">
        <f t="shared" si="152"/>
        <v>0</v>
      </c>
      <c r="AE495" s="435">
        <f t="shared" si="152"/>
        <v>0</v>
      </c>
      <c r="AF495" s="435">
        <f t="shared" si="152"/>
        <v>0</v>
      </c>
      <c r="AG495" s="435">
        <f t="shared" si="152"/>
        <v>0</v>
      </c>
      <c r="AH495" s="435">
        <f t="shared" si="152"/>
        <v>0</v>
      </c>
      <c r="AI495" s="435">
        <f t="shared" si="152"/>
        <v>0</v>
      </c>
      <c r="AJ495" s="435">
        <f t="shared" si="152"/>
        <v>0</v>
      </c>
      <c r="AK495" s="435">
        <f t="shared" si="152"/>
        <v>0</v>
      </c>
      <c r="AL495" s="435">
        <f t="shared" si="152"/>
        <v>0</v>
      </c>
      <c r="AM495" s="322"/>
    </row>
    <row r="496" spans="1:39" ht="15" outlineLevel="1">
      <c r="A496" s="543"/>
      <c r="B496" s="34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436"/>
      <c r="Z496" s="436"/>
      <c r="AA496" s="436"/>
      <c r="AB496" s="436"/>
      <c r="AC496" s="436"/>
      <c r="AD496" s="436"/>
      <c r="AE496" s="436"/>
      <c r="AF496" s="436"/>
      <c r="AG496" s="436"/>
      <c r="AH496" s="436"/>
      <c r="AI496" s="436"/>
      <c r="AJ496" s="436"/>
      <c r="AK496" s="436"/>
      <c r="AL496" s="436"/>
      <c r="AM496" s="331"/>
    </row>
    <row r="497" spans="1:39" ht="15" outlineLevel="1">
      <c r="A497" s="540">
        <v>29</v>
      </c>
      <c r="B497" s="348" t="s">
        <v>19</v>
      </c>
      <c r="C497" s="316" t="s">
        <v>25</v>
      </c>
      <c r="D497" s="320"/>
      <c r="E497" s="320"/>
      <c r="F497" s="320"/>
      <c r="G497" s="320"/>
      <c r="H497" s="320"/>
      <c r="I497" s="320"/>
      <c r="J497" s="320"/>
      <c r="K497" s="320"/>
      <c r="L497" s="320"/>
      <c r="M497" s="320"/>
      <c r="N497" s="320">
        <v>0</v>
      </c>
      <c r="O497" s="320"/>
      <c r="P497" s="320"/>
      <c r="Q497" s="320"/>
      <c r="R497" s="320"/>
      <c r="S497" s="320"/>
      <c r="T497" s="320"/>
      <c r="U497" s="320"/>
      <c r="V497" s="320"/>
      <c r="W497" s="320"/>
      <c r="X497" s="320"/>
      <c r="Y497" s="450"/>
      <c r="Z497" s="439"/>
      <c r="AA497" s="439"/>
      <c r="AB497" s="439"/>
      <c r="AC497" s="439"/>
      <c r="AD497" s="439"/>
      <c r="AE497" s="439"/>
      <c r="AF497" s="439"/>
      <c r="AG497" s="439"/>
      <c r="AH497" s="439"/>
      <c r="AI497" s="439"/>
      <c r="AJ497" s="439"/>
      <c r="AK497" s="439"/>
      <c r="AL497" s="439"/>
      <c r="AM497" s="321">
        <f>SUM(Y497:AL497)</f>
        <v>0</v>
      </c>
    </row>
    <row r="498" spans="1:39" ht="15" outlineLevel="1">
      <c r="B498" s="348" t="s">
        <v>262</v>
      </c>
      <c r="C498" s="316" t="s">
        <v>164</v>
      </c>
      <c r="D498" s="320"/>
      <c r="E498" s="320"/>
      <c r="F498" s="320"/>
      <c r="G498" s="320"/>
      <c r="H498" s="320"/>
      <c r="I498" s="320"/>
      <c r="J498" s="320"/>
      <c r="K498" s="320"/>
      <c r="L498" s="320"/>
      <c r="M498" s="320"/>
      <c r="N498" s="320">
        <f>N497</f>
        <v>0</v>
      </c>
      <c r="O498" s="320"/>
      <c r="P498" s="320"/>
      <c r="Q498" s="320"/>
      <c r="R498" s="320"/>
      <c r="S498" s="320"/>
      <c r="T498" s="320"/>
      <c r="U498" s="320"/>
      <c r="V498" s="320"/>
      <c r="W498" s="320"/>
      <c r="X498" s="320"/>
      <c r="Y498" s="435">
        <f>Y497</f>
        <v>0</v>
      </c>
      <c r="Z498" s="435">
        <f t="shared" ref="Z498:AL498" si="153">Z497</f>
        <v>0</v>
      </c>
      <c r="AA498" s="435">
        <f t="shared" si="153"/>
        <v>0</v>
      </c>
      <c r="AB498" s="435">
        <f t="shared" si="153"/>
        <v>0</v>
      </c>
      <c r="AC498" s="435">
        <f t="shared" si="153"/>
        <v>0</v>
      </c>
      <c r="AD498" s="435">
        <f t="shared" si="153"/>
        <v>0</v>
      </c>
      <c r="AE498" s="435">
        <f t="shared" si="153"/>
        <v>0</v>
      </c>
      <c r="AF498" s="435">
        <f t="shared" si="153"/>
        <v>0</v>
      </c>
      <c r="AG498" s="435">
        <f t="shared" si="153"/>
        <v>0</v>
      </c>
      <c r="AH498" s="435">
        <f t="shared" si="153"/>
        <v>0</v>
      </c>
      <c r="AI498" s="435">
        <f t="shared" si="153"/>
        <v>0</v>
      </c>
      <c r="AJ498" s="435">
        <f t="shared" si="153"/>
        <v>0</v>
      </c>
      <c r="AK498" s="435">
        <f t="shared" si="153"/>
        <v>0</v>
      </c>
      <c r="AL498" s="435">
        <f t="shared" si="153"/>
        <v>0</v>
      </c>
      <c r="AM498" s="322"/>
    </row>
    <row r="499" spans="1:39" ht="15" outlineLevel="1">
      <c r="B499" s="348"/>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447"/>
      <c r="Z499" s="447"/>
      <c r="AA499" s="447"/>
      <c r="AB499" s="447"/>
      <c r="AC499" s="447"/>
      <c r="AD499" s="447"/>
      <c r="AE499" s="447"/>
      <c r="AF499" s="447"/>
      <c r="AG499" s="447"/>
      <c r="AH499" s="447"/>
      <c r="AI499" s="447"/>
      <c r="AJ499" s="447"/>
      <c r="AK499" s="447"/>
      <c r="AL499" s="447"/>
      <c r="AM499" s="338"/>
    </row>
    <row r="500" spans="1:39" s="308" customFormat="1" ht="15" outlineLevel="1">
      <c r="A500" s="540">
        <v>30</v>
      </c>
      <c r="B500" s="339" t="s">
        <v>501</v>
      </c>
      <c r="C500" s="316" t="s">
        <v>25</v>
      </c>
      <c r="D500" s="320"/>
      <c r="E500" s="320"/>
      <c r="F500" s="320"/>
      <c r="G500" s="320"/>
      <c r="H500" s="320"/>
      <c r="I500" s="320"/>
      <c r="J500" s="320"/>
      <c r="K500" s="320"/>
      <c r="L500" s="320"/>
      <c r="M500" s="320"/>
      <c r="N500" s="320">
        <v>0</v>
      </c>
      <c r="O500" s="320"/>
      <c r="P500" s="320"/>
      <c r="Q500" s="320"/>
      <c r="R500" s="320"/>
      <c r="S500" s="320"/>
      <c r="T500" s="320"/>
      <c r="U500" s="320"/>
      <c r="V500" s="320"/>
      <c r="W500" s="320"/>
      <c r="X500" s="320"/>
      <c r="Y500" s="434"/>
      <c r="Z500" s="434"/>
      <c r="AA500" s="434"/>
      <c r="AB500" s="434"/>
      <c r="AC500" s="434"/>
      <c r="AD500" s="434"/>
      <c r="AE500" s="434"/>
      <c r="AF500" s="434"/>
      <c r="AG500" s="434"/>
      <c r="AH500" s="434"/>
      <c r="AI500" s="434"/>
      <c r="AJ500" s="434"/>
      <c r="AK500" s="434"/>
      <c r="AL500" s="434"/>
      <c r="AM500" s="321">
        <f>SUM(Y500:AL500)</f>
        <v>0</v>
      </c>
    </row>
    <row r="501" spans="1:39" s="308" customFormat="1" ht="15" outlineLevel="1">
      <c r="A501" s="540"/>
      <c r="B501" s="348" t="s">
        <v>262</v>
      </c>
      <c r="C501" s="316" t="s">
        <v>164</v>
      </c>
      <c r="D501" s="320"/>
      <c r="E501" s="320"/>
      <c r="F501" s="320"/>
      <c r="G501" s="320"/>
      <c r="H501" s="320"/>
      <c r="I501" s="320"/>
      <c r="J501" s="320"/>
      <c r="K501" s="320"/>
      <c r="L501" s="320"/>
      <c r="M501" s="320"/>
      <c r="N501" s="320">
        <f>N500</f>
        <v>0</v>
      </c>
      <c r="O501" s="320"/>
      <c r="P501" s="320"/>
      <c r="Q501" s="320"/>
      <c r="R501" s="320"/>
      <c r="S501" s="320"/>
      <c r="T501" s="320"/>
      <c r="U501" s="320"/>
      <c r="V501" s="320"/>
      <c r="W501" s="320"/>
      <c r="X501" s="320"/>
      <c r="Y501" s="435">
        <f>Y500</f>
        <v>0</v>
      </c>
      <c r="Z501" s="435">
        <f t="shared" ref="Z501:AL501" si="154">Z500</f>
        <v>0</v>
      </c>
      <c r="AA501" s="435">
        <f t="shared" si="154"/>
        <v>0</v>
      </c>
      <c r="AB501" s="435">
        <f t="shared" si="154"/>
        <v>0</v>
      </c>
      <c r="AC501" s="435">
        <f t="shared" si="154"/>
        <v>0</v>
      </c>
      <c r="AD501" s="435">
        <f t="shared" si="154"/>
        <v>0</v>
      </c>
      <c r="AE501" s="435">
        <f t="shared" si="154"/>
        <v>0</v>
      </c>
      <c r="AF501" s="435">
        <f t="shared" si="154"/>
        <v>0</v>
      </c>
      <c r="AG501" s="435">
        <f t="shared" si="154"/>
        <v>0</v>
      </c>
      <c r="AH501" s="435">
        <f t="shared" si="154"/>
        <v>0</v>
      </c>
      <c r="AI501" s="435">
        <f t="shared" si="154"/>
        <v>0</v>
      </c>
      <c r="AJ501" s="435">
        <f t="shared" si="154"/>
        <v>0</v>
      </c>
      <c r="AK501" s="435">
        <f t="shared" si="154"/>
        <v>0</v>
      </c>
      <c r="AL501" s="435">
        <f t="shared" si="154"/>
        <v>0</v>
      </c>
      <c r="AM501" s="322"/>
    </row>
    <row r="502" spans="1:39" s="308" customFormat="1" ht="15" outlineLevel="1">
      <c r="A502" s="540"/>
      <c r="B502" s="348"/>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436"/>
      <c r="Z502" s="436"/>
      <c r="AA502" s="436"/>
      <c r="AB502" s="436"/>
      <c r="AC502" s="436"/>
      <c r="AD502" s="436"/>
      <c r="AE502" s="436"/>
      <c r="AF502" s="436"/>
      <c r="AG502" s="436"/>
      <c r="AH502" s="436"/>
      <c r="AI502" s="436"/>
      <c r="AJ502" s="436"/>
      <c r="AK502" s="436"/>
      <c r="AL502" s="436"/>
      <c r="AM502" s="338"/>
    </row>
    <row r="503" spans="1:39" s="308" customFormat="1" ht="15.6" outlineLevel="1">
      <c r="A503" s="540"/>
      <c r="B503" s="313" t="s">
        <v>502</v>
      </c>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436"/>
      <c r="Z503" s="436"/>
      <c r="AA503" s="436"/>
      <c r="AB503" s="436"/>
      <c r="AC503" s="436"/>
      <c r="AD503" s="436"/>
      <c r="AE503" s="436"/>
      <c r="AF503" s="436"/>
      <c r="AG503" s="436"/>
      <c r="AH503" s="436"/>
      <c r="AI503" s="436"/>
      <c r="AJ503" s="436"/>
      <c r="AK503" s="436"/>
      <c r="AL503" s="436"/>
      <c r="AM503" s="338"/>
    </row>
    <row r="504" spans="1:39" s="308" customFormat="1" ht="15" outlineLevel="1">
      <c r="A504" s="540">
        <v>31</v>
      </c>
      <c r="B504" s="348" t="s">
        <v>503</v>
      </c>
      <c r="C504" s="316" t="s">
        <v>25</v>
      </c>
      <c r="D504" s="320"/>
      <c r="E504" s="320"/>
      <c r="F504" s="320"/>
      <c r="G504" s="320"/>
      <c r="H504" s="320"/>
      <c r="I504" s="320"/>
      <c r="J504" s="320"/>
      <c r="K504" s="320"/>
      <c r="L504" s="320"/>
      <c r="M504" s="320"/>
      <c r="N504" s="320">
        <v>0</v>
      </c>
      <c r="O504" s="320"/>
      <c r="P504" s="320"/>
      <c r="Q504" s="320"/>
      <c r="R504" s="320"/>
      <c r="S504" s="320"/>
      <c r="T504" s="320"/>
      <c r="U504" s="320"/>
      <c r="V504" s="320"/>
      <c r="W504" s="320"/>
      <c r="X504" s="320"/>
      <c r="Y504" s="434"/>
      <c r="Z504" s="434"/>
      <c r="AA504" s="434"/>
      <c r="AB504" s="434"/>
      <c r="AC504" s="434"/>
      <c r="AD504" s="434"/>
      <c r="AE504" s="434"/>
      <c r="AF504" s="434"/>
      <c r="AG504" s="434"/>
      <c r="AH504" s="434"/>
      <c r="AI504" s="434"/>
      <c r="AJ504" s="434"/>
      <c r="AK504" s="434"/>
      <c r="AL504" s="434"/>
      <c r="AM504" s="321">
        <f>SUM(Y504:AL504)</f>
        <v>0</v>
      </c>
    </row>
    <row r="505" spans="1:39" s="308" customFormat="1" ht="15" outlineLevel="1">
      <c r="A505" s="540"/>
      <c r="B505" s="348" t="s">
        <v>262</v>
      </c>
      <c r="C505" s="316" t="s">
        <v>164</v>
      </c>
      <c r="D505" s="320"/>
      <c r="E505" s="320"/>
      <c r="F505" s="320"/>
      <c r="G505" s="320"/>
      <c r="H505" s="320"/>
      <c r="I505" s="320"/>
      <c r="J505" s="320"/>
      <c r="K505" s="320"/>
      <c r="L505" s="320"/>
      <c r="M505" s="320"/>
      <c r="N505" s="320">
        <f>N504</f>
        <v>0</v>
      </c>
      <c r="O505" s="320"/>
      <c r="P505" s="320"/>
      <c r="Q505" s="320"/>
      <c r="R505" s="320"/>
      <c r="S505" s="320"/>
      <c r="T505" s="320"/>
      <c r="U505" s="320"/>
      <c r="V505" s="320"/>
      <c r="W505" s="320"/>
      <c r="X505" s="320"/>
      <c r="Y505" s="435">
        <f>Y504</f>
        <v>0</v>
      </c>
      <c r="Z505" s="435">
        <f t="shared" ref="Z505:AL505" si="155">Z504</f>
        <v>0</v>
      </c>
      <c r="AA505" s="435">
        <f t="shared" si="155"/>
        <v>0</v>
      </c>
      <c r="AB505" s="435">
        <f t="shared" si="155"/>
        <v>0</v>
      </c>
      <c r="AC505" s="435">
        <f t="shared" si="155"/>
        <v>0</v>
      </c>
      <c r="AD505" s="435">
        <f t="shared" si="155"/>
        <v>0</v>
      </c>
      <c r="AE505" s="435">
        <f t="shared" si="155"/>
        <v>0</v>
      </c>
      <c r="AF505" s="435">
        <f t="shared" si="155"/>
        <v>0</v>
      </c>
      <c r="AG505" s="435">
        <f t="shared" si="155"/>
        <v>0</v>
      </c>
      <c r="AH505" s="435">
        <f t="shared" si="155"/>
        <v>0</v>
      </c>
      <c r="AI505" s="435">
        <f t="shared" si="155"/>
        <v>0</v>
      </c>
      <c r="AJ505" s="435">
        <f t="shared" si="155"/>
        <v>0</v>
      </c>
      <c r="AK505" s="435">
        <f t="shared" si="155"/>
        <v>0</v>
      </c>
      <c r="AL505" s="435">
        <f t="shared" si="155"/>
        <v>0</v>
      </c>
      <c r="AM505" s="322"/>
    </row>
    <row r="506" spans="1:39" s="308" customFormat="1" ht="15" outlineLevel="1">
      <c r="A506" s="540"/>
      <c r="B506" s="348"/>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436"/>
      <c r="Z506" s="436"/>
      <c r="AA506" s="436"/>
      <c r="AB506" s="436"/>
      <c r="AC506" s="436"/>
      <c r="AD506" s="436"/>
      <c r="AE506" s="436"/>
      <c r="AF506" s="436"/>
      <c r="AG506" s="436"/>
      <c r="AH506" s="436"/>
      <c r="AI506" s="436"/>
      <c r="AJ506" s="436"/>
      <c r="AK506" s="436"/>
      <c r="AL506" s="436"/>
      <c r="AM506" s="338"/>
    </row>
    <row r="507" spans="1:39" s="308" customFormat="1" ht="15" outlineLevel="1">
      <c r="A507" s="540">
        <v>32</v>
      </c>
      <c r="B507" s="348" t="s">
        <v>504</v>
      </c>
      <c r="C507" s="316" t="s">
        <v>25</v>
      </c>
      <c r="D507" s="320"/>
      <c r="E507" s="320"/>
      <c r="F507" s="320"/>
      <c r="G507" s="320"/>
      <c r="H507" s="320"/>
      <c r="I507" s="320"/>
      <c r="J507" s="320"/>
      <c r="K507" s="320"/>
      <c r="L507" s="320"/>
      <c r="M507" s="320"/>
      <c r="N507" s="320">
        <v>0</v>
      </c>
      <c r="O507" s="320">
        <v>2487</v>
      </c>
      <c r="P507" s="320" t="str">
        <f>+'7-d.  2014'!V52</f>
        <v xml:space="preserve">                       -  </v>
      </c>
      <c r="Q507" s="320" t="str">
        <f>+'7-d.  2014'!W52</f>
        <v xml:space="preserve">                     -  </v>
      </c>
      <c r="R507" s="320" t="str">
        <f>+'7-d.  2014'!X52</f>
        <v xml:space="preserve">                     -  </v>
      </c>
      <c r="S507" s="320" t="str">
        <f>+'7-d.  2014'!Y52</f>
        <v xml:space="preserve">                     -  </v>
      </c>
      <c r="T507" s="320" t="str">
        <f>+'7-d.  2014'!Z52</f>
        <v xml:space="preserve">                     -  </v>
      </c>
      <c r="U507" s="320" t="str">
        <f>+'7-d.  2014'!AA52</f>
        <v xml:space="preserve">                     -  </v>
      </c>
      <c r="V507" s="320" t="str">
        <f>+'7-d.  2014'!AB52</f>
        <v xml:space="preserve">                     -  </v>
      </c>
      <c r="W507" s="320" t="str">
        <f>+'7-d.  2014'!AC52</f>
        <v xml:space="preserve">                     -  </v>
      </c>
      <c r="X507" s="320" t="str">
        <f>+'7-d.  2014'!AD52</f>
        <v xml:space="preserve">                     -  </v>
      </c>
      <c r="Y507" s="434">
        <v>1</v>
      </c>
      <c r="Z507" s="434"/>
      <c r="AA507" s="434"/>
      <c r="AB507" s="434"/>
      <c r="AC507" s="434"/>
      <c r="AD507" s="434"/>
      <c r="AE507" s="434"/>
      <c r="AF507" s="434"/>
      <c r="AG507" s="434"/>
      <c r="AH507" s="434"/>
      <c r="AI507" s="434"/>
      <c r="AJ507" s="434"/>
      <c r="AK507" s="434"/>
      <c r="AL507" s="434"/>
      <c r="AM507" s="321">
        <f>SUM(Y507:AL507)</f>
        <v>1</v>
      </c>
    </row>
    <row r="508" spans="1:39" s="308" customFormat="1" ht="15" outlineLevel="1">
      <c r="A508" s="540"/>
      <c r="B508" s="348" t="s">
        <v>262</v>
      </c>
      <c r="C508" s="316" t="s">
        <v>164</v>
      </c>
      <c r="D508" s="320"/>
      <c r="E508" s="320"/>
      <c r="F508" s="320"/>
      <c r="G508" s="320"/>
      <c r="H508" s="320"/>
      <c r="I508" s="320"/>
      <c r="J508" s="320"/>
      <c r="K508" s="320"/>
      <c r="L508" s="320"/>
      <c r="M508" s="320"/>
      <c r="N508" s="320">
        <f>N507</f>
        <v>0</v>
      </c>
      <c r="O508" s="320"/>
      <c r="P508" s="320"/>
      <c r="Q508" s="320"/>
      <c r="R508" s="320"/>
      <c r="S508" s="320"/>
      <c r="T508" s="320"/>
      <c r="U508" s="320"/>
      <c r="V508" s="320"/>
      <c r="W508" s="320"/>
      <c r="X508" s="320"/>
      <c r="Y508" s="435">
        <f>Y507</f>
        <v>1</v>
      </c>
      <c r="Z508" s="435">
        <f t="shared" ref="Z508:AL508" si="156">Z507</f>
        <v>0</v>
      </c>
      <c r="AA508" s="435">
        <f t="shared" si="156"/>
        <v>0</v>
      </c>
      <c r="AB508" s="435">
        <f t="shared" si="156"/>
        <v>0</v>
      </c>
      <c r="AC508" s="435">
        <f t="shared" si="156"/>
        <v>0</v>
      </c>
      <c r="AD508" s="435">
        <f t="shared" si="156"/>
        <v>0</v>
      </c>
      <c r="AE508" s="435">
        <f t="shared" si="156"/>
        <v>0</v>
      </c>
      <c r="AF508" s="435">
        <f t="shared" si="156"/>
        <v>0</v>
      </c>
      <c r="AG508" s="435">
        <f t="shared" si="156"/>
        <v>0</v>
      </c>
      <c r="AH508" s="435">
        <f t="shared" si="156"/>
        <v>0</v>
      </c>
      <c r="AI508" s="435">
        <f t="shared" si="156"/>
        <v>0</v>
      </c>
      <c r="AJ508" s="435">
        <f t="shared" si="156"/>
        <v>0</v>
      </c>
      <c r="AK508" s="435">
        <f t="shared" si="156"/>
        <v>0</v>
      </c>
      <c r="AL508" s="435">
        <f t="shared" si="156"/>
        <v>0</v>
      </c>
      <c r="AM508" s="322"/>
    </row>
    <row r="509" spans="1:39" s="308" customFormat="1" ht="15" outlineLevel="1">
      <c r="A509" s="540"/>
      <c r="B509" s="348"/>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436"/>
      <c r="Z509" s="436"/>
      <c r="AA509" s="436"/>
      <c r="AB509" s="436"/>
      <c r="AC509" s="436"/>
      <c r="AD509" s="436"/>
      <c r="AE509" s="436"/>
      <c r="AF509" s="436"/>
      <c r="AG509" s="436"/>
      <c r="AH509" s="436"/>
      <c r="AI509" s="436"/>
      <c r="AJ509" s="436"/>
      <c r="AK509" s="436"/>
      <c r="AL509" s="436"/>
      <c r="AM509" s="338"/>
    </row>
    <row r="510" spans="1:39" s="308" customFormat="1" ht="15" outlineLevel="1">
      <c r="A510" s="540">
        <v>33</v>
      </c>
      <c r="B510" s="348" t="s">
        <v>505</v>
      </c>
      <c r="C510" s="316" t="s">
        <v>25</v>
      </c>
      <c r="D510" s="320"/>
      <c r="E510" s="320"/>
      <c r="F510" s="320"/>
      <c r="G510" s="320"/>
      <c r="H510" s="320"/>
      <c r="I510" s="320"/>
      <c r="J510" s="320"/>
      <c r="K510" s="320"/>
      <c r="L510" s="320"/>
      <c r="M510" s="320"/>
      <c r="N510" s="320">
        <v>0</v>
      </c>
      <c r="O510" s="320"/>
      <c r="P510" s="320"/>
      <c r="Q510" s="320"/>
      <c r="R510" s="320"/>
      <c r="S510" s="320"/>
      <c r="T510" s="320"/>
      <c r="U510" s="320"/>
      <c r="V510" s="320"/>
      <c r="W510" s="320"/>
      <c r="X510" s="320"/>
      <c r="Y510" s="434"/>
      <c r="Z510" s="434"/>
      <c r="AA510" s="434"/>
      <c r="AB510" s="434"/>
      <c r="AC510" s="434"/>
      <c r="AD510" s="434"/>
      <c r="AE510" s="434"/>
      <c r="AF510" s="434"/>
      <c r="AG510" s="434"/>
      <c r="AH510" s="434"/>
      <c r="AI510" s="434"/>
      <c r="AJ510" s="434"/>
      <c r="AK510" s="434"/>
      <c r="AL510" s="434"/>
      <c r="AM510" s="321">
        <f>SUM(Y510:AL510)</f>
        <v>0</v>
      </c>
    </row>
    <row r="511" spans="1:39" s="308" customFormat="1" ht="15" outlineLevel="1">
      <c r="A511" s="540"/>
      <c r="B511" s="348" t="s">
        <v>262</v>
      </c>
      <c r="C511" s="316" t="s">
        <v>164</v>
      </c>
      <c r="D511" s="320"/>
      <c r="E511" s="320"/>
      <c r="F511" s="320"/>
      <c r="G511" s="320"/>
      <c r="H511" s="320"/>
      <c r="I511" s="320"/>
      <c r="J511" s="320"/>
      <c r="K511" s="320"/>
      <c r="L511" s="320"/>
      <c r="M511" s="320"/>
      <c r="N511" s="320">
        <f>N510</f>
        <v>0</v>
      </c>
      <c r="O511" s="320"/>
      <c r="P511" s="320"/>
      <c r="Q511" s="320"/>
      <c r="R511" s="320"/>
      <c r="S511" s="320"/>
      <c r="T511" s="320"/>
      <c r="U511" s="320"/>
      <c r="V511" s="320"/>
      <c r="W511" s="320"/>
      <c r="X511" s="320"/>
      <c r="Y511" s="435">
        <f>Y510</f>
        <v>0</v>
      </c>
      <c r="Z511" s="435">
        <f t="shared" ref="Z511:AK511" si="157">Z510</f>
        <v>0</v>
      </c>
      <c r="AA511" s="435">
        <f t="shared" si="157"/>
        <v>0</v>
      </c>
      <c r="AB511" s="435">
        <f t="shared" si="157"/>
        <v>0</v>
      </c>
      <c r="AC511" s="435">
        <f t="shared" si="157"/>
        <v>0</v>
      </c>
      <c r="AD511" s="435">
        <f t="shared" si="157"/>
        <v>0</v>
      </c>
      <c r="AE511" s="435">
        <f t="shared" si="157"/>
        <v>0</v>
      </c>
      <c r="AF511" s="435">
        <f t="shared" si="157"/>
        <v>0</v>
      </c>
      <c r="AG511" s="435">
        <f t="shared" si="157"/>
        <v>0</v>
      </c>
      <c r="AH511" s="435">
        <f t="shared" si="157"/>
        <v>0</v>
      </c>
      <c r="AI511" s="435">
        <f t="shared" si="157"/>
        <v>0</v>
      </c>
      <c r="AJ511" s="435">
        <f t="shared" si="157"/>
        <v>0</v>
      </c>
      <c r="AK511" s="435">
        <f t="shared" si="157"/>
        <v>0</v>
      </c>
      <c r="AL511" s="435">
        <f>AL510</f>
        <v>0</v>
      </c>
      <c r="AM511" s="322"/>
    </row>
    <row r="512" spans="1:39" ht="15" outlineLevel="1">
      <c r="B512" s="340"/>
      <c r="C512" s="349"/>
      <c r="D512" s="316"/>
      <c r="E512" s="316"/>
      <c r="F512" s="316"/>
      <c r="G512" s="316"/>
      <c r="H512" s="316"/>
      <c r="I512" s="316"/>
      <c r="J512" s="316"/>
      <c r="K512" s="316"/>
      <c r="L512" s="316"/>
      <c r="M512" s="316"/>
      <c r="N512" s="325"/>
      <c r="O512" s="316"/>
      <c r="P512" s="350"/>
      <c r="Q512" s="350"/>
      <c r="R512" s="350"/>
      <c r="S512" s="350"/>
      <c r="T512" s="350"/>
      <c r="U512" s="350"/>
      <c r="V512" s="350"/>
      <c r="W512" s="350"/>
      <c r="X512" s="350"/>
      <c r="Y512" s="326"/>
      <c r="Z512" s="326"/>
      <c r="AA512" s="326"/>
      <c r="AB512" s="326"/>
      <c r="AC512" s="326"/>
      <c r="AD512" s="326"/>
      <c r="AE512" s="326"/>
      <c r="AF512" s="326"/>
      <c r="AG512" s="326"/>
      <c r="AH512" s="326"/>
      <c r="AI512" s="326"/>
      <c r="AJ512" s="326"/>
      <c r="AK512" s="326"/>
      <c r="AL512" s="326"/>
      <c r="AM512" s="331"/>
    </row>
    <row r="513" spans="2:41" ht="15.6">
      <c r="B513" s="351" t="s">
        <v>263</v>
      </c>
      <c r="C513" s="353"/>
      <c r="D513" s="353">
        <f>SUM(D408:D511)</f>
        <v>38147644</v>
      </c>
      <c r="E513" s="353">
        <f t="shared" ref="E513:M513" si="158">SUM(E408:E511)</f>
        <v>37276045.079999998</v>
      </c>
      <c r="F513" s="353">
        <f t="shared" si="158"/>
        <v>36360969.460000001</v>
      </c>
      <c r="G513" s="353">
        <f t="shared" si="158"/>
        <v>34472249.82</v>
      </c>
      <c r="H513" s="353">
        <f t="shared" si="158"/>
        <v>32985950.52</v>
      </c>
      <c r="I513" s="353">
        <f t="shared" si="158"/>
        <v>32880207.560000002</v>
      </c>
      <c r="J513" s="353">
        <f t="shared" si="158"/>
        <v>32257481.580000002</v>
      </c>
      <c r="K513" s="353">
        <f t="shared" si="158"/>
        <v>32248823.079999998</v>
      </c>
      <c r="L513" s="353">
        <f t="shared" si="158"/>
        <v>30142700.539999999</v>
      </c>
      <c r="M513" s="353">
        <f t="shared" si="158"/>
        <v>27190568.210000001</v>
      </c>
      <c r="N513" s="353"/>
      <c r="O513" s="353">
        <f>SUM(O408:O511)</f>
        <v>31000</v>
      </c>
      <c r="P513" s="353">
        <f t="shared" ref="P513:X513" si="159">SUM(P408:P511)</f>
        <v>6293.56</v>
      </c>
      <c r="Q513" s="353">
        <f t="shared" si="159"/>
        <v>6194.99</v>
      </c>
      <c r="R513" s="353">
        <f t="shared" si="159"/>
        <v>5610.3</v>
      </c>
      <c r="S513" s="353">
        <f t="shared" si="159"/>
        <v>5295.38</v>
      </c>
      <c r="T513" s="353">
        <f t="shared" si="159"/>
        <v>5265.28</v>
      </c>
      <c r="U513" s="353">
        <f t="shared" si="159"/>
        <v>5181.75</v>
      </c>
      <c r="V513" s="353">
        <f t="shared" si="159"/>
        <v>5181.3300000000008</v>
      </c>
      <c r="W513" s="353">
        <f t="shared" si="159"/>
        <v>5011.2</v>
      </c>
      <c r="X513" s="353">
        <f t="shared" si="159"/>
        <v>4627.17</v>
      </c>
      <c r="Y513" s="353">
        <f>IF(Y407="kWh",SUMPRODUCT(D408:D511,Y408:Y511))</f>
        <v>13941319</v>
      </c>
      <c r="Z513" s="353">
        <f>IF(Z407="kWh",SUMPRODUCT(D408:D511,Z408:Z511))</f>
        <v>4924276</v>
      </c>
      <c r="AA513" s="353">
        <f>IF(AA407="kW",SUMPRODUCT(N408:N511,O408:O511,AA408:AA511),SUMPRODUCT(D408:D511,AA408:AA511))</f>
        <v>24591.120000000003</v>
      </c>
      <c r="AB513" s="353">
        <f>IF(AB407="kW",SUMPRODUCT(N408:N511,O408:O511,AB408:AB511),SUMPRODUCT(D408:D511,AB408:AB511))</f>
        <v>6536.88</v>
      </c>
      <c r="AC513" s="353">
        <f>IF(AC407="kW",SUMPRODUCT(N408:N511,O408:O511,AC408:AC511),SUMPRODUCT(D408:D511,AC408:AC511))</f>
        <v>0</v>
      </c>
      <c r="AD513" s="353">
        <f>IF(AD407="kW",SUMPRODUCT(N408:N511,O408:O511,AD408:AD511),SUMPRODUCT(D408:D511,AD408:AD511))</f>
        <v>0</v>
      </c>
      <c r="AE513" s="353">
        <f>IF(AE407="kW",SUMPRODUCT(N408:N511,O408:O511,AE408:AE511),SUMPRODUCT(D408:D511,AE408:AE511))</f>
        <v>0</v>
      </c>
      <c r="AF513" s="353">
        <f>IF(AF407="kW",SUMPRODUCT(N408:N511,O408:O511,AF408:AF511),SUMPRODUCT(D408:D511,AF408:AF511))</f>
        <v>0</v>
      </c>
      <c r="AG513" s="353">
        <f>IF(AG407="kW",SUMPRODUCT(N408:N511,O408:O511,AG408:AG511),SUMPRODUCT(D408:D511,AG408:AG511))</f>
        <v>0</v>
      </c>
      <c r="AH513" s="353">
        <f>IF(AH407="kW",SUMPRODUCT(N408:N511,O408:O511,AH408:AH511),SUMPRODUCT(D408:D511,AH408:AH511))</f>
        <v>0</v>
      </c>
      <c r="AI513" s="353">
        <f>IF(AI407="kW",SUMPRODUCT(N408:N511,O408:O511,AI408:AI511),SUMPRODUCT(D408:D511,AI408:AI511))</f>
        <v>0</v>
      </c>
      <c r="AJ513" s="353">
        <f>IF(AJ407="kW",SUMPRODUCT(N408:N511,O408:O511,AJ408:AJ511),SUMPRODUCT(D408:D511,AJ408:AJ511))</f>
        <v>0</v>
      </c>
      <c r="AK513" s="353">
        <f>IF(AK407="kW",SUMPRODUCT(N408:N511,O408:O511,AK408:AK511),SUMPRODUCT(D408:D511,AK408:AK511))</f>
        <v>0</v>
      </c>
      <c r="AL513" s="353">
        <f>IF(AL407="kW",SUMPRODUCT(N408:N511,O408:O511,AL408:AL511),SUMPRODUCT(D408:D511,AL408:AL511))</f>
        <v>0</v>
      </c>
      <c r="AM513" s="354"/>
    </row>
    <row r="514" spans="2:41" ht="15.6">
      <c r="B514" s="415" t="s">
        <v>264</v>
      </c>
      <c r="C514" s="416"/>
      <c r="D514" s="416"/>
      <c r="E514" s="416"/>
      <c r="F514" s="416"/>
      <c r="G514" s="416"/>
      <c r="H514" s="416"/>
      <c r="I514" s="416"/>
      <c r="J514" s="416"/>
      <c r="K514" s="416"/>
      <c r="L514" s="416"/>
      <c r="M514" s="416"/>
      <c r="N514" s="416"/>
      <c r="O514" s="416"/>
      <c r="P514" s="416"/>
      <c r="Q514" s="416"/>
      <c r="R514" s="416"/>
      <c r="S514" s="416"/>
      <c r="T514" s="416"/>
      <c r="U514" s="416"/>
      <c r="V514" s="416"/>
      <c r="W514" s="416"/>
      <c r="X514" s="416"/>
      <c r="Y514" s="352">
        <f>HLOOKUP(Y406,'2. LRAMVA Threshold'!$B$27:$Q$38,6,FALSE)</f>
        <v>0</v>
      </c>
      <c r="Z514" s="352">
        <f>HLOOKUP(Z406,'2. LRAMVA Threshold'!$B$27:$Q$38,6,FALSE)</f>
        <v>0</v>
      </c>
      <c r="AA514" s="352">
        <f>HLOOKUP(AA406,'2. LRAMVA Threshold'!$B$27:$Q$38,6,FALSE)</f>
        <v>0</v>
      </c>
      <c r="AB514" s="352">
        <f>HLOOKUP(AB406,'2. LRAMVA Threshold'!$B$27:$Q$38,6,FALSE)</f>
        <v>0</v>
      </c>
      <c r="AC514" s="352">
        <f>HLOOKUP(AC406,'2. LRAMVA Threshold'!$B$27:$Q$38,6,FALSE)</f>
        <v>0</v>
      </c>
      <c r="AD514" s="352">
        <f>HLOOKUP(AD406,'2. LRAMVA Threshold'!$B$27:$Q$38,6,FALSE)</f>
        <v>0</v>
      </c>
      <c r="AE514" s="352">
        <f>HLOOKUP(AE406,'2. LRAMVA Threshold'!$B$27:$Q$38,6,FALSE)</f>
        <v>0</v>
      </c>
      <c r="AF514" s="352">
        <f>HLOOKUP(AF406,'2. LRAMVA Threshold'!$B$27:$Q$38,6,FALSE)</f>
        <v>0</v>
      </c>
      <c r="AG514" s="352">
        <f>HLOOKUP(AG406,'2. LRAMVA Threshold'!$B$27:$Q$38,6,FALSE)</f>
        <v>0</v>
      </c>
      <c r="AH514" s="352">
        <f>HLOOKUP(AH406,'2. LRAMVA Threshold'!$B$27:$Q$38,6,FALSE)</f>
        <v>0</v>
      </c>
      <c r="AI514" s="352">
        <f>HLOOKUP(AI406,'2. LRAMVA Threshold'!$B$27:$Q$38,6,FALSE)</f>
        <v>0</v>
      </c>
      <c r="AJ514" s="352">
        <f>HLOOKUP(AJ406,'2. LRAMVA Threshold'!$B$27:$Q$38,6,FALSE)</f>
        <v>0</v>
      </c>
      <c r="AK514" s="352">
        <f>HLOOKUP(AK406,'2. LRAMVA Threshold'!$B$27:$Q$38,6,FALSE)</f>
        <v>0</v>
      </c>
      <c r="AL514" s="352">
        <f>HLOOKUP(AL406,'2. LRAMVA Threshold'!$B$27:$Q$38,6,FALSE)</f>
        <v>0</v>
      </c>
      <c r="AM514" s="417"/>
    </row>
    <row r="515" spans="2:41" ht="15">
      <c r="B515" s="418"/>
      <c r="C515" s="419"/>
      <c r="D515" s="420"/>
      <c r="E515" s="420"/>
      <c r="F515" s="420"/>
      <c r="G515" s="420"/>
      <c r="H515" s="420"/>
      <c r="I515" s="420"/>
      <c r="J515" s="420"/>
      <c r="K515" s="420"/>
      <c r="L515" s="420"/>
      <c r="M515" s="420"/>
      <c r="N515" s="420"/>
      <c r="O515" s="421"/>
      <c r="P515" s="420"/>
      <c r="Q515" s="420"/>
      <c r="R515" s="420"/>
      <c r="S515" s="422"/>
      <c r="T515" s="422"/>
      <c r="U515" s="422"/>
      <c r="V515" s="422"/>
      <c r="W515" s="420"/>
      <c r="X515" s="420"/>
      <c r="Y515" s="423"/>
      <c r="Z515" s="423"/>
      <c r="AA515" s="423"/>
      <c r="AB515" s="423"/>
      <c r="AC515" s="423"/>
      <c r="AD515" s="423"/>
      <c r="AE515" s="423"/>
      <c r="AF515" s="423"/>
      <c r="AG515" s="423"/>
      <c r="AH515" s="423"/>
      <c r="AI515" s="423"/>
      <c r="AJ515" s="423"/>
      <c r="AK515" s="423"/>
      <c r="AL515" s="423"/>
      <c r="AM515" s="424"/>
    </row>
    <row r="516" spans="2:41" ht="15">
      <c r="B516" s="348" t="s">
        <v>168</v>
      </c>
      <c r="C516" s="362"/>
      <c r="D516" s="362"/>
      <c r="E516" s="400"/>
      <c r="F516" s="400"/>
      <c r="G516" s="400"/>
      <c r="H516" s="400"/>
      <c r="I516" s="400"/>
      <c r="J516" s="400"/>
      <c r="K516" s="400"/>
      <c r="L516" s="400"/>
      <c r="M516" s="400"/>
      <c r="N516" s="400"/>
      <c r="O516" s="316"/>
      <c r="P516" s="364"/>
      <c r="Q516" s="364"/>
      <c r="R516" s="364"/>
      <c r="S516" s="363"/>
      <c r="T516" s="363"/>
      <c r="U516" s="363"/>
      <c r="V516" s="363"/>
      <c r="W516" s="364"/>
      <c r="X516" s="364"/>
      <c r="Y516" s="365">
        <f>HLOOKUP(Y$20,'3.  Distribution Rates'!$C$122:$P$133,6,FALSE)</f>
        <v>0</v>
      </c>
      <c r="Z516" s="365">
        <f>HLOOKUP(Z$20,'3.  Distribution Rates'!$C$122:$P$133,6,FALSE)</f>
        <v>0</v>
      </c>
      <c r="AA516" s="365">
        <f>HLOOKUP(AA$20,'3.  Distribution Rates'!$C$122:$P$133,6,FALSE)</f>
        <v>0</v>
      </c>
      <c r="AB516" s="365">
        <f>HLOOKUP(AB$20,'3.  Distribution Rates'!$C$122:$P$133,6,FALSE)</f>
        <v>0</v>
      </c>
      <c r="AC516" s="365">
        <f>HLOOKUP(AC$20,'3.  Distribution Rates'!$C$122:$P$133,6,FALSE)</f>
        <v>0</v>
      </c>
      <c r="AD516" s="365">
        <f>HLOOKUP(AD$20,'3.  Distribution Rates'!$C$122:$P$133,6,FALSE)</f>
        <v>0</v>
      </c>
      <c r="AE516" s="365">
        <f>HLOOKUP(AE$20,'3.  Distribution Rates'!$C$122:$P$133,6,FALSE)</f>
        <v>0</v>
      </c>
      <c r="AF516" s="365">
        <f>HLOOKUP(AF$20,'3.  Distribution Rates'!$C$122:$P$133,6,FALSE)</f>
        <v>0</v>
      </c>
      <c r="AG516" s="365">
        <f>HLOOKUP(AG$20,'3.  Distribution Rates'!$C$122:$P$133,6,FALSE)</f>
        <v>0</v>
      </c>
      <c r="AH516" s="365">
        <f>HLOOKUP(AH$20,'3.  Distribution Rates'!$C$122:$P$133,6,FALSE)</f>
        <v>0</v>
      </c>
      <c r="AI516" s="365">
        <f>HLOOKUP(AI$20,'3.  Distribution Rates'!$C$122:$P$133,6,FALSE)</f>
        <v>0</v>
      </c>
      <c r="AJ516" s="365">
        <f>HLOOKUP(AJ$20,'3.  Distribution Rates'!$C$122:$P$133,6,FALSE)</f>
        <v>0</v>
      </c>
      <c r="AK516" s="365">
        <f>HLOOKUP(AK$20,'3.  Distribution Rates'!$C$122:$P$133,6,FALSE)</f>
        <v>0</v>
      </c>
      <c r="AL516" s="365">
        <f>HLOOKUP(AL$20,'3.  Distribution Rates'!$C$122:$P$133,6,FALSE)</f>
        <v>0</v>
      </c>
      <c r="AM516" s="425"/>
    </row>
    <row r="517" spans="2:41" ht="15">
      <c r="B517" s="348" t="s">
        <v>160</v>
      </c>
      <c r="C517" s="369"/>
      <c r="D517" s="334"/>
      <c r="E517" s="304"/>
      <c r="F517" s="304"/>
      <c r="G517" s="304"/>
      <c r="H517" s="304"/>
      <c r="I517" s="304"/>
      <c r="J517" s="304"/>
      <c r="K517" s="304"/>
      <c r="L517" s="304"/>
      <c r="M517" s="304"/>
      <c r="N517" s="304"/>
      <c r="O517" s="316"/>
      <c r="P517" s="304"/>
      <c r="Q517" s="304"/>
      <c r="R517" s="304"/>
      <c r="S517" s="334"/>
      <c r="T517" s="334"/>
      <c r="U517" s="334"/>
      <c r="V517" s="334"/>
      <c r="W517" s="304"/>
      <c r="X517" s="304"/>
      <c r="Y517" s="402">
        <f t="shared" ref="Y517:AL517" si="160">Y137*Y516</f>
        <v>0</v>
      </c>
      <c r="Z517" s="402">
        <f t="shared" si="160"/>
        <v>0</v>
      </c>
      <c r="AA517" s="402">
        <f t="shared" si="160"/>
        <v>0</v>
      </c>
      <c r="AB517" s="402">
        <f t="shared" si="160"/>
        <v>0</v>
      </c>
      <c r="AC517" s="402">
        <f t="shared" si="160"/>
        <v>0</v>
      </c>
      <c r="AD517" s="402">
        <f t="shared" si="160"/>
        <v>0</v>
      </c>
      <c r="AE517" s="402">
        <f t="shared" si="160"/>
        <v>0</v>
      </c>
      <c r="AF517" s="402">
        <f t="shared" si="160"/>
        <v>0</v>
      </c>
      <c r="AG517" s="402">
        <f t="shared" si="160"/>
        <v>0</v>
      </c>
      <c r="AH517" s="402">
        <f t="shared" si="160"/>
        <v>0</v>
      </c>
      <c r="AI517" s="402">
        <f t="shared" si="160"/>
        <v>0</v>
      </c>
      <c r="AJ517" s="402">
        <f t="shared" si="160"/>
        <v>0</v>
      </c>
      <c r="AK517" s="402">
        <f t="shared" si="160"/>
        <v>0</v>
      </c>
      <c r="AL517" s="402">
        <f t="shared" si="160"/>
        <v>0</v>
      </c>
      <c r="AM517" s="401">
        <f t="shared" ref="AM517:AM519" si="161">SUM(Y517:AL517)</f>
        <v>0</v>
      </c>
      <c r="AO517" s="308"/>
    </row>
    <row r="518" spans="2:41" ht="15">
      <c r="B518" s="348" t="s">
        <v>161</v>
      </c>
      <c r="C518" s="369"/>
      <c r="D518" s="334"/>
      <c r="E518" s="304"/>
      <c r="F518" s="304"/>
      <c r="G518" s="304"/>
      <c r="H518" s="304"/>
      <c r="I518" s="304"/>
      <c r="J518" s="304"/>
      <c r="K518" s="304"/>
      <c r="L518" s="304"/>
      <c r="M518" s="304"/>
      <c r="N518" s="304"/>
      <c r="O518" s="316"/>
      <c r="P518" s="304"/>
      <c r="Q518" s="304"/>
      <c r="R518" s="304"/>
      <c r="S518" s="334"/>
      <c r="T518" s="334"/>
      <c r="U518" s="334"/>
      <c r="V518" s="334"/>
      <c r="W518" s="304"/>
      <c r="X518" s="304"/>
      <c r="Y518" s="402">
        <f t="shared" ref="Y518:AL518" si="162">Y266*Y516</f>
        <v>0</v>
      </c>
      <c r="Z518" s="402">
        <f t="shared" si="162"/>
        <v>0</v>
      </c>
      <c r="AA518" s="402">
        <f t="shared" si="162"/>
        <v>0</v>
      </c>
      <c r="AB518" s="402">
        <f t="shared" si="162"/>
        <v>0</v>
      </c>
      <c r="AC518" s="402">
        <f t="shared" si="162"/>
        <v>0</v>
      </c>
      <c r="AD518" s="402">
        <f t="shared" si="162"/>
        <v>0</v>
      </c>
      <c r="AE518" s="402">
        <f t="shared" si="162"/>
        <v>0</v>
      </c>
      <c r="AF518" s="402">
        <f t="shared" si="162"/>
        <v>0</v>
      </c>
      <c r="AG518" s="402">
        <f t="shared" si="162"/>
        <v>0</v>
      </c>
      <c r="AH518" s="402">
        <f t="shared" si="162"/>
        <v>0</v>
      </c>
      <c r="AI518" s="402">
        <f t="shared" si="162"/>
        <v>0</v>
      </c>
      <c r="AJ518" s="402">
        <f t="shared" si="162"/>
        <v>0</v>
      </c>
      <c r="AK518" s="402">
        <f t="shared" si="162"/>
        <v>0</v>
      </c>
      <c r="AL518" s="402">
        <f t="shared" si="162"/>
        <v>0</v>
      </c>
      <c r="AM518" s="401">
        <f t="shared" si="161"/>
        <v>0</v>
      </c>
    </row>
    <row r="519" spans="2:41" ht="15">
      <c r="B519" s="348" t="s">
        <v>162</v>
      </c>
      <c r="C519" s="369"/>
      <c r="D519" s="334"/>
      <c r="E519" s="304"/>
      <c r="F519" s="304"/>
      <c r="G519" s="304"/>
      <c r="H519" s="304"/>
      <c r="I519" s="304"/>
      <c r="J519" s="304"/>
      <c r="K519" s="304"/>
      <c r="L519" s="304"/>
      <c r="M519" s="304"/>
      <c r="N519" s="304"/>
      <c r="O519" s="316"/>
      <c r="P519" s="304"/>
      <c r="Q519" s="304"/>
      <c r="R519" s="304"/>
      <c r="S519" s="334"/>
      <c r="T519" s="334"/>
      <c r="U519" s="334"/>
      <c r="V519" s="334"/>
      <c r="W519" s="304"/>
      <c r="X519" s="304"/>
      <c r="Y519" s="402">
        <f t="shared" ref="Y519:AL519" si="163">Y395*Y516</f>
        <v>0</v>
      </c>
      <c r="Z519" s="402">
        <f t="shared" si="163"/>
        <v>0</v>
      </c>
      <c r="AA519" s="402">
        <f t="shared" si="163"/>
        <v>0</v>
      </c>
      <c r="AB519" s="402">
        <f t="shared" si="163"/>
        <v>0</v>
      </c>
      <c r="AC519" s="402">
        <f t="shared" si="163"/>
        <v>0</v>
      </c>
      <c r="AD519" s="402">
        <f t="shared" si="163"/>
        <v>0</v>
      </c>
      <c r="AE519" s="402">
        <f t="shared" si="163"/>
        <v>0</v>
      </c>
      <c r="AF519" s="402">
        <f t="shared" si="163"/>
        <v>0</v>
      </c>
      <c r="AG519" s="402">
        <f t="shared" si="163"/>
        <v>0</v>
      </c>
      <c r="AH519" s="402">
        <f t="shared" si="163"/>
        <v>0</v>
      </c>
      <c r="AI519" s="402">
        <f t="shared" si="163"/>
        <v>0</v>
      </c>
      <c r="AJ519" s="402">
        <f t="shared" si="163"/>
        <v>0</v>
      </c>
      <c r="AK519" s="402">
        <f t="shared" si="163"/>
        <v>0</v>
      </c>
      <c r="AL519" s="402">
        <f t="shared" si="163"/>
        <v>0</v>
      </c>
      <c r="AM519" s="401">
        <f t="shared" si="161"/>
        <v>0</v>
      </c>
    </row>
    <row r="520" spans="2:41" ht="15">
      <c r="B520" s="348" t="s">
        <v>163</v>
      </c>
      <c r="C520" s="369"/>
      <c r="D520" s="334"/>
      <c r="E520" s="304"/>
      <c r="F520" s="304"/>
      <c r="G520" s="304"/>
      <c r="H520" s="304"/>
      <c r="I520" s="304"/>
      <c r="J520" s="304"/>
      <c r="K520" s="304"/>
      <c r="L520" s="304"/>
      <c r="M520" s="304"/>
      <c r="N520" s="304"/>
      <c r="O520" s="316"/>
      <c r="P520" s="304"/>
      <c r="Q520" s="304"/>
      <c r="R520" s="304"/>
      <c r="S520" s="334"/>
      <c r="T520" s="334"/>
      <c r="U520" s="334"/>
      <c r="V520" s="334"/>
      <c r="W520" s="304"/>
      <c r="X520" s="304"/>
      <c r="Y520" s="402">
        <f>+Y516*Y513</f>
        <v>0</v>
      </c>
      <c r="Z520" s="402">
        <f t="shared" ref="Z520:AL520" si="164">+Z516*Z513</f>
        <v>0</v>
      </c>
      <c r="AA520" s="402">
        <f t="shared" si="164"/>
        <v>0</v>
      </c>
      <c r="AB520" s="402">
        <f t="shared" si="164"/>
        <v>0</v>
      </c>
      <c r="AC520" s="402">
        <f t="shared" si="164"/>
        <v>0</v>
      </c>
      <c r="AD520" s="402">
        <f t="shared" si="164"/>
        <v>0</v>
      </c>
      <c r="AE520" s="402">
        <f t="shared" si="164"/>
        <v>0</v>
      </c>
      <c r="AF520" s="402">
        <f t="shared" si="164"/>
        <v>0</v>
      </c>
      <c r="AG520" s="402">
        <f t="shared" si="164"/>
        <v>0</v>
      </c>
      <c r="AH520" s="402">
        <f t="shared" si="164"/>
        <v>0</v>
      </c>
      <c r="AI520" s="402">
        <f t="shared" si="164"/>
        <v>0</v>
      </c>
      <c r="AJ520" s="402">
        <f t="shared" si="164"/>
        <v>0</v>
      </c>
      <c r="AK520" s="402">
        <f t="shared" si="164"/>
        <v>0</v>
      </c>
      <c r="AL520" s="402">
        <f t="shared" si="164"/>
        <v>0</v>
      </c>
      <c r="AM520" s="401">
        <f>SUM(Y520:AL520)</f>
        <v>0</v>
      </c>
    </row>
    <row r="521" spans="2:41" ht="15.6">
      <c r="B521" s="373" t="s">
        <v>265</v>
      </c>
      <c r="C521" s="369"/>
      <c r="D521" s="360"/>
      <c r="E521" s="358"/>
      <c r="F521" s="358"/>
      <c r="G521" s="358"/>
      <c r="H521" s="358"/>
      <c r="I521" s="358"/>
      <c r="J521" s="358"/>
      <c r="K521" s="358"/>
      <c r="L521" s="358"/>
      <c r="M521" s="358"/>
      <c r="N521" s="358"/>
      <c r="O521" s="325"/>
      <c r="P521" s="358"/>
      <c r="Q521" s="358"/>
      <c r="R521" s="358"/>
      <c r="S521" s="360"/>
      <c r="T521" s="360"/>
      <c r="U521" s="360"/>
      <c r="V521" s="360"/>
      <c r="W521" s="358"/>
      <c r="X521" s="358"/>
      <c r="Y521" s="370">
        <f>SUM(Y517:Y520)</f>
        <v>0</v>
      </c>
      <c r="Z521" s="370">
        <f t="shared" ref="Z521:AK521" si="165">SUM(Z517:Z520)</f>
        <v>0</v>
      </c>
      <c r="AA521" s="370">
        <f t="shared" si="165"/>
        <v>0</v>
      </c>
      <c r="AB521" s="370">
        <f t="shared" si="165"/>
        <v>0</v>
      </c>
      <c r="AC521" s="370">
        <f t="shared" si="165"/>
        <v>0</v>
      </c>
      <c r="AD521" s="370">
        <f t="shared" si="165"/>
        <v>0</v>
      </c>
      <c r="AE521" s="370">
        <f t="shared" si="165"/>
        <v>0</v>
      </c>
      <c r="AF521" s="370">
        <f t="shared" si="165"/>
        <v>0</v>
      </c>
      <c r="AG521" s="370">
        <f t="shared" si="165"/>
        <v>0</v>
      </c>
      <c r="AH521" s="370">
        <f t="shared" si="165"/>
        <v>0</v>
      </c>
      <c r="AI521" s="370">
        <f t="shared" si="165"/>
        <v>0</v>
      </c>
      <c r="AJ521" s="370">
        <f t="shared" si="165"/>
        <v>0</v>
      </c>
      <c r="AK521" s="370">
        <f t="shared" si="165"/>
        <v>0</v>
      </c>
      <c r="AL521" s="370">
        <f>SUM(AL517:AL520)</f>
        <v>0</v>
      </c>
      <c r="AM521" s="372">
        <f>SUM(AM517:AM520)</f>
        <v>0</v>
      </c>
    </row>
    <row r="522" spans="2:41" ht="15.6">
      <c r="B522" s="373" t="s">
        <v>266</v>
      </c>
      <c r="C522" s="369"/>
      <c r="D522" s="374"/>
      <c r="E522" s="358"/>
      <c r="F522" s="358"/>
      <c r="G522" s="358"/>
      <c r="H522" s="358"/>
      <c r="I522" s="358"/>
      <c r="J522" s="358"/>
      <c r="K522" s="358"/>
      <c r="L522" s="358"/>
      <c r="M522" s="358"/>
      <c r="N522" s="358"/>
      <c r="O522" s="325"/>
      <c r="P522" s="358"/>
      <c r="Q522" s="358"/>
      <c r="R522" s="358"/>
      <c r="S522" s="360"/>
      <c r="T522" s="360"/>
      <c r="U522" s="360"/>
      <c r="V522" s="360"/>
      <c r="W522" s="358"/>
      <c r="X522" s="358"/>
      <c r="Y522" s="371">
        <f>Y514*Y516</f>
        <v>0</v>
      </c>
      <c r="Z522" s="371">
        <f t="shared" ref="Z522:AJ522" si="166">Z514*Z516</f>
        <v>0</v>
      </c>
      <c r="AA522" s="371">
        <f>AA514*AA516</f>
        <v>0</v>
      </c>
      <c r="AB522" s="371">
        <f t="shared" si="166"/>
        <v>0</v>
      </c>
      <c r="AC522" s="371">
        <f t="shared" si="166"/>
        <v>0</v>
      </c>
      <c r="AD522" s="371">
        <f t="shared" si="166"/>
        <v>0</v>
      </c>
      <c r="AE522" s="371">
        <f t="shared" si="166"/>
        <v>0</v>
      </c>
      <c r="AF522" s="371">
        <f t="shared" si="166"/>
        <v>0</v>
      </c>
      <c r="AG522" s="371">
        <f t="shared" si="166"/>
        <v>0</v>
      </c>
      <c r="AH522" s="371">
        <f t="shared" si="166"/>
        <v>0</v>
      </c>
      <c r="AI522" s="371">
        <f t="shared" si="166"/>
        <v>0</v>
      </c>
      <c r="AJ522" s="371">
        <f t="shared" si="166"/>
        <v>0</v>
      </c>
      <c r="AK522" s="371">
        <f>AK514*AK516</f>
        <v>0</v>
      </c>
      <c r="AL522" s="371">
        <f>AL514*AL516</f>
        <v>0</v>
      </c>
      <c r="AM522" s="372">
        <f>SUM(Y522:AL522)</f>
        <v>0</v>
      </c>
    </row>
    <row r="523" spans="2:41" ht="15.6">
      <c r="B523" s="373" t="s">
        <v>268</v>
      </c>
      <c r="C523" s="369"/>
      <c r="D523" s="374"/>
      <c r="E523" s="358"/>
      <c r="F523" s="358"/>
      <c r="G523" s="358"/>
      <c r="H523" s="358"/>
      <c r="I523" s="358"/>
      <c r="J523" s="358"/>
      <c r="K523" s="358"/>
      <c r="L523" s="358"/>
      <c r="M523" s="358"/>
      <c r="N523" s="358"/>
      <c r="O523" s="325"/>
      <c r="P523" s="358"/>
      <c r="Q523" s="358"/>
      <c r="R523" s="358"/>
      <c r="S523" s="374"/>
      <c r="T523" s="374"/>
      <c r="U523" s="374"/>
      <c r="V523" s="374"/>
      <c r="W523" s="358"/>
      <c r="X523" s="358"/>
      <c r="Y523" s="375"/>
      <c r="Z523" s="375"/>
      <c r="AA523" s="375"/>
      <c r="AB523" s="375"/>
      <c r="AC523" s="375"/>
      <c r="AD523" s="375"/>
      <c r="AE523" s="375"/>
      <c r="AF523" s="375"/>
      <c r="AG523" s="375"/>
      <c r="AH523" s="375"/>
      <c r="AI523" s="375"/>
      <c r="AJ523" s="375"/>
      <c r="AK523" s="375"/>
      <c r="AL523" s="375"/>
      <c r="AM523" s="372">
        <f>AM521-AM522</f>
        <v>0</v>
      </c>
    </row>
    <row r="524" spans="2:41" ht="15.6">
      <c r="B524" s="373"/>
      <c r="C524" s="369"/>
      <c r="D524" s="374"/>
      <c r="E524" s="358"/>
      <c r="F524" s="358"/>
      <c r="G524" s="358"/>
      <c r="H524" s="358"/>
      <c r="I524" s="358"/>
      <c r="J524" s="358"/>
      <c r="K524" s="358"/>
      <c r="L524" s="358"/>
      <c r="M524" s="358"/>
      <c r="N524" s="358"/>
      <c r="O524" s="325"/>
      <c r="P524" s="358"/>
      <c r="Q524" s="358"/>
      <c r="R524" s="358"/>
      <c r="S524" s="374"/>
      <c r="T524" s="374"/>
      <c r="U524" s="374"/>
      <c r="V524" s="374"/>
      <c r="W524" s="358"/>
      <c r="X524" s="358"/>
      <c r="Y524" s="375"/>
      <c r="Z524" s="375"/>
      <c r="AA524" s="375"/>
      <c r="AB524" s="375"/>
      <c r="AC524" s="375"/>
      <c r="AD524" s="375"/>
      <c r="AE524" s="375"/>
      <c r="AF524" s="375"/>
      <c r="AG524" s="375"/>
      <c r="AH524" s="375"/>
      <c r="AI524" s="375"/>
      <c r="AJ524" s="375"/>
      <c r="AK524" s="375"/>
      <c r="AL524" s="375"/>
      <c r="AM524" s="431"/>
    </row>
    <row r="525" spans="2:41" ht="15.6">
      <c r="B525" s="373"/>
      <c r="C525" s="369"/>
      <c r="D525" s="374"/>
      <c r="E525" s="358"/>
      <c r="F525" s="358"/>
      <c r="G525" s="358"/>
      <c r="H525" s="358"/>
      <c r="I525" s="358"/>
      <c r="J525" s="358"/>
      <c r="K525" s="358"/>
      <c r="L525" s="358"/>
      <c r="M525" s="358"/>
      <c r="N525" s="358"/>
      <c r="O525" s="325"/>
      <c r="P525" s="358"/>
      <c r="Q525" s="358"/>
      <c r="R525" s="358"/>
      <c r="S525" s="374"/>
      <c r="T525" s="374"/>
      <c r="U525" s="374"/>
      <c r="V525" s="374"/>
      <c r="W525" s="358"/>
      <c r="X525" s="358"/>
      <c r="Y525" s="375"/>
      <c r="Z525" s="375"/>
      <c r="AA525" s="375"/>
      <c r="AB525" s="375"/>
      <c r="AC525" s="375"/>
      <c r="AD525" s="375"/>
      <c r="AE525" s="375"/>
      <c r="AF525" s="375"/>
      <c r="AG525" s="375"/>
      <c r="AH525" s="375"/>
      <c r="AI525" s="375"/>
      <c r="AJ525" s="375"/>
      <c r="AK525" s="375"/>
      <c r="AL525" s="375"/>
      <c r="AM525" s="432"/>
    </row>
    <row r="526" spans="2:41" ht="15">
      <c r="B526" s="348" t="s">
        <v>202</v>
      </c>
      <c r="C526" s="374"/>
      <c r="D526" s="374"/>
      <c r="E526" s="358"/>
      <c r="F526" s="358"/>
      <c r="G526" s="358"/>
      <c r="H526" s="358"/>
      <c r="I526" s="358"/>
      <c r="J526" s="358"/>
      <c r="K526" s="358"/>
      <c r="L526" s="358"/>
      <c r="M526" s="358"/>
      <c r="N526" s="358"/>
      <c r="O526" s="325"/>
      <c r="P526" s="358"/>
      <c r="Q526" s="358"/>
      <c r="R526" s="358"/>
      <c r="S526" s="374"/>
      <c r="T526" s="369"/>
      <c r="U526" s="374"/>
      <c r="V526" s="374"/>
      <c r="W526" s="358"/>
      <c r="X526" s="358"/>
      <c r="Y526" s="316">
        <f>SUMPRODUCT(E408:E511,Y408:Y511)</f>
        <v>13117444.759999998</v>
      </c>
      <c r="Z526" s="316">
        <f>SUMPRODUCT(E408:E511,Z408:Z511)</f>
        <v>4903411.25</v>
      </c>
      <c r="AA526" s="316">
        <f>IF(AA407="kW",SUMPRODUCT(N408:N511,P408:P511,AA408:AA511),SUMPRODUCT(E408:E511,AA408:AA511))</f>
        <v>24516.512400000003</v>
      </c>
      <c r="AB526" s="316">
        <f>IF(AB407="kW",SUMPRODUCT(N408:N511,P408:P511,AB408:AB511),SUMPRODUCT(E408:E511,AB408:AB511))</f>
        <v>6517.0475999999999</v>
      </c>
      <c r="AC526" s="316">
        <f>IF(AC407="kW",SUMPRODUCT(N408:N511,P408:P511,AC408:AC511),SUMPRODUCT(E408:E511,AC408:AC511))</f>
        <v>0</v>
      </c>
      <c r="AD526" s="316">
        <f>IF(AD407="kW",SUMPRODUCT(N408:N511,P408:P511,AD408:AD511),SUMPRODUCT(E408:E511, AD408:AD511))</f>
        <v>0</v>
      </c>
      <c r="AE526" s="316">
        <f>IF(AE407="kW",SUMPRODUCT(N408:N511,P408:P511,AE408:AE511),SUMPRODUCT(E408:E511,AE408:AE511))</f>
        <v>0</v>
      </c>
      <c r="AF526" s="316">
        <f>IF(AF407="kW",SUMPRODUCT(N408:N511,P408:P511,AF408:AF511),SUMPRODUCT(E408:E511,AF408:AF511))</f>
        <v>0</v>
      </c>
      <c r="AG526" s="316">
        <f>IF(AG407="kW",SUMPRODUCT(N408:N511,P408:P511,AG408:AG511),SUMPRODUCT(E408:E511,AG408:AG511))</f>
        <v>0</v>
      </c>
      <c r="AH526" s="316">
        <f>IF(AH407="kW",SUMPRODUCT(N408:N511,P408:P511,AH408:AH511),SUMPRODUCT(E408:E511,AH408:AH511))</f>
        <v>0</v>
      </c>
      <c r="AI526" s="316">
        <f>IF(AI407="kW",SUMPRODUCT(N408:N511,P408:P511,AI408:AI511),SUMPRODUCT(E408:E511,AI408:AI511))</f>
        <v>0</v>
      </c>
      <c r="AJ526" s="316">
        <f>IF(AJ407="kW",SUMPRODUCT(N408:N511,P408:P511,AJ408:AJ511),SUMPRODUCT(E408:E511,AJ408:AJ511))</f>
        <v>0</v>
      </c>
      <c r="AK526" s="316">
        <f>IF(AK407="kW",SUMPRODUCT(N408:N511,P408:P511,AK408:AK511),SUMPRODUCT(E408:E511,AK408:AK511))</f>
        <v>0</v>
      </c>
      <c r="AL526" s="316">
        <f>IF(AL407="kW",SUMPRODUCT(N408:N511,P408:P511,AL408:AL511),SUMPRODUCT(E408:E511,AL408:AL511))</f>
        <v>0</v>
      </c>
      <c r="AM526" s="377"/>
    </row>
    <row r="527" spans="2:41" ht="15">
      <c r="B527" s="348" t="s">
        <v>203</v>
      </c>
      <c r="C527" s="380"/>
      <c r="D527" s="304"/>
      <c r="E527" s="304"/>
      <c r="F527" s="304"/>
      <c r="G527" s="304"/>
      <c r="H527" s="304"/>
      <c r="I527" s="304"/>
      <c r="J527" s="304"/>
      <c r="K527" s="304"/>
      <c r="L527" s="304"/>
      <c r="M527" s="304"/>
      <c r="N527" s="304"/>
      <c r="O527" s="381"/>
      <c r="P527" s="304"/>
      <c r="Q527" s="304"/>
      <c r="R527" s="304"/>
      <c r="S527" s="329"/>
      <c r="T527" s="334"/>
      <c r="U527" s="334"/>
      <c r="V527" s="304"/>
      <c r="W527" s="304"/>
      <c r="X527" s="334"/>
      <c r="Y527" s="316">
        <f>SUMPRODUCT(F408:F511,Y408:Y511)</f>
        <v>12411800</v>
      </c>
      <c r="Z527" s="316">
        <f>SUMPRODUCT(F408:F511,Z408:Z511)</f>
        <v>4693980.3900000006</v>
      </c>
      <c r="AA527" s="316">
        <f>IF(AA407="kW",SUMPRODUCT(N408:N511,Q408:Q511,AA408:AA511),SUMPRODUCT(F408:F511,AA408:AA511))</f>
        <v>24516.512400000003</v>
      </c>
      <c r="AB527" s="316">
        <f>IF(AB407="kW",SUMPRODUCT(N408:N511,Q408:Q511,AB408:AB511),SUMPRODUCT(F408:F511,AB408:AB511))</f>
        <v>6517.0475999999999</v>
      </c>
      <c r="AC527" s="316">
        <f>IF(AC407="kW",SUMPRODUCT(N408:N511,Q408:Q511,AC408:AC511),SUMPRODUCT(F408:F511, AC408:AC511))</f>
        <v>0</v>
      </c>
      <c r="AD527" s="316">
        <f>IF(AD407="kW",SUMPRODUCT(N408:N511,Q408:Q511,AD408:AD511),SUMPRODUCT(F408:F511, AD408:AD511))</f>
        <v>0</v>
      </c>
      <c r="AE527" s="316">
        <f>IF(AE407="kW",SUMPRODUCT(N408:N511,Q408:Q511,AE408:AE511),SUMPRODUCT(F408:F511,AE408:AE511))</f>
        <v>0</v>
      </c>
      <c r="AF527" s="316">
        <f>IF(AF407="kW",SUMPRODUCT(N408:N511,Q408:Q511,AF408:AF511),SUMPRODUCT(F408:F511,AF408:AF511))</f>
        <v>0</v>
      </c>
      <c r="AG527" s="316">
        <f>IF(AG407="kW",SUMPRODUCT(N408:N511,Q408:Q511,AG408:AG511),SUMPRODUCT(F408:F511,AG408:AG511))</f>
        <v>0</v>
      </c>
      <c r="AH527" s="316">
        <f>IF(AH407="kW",SUMPRODUCT(N408:N511,Q408:Q511,AH408:AH511),SUMPRODUCT(F408:F511,AH408:AH511))</f>
        <v>0</v>
      </c>
      <c r="AI527" s="316">
        <f>IF(AI407="kW",SUMPRODUCT(N408:N511,Q408:Q511,AI408:AI511),SUMPRODUCT(F408:F511,AI408:AI511))</f>
        <v>0</v>
      </c>
      <c r="AJ527" s="316">
        <f>IF(AJ407="kW",SUMPRODUCT(N408:N511,Q408:Q511,AJ408:AJ511),SUMPRODUCT(F408:F511,AJ408:AJ511))</f>
        <v>0</v>
      </c>
      <c r="AK527" s="316">
        <f>IF(AK407="kW",SUMPRODUCT(N408:N511,Q408:Q511,AK408:AK511),SUMPRODUCT(F408:F511,AK408:AK511))</f>
        <v>0</v>
      </c>
      <c r="AL527" s="316">
        <f>IF(AL407="kW",SUMPRODUCT(N408:N511,Q408:Q511,AL408:AL511),SUMPRODUCT(F408:F511,AL408:AL511))</f>
        <v>0</v>
      </c>
      <c r="AM527" s="361"/>
    </row>
    <row r="528" spans="2:41" ht="15">
      <c r="B528" s="348" t="s">
        <v>204</v>
      </c>
      <c r="C528" s="380"/>
      <c r="D528" s="304"/>
      <c r="E528" s="304"/>
      <c r="F528" s="304"/>
      <c r="G528" s="304"/>
      <c r="H528" s="304"/>
      <c r="I528" s="304"/>
      <c r="J528" s="304"/>
      <c r="K528" s="304"/>
      <c r="L528" s="304"/>
      <c r="M528" s="304"/>
      <c r="N528" s="304"/>
      <c r="O528" s="381"/>
      <c r="P528" s="304"/>
      <c r="Q528" s="304"/>
      <c r="R528" s="304"/>
      <c r="S528" s="329"/>
      <c r="T528" s="334"/>
      <c r="U528" s="334"/>
      <c r="V528" s="304"/>
      <c r="W528" s="304"/>
      <c r="X528" s="334"/>
      <c r="Y528" s="316">
        <f>SUMPRODUCT(G408:G511,Y408:Y511)</f>
        <v>12012040.890000001</v>
      </c>
      <c r="Z528" s="316">
        <f>SUMPRODUCT(G408:G511,Z408:Z511)</f>
        <v>3601901.55</v>
      </c>
      <c r="AA528" s="316">
        <f>IF(AA407="kW",SUMPRODUCT(N408:N511,R408:R511,AA408:AA511),SUMPRODUCT(G408:G511,AA408:AA511))</f>
        <v>23440.342800000002</v>
      </c>
      <c r="AB528" s="316">
        <f>IF(AB407="kW",SUMPRODUCT(N408:N511,R408:R511,AB408:AB511),SUMPRODUCT(G408:G511,AB408:AB511))</f>
        <v>6230.9771999999994</v>
      </c>
      <c r="AC528" s="316">
        <f>IF(AC407="kW",SUMPRODUCT(N408:N511,R408:R511,AC408:AC511),SUMPRODUCT(G408:G511, AC408:AC511))</f>
        <v>0</v>
      </c>
      <c r="AD528" s="316">
        <f>IF(AD407="kW",SUMPRODUCT(N408:N511,R408:R511,AD408:AD511),SUMPRODUCT(G408:G511, AD408:AD511))</f>
        <v>0</v>
      </c>
      <c r="AE528" s="316">
        <f>IF(AE407="kW",SUMPRODUCT(N408:N511,R408:R511,AE408:AE511),SUMPRODUCT(G408:G511,AE408:AE511))</f>
        <v>0</v>
      </c>
      <c r="AF528" s="316">
        <f>IF(AF407="kW",SUMPRODUCT(N408:N511,R408:R511,AF408:AF511),SUMPRODUCT(G408:G511,AF408:AF511))</f>
        <v>0</v>
      </c>
      <c r="AG528" s="316">
        <f>IF(AG407="kW",SUMPRODUCT(N408:N511,R408:R511,AG408:AG511),SUMPRODUCT(G408:G511,AG408:AG511))</f>
        <v>0</v>
      </c>
      <c r="AH528" s="316">
        <f>IF(AH407="kW",SUMPRODUCT(N408:N511,R408:R511,AH408:AH511),SUMPRODUCT(G408:G511,AH408:AH511))</f>
        <v>0</v>
      </c>
      <c r="AI528" s="316">
        <f>IF(AI407="kW",SUMPRODUCT(N408:N511,R408:R511,AI408:AI511),SUMPRODUCT(G408:G511,AI408:AI511))</f>
        <v>0</v>
      </c>
      <c r="AJ528" s="316">
        <f>IF(AJ407="kW",SUMPRODUCT(N408:N511,R408:R511,AJ408:AJ511),SUMPRODUCT(G408:G511,AJ408:AJ511))</f>
        <v>0</v>
      </c>
      <c r="AK528" s="316">
        <f>IF(AK407="kW",SUMPRODUCT(N408:N511,R408:R511,AK408:AK511),SUMPRODUCT(G408:G511,AK408:AK511))</f>
        <v>0</v>
      </c>
      <c r="AL528" s="316">
        <f>IF(AL407="kW",SUMPRODUCT(N408:N511,R408:R511,AL408:AL511),SUMPRODUCT(G408:G511,AL408:AL511))</f>
        <v>0</v>
      </c>
      <c r="AM528" s="361"/>
    </row>
    <row r="529" spans="2:39" ht="15">
      <c r="B529" s="348" t="s">
        <v>205</v>
      </c>
      <c r="C529" s="380"/>
      <c r="D529" s="304"/>
      <c r="E529" s="304"/>
      <c r="F529" s="304"/>
      <c r="G529" s="304"/>
      <c r="H529" s="304"/>
      <c r="I529" s="304"/>
      <c r="J529" s="304"/>
      <c r="K529" s="304"/>
      <c r="L529" s="304"/>
      <c r="M529" s="304"/>
      <c r="N529" s="304"/>
      <c r="O529" s="381"/>
      <c r="P529" s="304"/>
      <c r="Q529" s="304"/>
      <c r="R529" s="304"/>
      <c r="S529" s="329"/>
      <c r="T529" s="334"/>
      <c r="U529" s="334"/>
      <c r="V529" s="304"/>
      <c r="W529" s="304"/>
      <c r="X529" s="334"/>
      <c r="Y529" s="316">
        <f>SUMPRODUCT(H408:H511,Y408:Y511)</f>
        <v>11831212.99</v>
      </c>
      <c r="Z529" s="316">
        <f>SUMPRODUCT(H408:H511,Z408:Z511)</f>
        <v>2296430.15</v>
      </c>
      <c r="AA529" s="316">
        <f>IF(AA407="kW",SUMPRODUCT(N408:N511,S408:S511,AA408:AA511),SUMPRODUCT(H408:H511,AA408:AA511))</f>
        <v>23440.342800000002</v>
      </c>
      <c r="AB529" s="316">
        <f>IF(AB407="kW",SUMPRODUCT(N408:N511,S408:S511,AB408:AB511),SUMPRODUCT(H408:H511,AB408:AB511))</f>
        <v>6230.9771999999994</v>
      </c>
      <c r="AC529" s="316">
        <f>IF(AC407="kW",SUMPRODUCT(N408:N511,S408:S511,AC408:AC511),SUMPRODUCT(H408:H511, AC408:AC511))</f>
        <v>0</v>
      </c>
      <c r="AD529" s="316">
        <f>IF(AD407="kW",SUMPRODUCT(N408:N511,S408:S511,AD408:AD511),SUMPRODUCT(H408:H511, AD408:AD511))</f>
        <v>0</v>
      </c>
      <c r="AE529" s="316">
        <f>IF(AE407="kW",SUMPRODUCT(N408:N511,S408:S511,AE408:AE511),SUMPRODUCT(H408:H511,AE408:AE511))</f>
        <v>0</v>
      </c>
      <c r="AF529" s="316">
        <f>IF(AF407="kW",SUMPRODUCT(N408:N511,S408:S511,AF408:AF511),SUMPRODUCT(H408:H511,AF408:AF511))</f>
        <v>0</v>
      </c>
      <c r="AG529" s="316">
        <f>IF(AG407="kW",SUMPRODUCT(N408:N511,S408:S511,AG408:AG511),SUMPRODUCT(H408:H511,AG408:AG511))</f>
        <v>0</v>
      </c>
      <c r="AH529" s="316">
        <f>IF(AH407="kW",SUMPRODUCT(N408:N511,S408:S511,AH408:AH511),SUMPRODUCT(H408:H511,AH408:AH511))</f>
        <v>0</v>
      </c>
      <c r="AI529" s="316">
        <f>IF(AI407="kW",SUMPRODUCT(N408:N511,S408:S511,AI408:AI511),SUMPRODUCT(H408:H511,AI408:AI511))</f>
        <v>0</v>
      </c>
      <c r="AJ529" s="316">
        <f>IF(AJ407="kW",SUMPRODUCT(N408:N511,S408:S511,AJ408:AJ511),SUMPRODUCT(H408:H511,AJ408:AJ511))</f>
        <v>0</v>
      </c>
      <c r="AK529" s="316">
        <f>IF(AK407="kW",SUMPRODUCT(N408:N511,S408:S511,AK408:AK511),SUMPRODUCT(H408:H511,AK408:AK511))</f>
        <v>0</v>
      </c>
      <c r="AL529" s="316">
        <f>IF(AL407="kW",SUMPRODUCT(N408:N511,S408:S511,AL408:AL511),SUMPRODUCT(H408:H511,AL408:AL511))</f>
        <v>0</v>
      </c>
      <c r="AM529" s="361"/>
    </row>
    <row r="530" spans="2:39" ht="15">
      <c r="B530" s="348" t="s">
        <v>206</v>
      </c>
      <c r="C530" s="380"/>
      <c r="D530" s="304"/>
      <c r="E530" s="304"/>
      <c r="F530" s="304"/>
      <c r="G530" s="304"/>
      <c r="H530" s="304"/>
      <c r="I530" s="304"/>
      <c r="J530" s="304"/>
      <c r="K530" s="304"/>
      <c r="L530" s="304"/>
      <c r="M530" s="304"/>
      <c r="N530" s="304"/>
      <c r="O530" s="381"/>
      <c r="P530" s="304"/>
      <c r="Q530" s="304"/>
      <c r="R530" s="304"/>
      <c r="S530" s="329"/>
      <c r="T530" s="334"/>
      <c r="U530" s="334"/>
      <c r="V530" s="304"/>
      <c r="W530" s="304"/>
      <c r="X530" s="334"/>
      <c r="Y530" s="316">
        <f>SUMPRODUCT(I408:I511,Y408:Y511)</f>
        <v>11831212.99</v>
      </c>
      <c r="Z530" s="316">
        <f>SUMPRODUCT(I408:I511,Z408:Z511)</f>
        <v>2296430.15</v>
      </c>
      <c r="AA530" s="316">
        <f>IF(AA407="kW",SUMPRODUCT(N408:N511,T408:T511,AA408:AA511),SUMPRODUCT(I408:I511,AA408:AA511))</f>
        <v>23154.994800000004</v>
      </c>
      <c r="AB530" s="316">
        <f>IF(AB407="kW",SUMPRODUCT(N408:N511,T408:T511,AB408:AB511),SUMPRODUCT(I408:I511,AB408:AB511))</f>
        <v>6155.1252000000004</v>
      </c>
      <c r="AC530" s="316">
        <f>IF(AC407="kW",SUMPRODUCT(N408:N511,T408:T511,AC408:AC511),SUMPRODUCT(I408:I511, AC408:AC511))</f>
        <v>0</v>
      </c>
      <c r="AD530" s="316">
        <f>IF(AD407="kW",SUMPRODUCT(N408:N511,T408:T511,AD408:AD511),SUMPRODUCT(I408:I511, AD408:AD511))</f>
        <v>0</v>
      </c>
      <c r="AE530" s="316">
        <f>IF(AE407="kW",SUMPRODUCT(N408:N511,T408:T511,AE408:AE511),SUMPRODUCT(I408:I511,AE408:AE511))</f>
        <v>0</v>
      </c>
      <c r="AF530" s="316">
        <f>IF(AF407="kW",SUMPRODUCT(N408:N511,T408:T511,AF408:AF511),SUMPRODUCT(I408:I511,AF408:AF511))</f>
        <v>0</v>
      </c>
      <c r="AG530" s="316">
        <f>IF(AG407="kW",SUMPRODUCT(N408:N511,T408:T511,AG408:AG511),SUMPRODUCT(I408:I511,AG408:AG511))</f>
        <v>0</v>
      </c>
      <c r="AH530" s="316">
        <f>IF(AH407="kW",SUMPRODUCT(N408:N511,T408:T511,AH408:AH511),SUMPRODUCT(I408:I511,AH408:AH511))</f>
        <v>0</v>
      </c>
      <c r="AI530" s="316">
        <f>IF(AI407="kW",SUMPRODUCT(N408:N511,T408:T511,AI408:AI511),SUMPRODUCT(I408:I511,AI408:AI511))</f>
        <v>0</v>
      </c>
      <c r="AJ530" s="316">
        <f>IF(AJ407="kW",SUMPRODUCT(N408:N511,T408:T511,AJ408:AJ511),SUMPRODUCT(I408:I511,AJ408:AJ511))</f>
        <v>0</v>
      </c>
      <c r="AK530" s="316">
        <f>IF(AK407="kW",SUMPRODUCT(N408:N511,T408:T511,AK408:AK511),SUMPRODUCT(I408:I511,AK408:AK511))</f>
        <v>0</v>
      </c>
      <c r="AL530" s="316">
        <f>IF(AL407="kW",SUMPRODUCT(N408:N511,T408:T511,AL408:AL511),SUMPRODUCT(I408:I511,AL408:AL511))</f>
        <v>0</v>
      </c>
      <c r="AM530" s="361"/>
    </row>
    <row r="531" spans="2:39" ht="15">
      <c r="B531" s="405" t="s">
        <v>207</v>
      </c>
      <c r="C531" s="383"/>
      <c r="D531" s="408"/>
      <c r="E531" s="408"/>
      <c r="F531" s="408"/>
      <c r="G531" s="408"/>
      <c r="H531" s="408"/>
      <c r="I531" s="408"/>
      <c r="J531" s="408"/>
      <c r="K531" s="408"/>
      <c r="L531" s="408"/>
      <c r="M531" s="408"/>
      <c r="N531" s="408"/>
      <c r="O531" s="407"/>
      <c r="P531" s="408"/>
      <c r="Q531" s="408"/>
      <c r="R531" s="408"/>
      <c r="S531" s="388"/>
      <c r="T531" s="409"/>
      <c r="U531" s="409"/>
      <c r="V531" s="408"/>
      <c r="W531" s="408"/>
      <c r="X531" s="409"/>
      <c r="Y531" s="350">
        <f>SUMPRODUCT(J408:J511,Y408:Y511)</f>
        <v>11767768.16</v>
      </c>
      <c r="Z531" s="350">
        <f>SUMPRODUCT(J408:J511,Z408:Z511)</f>
        <v>2296430.15</v>
      </c>
      <c r="AA531" s="350">
        <f>IF(AA407="kW",SUMPRODUCT(N408:N511,U408:U511,AA408:AA511),SUMPRODUCT(J408:J511,AA408:AA511))</f>
        <v>22394.5092</v>
      </c>
      <c r="AB531" s="350">
        <f>IF(AB407="kW",SUMPRODUCT(N408:N511,U408:U511,AB408:AB511),SUMPRODUCT(J408:J511,AB408:AB511))</f>
        <v>5952.9708000000001</v>
      </c>
      <c r="AC531" s="350">
        <f>IF(AC407="kW",SUMPRODUCT(N408:N511,U408:U511,AC408:AC511),SUMPRODUCT(J408:J511, AC408:AC511))</f>
        <v>0</v>
      </c>
      <c r="AD531" s="350">
        <f>IF(AD407="kW",SUMPRODUCT(N408:N511,U408:U511,AD408:AD511),SUMPRODUCT(J408:J511, AD408:AD511))</f>
        <v>0</v>
      </c>
      <c r="AE531" s="350">
        <f>IF(AE407="kW",SUMPRODUCT(N408:N511,U408:U511,AE408:AE511),SUMPRODUCT(J408:J511,AE408:AE511))</f>
        <v>0</v>
      </c>
      <c r="AF531" s="350">
        <f>IF(AF407="kW",SUMPRODUCT(N408:N511,U408:U511,AF408:AF511),SUMPRODUCT(J408:J511,AF408:AF511))</f>
        <v>0</v>
      </c>
      <c r="AG531" s="350">
        <f>IF(AG407="kW",SUMPRODUCT(N408:N511,U408:U511,AG408:AG511),SUMPRODUCT(J408:J511,AG408:AG511))</f>
        <v>0</v>
      </c>
      <c r="AH531" s="350">
        <f>IF(AH407="kW",SUMPRODUCT(N408:N511,U408:U511,AH408:AH511),SUMPRODUCT(J408:J511,AH408:AH511))</f>
        <v>0</v>
      </c>
      <c r="AI531" s="350">
        <f>IF(AI407="kW",SUMPRODUCT(N408:N511,U408:U511,AI408:AI511),SUMPRODUCT(J408:J511,AI408:AI511))</f>
        <v>0</v>
      </c>
      <c r="AJ531" s="350">
        <f>IF(AJ407="kW",SUMPRODUCT(N408:N511,U408:U511,AJ408:AJ511),SUMPRODUCT(J408:J511,AJ408:AJ511))</f>
        <v>0</v>
      </c>
      <c r="AK531" s="350">
        <f>IF(AK407="kW",SUMPRODUCT(N408:N511,U408:U511,AK408:AK511),SUMPRODUCT(J408:J511,AK408:AK511))</f>
        <v>0</v>
      </c>
      <c r="AL531" s="350">
        <f>IF(AL407="kW",SUMPRODUCT(N408:N511,U408:U511,AL408:AL511),SUMPRODUCT(J408:J511,AL408:AL511))</f>
        <v>0</v>
      </c>
      <c r="AM531" s="410"/>
    </row>
    <row r="532" spans="2:39" ht="22.5" customHeight="1">
      <c r="B532" s="392" t="s">
        <v>226</v>
      </c>
      <c r="C532" s="411"/>
      <c r="D532" s="412"/>
      <c r="E532" s="412"/>
      <c r="F532" s="412"/>
      <c r="G532" s="412"/>
      <c r="H532" s="412"/>
      <c r="I532" s="412"/>
      <c r="J532" s="412"/>
      <c r="K532" s="412"/>
      <c r="L532" s="412"/>
      <c r="M532" s="412"/>
      <c r="N532" s="412"/>
      <c r="O532" s="412"/>
      <c r="P532" s="412"/>
      <c r="Q532" s="412"/>
      <c r="R532" s="412"/>
      <c r="S532" s="395"/>
      <c r="T532" s="396"/>
      <c r="U532" s="412"/>
      <c r="V532" s="412"/>
      <c r="W532" s="412"/>
      <c r="X532" s="412"/>
      <c r="Y532" s="433"/>
      <c r="Z532" s="433"/>
      <c r="AA532" s="433"/>
      <c r="AB532" s="433"/>
      <c r="AC532" s="433"/>
      <c r="AD532" s="433"/>
      <c r="AE532" s="433"/>
      <c r="AF532" s="433"/>
      <c r="AG532" s="433"/>
      <c r="AH532" s="433"/>
      <c r="AI532" s="433"/>
      <c r="AJ532" s="433"/>
      <c r="AK532" s="433"/>
      <c r="AL532" s="433"/>
      <c r="AM532" s="413"/>
    </row>
    <row r="534" spans="2:39" ht="14.4">
      <c r="B534" s="621" t="s">
        <v>587</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2" fitToHeight="4" orientation="landscape" cellComments="asDisplayed" r:id="rId1"/>
  <headerFooter>
    <oddHeader>&amp;L&amp;G</oddHeader>
    <oddFooter>&amp;R&amp;P of &amp;N</oddFooter>
  </headerFooter>
  <rowBreaks count="4" manualBreakCount="4">
    <brk id="17" max="38" man="1"/>
    <brk id="143" max="38" man="1"/>
    <brk id="274" max="38" man="1"/>
    <brk id="403" max="38"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3:AP1136"/>
  <sheetViews>
    <sheetView topLeftCell="C229" zoomScaleNormal="100" workbookViewId="0">
      <selection activeCell="F21" sqref="F21"/>
    </sheetView>
  </sheetViews>
  <sheetFormatPr defaultColWidth="9.109375" defaultRowHeight="14.4" outlineLevelRow="1" outlineLevelCol="1"/>
  <cols>
    <col min="1" max="1" width="4.5546875" style="550" customWidth="1"/>
    <col min="2" max="2" width="74.88671875" style="923" customWidth="1"/>
    <col min="3" max="3" width="13.44140625" style="451" customWidth="1"/>
    <col min="4" max="4" width="17" style="451" customWidth="1"/>
    <col min="5" max="5" width="11.33203125" style="451" customWidth="1" outlineLevel="1"/>
    <col min="6" max="6" width="13.33203125" style="451" customWidth="1" outlineLevel="1"/>
    <col min="7" max="13" width="11.33203125" style="451" customWidth="1" outlineLevel="1"/>
    <col min="14" max="14" width="12" style="451" customWidth="1" outlineLevel="1"/>
    <col min="15" max="15" width="15.6640625" style="451" customWidth="1"/>
    <col min="16" max="24" width="9.109375" style="451" customWidth="1" outlineLevel="1"/>
    <col min="25" max="25" width="16.5546875" style="451" customWidth="1"/>
    <col min="26" max="27" width="15" style="451" customWidth="1"/>
    <col min="28" max="28" width="17.6640625" style="451" customWidth="1"/>
    <col min="29" max="29" width="19.6640625" style="451" customWidth="1"/>
    <col min="30" max="30" width="18.6640625" style="451" customWidth="1"/>
    <col min="31" max="31" width="14.88671875" style="451" customWidth="1"/>
    <col min="32" max="35" width="14.88671875" style="451" hidden="1" customWidth="1"/>
    <col min="36" max="38" width="17.33203125" style="451" hidden="1" customWidth="1"/>
    <col min="39" max="39" width="17.88671875" style="451" customWidth="1"/>
    <col min="40" max="40" width="11.6640625" style="451" customWidth="1"/>
    <col min="41" max="16384" width="9.109375" style="451"/>
  </cols>
  <sheetData>
    <row r="13" spans="2:39" ht="15" thickBot="1"/>
    <row r="14" spans="2:39" ht="26.25" customHeight="1" thickBot="1">
      <c r="B14" s="1078" t="s">
        <v>172</v>
      </c>
      <c r="C14" s="282" t="s">
        <v>176</v>
      </c>
      <c r="D14" s="537"/>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row>
    <row r="15" spans="2:39" ht="26.25" customHeight="1" thickBot="1">
      <c r="B15" s="1078"/>
      <c r="C15" s="286" t="s">
        <v>173</v>
      </c>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row>
    <row r="16" spans="2:39" ht="28.5" customHeight="1" thickBot="1">
      <c r="B16" s="1078"/>
      <c r="C16" s="1060" t="s">
        <v>623</v>
      </c>
      <c r="D16" s="1061"/>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row>
    <row r="17" spans="2:39" ht="15.6">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row>
    <row r="18" spans="2:39" ht="66" customHeight="1">
      <c r="B18" s="1078" t="s">
        <v>518</v>
      </c>
      <c r="C18" s="1063" t="s">
        <v>649</v>
      </c>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640"/>
      <c r="Z18" s="640"/>
      <c r="AA18" s="640"/>
      <c r="AB18" s="640"/>
      <c r="AC18" s="640"/>
      <c r="AD18" s="640"/>
      <c r="AE18" s="295"/>
      <c r="AF18" s="290"/>
      <c r="AG18" s="290"/>
      <c r="AH18" s="290"/>
      <c r="AI18" s="290"/>
      <c r="AJ18" s="290"/>
      <c r="AK18" s="290"/>
      <c r="AL18" s="290"/>
      <c r="AM18" s="290"/>
    </row>
    <row r="19" spans="2:39" ht="56.25" customHeight="1">
      <c r="B19" s="1078"/>
      <c r="C19" s="1063" t="s">
        <v>646</v>
      </c>
      <c r="D19" s="1063"/>
      <c r="E19" s="1063"/>
      <c r="F19" s="1063"/>
      <c r="G19" s="1063"/>
      <c r="H19" s="1063"/>
      <c r="I19" s="1063"/>
      <c r="J19" s="1063"/>
      <c r="K19" s="1063"/>
      <c r="L19" s="1063"/>
      <c r="M19" s="1063"/>
      <c r="N19" s="1063"/>
      <c r="O19" s="1063"/>
      <c r="P19" s="1063"/>
      <c r="Q19" s="1063"/>
      <c r="R19" s="1063"/>
      <c r="S19" s="1063"/>
      <c r="T19" s="1063"/>
      <c r="U19" s="1063"/>
      <c r="V19" s="1063"/>
      <c r="W19" s="1063"/>
      <c r="X19" s="1063"/>
      <c r="Y19" s="640"/>
      <c r="Z19" s="640"/>
      <c r="AA19" s="640"/>
      <c r="AB19" s="640"/>
      <c r="AC19" s="640"/>
      <c r="AD19" s="640"/>
      <c r="AE19" s="295"/>
      <c r="AF19" s="290"/>
      <c r="AG19" s="290"/>
      <c r="AH19" s="290"/>
      <c r="AI19" s="290"/>
      <c r="AJ19" s="290"/>
      <c r="AK19" s="290"/>
      <c r="AL19" s="290"/>
      <c r="AM19" s="290"/>
    </row>
    <row r="20" spans="2:39" ht="62.25" customHeight="1">
      <c r="B20" s="993"/>
      <c r="C20" s="1063" t="s">
        <v>650</v>
      </c>
      <c r="D20" s="1063"/>
      <c r="E20" s="1063"/>
      <c r="F20" s="1063"/>
      <c r="G20" s="1063"/>
      <c r="H20" s="1063"/>
      <c r="I20" s="1063"/>
      <c r="J20" s="1063"/>
      <c r="K20" s="1063"/>
      <c r="L20" s="1063"/>
      <c r="M20" s="1063"/>
      <c r="N20" s="1063"/>
      <c r="O20" s="1063"/>
      <c r="P20" s="1063"/>
      <c r="Q20" s="1063"/>
      <c r="R20" s="1063"/>
      <c r="S20" s="1063"/>
      <c r="T20" s="1063"/>
      <c r="U20" s="1063"/>
      <c r="V20" s="1063"/>
      <c r="W20" s="1063"/>
      <c r="X20" s="1063"/>
      <c r="Y20" s="640"/>
      <c r="Z20" s="640"/>
      <c r="AA20" s="640"/>
      <c r="AB20" s="640"/>
      <c r="AC20" s="640"/>
      <c r="AD20" s="640"/>
      <c r="AE20" s="452"/>
      <c r="AF20" s="290"/>
      <c r="AG20" s="290"/>
      <c r="AH20" s="290"/>
      <c r="AI20" s="290"/>
      <c r="AJ20" s="290"/>
      <c r="AK20" s="290"/>
      <c r="AL20" s="290"/>
      <c r="AM20" s="290"/>
    </row>
    <row r="21" spans="2:39" ht="51" customHeight="1">
      <c r="B21" s="993"/>
      <c r="C21" s="1063" t="s">
        <v>651</v>
      </c>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640"/>
      <c r="Z21" s="640"/>
      <c r="AA21" s="640"/>
      <c r="AB21" s="640"/>
      <c r="AC21" s="640"/>
      <c r="AD21" s="640"/>
      <c r="AE21" s="301"/>
      <c r="AF21" s="290"/>
      <c r="AG21" s="290"/>
      <c r="AH21" s="290"/>
      <c r="AI21" s="290"/>
      <c r="AJ21" s="290"/>
      <c r="AK21" s="290"/>
      <c r="AL21" s="290"/>
      <c r="AM21" s="290"/>
    </row>
    <row r="22" spans="2:39" ht="72.75" customHeight="1">
      <c r="B22" s="993"/>
      <c r="C22" s="1063" t="s">
        <v>663</v>
      </c>
      <c r="D22" s="1063"/>
      <c r="E22" s="1063"/>
      <c r="F22" s="1063"/>
      <c r="G22" s="1063"/>
      <c r="H22" s="1063"/>
      <c r="I22" s="1063"/>
      <c r="J22" s="1063"/>
      <c r="K22" s="1063"/>
      <c r="L22" s="1063"/>
      <c r="M22" s="1063"/>
      <c r="N22" s="1063"/>
      <c r="O22" s="1063"/>
      <c r="P22" s="1063"/>
      <c r="Q22" s="1063"/>
      <c r="R22" s="1063"/>
      <c r="S22" s="1063"/>
      <c r="T22" s="1063"/>
      <c r="U22" s="1063"/>
      <c r="V22" s="1063"/>
      <c r="W22" s="1063"/>
      <c r="X22" s="1063"/>
      <c r="Y22" s="640"/>
      <c r="Z22" s="640"/>
      <c r="AA22" s="640"/>
      <c r="AB22" s="640"/>
      <c r="AC22" s="640"/>
      <c r="AD22" s="640"/>
      <c r="AE22" s="452"/>
      <c r="AF22" s="290"/>
      <c r="AG22" s="290"/>
      <c r="AH22" s="290"/>
      <c r="AI22" s="290"/>
      <c r="AJ22" s="290"/>
      <c r="AK22" s="290"/>
      <c r="AL22" s="290"/>
      <c r="AM22" s="290"/>
    </row>
    <row r="23" spans="2:39" ht="15.6">
      <c r="B23" s="993"/>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290"/>
      <c r="AG23" s="290"/>
      <c r="AH23" s="290"/>
      <c r="AI23" s="290"/>
      <c r="AJ23" s="290"/>
      <c r="AK23" s="290"/>
      <c r="AL23" s="290"/>
      <c r="AM23" s="290"/>
    </row>
    <row r="24" spans="2:39" ht="15.6">
      <c r="B24" s="1078" t="s">
        <v>588</v>
      </c>
      <c r="C24" s="622" t="s">
        <v>590</v>
      </c>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290"/>
      <c r="AG24" s="290"/>
      <c r="AH24" s="290"/>
      <c r="AI24" s="290"/>
      <c r="AJ24" s="290"/>
      <c r="AK24" s="290"/>
      <c r="AL24" s="290"/>
      <c r="AM24" s="290"/>
    </row>
    <row r="25" spans="2:39" ht="15.6">
      <c r="B25" s="1078"/>
      <c r="C25" s="622" t="s">
        <v>591</v>
      </c>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290"/>
      <c r="AG25" s="290"/>
      <c r="AH25" s="290"/>
      <c r="AI25" s="290"/>
      <c r="AJ25" s="290"/>
      <c r="AK25" s="290"/>
      <c r="AL25" s="290"/>
      <c r="AM25" s="290"/>
    </row>
    <row r="26" spans="2:39" ht="15.6">
      <c r="B26" s="993"/>
      <c r="C26" s="622" t="s">
        <v>592</v>
      </c>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290"/>
      <c r="AG26" s="290"/>
      <c r="AH26" s="290"/>
      <c r="AI26" s="290"/>
      <c r="AJ26" s="290"/>
      <c r="AK26" s="290"/>
      <c r="AL26" s="290"/>
      <c r="AM26" s="290"/>
    </row>
    <row r="27" spans="2:39" ht="15.6">
      <c r="B27" s="993"/>
      <c r="C27" s="622" t="s">
        <v>593</v>
      </c>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0"/>
      <c r="AG27" s="290"/>
      <c r="AH27" s="290"/>
      <c r="AI27" s="290"/>
      <c r="AJ27" s="290"/>
      <c r="AK27" s="290"/>
      <c r="AL27" s="290"/>
      <c r="AM27" s="290"/>
    </row>
    <row r="28" spans="2:39" ht="15.6">
      <c r="B28" s="993"/>
      <c r="C28" s="622" t="s">
        <v>594</v>
      </c>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0"/>
      <c r="AG28" s="290"/>
      <c r="AH28" s="290"/>
      <c r="AI28" s="290"/>
      <c r="AJ28" s="290"/>
      <c r="AK28" s="290"/>
      <c r="AL28" s="290"/>
      <c r="AM28" s="290"/>
    </row>
    <row r="29" spans="2:39" ht="15.6">
      <c r="B29" s="993"/>
      <c r="C29" s="622" t="s">
        <v>595</v>
      </c>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290"/>
      <c r="AG29" s="290"/>
      <c r="AH29" s="290"/>
      <c r="AI29" s="290"/>
      <c r="AJ29" s="290"/>
      <c r="AK29" s="290"/>
      <c r="AL29" s="290"/>
      <c r="AM29" s="290"/>
    </row>
    <row r="30" spans="2:39" ht="15.6">
      <c r="B30" s="993"/>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290"/>
      <c r="AG30" s="290"/>
      <c r="AH30" s="290"/>
      <c r="AI30" s="290"/>
      <c r="AJ30" s="290"/>
      <c r="AK30" s="290"/>
      <c r="AL30" s="290"/>
      <c r="AM30" s="290"/>
    </row>
    <row r="31" spans="2:39" ht="15.6">
      <c r="B31" s="993"/>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290"/>
      <c r="AG31" s="290"/>
      <c r="AH31" s="290"/>
      <c r="AI31" s="290"/>
      <c r="AJ31" s="290"/>
      <c r="AK31" s="290"/>
      <c r="AL31" s="290"/>
      <c r="AM31" s="290"/>
    </row>
    <row r="32" spans="2:39">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row>
    <row r="33" spans="1:39" ht="15.6">
      <c r="B33" s="994" t="s">
        <v>269</v>
      </c>
      <c r="C33" s="306"/>
      <c r="D33" s="616" t="s">
        <v>598</v>
      </c>
      <c r="E33" s="278"/>
      <c r="F33" s="278"/>
      <c r="G33" s="278"/>
      <c r="H33" s="278"/>
      <c r="I33" s="278"/>
      <c r="J33" s="278"/>
      <c r="K33" s="278"/>
      <c r="L33" s="278"/>
      <c r="M33" s="278"/>
      <c r="N33" s="278"/>
      <c r="O33" s="306"/>
      <c r="P33" s="278"/>
      <c r="Q33" s="278"/>
      <c r="R33" s="278"/>
      <c r="S33" s="278"/>
      <c r="T33" s="278"/>
      <c r="U33" s="278"/>
      <c r="V33" s="278"/>
      <c r="W33" s="278"/>
      <c r="X33" s="278"/>
      <c r="Y33" s="295"/>
      <c r="Z33" s="292"/>
      <c r="AA33" s="292"/>
      <c r="AB33" s="292"/>
      <c r="AC33" s="292"/>
      <c r="AD33" s="292"/>
      <c r="AE33" s="292"/>
      <c r="AF33" s="292"/>
      <c r="AG33" s="292"/>
      <c r="AH33" s="292"/>
      <c r="AI33" s="292"/>
      <c r="AJ33" s="292"/>
      <c r="AK33" s="292"/>
      <c r="AL33" s="292"/>
      <c r="AM33" s="307"/>
    </row>
    <row r="34" spans="1:39" ht="36.75" customHeight="1">
      <c r="B34" s="1076" t="s">
        <v>213</v>
      </c>
      <c r="C34" s="1066" t="s">
        <v>33</v>
      </c>
      <c r="D34" s="309" t="s">
        <v>425</v>
      </c>
      <c r="E34" s="1068" t="s">
        <v>211</v>
      </c>
      <c r="F34" s="1069"/>
      <c r="G34" s="1069"/>
      <c r="H34" s="1069"/>
      <c r="I34" s="1069"/>
      <c r="J34" s="1069"/>
      <c r="K34" s="1069"/>
      <c r="L34" s="1069"/>
      <c r="M34" s="1070"/>
      <c r="N34" s="1074" t="s">
        <v>215</v>
      </c>
      <c r="O34" s="309" t="s">
        <v>426</v>
      </c>
      <c r="P34" s="1068" t="s">
        <v>214</v>
      </c>
      <c r="Q34" s="1069"/>
      <c r="R34" s="1069"/>
      <c r="S34" s="1069"/>
      <c r="T34" s="1069"/>
      <c r="U34" s="1069"/>
      <c r="V34" s="1069"/>
      <c r="W34" s="1069"/>
      <c r="X34" s="1070"/>
      <c r="Y34" s="1071" t="s">
        <v>246</v>
      </c>
      <c r="Z34" s="1072"/>
      <c r="AA34" s="1072"/>
      <c r="AB34" s="1072"/>
      <c r="AC34" s="1072"/>
      <c r="AD34" s="1072"/>
      <c r="AE34" s="1072"/>
      <c r="AF34" s="1072"/>
      <c r="AG34" s="1072"/>
      <c r="AH34" s="1072"/>
      <c r="AI34" s="1072"/>
      <c r="AJ34" s="1072"/>
      <c r="AK34" s="1072"/>
      <c r="AL34" s="1072"/>
      <c r="AM34" s="1073"/>
    </row>
    <row r="35" spans="1:39" ht="65.25" customHeight="1">
      <c r="B35" s="1077"/>
      <c r="C35" s="1067"/>
      <c r="D35" s="310">
        <v>2015</v>
      </c>
      <c r="E35" s="310">
        <v>2016</v>
      </c>
      <c r="F35" s="310">
        <v>2017</v>
      </c>
      <c r="G35" s="310">
        <v>2018</v>
      </c>
      <c r="H35" s="310">
        <v>2019</v>
      </c>
      <c r="I35" s="310">
        <v>2020</v>
      </c>
      <c r="J35" s="310">
        <v>2021</v>
      </c>
      <c r="K35" s="310">
        <v>2022</v>
      </c>
      <c r="L35" s="310">
        <v>2023</v>
      </c>
      <c r="M35" s="453">
        <v>2024</v>
      </c>
      <c r="N35" s="1075"/>
      <c r="O35" s="310">
        <v>2015</v>
      </c>
      <c r="P35" s="310">
        <v>2016</v>
      </c>
      <c r="Q35" s="310">
        <v>2017</v>
      </c>
      <c r="R35" s="310">
        <v>2018</v>
      </c>
      <c r="S35" s="310">
        <v>2019</v>
      </c>
      <c r="T35" s="310">
        <v>2020</v>
      </c>
      <c r="U35" s="310">
        <v>2021</v>
      </c>
      <c r="V35" s="310">
        <v>2022</v>
      </c>
      <c r="W35" s="310">
        <v>2023</v>
      </c>
      <c r="X35" s="453">
        <v>2024</v>
      </c>
      <c r="Y35" s="310" t="str">
        <f>'1.  LRAMVA Summary'!D51</f>
        <v>Residential</v>
      </c>
      <c r="Z35" s="310" t="str">
        <f>'1.  LRAMVA Summary'!E51</f>
        <v>GS&lt;50 kW</v>
      </c>
      <c r="AA35" s="310" t="str">
        <f>'1.  LRAMVA Summary'!F51</f>
        <v>General Service 50 to 4,999 kW</v>
      </c>
      <c r="AB35" s="310" t="str">
        <f>'1.  LRAMVA Summary'!G51</f>
        <v>Large Use</v>
      </c>
      <c r="AC35" s="310" t="str">
        <f>'1.  LRAMVA Summary'!H51</f>
        <v>Large Use</v>
      </c>
      <c r="AD35" s="310" t="str">
        <f>'1.  LRAMVA Summary'!I51</f>
        <v>Street Lighting</v>
      </c>
      <c r="AE35" s="310" t="str">
        <f>'1.  LRAMVA Summary'!J51</f>
        <v>Unmetered Scattered Load</v>
      </c>
      <c r="AF35" s="310" t="str">
        <f>'1.  LRAMVA Summary'!K51</f>
        <v/>
      </c>
      <c r="AG35" s="310" t="str">
        <f>'1.  LRAMVA Summary'!L51</f>
        <v/>
      </c>
      <c r="AH35" s="310" t="str">
        <f>'1.  LRAMVA Summary'!M51</f>
        <v/>
      </c>
      <c r="AI35" s="310" t="str">
        <f>'1.  LRAMVA Summary'!N51</f>
        <v/>
      </c>
      <c r="AJ35" s="310" t="str">
        <f>'1.  LRAMVA Summary'!O51</f>
        <v/>
      </c>
      <c r="AK35" s="310" t="str">
        <f>'1.  LRAMVA Summary'!P51</f>
        <v/>
      </c>
      <c r="AL35" s="310" t="str">
        <f>'1.  LRAMVA Summary'!Q51</f>
        <v/>
      </c>
      <c r="AM35" s="312" t="str">
        <f>'1.  LRAMVA Summary'!R51</f>
        <v>Total</v>
      </c>
    </row>
    <row r="36" spans="1:39" ht="16.5" customHeight="1">
      <c r="B36" s="995" t="s">
        <v>516</v>
      </c>
      <c r="C36" s="314"/>
      <c r="D36" s="314"/>
      <c r="E36" s="314"/>
      <c r="F36" s="314"/>
      <c r="G36" s="314"/>
      <c r="H36" s="314"/>
      <c r="I36" s="314"/>
      <c r="J36" s="314"/>
      <c r="K36" s="314"/>
      <c r="L36" s="314"/>
      <c r="M36" s="314"/>
      <c r="N36" s="315"/>
      <c r="O36" s="314"/>
      <c r="P36" s="314"/>
      <c r="Q36" s="314"/>
      <c r="R36" s="314"/>
      <c r="S36" s="314"/>
      <c r="T36" s="314"/>
      <c r="U36" s="314"/>
      <c r="V36" s="314"/>
      <c r="W36" s="314"/>
      <c r="X36" s="314"/>
      <c r="Y36" s="316" t="str">
        <f>'1.  LRAMVA Summary'!D52</f>
        <v>kWh</v>
      </c>
      <c r="Z36" s="316" t="str">
        <f>'1.  LRAMVA Summary'!E52</f>
        <v>kWh</v>
      </c>
      <c r="AA36" s="316" t="str">
        <f>'1.  LRAMVA Summary'!F52</f>
        <v>kW</v>
      </c>
      <c r="AB36" s="316" t="str">
        <f>'1.  LRAMVA Summary'!G52</f>
        <v>kW</v>
      </c>
      <c r="AC36" s="316" t="str">
        <f>'1.  LRAMVA Summary'!H52</f>
        <v>kW</v>
      </c>
      <c r="AD36" s="316" t="str">
        <f>'1.  LRAMVA Summary'!I52</f>
        <v>kW</v>
      </c>
      <c r="AE36" s="316" t="str">
        <f>'1.  LRAMVA Summary'!J52</f>
        <v>kWh</v>
      </c>
      <c r="AF36" s="316" t="str">
        <f>'1.  LRAMVA Summary'!K52</f>
        <v/>
      </c>
      <c r="AG36" s="316" t="str">
        <f>'1.  LRAMVA Summary'!L52</f>
        <v/>
      </c>
      <c r="AH36" s="316" t="str">
        <f>'1.  LRAMVA Summary'!M52</f>
        <v/>
      </c>
      <c r="AI36" s="316" t="str">
        <f>'1.  LRAMVA Summary'!N52</f>
        <v/>
      </c>
      <c r="AJ36" s="316" t="str">
        <f>'1.  LRAMVA Summary'!O52</f>
        <v/>
      </c>
      <c r="AK36" s="316" t="str">
        <f>'1.  LRAMVA Summary'!P52</f>
        <v/>
      </c>
      <c r="AL36" s="316" t="str">
        <f>'1.  LRAMVA Summary'!Q52</f>
        <v/>
      </c>
      <c r="AM36" s="317"/>
    </row>
    <row r="37" spans="1:39" ht="16.5" customHeight="1" outlineLevel="1">
      <c r="B37" s="996" t="s">
        <v>509</v>
      </c>
      <c r="C37" s="314"/>
      <c r="D37" s="314"/>
      <c r="E37" s="314"/>
      <c r="F37" s="314"/>
      <c r="G37" s="314"/>
      <c r="H37" s="314"/>
      <c r="I37" s="314"/>
      <c r="J37" s="314"/>
      <c r="K37" s="314"/>
      <c r="L37" s="314"/>
      <c r="M37" s="314"/>
      <c r="N37" s="315"/>
      <c r="O37" s="314"/>
      <c r="P37" s="314"/>
      <c r="Q37" s="314"/>
      <c r="R37" s="314"/>
      <c r="S37" s="314"/>
      <c r="T37" s="314"/>
      <c r="U37" s="314"/>
      <c r="V37" s="314"/>
      <c r="W37" s="314"/>
      <c r="X37" s="314"/>
      <c r="Y37" s="316"/>
      <c r="Z37" s="316"/>
      <c r="AA37" s="316"/>
      <c r="AB37" s="316"/>
      <c r="AC37" s="316"/>
      <c r="AD37" s="316"/>
      <c r="AE37" s="316"/>
      <c r="AF37" s="316"/>
      <c r="AG37" s="316"/>
      <c r="AH37" s="316"/>
      <c r="AI37" s="316"/>
      <c r="AJ37" s="316"/>
      <c r="AK37" s="316"/>
      <c r="AL37" s="316"/>
      <c r="AM37" s="317"/>
    </row>
    <row r="38" spans="1:39" ht="15" outlineLevel="1">
      <c r="A38" s="550">
        <v>1</v>
      </c>
      <c r="B38" s="997" t="s">
        <v>95</v>
      </c>
      <c r="C38" s="316" t="s">
        <v>25</v>
      </c>
      <c r="D38" s="320">
        <v>585232</v>
      </c>
      <c r="E38" s="320">
        <f>+'7-e.  2015'!BB24</f>
        <v>580190</v>
      </c>
      <c r="F38" s="320">
        <f>+'7-e.  2015'!BC24</f>
        <v>580190</v>
      </c>
      <c r="G38" s="320">
        <f>+'7-e.  2015'!BD24</f>
        <v>580190</v>
      </c>
      <c r="H38" s="320">
        <f>+'7-e.  2015'!BE24</f>
        <v>580190</v>
      </c>
      <c r="I38" s="320">
        <f>+'7-e.  2015'!BF24</f>
        <v>580190</v>
      </c>
      <c r="J38" s="320">
        <f>+'7-e.  2015'!BG24</f>
        <v>580190</v>
      </c>
      <c r="K38" s="320">
        <f>+'7-e.  2015'!BH24</f>
        <v>580033</v>
      </c>
      <c r="L38" s="320">
        <f>+'7-e.  2015'!BI24</f>
        <v>580033</v>
      </c>
      <c r="M38" s="320">
        <f>+'7-e.  2015'!BJ24</f>
        <v>580033</v>
      </c>
      <c r="N38" s="316"/>
      <c r="O38" s="320">
        <v>38</v>
      </c>
      <c r="P38" s="320">
        <f>+'7-e.  2015'!W24</f>
        <v>37</v>
      </c>
      <c r="Q38" s="320">
        <f>+'7-e.  2015'!X24</f>
        <v>37</v>
      </c>
      <c r="R38" s="320">
        <f>+'7-e.  2015'!Y24</f>
        <v>37</v>
      </c>
      <c r="S38" s="320">
        <f>+'7-e.  2015'!Z24</f>
        <v>37</v>
      </c>
      <c r="T38" s="320">
        <f>+'7-e.  2015'!AA24</f>
        <v>37</v>
      </c>
      <c r="U38" s="320">
        <f>+'7-e.  2015'!AB24</f>
        <v>37</v>
      </c>
      <c r="V38" s="320">
        <f>+'7-e.  2015'!AC24</f>
        <v>37</v>
      </c>
      <c r="W38" s="320">
        <f>+'7-e.  2015'!AD24</f>
        <v>37</v>
      </c>
      <c r="X38" s="320">
        <f>+'7-e.  2015'!AE24</f>
        <v>37</v>
      </c>
      <c r="Y38" s="434">
        <v>1</v>
      </c>
      <c r="Z38" s="434"/>
      <c r="AA38" s="434"/>
      <c r="AB38" s="434"/>
      <c r="AC38" s="434"/>
      <c r="AD38" s="434"/>
      <c r="AE38" s="434"/>
      <c r="AF38" s="434"/>
      <c r="AG38" s="434"/>
      <c r="AH38" s="434"/>
      <c r="AI38" s="434"/>
      <c r="AJ38" s="434"/>
      <c r="AK38" s="434"/>
      <c r="AL38" s="434"/>
      <c r="AM38" s="321">
        <f>SUM(Y38:AL38)</f>
        <v>1</v>
      </c>
    </row>
    <row r="39" spans="1:39" ht="15" outlineLevel="1">
      <c r="B39" s="918" t="s">
        <v>270</v>
      </c>
      <c r="C39" s="316" t="s">
        <v>164</v>
      </c>
      <c r="D39" s="320">
        <v>3141</v>
      </c>
      <c r="E39" s="320">
        <f>+'7-f.  2016'!BB30</f>
        <v>3081</v>
      </c>
      <c r="F39" s="320">
        <f>+'7-f.  2016'!BC30</f>
        <v>3081</v>
      </c>
      <c r="G39" s="320">
        <f>+'7-f.  2016'!BD30</f>
        <v>3081</v>
      </c>
      <c r="H39" s="320">
        <f>+'7-f.  2016'!BE30</f>
        <v>3081</v>
      </c>
      <c r="I39" s="320">
        <f>+'7-f.  2016'!BF30</f>
        <v>3081</v>
      </c>
      <c r="J39" s="320">
        <f>+'7-f.  2016'!BG30</f>
        <v>3081</v>
      </c>
      <c r="K39" s="320">
        <f>+'7-f.  2016'!BH30</f>
        <v>3064</v>
      </c>
      <c r="L39" s="320">
        <f>+'7-f.  2016'!BI30</f>
        <v>3064</v>
      </c>
      <c r="M39" s="320">
        <f>+'7-f.  2016'!BJ30</f>
        <v>3064</v>
      </c>
      <c r="N39" s="490"/>
      <c r="O39" s="320"/>
      <c r="P39" s="320"/>
      <c r="Q39" s="320"/>
      <c r="R39" s="320"/>
      <c r="S39" s="320"/>
      <c r="T39" s="320"/>
      <c r="U39" s="320"/>
      <c r="V39" s="320"/>
      <c r="W39" s="320"/>
      <c r="X39" s="320"/>
      <c r="Y39" s="435">
        <f>Y38</f>
        <v>1</v>
      </c>
      <c r="Z39" s="435">
        <f t="shared" ref="Z39:AL39" si="0">Z38</f>
        <v>0</v>
      </c>
      <c r="AA39" s="435">
        <f t="shared" si="0"/>
        <v>0</v>
      </c>
      <c r="AB39" s="435">
        <f t="shared" si="0"/>
        <v>0</v>
      </c>
      <c r="AC39" s="435">
        <f t="shared" si="0"/>
        <v>0</v>
      </c>
      <c r="AD39" s="435">
        <f t="shared" si="0"/>
        <v>0</v>
      </c>
      <c r="AE39" s="435">
        <f t="shared" si="0"/>
        <v>0</v>
      </c>
      <c r="AF39" s="435">
        <f t="shared" si="0"/>
        <v>0</v>
      </c>
      <c r="AG39" s="435">
        <f t="shared" si="0"/>
        <v>0</v>
      </c>
      <c r="AH39" s="435">
        <f t="shared" si="0"/>
        <v>0</v>
      </c>
      <c r="AI39" s="435">
        <f t="shared" si="0"/>
        <v>0</v>
      </c>
      <c r="AJ39" s="435">
        <f t="shared" si="0"/>
        <v>0</v>
      </c>
      <c r="AK39" s="435">
        <f t="shared" si="0"/>
        <v>0</v>
      </c>
      <c r="AL39" s="435">
        <f t="shared" si="0"/>
        <v>0</v>
      </c>
      <c r="AM39" s="322"/>
    </row>
    <row r="40" spans="1:39" ht="15.6" outlineLevel="1">
      <c r="B40" s="998"/>
      <c r="C40" s="324"/>
      <c r="D40" s="324"/>
      <c r="E40" s="324"/>
      <c r="F40" s="324"/>
      <c r="G40" s="324"/>
      <c r="H40" s="324"/>
      <c r="I40" s="324"/>
      <c r="J40" s="324"/>
      <c r="K40" s="324"/>
      <c r="L40" s="324"/>
      <c r="M40" s="324"/>
      <c r="N40" s="325"/>
      <c r="O40" s="324"/>
      <c r="P40" s="324"/>
      <c r="Q40" s="324"/>
      <c r="R40" s="324"/>
      <c r="S40" s="324"/>
      <c r="T40" s="324"/>
      <c r="U40" s="324"/>
      <c r="V40" s="324"/>
      <c r="W40" s="324"/>
      <c r="X40" s="324"/>
      <c r="Y40" s="436"/>
      <c r="Z40" s="437"/>
      <c r="AA40" s="437"/>
      <c r="AB40" s="437"/>
      <c r="AC40" s="437"/>
      <c r="AD40" s="437"/>
      <c r="AE40" s="437"/>
      <c r="AF40" s="437"/>
      <c r="AG40" s="437"/>
      <c r="AH40" s="437"/>
      <c r="AI40" s="437"/>
      <c r="AJ40" s="437"/>
      <c r="AK40" s="437"/>
      <c r="AL40" s="437"/>
      <c r="AM40" s="327"/>
    </row>
    <row r="41" spans="1:39" ht="15" outlineLevel="1">
      <c r="A41" s="550">
        <v>2</v>
      </c>
      <c r="B41" s="997" t="s">
        <v>96</v>
      </c>
      <c r="C41" s="316" t="s">
        <v>25</v>
      </c>
      <c r="D41" s="320">
        <v>1375807</v>
      </c>
      <c r="E41" s="320">
        <f>+'7-e.  2015'!BB25</f>
        <v>1328446</v>
      </c>
      <c r="F41" s="320">
        <f>+'7-e.  2015'!BC25</f>
        <v>1328446</v>
      </c>
      <c r="G41" s="320">
        <f>+'7-e.  2015'!BD25</f>
        <v>1328446</v>
      </c>
      <c r="H41" s="320">
        <f>+'7-e.  2015'!BE25</f>
        <v>1328446</v>
      </c>
      <c r="I41" s="320">
        <f>+'7-e.  2015'!BF25</f>
        <v>1328446</v>
      </c>
      <c r="J41" s="320">
        <f>+'7-e.  2015'!BG25</f>
        <v>1328446</v>
      </c>
      <c r="K41" s="320">
        <f>+'7-e.  2015'!BH25</f>
        <v>1328446</v>
      </c>
      <c r="L41" s="320">
        <f>+'7-e.  2015'!BI25</f>
        <v>1328446</v>
      </c>
      <c r="M41" s="320">
        <f>+'7-e.  2015'!BJ25</f>
        <v>1328446</v>
      </c>
      <c r="N41" s="316"/>
      <c r="O41" s="320">
        <v>102</v>
      </c>
      <c r="P41" s="320">
        <f>+'7-e.  2015'!W25</f>
        <v>99</v>
      </c>
      <c r="Q41" s="320">
        <f>+'7-e.  2015'!X25</f>
        <v>99</v>
      </c>
      <c r="R41" s="320">
        <f>+'7-e.  2015'!Y25</f>
        <v>99</v>
      </c>
      <c r="S41" s="320">
        <f>+'7-e.  2015'!Z25</f>
        <v>99</v>
      </c>
      <c r="T41" s="320">
        <f>+'7-e.  2015'!AA25</f>
        <v>99</v>
      </c>
      <c r="U41" s="320">
        <f>+'7-e.  2015'!AB25</f>
        <v>99</v>
      </c>
      <c r="V41" s="320">
        <f>+'7-e.  2015'!AC25</f>
        <v>99</v>
      </c>
      <c r="W41" s="320">
        <f>+'7-e.  2015'!AD25</f>
        <v>99</v>
      </c>
      <c r="X41" s="320">
        <f>+'7-e.  2015'!AE25</f>
        <v>99</v>
      </c>
      <c r="Y41" s="434">
        <v>1</v>
      </c>
      <c r="Z41" s="434"/>
      <c r="AA41" s="434"/>
      <c r="AB41" s="434"/>
      <c r="AC41" s="434"/>
      <c r="AD41" s="434"/>
      <c r="AE41" s="434"/>
      <c r="AF41" s="434"/>
      <c r="AG41" s="434"/>
      <c r="AH41" s="434"/>
      <c r="AI41" s="434"/>
      <c r="AJ41" s="434"/>
      <c r="AK41" s="434"/>
      <c r="AL41" s="434"/>
      <c r="AM41" s="321">
        <f>SUM(Y41:AL41)</f>
        <v>1</v>
      </c>
    </row>
    <row r="42" spans="1:39" ht="15" outlineLevel="1">
      <c r="B42" s="918" t="s">
        <v>270</v>
      </c>
      <c r="C42" s="316" t="s">
        <v>164</v>
      </c>
      <c r="D42" s="320"/>
      <c r="E42" s="320"/>
      <c r="F42" s="320"/>
      <c r="G42" s="320"/>
      <c r="H42" s="320"/>
      <c r="I42" s="320"/>
      <c r="J42" s="320"/>
      <c r="K42" s="320"/>
      <c r="L42" s="320"/>
      <c r="M42" s="320"/>
      <c r="N42" s="490"/>
      <c r="O42" s="320"/>
      <c r="P42" s="320"/>
      <c r="Q42" s="320"/>
      <c r="R42" s="320"/>
      <c r="S42" s="320"/>
      <c r="T42" s="320"/>
      <c r="U42" s="320"/>
      <c r="V42" s="320"/>
      <c r="W42" s="320"/>
      <c r="X42" s="320"/>
      <c r="Y42" s="435">
        <f>Y41</f>
        <v>1</v>
      </c>
      <c r="Z42" s="435">
        <f t="shared" ref="Z42" si="1">Z41</f>
        <v>0</v>
      </c>
      <c r="AA42" s="435">
        <f t="shared" ref="AA42" si="2">AA41</f>
        <v>0</v>
      </c>
      <c r="AB42" s="435">
        <f t="shared" ref="AB42" si="3">AB41</f>
        <v>0</v>
      </c>
      <c r="AC42" s="435">
        <f t="shared" ref="AC42" si="4">AC41</f>
        <v>0</v>
      </c>
      <c r="AD42" s="435">
        <f t="shared" ref="AD42" si="5">AD41</f>
        <v>0</v>
      </c>
      <c r="AE42" s="435">
        <f t="shared" ref="AE42" si="6">AE41</f>
        <v>0</v>
      </c>
      <c r="AF42" s="435">
        <f t="shared" ref="AF42" si="7">AF41</f>
        <v>0</v>
      </c>
      <c r="AG42" s="435">
        <f t="shared" ref="AG42" si="8">AG41</f>
        <v>0</v>
      </c>
      <c r="AH42" s="435">
        <f t="shared" ref="AH42" si="9">AH41</f>
        <v>0</v>
      </c>
      <c r="AI42" s="435">
        <f t="shared" ref="AI42" si="10">AI41</f>
        <v>0</v>
      </c>
      <c r="AJ42" s="435">
        <f t="shared" ref="AJ42" si="11">AJ41</f>
        <v>0</v>
      </c>
      <c r="AK42" s="435">
        <f t="shared" ref="AK42" si="12">AK41</f>
        <v>0</v>
      </c>
      <c r="AL42" s="435">
        <f t="shared" ref="AL42" si="13">AL41</f>
        <v>0</v>
      </c>
      <c r="AM42" s="322"/>
    </row>
    <row r="43" spans="1:39" ht="15.6" outlineLevel="1">
      <c r="B43" s="998"/>
      <c r="C43" s="324"/>
      <c r="D43" s="329"/>
      <c r="E43" s="329"/>
      <c r="F43" s="329"/>
      <c r="G43" s="329"/>
      <c r="H43" s="329"/>
      <c r="I43" s="329"/>
      <c r="J43" s="329"/>
      <c r="K43" s="329"/>
      <c r="L43" s="329"/>
      <c r="M43" s="329"/>
      <c r="N43" s="325"/>
      <c r="O43" s="329"/>
      <c r="P43" s="329"/>
      <c r="Q43" s="329"/>
      <c r="R43" s="329"/>
      <c r="S43" s="329"/>
      <c r="T43" s="329"/>
      <c r="U43" s="329"/>
      <c r="V43" s="329"/>
      <c r="W43" s="329"/>
      <c r="X43" s="329"/>
      <c r="Y43" s="436"/>
      <c r="Z43" s="437"/>
      <c r="AA43" s="437"/>
      <c r="AB43" s="437"/>
      <c r="AC43" s="437"/>
      <c r="AD43" s="437"/>
      <c r="AE43" s="437"/>
      <c r="AF43" s="437"/>
      <c r="AG43" s="437"/>
      <c r="AH43" s="437"/>
      <c r="AI43" s="437"/>
      <c r="AJ43" s="437"/>
      <c r="AK43" s="437"/>
      <c r="AL43" s="437"/>
      <c r="AM43" s="327"/>
    </row>
    <row r="44" spans="1:39" ht="15" outlineLevel="1">
      <c r="A44" s="550">
        <v>3</v>
      </c>
      <c r="B44" s="997" t="s">
        <v>97</v>
      </c>
      <c r="C44" s="316" t="s">
        <v>25</v>
      </c>
      <c r="D44" s="320">
        <v>86849</v>
      </c>
      <c r="E44" s="320">
        <f>+'7-e.  2015'!BB26</f>
        <v>86849</v>
      </c>
      <c r="F44" s="320">
        <f>+'7-e.  2015'!BC26</f>
        <v>86849</v>
      </c>
      <c r="G44" s="320">
        <f>+'7-e.  2015'!BD26</f>
        <v>86432</v>
      </c>
      <c r="H44" s="320">
        <f>+'7-e.  2015'!BE26</f>
        <v>47616</v>
      </c>
      <c r="I44" s="320">
        <f>+'7-e.  2015'!BF26</f>
        <v>0</v>
      </c>
      <c r="J44" s="320">
        <f>+'7-e.  2015'!BG26</f>
        <v>0</v>
      </c>
      <c r="K44" s="320">
        <f>+'7-e.  2015'!BH26</f>
        <v>0</v>
      </c>
      <c r="L44" s="320">
        <f>+'7-e.  2015'!BI26</f>
        <v>0</v>
      </c>
      <c r="M44" s="320">
        <f>+'7-e.  2015'!BJ26</f>
        <v>0</v>
      </c>
      <c r="N44" s="316"/>
      <c r="O44" s="320">
        <v>13</v>
      </c>
      <c r="P44" s="320">
        <f>+'7-e.  2015'!W26</f>
        <v>13</v>
      </c>
      <c r="Q44" s="320">
        <f>+'7-e.  2015'!X26</f>
        <v>13</v>
      </c>
      <c r="R44" s="320">
        <f>+'7-e.  2015'!Y26</f>
        <v>13</v>
      </c>
      <c r="S44" s="320">
        <f>+'7-e.  2015'!Z26</f>
        <v>7</v>
      </c>
      <c r="T44" s="320">
        <f>+'7-e.  2015'!AA26</f>
        <v>0</v>
      </c>
      <c r="U44" s="320">
        <f>+'7-e.  2015'!AB26</f>
        <v>0</v>
      </c>
      <c r="V44" s="320">
        <f>+'7-e.  2015'!AC26</f>
        <v>0</v>
      </c>
      <c r="W44" s="320">
        <f>+'7-e.  2015'!AD26</f>
        <v>0</v>
      </c>
      <c r="X44" s="320">
        <f>+'7-e.  2015'!AE26</f>
        <v>0</v>
      </c>
      <c r="Y44" s="434">
        <v>1</v>
      </c>
      <c r="Z44" s="434"/>
      <c r="AA44" s="434"/>
      <c r="AB44" s="434"/>
      <c r="AC44" s="434"/>
      <c r="AD44" s="434"/>
      <c r="AE44" s="434"/>
      <c r="AF44" s="434"/>
      <c r="AG44" s="434"/>
      <c r="AH44" s="434"/>
      <c r="AI44" s="434"/>
      <c r="AJ44" s="434"/>
      <c r="AK44" s="434"/>
      <c r="AL44" s="434"/>
      <c r="AM44" s="321">
        <f>SUM(Y44:AL44)</f>
        <v>1</v>
      </c>
    </row>
    <row r="45" spans="1:39" ht="15" outlineLevel="1">
      <c r="B45" s="918" t="s">
        <v>270</v>
      </c>
      <c r="C45" s="316" t="s">
        <v>164</v>
      </c>
      <c r="D45" s="320"/>
      <c r="E45" s="320"/>
      <c r="F45" s="320"/>
      <c r="G45" s="320"/>
      <c r="H45" s="320"/>
      <c r="I45" s="320"/>
      <c r="J45" s="320"/>
      <c r="K45" s="320"/>
      <c r="L45" s="320"/>
      <c r="M45" s="320"/>
      <c r="N45" s="490"/>
      <c r="O45" s="320"/>
      <c r="P45" s="320"/>
      <c r="Q45" s="320"/>
      <c r="R45" s="320"/>
      <c r="S45" s="320"/>
      <c r="T45" s="320"/>
      <c r="U45" s="320"/>
      <c r="V45" s="320"/>
      <c r="W45" s="320"/>
      <c r="X45" s="320"/>
      <c r="Y45" s="435">
        <f>Y44</f>
        <v>1</v>
      </c>
      <c r="Z45" s="435">
        <f t="shared" ref="Z45" si="14">Z44</f>
        <v>0</v>
      </c>
      <c r="AA45" s="435">
        <f t="shared" ref="AA45" si="15">AA44</f>
        <v>0</v>
      </c>
      <c r="AB45" s="435">
        <f t="shared" ref="AB45" si="16">AB44</f>
        <v>0</v>
      </c>
      <c r="AC45" s="435">
        <f t="shared" ref="AC45" si="17">AC44</f>
        <v>0</v>
      </c>
      <c r="AD45" s="435">
        <f t="shared" ref="AD45" si="18">AD44</f>
        <v>0</v>
      </c>
      <c r="AE45" s="435">
        <f t="shared" ref="AE45" si="19">AE44</f>
        <v>0</v>
      </c>
      <c r="AF45" s="435">
        <f t="shared" ref="AF45" si="20">AF44</f>
        <v>0</v>
      </c>
      <c r="AG45" s="435">
        <f t="shared" ref="AG45" si="21">AG44</f>
        <v>0</v>
      </c>
      <c r="AH45" s="435">
        <f t="shared" ref="AH45" si="22">AH44</f>
        <v>0</v>
      </c>
      <c r="AI45" s="435">
        <f t="shared" ref="AI45" si="23">AI44</f>
        <v>0</v>
      </c>
      <c r="AJ45" s="435">
        <f t="shared" ref="AJ45" si="24">AJ44</f>
        <v>0</v>
      </c>
      <c r="AK45" s="435">
        <f t="shared" ref="AK45" si="25">AK44</f>
        <v>0</v>
      </c>
      <c r="AL45" s="435">
        <f t="shared" ref="AL45" si="26">AL44</f>
        <v>0</v>
      </c>
      <c r="AM45" s="322"/>
    </row>
    <row r="46" spans="1:39" ht="15" outlineLevel="1">
      <c r="B46" s="918"/>
      <c r="C46" s="330"/>
      <c r="D46" s="316"/>
      <c r="E46" s="316"/>
      <c r="F46" s="316"/>
      <c r="G46" s="316"/>
      <c r="H46" s="316"/>
      <c r="I46" s="316"/>
      <c r="J46" s="316"/>
      <c r="K46" s="316"/>
      <c r="L46" s="316"/>
      <c r="M46" s="316"/>
      <c r="N46" s="316"/>
      <c r="O46" s="316"/>
      <c r="P46" s="316"/>
      <c r="Q46" s="316"/>
      <c r="R46" s="316"/>
      <c r="S46" s="316"/>
      <c r="T46" s="316"/>
      <c r="U46" s="316"/>
      <c r="V46" s="316"/>
      <c r="W46" s="316"/>
      <c r="X46" s="316"/>
      <c r="Y46" s="436"/>
      <c r="Z46" s="436"/>
      <c r="AA46" s="436"/>
      <c r="AB46" s="436"/>
      <c r="AC46" s="436"/>
      <c r="AD46" s="436"/>
      <c r="AE46" s="436"/>
      <c r="AF46" s="436"/>
      <c r="AG46" s="436"/>
      <c r="AH46" s="436"/>
      <c r="AI46" s="436"/>
      <c r="AJ46" s="436"/>
      <c r="AK46" s="436"/>
      <c r="AL46" s="436"/>
      <c r="AM46" s="331"/>
    </row>
    <row r="47" spans="1:39" ht="15" outlineLevel="1">
      <c r="A47" s="550">
        <v>4</v>
      </c>
      <c r="B47" s="997" t="s">
        <v>98</v>
      </c>
      <c r="C47" s="316" t="s">
        <v>25</v>
      </c>
      <c r="D47" s="320">
        <v>1477035</v>
      </c>
      <c r="E47" s="320">
        <f>+'7-e.  2015'!BB27</f>
        <v>1477035</v>
      </c>
      <c r="F47" s="320">
        <f>+'7-e.  2015'!BC27</f>
        <v>1477035</v>
      </c>
      <c r="G47" s="320">
        <f>+'7-e.  2015'!BD27</f>
        <v>1477035</v>
      </c>
      <c r="H47" s="320">
        <f>+'7-e.  2015'!BE27</f>
        <v>1477035</v>
      </c>
      <c r="I47" s="320">
        <f>+'7-e.  2015'!BF27</f>
        <v>1477035</v>
      </c>
      <c r="J47" s="320">
        <f>+'7-e.  2015'!BG27</f>
        <v>1477035</v>
      </c>
      <c r="K47" s="320">
        <f>+'7-e.  2015'!BH27</f>
        <v>1477035</v>
      </c>
      <c r="L47" s="320">
        <f>+'7-e.  2015'!BI27</f>
        <v>1477035</v>
      </c>
      <c r="M47" s="320">
        <f>+'7-e.  2015'!BJ27</f>
        <v>1477035</v>
      </c>
      <c r="N47" s="316"/>
      <c r="O47" s="320">
        <v>783</v>
      </c>
      <c r="P47" s="320">
        <f>+'7-e.  2015'!W27</f>
        <v>783</v>
      </c>
      <c r="Q47" s="320">
        <f>+'7-e.  2015'!X27</f>
        <v>783</v>
      </c>
      <c r="R47" s="320">
        <f>+'7-e.  2015'!Y27</f>
        <v>783</v>
      </c>
      <c r="S47" s="320">
        <f>+'7-e.  2015'!Z27</f>
        <v>783</v>
      </c>
      <c r="T47" s="320">
        <f>+'7-e.  2015'!AA27</f>
        <v>783</v>
      </c>
      <c r="U47" s="320">
        <f>+'7-e.  2015'!AB27</f>
        <v>783</v>
      </c>
      <c r="V47" s="320">
        <f>+'7-e.  2015'!AC27</f>
        <v>783</v>
      </c>
      <c r="W47" s="320">
        <f>+'7-e.  2015'!AD27</f>
        <v>783</v>
      </c>
      <c r="X47" s="320">
        <f>+'7-e.  2015'!AE27</f>
        <v>783</v>
      </c>
      <c r="Y47" s="434">
        <v>1</v>
      </c>
      <c r="Z47" s="434"/>
      <c r="AA47" s="434"/>
      <c r="AB47" s="434"/>
      <c r="AC47" s="434"/>
      <c r="AD47" s="434"/>
      <c r="AE47" s="434"/>
      <c r="AF47" s="434"/>
      <c r="AG47" s="434"/>
      <c r="AH47" s="434"/>
      <c r="AI47" s="434"/>
      <c r="AJ47" s="434"/>
      <c r="AK47" s="434"/>
      <c r="AL47" s="434"/>
      <c r="AM47" s="321">
        <f>SUM(Y47:AL47)</f>
        <v>1</v>
      </c>
    </row>
    <row r="48" spans="1:39" ht="15" outlineLevel="1">
      <c r="B48" s="918" t="s">
        <v>270</v>
      </c>
      <c r="C48" s="316" t="s">
        <v>164</v>
      </c>
      <c r="D48" s="320">
        <v>37584</v>
      </c>
      <c r="E48" s="320">
        <f>+'7-f.  2016'!BB32</f>
        <v>37584</v>
      </c>
      <c r="F48" s="320">
        <f>+'7-f.  2016'!BC32</f>
        <v>37584</v>
      </c>
      <c r="G48" s="320">
        <f>+'7-f.  2016'!BD32</f>
        <v>37584</v>
      </c>
      <c r="H48" s="320">
        <f>+'7-f.  2016'!BE32</f>
        <v>37584</v>
      </c>
      <c r="I48" s="320">
        <f>+'7-f.  2016'!BF32</f>
        <v>37584</v>
      </c>
      <c r="J48" s="320">
        <f>+'7-f.  2016'!BG32</f>
        <v>37584</v>
      </c>
      <c r="K48" s="320">
        <f>+'7-f.  2016'!BH32</f>
        <v>37584</v>
      </c>
      <c r="L48" s="320">
        <f>+'7-f.  2016'!BI32</f>
        <v>37584</v>
      </c>
      <c r="M48" s="320">
        <f>+'7-f.  2016'!BJ32</f>
        <v>37584</v>
      </c>
      <c r="N48" s="490"/>
      <c r="O48" s="320">
        <v>20</v>
      </c>
      <c r="P48" s="320">
        <f>+'7-f.  2016'!W32</f>
        <v>20</v>
      </c>
      <c r="Q48" s="320">
        <f>+'7-f.  2016'!X32</f>
        <v>20</v>
      </c>
      <c r="R48" s="320">
        <f>+'7-f.  2016'!Y32</f>
        <v>20</v>
      </c>
      <c r="S48" s="320">
        <f>+'7-f.  2016'!Z32</f>
        <v>20</v>
      </c>
      <c r="T48" s="320">
        <f>+'7-f.  2016'!AA32</f>
        <v>20</v>
      </c>
      <c r="U48" s="320">
        <f>+'7-f.  2016'!AB32</f>
        <v>20</v>
      </c>
      <c r="V48" s="320">
        <f>+'7-f.  2016'!AC32</f>
        <v>20</v>
      </c>
      <c r="W48" s="320">
        <f>+'7-f.  2016'!AD32</f>
        <v>20</v>
      </c>
      <c r="X48" s="320">
        <f>+'7-f.  2016'!AE32</f>
        <v>20</v>
      </c>
      <c r="Y48" s="435">
        <f>Y47</f>
        <v>1</v>
      </c>
      <c r="Z48" s="435">
        <f t="shared" ref="Z48" si="27">Z47</f>
        <v>0</v>
      </c>
      <c r="AA48" s="435">
        <f t="shared" ref="AA48" si="28">AA47</f>
        <v>0</v>
      </c>
      <c r="AB48" s="435">
        <f t="shared" ref="AB48" si="29">AB47</f>
        <v>0</v>
      </c>
      <c r="AC48" s="435">
        <f t="shared" ref="AC48" si="30">AC47</f>
        <v>0</v>
      </c>
      <c r="AD48" s="435">
        <f t="shared" ref="AD48" si="31">AD47</f>
        <v>0</v>
      </c>
      <c r="AE48" s="435">
        <f t="shared" ref="AE48" si="32">AE47</f>
        <v>0</v>
      </c>
      <c r="AF48" s="435">
        <f t="shared" ref="AF48" si="33">AF47</f>
        <v>0</v>
      </c>
      <c r="AG48" s="435">
        <f t="shared" ref="AG48" si="34">AG47</f>
        <v>0</v>
      </c>
      <c r="AH48" s="435">
        <f t="shared" ref="AH48" si="35">AH47</f>
        <v>0</v>
      </c>
      <c r="AI48" s="435">
        <f t="shared" ref="AI48" si="36">AI47</f>
        <v>0</v>
      </c>
      <c r="AJ48" s="435">
        <f t="shared" ref="AJ48" si="37">AJ47</f>
        <v>0</v>
      </c>
      <c r="AK48" s="435">
        <f t="shared" ref="AK48" si="38">AK47</f>
        <v>0</v>
      </c>
      <c r="AL48" s="435">
        <f t="shared" ref="AL48" si="39">AL47</f>
        <v>0</v>
      </c>
      <c r="AM48" s="322"/>
    </row>
    <row r="49" spans="1:39" ht="15" outlineLevel="1">
      <c r="B49" s="918"/>
      <c r="C49" s="330"/>
      <c r="D49" s="329"/>
      <c r="E49" s="329"/>
      <c r="F49" s="329"/>
      <c r="G49" s="329"/>
      <c r="H49" s="329"/>
      <c r="I49" s="329"/>
      <c r="J49" s="329"/>
      <c r="K49" s="329"/>
      <c r="L49" s="329"/>
      <c r="M49" s="329"/>
      <c r="N49" s="316"/>
      <c r="O49" s="329"/>
      <c r="P49" s="329"/>
      <c r="Q49" s="329"/>
      <c r="R49" s="329"/>
      <c r="S49" s="329"/>
      <c r="T49" s="329"/>
      <c r="U49" s="329"/>
      <c r="V49" s="329"/>
      <c r="W49" s="329"/>
      <c r="X49" s="329"/>
      <c r="Y49" s="436"/>
      <c r="Z49" s="436"/>
      <c r="AA49" s="436"/>
      <c r="AB49" s="436"/>
      <c r="AC49" s="436"/>
      <c r="AD49" s="436"/>
      <c r="AE49" s="436"/>
      <c r="AF49" s="436"/>
      <c r="AG49" s="436"/>
      <c r="AH49" s="436"/>
      <c r="AI49" s="436"/>
      <c r="AJ49" s="436"/>
      <c r="AK49" s="436"/>
      <c r="AL49" s="436"/>
      <c r="AM49" s="331"/>
    </row>
    <row r="50" spans="1:39" ht="18" customHeight="1" outlineLevel="1">
      <c r="A50" s="550">
        <v>5</v>
      </c>
      <c r="B50" s="997" t="s">
        <v>99</v>
      </c>
      <c r="C50" s="316" t="s">
        <v>25</v>
      </c>
      <c r="D50" s="320">
        <v>219469</v>
      </c>
      <c r="E50" s="320">
        <f>+'7-e.  2015'!BB28</f>
        <v>219469</v>
      </c>
      <c r="F50" s="320">
        <f>+'7-e.  2015'!BC28</f>
        <v>219469</v>
      </c>
      <c r="G50" s="320">
        <f>+'7-e.  2015'!BD28</f>
        <v>219469</v>
      </c>
      <c r="H50" s="320">
        <f>+'7-e.  2015'!BE28</f>
        <v>219469</v>
      </c>
      <c r="I50" s="320">
        <f>+'7-e.  2015'!BF28</f>
        <v>219469</v>
      </c>
      <c r="J50" s="320">
        <f>+'7-e.  2015'!BG28</f>
        <v>219469</v>
      </c>
      <c r="K50" s="320">
        <f>+'7-e.  2015'!BH28</f>
        <v>219469</v>
      </c>
      <c r="L50" s="320">
        <f>+'7-e.  2015'!BI28</f>
        <v>219469</v>
      </c>
      <c r="M50" s="320">
        <f>+'7-e.  2015'!BJ28</f>
        <v>219469</v>
      </c>
      <c r="N50" s="316"/>
      <c r="O50" s="320">
        <v>62</v>
      </c>
      <c r="P50" s="320">
        <f>+'7-e.  2015'!W28</f>
        <v>62</v>
      </c>
      <c r="Q50" s="320">
        <f>+'7-e.  2015'!X28</f>
        <v>62</v>
      </c>
      <c r="R50" s="320">
        <f>+'7-e.  2015'!Y28</f>
        <v>62</v>
      </c>
      <c r="S50" s="320">
        <f>+'7-e.  2015'!Z28</f>
        <v>62</v>
      </c>
      <c r="T50" s="320">
        <f>+'7-e.  2015'!AA28</f>
        <v>62</v>
      </c>
      <c r="U50" s="320">
        <f>+'7-e.  2015'!AB28</f>
        <v>62</v>
      </c>
      <c r="V50" s="320">
        <f>+'7-e.  2015'!AC28</f>
        <v>62</v>
      </c>
      <c r="W50" s="320">
        <f>+'7-e.  2015'!AD28</f>
        <v>62</v>
      </c>
      <c r="X50" s="320">
        <f>+'7-e.  2015'!AE28</f>
        <v>62</v>
      </c>
      <c r="Y50" s="434">
        <v>1</v>
      </c>
      <c r="Z50" s="434"/>
      <c r="AA50" s="434"/>
      <c r="AB50" s="434"/>
      <c r="AC50" s="434"/>
      <c r="AD50" s="434"/>
      <c r="AE50" s="434"/>
      <c r="AF50" s="434"/>
      <c r="AG50" s="434"/>
      <c r="AH50" s="434"/>
      <c r="AI50" s="434"/>
      <c r="AJ50" s="434"/>
      <c r="AK50" s="434"/>
      <c r="AL50" s="434"/>
      <c r="AM50" s="321">
        <f>SUM(Y50:AL50)</f>
        <v>1</v>
      </c>
    </row>
    <row r="51" spans="1:39" ht="15" outlineLevel="1">
      <c r="B51" s="918" t="s">
        <v>270</v>
      </c>
      <c r="C51" s="316" t="s">
        <v>164</v>
      </c>
      <c r="D51" s="320">
        <v>807475</v>
      </c>
      <c r="E51" s="320">
        <f>+'7-f.  2016'!BB33</f>
        <v>807475</v>
      </c>
      <c r="F51" s="320">
        <f>+'7-f.  2016'!BC33</f>
        <v>807475</v>
      </c>
      <c r="G51" s="320">
        <f>+'7-f.  2016'!BD33</f>
        <v>807475</v>
      </c>
      <c r="H51" s="320">
        <f>+'7-f.  2016'!BE33</f>
        <v>807475</v>
      </c>
      <c r="I51" s="320">
        <f>+'7-f.  2016'!BF33</f>
        <v>807475</v>
      </c>
      <c r="J51" s="320">
        <f>+'7-f.  2016'!BG33</f>
        <v>807475</v>
      </c>
      <c r="K51" s="320">
        <f>+'7-f.  2016'!BH33</f>
        <v>807475</v>
      </c>
      <c r="L51" s="320">
        <f>+'7-f.  2016'!BI33</f>
        <v>807475</v>
      </c>
      <c r="M51" s="320">
        <f>+'7-f.  2016'!BJ33</f>
        <v>807475</v>
      </c>
      <c r="N51" s="490"/>
      <c r="O51" s="320">
        <v>42</v>
      </c>
      <c r="P51" s="320">
        <f>+'7-f.  2016'!W33</f>
        <v>42</v>
      </c>
      <c r="Q51" s="320">
        <f>+'7-f.  2016'!X33</f>
        <v>42</v>
      </c>
      <c r="R51" s="320">
        <f>+'7-f.  2016'!Y33</f>
        <v>42</v>
      </c>
      <c r="S51" s="320">
        <f>+'7-f.  2016'!Z33</f>
        <v>42</v>
      </c>
      <c r="T51" s="320">
        <f>+'7-f.  2016'!AA33</f>
        <v>42</v>
      </c>
      <c r="U51" s="320">
        <f>+'7-f.  2016'!AB33</f>
        <v>42</v>
      </c>
      <c r="V51" s="320">
        <f>+'7-f.  2016'!AC33</f>
        <v>42</v>
      </c>
      <c r="W51" s="320">
        <f>+'7-f.  2016'!AD33</f>
        <v>42</v>
      </c>
      <c r="X51" s="320">
        <f>+'7-f.  2016'!AE33</f>
        <v>42</v>
      </c>
      <c r="Y51" s="435">
        <f>Y50</f>
        <v>1</v>
      </c>
      <c r="Z51" s="435">
        <f t="shared" ref="Z51" si="40">Z50</f>
        <v>0</v>
      </c>
      <c r="AA51" s="435">
        <f t="shared" ref="AA51" si="41">AA50</f>
        <v>0</v>
      </c>
      <c r="AB51" s="435">
        <f t="shared" ref="AB51" si="42">AB50</f>
        <v>0</v>
      </c>
      <c r="AC51" s="435">
        <f t="shared" ref="AC51" si="43">AC50</f>
        <v>0</v>
      </c>
      <c r="AD51" s="435">
        <f t="shared" ref="AD51" si="44">AD50</f>
        <v>0</v>
      </c>
      <c r="AE51" s="435">
        <f t="shared" ref="AE51" si="45">AE50</f>
        <v>0</v>
      </c>
      <c r="AF51" s="435">
        <f t="shared" ref="AF51" si="46">AF50</f>
        <v>0</v>
      </c>
      <c r="AG51" s="435">
        <f t="shared" ref="AG51" si="47">AG50</f>
        <v>0</v>
      </c>
      <c r="AH51" s="435">
        <f t="shared" ref="AH51" si="48">AH50</f>
        <v>0</v>
      </c>
      <c r="AI51" s="435">
        <f t="shared" ref="AI51" si="49">AI50</f>
        <v>0</v>
      </c>
      <c r="AJ51" s="435">
        <f t="shared" ref="AJ51" si="50">AJ50</f>
        <v>0</v>
      </c>
      <c r="AK51" s="435">
        <f t="shared" ref="AK51" si="51">AK50</f>
        <v>0</v>
      </c>
      <c r="AL51" s="435">
        <f t="shared" ref="AL51" si="52">AL50</f>
        <v>0</v>
      </c>
      <c r="AM51" s="322"/>
    </row>
    <row r="52" spans="1:39" ht="15" outlineLevel="1">
      <c r="B52" s="918"/>
      <c r="C52" s="316"/>
      <c r="D52" s="316"/>
      <c r="E52" s="316"/>
      <c r="F52" s="316"/>
      <c r="G52" s="316"/>
      <c r="H52" s="316"/>
      <c r="I52" s="316"/>
      <c r="J52" s="316"/>
      <c r="K52" s="316"/>
      <c r="L52" s="316"/>
      <c r="M52" s="316"/>
      <c r="N52" s="316"/>
      <c r="O52" s="316"/>
      <c r="P52" s="316"/>
      <c r="Q52" s="316"/>
      <c r="R52" s="316"/>
      <c r="S52" s="316"/>
      <c r="T52" s="316"/>
      <c r="U52" s="316"/>
      <c r="V52" s="316"/>
      <c r="W52" s="316"/>
      <c r="X52" s="316"/>
      <c r="Y52" s="446"/>
      <c r="Z52" s="447"/>
      <c r="AA52" s="447"/>
      <c r="AB52" s="447"/>
      <c r="AC52" s="447"/>
      <c r="AD52" s="447"/>
      <c r="AE52" s="447"/>
      <c r="AF52" s="447"/>
      <c r="AG52" s="447"/>
      <c r="AH52" s="447"/>
      <c r="AI52" s="447"/>
      <c r="AJ52" s="447"/>
      <c r="AK52" s="447"/>
      <c r="AL52" s="447"/>
      <c r="AM52" s="322"/>
    </row>
    <row r="53" spans="1:39" ht="16.5" customHeight="1" outlineLevel="1">
      <c r="B53" s="999" t="s">
        <v>510</v>
      </c>
      <c r="C53" s="314"/>
      <c r="D53" s="314"/>
      <c r="E53" s="314"/>
      <c r="F53" s="314"/>
      <c r="G53" s="314"/>
      <c r="H53" s="314"/>
      <c r="I53" s="314"/>
      <c r="J53" s="314"/>
      <c r="K53" s="314"/>
      <c r="L53" s="314"/>
      <c r="M53" s="314"/>
      <c r="N53" s="315"/>
      <c r="O53" s="314"/>
      <c r="P53" s="314"/>
      <c r="Q53" s="314"/>
      <c r="R53" s="314"/>
      <c r="S53" s="314"/>
      <c r="T53" s="314"/>
      <c r="U53" s="314"/>
      <c r="V53" s="314"/>
      <c r="W53" s="314"/>
      <c r="X53" s="314"/>
      <c r="Y53" s="438"/>
      <c r="Z53" s="438"/>
      <c r="AA53" s="438"/>
      <c r="AB53" s="438"/>
      <c r="AC53" s="438"/>
      <c r="AD53" s="438"/>
      <c r="AE53" s="438"/>
      <c r="AF53" s="438"/>
      <c r="AG53" s="438"/>
      <c r="AH53" s="438"/>
      <c r="AI53" s="438"/>
      <c r="AJ53" s="438"/>
      <c r="AK53" s="438"/>
      <c r="AL53" s="438"/>
      <c r="AM53" s="317"/>
    </row>
    <row r="54" spans="1:39" ht="15" outlineLevel="1">
      <c r="A54" s="550">
        <v>6</v>
      </c>
      <c r="B54" s="997" t="s">
        <v>100</v>
      </c>
      <c r="C54" s="316" t="s">
        <v>25</v>
      </c>
      <c r="D54" s="320">
        <v>499499</v>
      </c>
      <c r="E54" s="320">
        <f>+'7-e.  2015'!BB29</f>
        <v>499499</v>
      </c>
      <c r="F54" s="320">
        <f>+'7-e.  2015'!BC29</f>
        <v>499499</v>
      </c>
      <c r="G54" s="320">
        <f>+'7-e.  2015'!BD29</f>
        <v>499499</v>
      </c>
      <c r="H54" s="320">
        <f>+'7-e.  2015'!BE29</f>
        <v>0</v>
      </c>
      <c r="I54" s="320">
        <f>+'7-e.  2015'!BF29</f>
        <v>0</v>
      </c>
      <c r="J54" s="320">
        <f>+'7-e.  2015'!BG29</f>
        <v>0</v>
      </c>
      <c r="K54" s="320">
        <f>+'7-e.  2015'!BH29</f>
        <v>0</v>
      </c>
      <c r="L54" s="320">
        <f>+'7-e.  2015'!BI29</f>
        <v>0</v>
      </c>
      <c r="M54" s="320">
        <f>+'7-e.  2015'!BJ29</f>
        <v>0</v>
      </c>
      <c r="N54" s="320">
        <v>12</v>
      </c>
      <c r="O54" s="320">
        <v>106</v>
      </c>
      <c r="P54" s="320">
        <f>+'7-e.  2015'!W29</f>
        <v>106</v>
      </c>
      <c r="Q54" s="320">
        <f>+'7-e.  2015'!X29</f>
        <v>106</v>
      </c>
      <c r="R54" s="320">
        <f>+'7-e.  2015'!Y29</f>
        <v>106</v>
      </c>
      <c r="S54" s="320">
        <f>+'7-e.  2015'!Z29</f>
        <v>0</v>
      </c>
      <c r="T54" s="320">
        <f>+'7-e.  2015'!AA29</f>
        <v>0</v>
      </c>
      <c r="U54" s="320">
        <f>+'7-e.  2015'!AB29</f>
        <v>0</v>
      </c>
      <c r="V54" s="320">
        <f>+'7-e.  2015'!AC29</f>
        <v>0</v>
      </c>
      <c r="W54" s="320">
        <f>+'7-e.  2015'!AD29</f>
        <v>0</v>
      </c>
      <c r="X54" s="320">
        <f>+'7-e.  2015'!AE29</f>
        <v>0</v>
      </c>
      <c r="Y54" s="439"/>
      <c r="Z54" s="434"/>
      <c r="AA54" s="434">
        <v>1</v>
      </c>
      <c r="AB54" s="434"/>
      <c r="AC54" s="434"/>
      <c r="AD54" s="434"/>
      <c r="AE54" s="434"/>
      <c r="AF54" s="439"/>
      <c r="AG54" s="439"/>
      <c r="AH54" s="439"/>
      <c r="AI54" s="439"/>
      <c r="AJ54" s="439"/>
      <c r="AK54" s="439"/>
      <c r="AL54" s="439"/>
      <c r="AM54" s="321">
        <f>SUM(Y54:AL54)</f>
        <v>1</v>
      </c>
    </row>
    <row r="55" spans="1:39" ht="15" outlineLevel="1">
      <c r="B55" s="918" t="s">
        <v>270</v>
      </c>
      <c r="C55" s="316" t="s">
        <v>164</v>
      </c>
      <c r="D55" s="320">
        <v>338247</v>
      </c>
      <c r="E55" s="320">
        <f>+'7-f.  2016'!BB34</f>
        <v>338247</v>
      </c>
      <c r="F55" s="320">
        <f>+'7-f.  2016'!BC34</f>
        <v>338247</v>
      </c>
      <c r="G55" s="320">
        <f>+'7-f.  2016'!BD34</f>
        <v>338247</v>
      </c>
      <c r="H55" s="320">
        <f>+'7-f.  2016'!BE34</f>
        <v>837746</v>
      </c>
      <c r="I55" s="320">
        <f>+'7-f.  2016'!BF34</f>
        <v>837746</v>
      </c>
      <c r="J55" s="320">
        <f>+'7-f.  2016'!BG34</f>
        <v>837746</v>
      </c>
      <c r="K55" s="320">
        <f>+'7-f.  2016'!BH34</f>
        <v>837746</v>
      </c>
      <c r="L55" s="320">
        <f>+'7-f.  2016'!BI34</f>
        <v>837746</v>
      </c>
      <c r="M55" s="320">
        <f>+'7-f.  2016'!BJ34</f>
        <v>837746</v>
      </c>
      <c r="N55" s="320">
        <f>N54</f>
        <v>12</v>
      </c>
      <c r="O55" s="320">
        <v>72</v>
      </c>
      <c r="P55" s="320">
        <f>+'7-f.  2016'!W34</f>
        <v>72</v>
      </c>
      <c r="Q55" s="320">
        <f>+'7-f.  2016'!X34</f>
        <v>72</v>
      </c>
      <c r="R55" s="320">
        <f>+'7-f.  2016'!Y34</f>
        <v>72</v>
      </c>
      <c r="S55" s="320">
        <f>+'7-f.  2016'!Z34</f>
        <v>188</v>
      </c>
      <c r="T55" s="320">
        <f>+'7-f.  2016'!AA34</f>
        <v>188</v>
      </c>
      <c r="U55" s="320">
        <f>+'7-f.  2016'!AB34</f>
        <v>188</v>
      </c>
      <c r="V55" s="320">
        <f>+'7-f.  2016'!AC34</f>
        <v>188</v>
      </c>
      <c r="W55" s="320">
        <f>+'7-f.  2016'!AD34</f>
        <v>188</v>
      </c>
      <c r="X55" s="320">
        <f>+'7-f.  2016'!AE34</f>
        <v>188</v>
      </c>
      <c r="Y55" s="435">
        <f>Y54</f>
        <v>0</v>
      </c>
      <c r="Z55" s="435">
        <f t="shared" ref="Z55" si="53">Z54</f>
        <v>0</v>
      </c>
      <c r="AA55" s="435">
        <f t="shared" ref="AA55" si="54">AA54</f>
        <v>1</v>
      </c>
      <c r="AB55" s="435">
        <f t="shared" ref="AB55" si="55">AB54</f>
        <v>0</v>
      </c>
      <c r="AC55" s="435">
        <f t="shared" ref="AC55" si="56">AC54</f>
        <v>0</v>
      </c>
      <c r="AD55" s="435">
        <f t="shared" ref="AD55" si="57">AD54</f>
        <v>0</v>
      </c>
      <c r="AE55" s="435">
        <f t="shared" ref="AE55" si="58">AE54</f>
        <v>0</v>
      </c>
      <c r="AF55" s="435">
        <f t="shared" ref="AF55" si="59">AF54</f>
        <v>0</v>
      </c>
      <c r="AG55" s="435">
        <f t="shared" ref="AG55" si="60">AG54</f>
        <v>0</v>
      </c>
      <c r="AH55" s="435">
        <f t="shared" ref="AH55" si="61">AH54</f>
        <v>0</v>
      </c>
      <c r="AI55" s="435">
        <f t="shared" ref="AI55" si="62">AI54</f>
        <v>0</v>
      </c>
      <c r="AJ55" s="435">
        <f t="shared" ref="AJ55" si="63">AJ54</f>
        <v>0</v>
      </c>
      <c r="AK55" s="435">
        <f t="shared" ref="AK55" si="64">AK54</f>
        <v>0</v>
      </c>
      <c r="AL55" s="435">
        <f t="shared" ref="AL55" si="65">AL54</f>
        <v>0</v>
      </c>
      <c r="AM55" s="336"/>
    </row>
    <row r="56" spans="1:39" ht="15" outlineLevel="1">
      <c r="B56" s="1000"/>
      <c r="C56" s="337"/>
      <c r="D56" s="316"/>
      <c r="E56" s="316"/>
      <c r="F56" s="316"/>
      <c r="G56" s="316"/>
      <c r="H56" s="316"/>
      <c r="I56" s="316"/>
      <c r="J56" s="316"/>
      <c r="K56" s="316"/>
      <c r="L56" s="316"/>
      <c r="M56" s="316"/>
      <c r="N56" s="316"/>
      <c r="O56" s="316"/>
      <c r="P56" s="316"/>
      <c r="Q56" s="316"/>
      <c r="R56" s="316"/>
      <c r="S56" s="316"/>
      <c r="T56" s="316"/>
      <c r="U56" s="316"/>
      <c r="V56" s="316"/>
      <c r="W56" s="316"/>
      <c r="X56" s="316"/>
      <c r="Y56" s="440"/>
      <c r="Z56" s="440"/>
      <c r="AA56" s="440"/>
      <c r="AB56" s="440"/>
      <c r="AC56" s="440"/>
      <c r="AD56" s="440"/>
      <c r="AE56" s="440"/>
      <c r="AF56" s="440"/>
      <c r="AG56" s="440"/>
      <c r="AH56" s="440"/>
      <c r="AI56" s="440"/>
      <c r="AJ56" s="440"/>
      <c r="AK56" s="440"/>
      <c r="AL56" s="440"/>
      <c r="AM56" s="338"/>
    </row>
    <row r="57" spans="1:39" ht="28.5" customHeight="1" outlineLevel="1">
      <c r="A57" s="550">
        <v>7</v>
      </c>
      <c r="B57" s="997" t="s">
        <v>101</v>
      </c>
      <c r="C57" s="316" t="s">
        <v>25</v>
      </c>
      <c r="D57" s="320">
        <f>25824643-D84-D85</f>
        <v>15756998.417443069</v>
      </c>
      <c r="E57" s="320">
        <f t="shared" ref="E57:M57" si="66">25824643-E84-E85</f>
        <v>15756998.417443069</v>
      </c>
      <c r="F57" s="320">
        <f>25824643-F84-F85</f>
        <v>15756998.417443069</v>
      </c>
      <c r="G57" s="320">
        <f>25824643-G84-G85</f>
        <v>15756998.417443069</v>
      </c>
      <c r="H57" s="320">
        <f>25824643-H84-H85</f>
        <v>15756998.417443069</v>
      </c>
      <c r="I57" s="320">
        <f t="shared" si="66"/>
        <v>15756998.417443069</v>
      </c>
      <c r="J57" s="320">
        <f t="shared" si="66"/>
        <v>15756998.417443069</v>
      </c>
      <c r="K57" s="320">
        <f t="shared" si="66"/>
        <v>15756998.417443069</v>
      </c>
      <c r="L57" s="320">
        <f t="shared" si="66"/>
        <v>15756998.417443069</v>
      </c>
      <c r="M57" s="320">
        <f t="shared" si="66"/>
        <v>15756998.417443069</v>
      </c>
      <c r="N57" s="320">
        <v>12</v>
      </c>
      <c r="O57" s="320">
        <f>2370-O84-O85</f>
        <v>2370</v>
      </c>
      <c r="P57" s="320">
        <f>+'7-e.  2015'!W30-P84-P85</f>
        <v>2370</v>
      </c>
      <c r="Q57" s="320">
        <f>+'7-e.  2015'!X30-Q84-Q85</f>
        <v>2330</v>
      </c>
      <c r="R57" s="320">
        <f>+'7-e.  2015'!Y30-R84-R85</f>
        <v>2330</v>
      </c>
      <c r="S57" s="320">
        <f>+'7-e.  2015'!Z30-S84-S85</f>
        <v>2330</v>
      </c>
      <c r="T57" s="320">
        <f>+'7-e.  2015'!AA30-T84-T85</f>
        <v>2324</v>
      </c>
      <c r="U57" s="320">
        <f>+'7-e.  2015'!AB30-U84-U85</f>
        <v>2246</v>
      </c>
      <c r="V57" s="320">
        <f>+'7-e.  2015'!AC30-V84-V85</f>
        <v>2246</v>
      </c>
      <c r="W57" s="320">
        <f>+'7-e.  2015'!AD30-W84-W85</f>
        <v>2190</v>
      </c>
      <c r="X57" s="320">
        <f>+'7-e.  2015'!AE30-X84-X85</f>
        <v>1936</v>
      </c>
      <c r="Y57" s="561"/>
      <c r="Z57" s="873">
        <v>0.81</v>
      </c>
      <c r="AA57" s="873">
        <v>0.19</v>
      </c>
      <c r="AB57" s="434"/>
      <c r="AC57" s="873"/>
      <c r="AD57" s="434"/>
      <c r="AE57" s="434"/>
      <c r="AF57" s="439"/>
      <c r="AG57" s="439"/>
      <c r="AH57" s="439"/>
      <c r="AI57" s="439"/>
      <c r="AJ57" s="439"/>
      <c r="AK57" s="439"/>
      <c r="AL57" s="439"/>
      <c r="AM57" s="321">
        <f>SUM(Y57:AL57)</f>
        <v>1</v>
      </c>
    </row>
    <row r="58" spans="1:39" ht="15" outlineLevel="1">
      <c r="B58" s="918" t="s">
        <v>270</v>
      </c>
      <c r="C58" s="316" t="s">
        <v>164</v>
      </c>
      <c r="D58" s="320">
        <v>679088</v>
      </c>
      <c r="E58" s="320">
        <f>+'7-f.  2016'!BB35+1439649</f>
        <v>2118737</v>
      </c>
      <c r="F58" s="320">
        <f>+'7-f.  2016'!BC35+1535732</f>
        <v>2214820</v>
      </c>
      <c r="G58" s="320">
        <f>+'7-f.  2016'!BD35+1556006</f>
        <v>2206505</v>
      </c>
      <c r="H58" s="320">
        <f>+'7-f.  2016'!BE35</f>
        <v>650499</v>
      </c>
      <c r="I58" s="320">
        <f>+'7-f.  2016'!BF35</f>
        <v>650499</v>
      </c>
      <c r="J58" s="320">
        <f>+'7-f.  2016'!BG35</f>
        <v>623767</v>
      </c>
      <c r="K58" s="320">
        <f>+'7-f.  2016'!BH35</f>
        <v>623767</v>
      </c>
      <c r="L58" s="320">
        <f>+'7-f.  2016'!BI35</f>
        <v>623767</v>
      </c>
      <c r="M58" s="320">
        <f>+'7-f.  2016'!BJ35</f>
        <v>510518</v>
      </c>
      <c r="N58" s="320">
        <f>N57</f>
        <v>12</v>
      </c>
      <c r="O58" s="320">
        <v>139</v>
      </c>
      <c r="P58" s="320">
        <f>+'7-f.  2016'!W35+186</f>
        <v>325</v>
      </c>
      <c r="Q58" s="320">
        <f>+'7-f.  2016'!X35+215</f>
        <v>354</v>
      </c>
      <c r="R58" s="320">
        <f>+'7-f.  2016'!Y35+222</f>
        <v>352</v>
      </c>
      <c r="S58" s="320">
        <f>+'7-f.  2016'!Z35</f>
        <v>130</v>
      </c>
      <c r="T58" s="320">
        <f>+'7-f.  2016'!AA35</f>
        <v>130</v>
      </c>
      <c r="U58" s="320">
        <f>+'7-f.  2016'!AB35</f>
        <v>127</v>
      </c>
      <c r="V58" s="320">
        <f>+'7-f.  2016'!AC35</f>
        <v>127</v>
      </c>
      <c r="W58" s="320">
        <f>+'7-f.  2016'!AD35</f>
        <v>127</v>
      </c>
      <c r="X58" s="320">
        <f>+'7-f.  2016'!AE35</f>
        <v>113</v>
      </c>
      <c r="Y58" s="435">
        <f>Y57</f>
        <v>0</v>
      </c>
      <c r="Z58" s="435">
        <f>Z57</f>
        <v>0.81</v>
      </c>
      <c r="AA58" s="435">
        <f t="shared" ref="AA58" si="67">AA57</f>
        <v>0.19</v>
      </c>
      <c r="AB58" s="435">
        <f t="shared" ref="AB58" si="68">AB57</f>
        <v>0</v>
      </c>
      <c r="AC58" s="435">
        <f t="shared" ref="AC58" si="69">AC57</f>
        <v>0</v>
      </c>
      <c r="AD58" s="435">
        <f t="shared" ref="AD58" si="70">AD57</f>
        <v>0</v>
      </c>
      <c r="AE58" s="435">
        <f t="shared" ref="AE58" si="71">AE57</f>
        <v>0</v>
      </c>
      <c r="AF58" s="435">
        <f t="shared" ref="AF58" si="72">AF57</f>
        <v>0</v>
      </c>
      <c r="AG58" s="435">
        <f t="shared" ref="AG58" si="73">AG57</f>
        <v>0</v>
      </c>
      <c r="AH58" s="435">
        <f t="shared" ref="AH58" si="74">AH57</f>
        <v>0</v>
      </c>
      <c r="AI58" s="435">
        <f t="shared" ref="AI58" si="75">AI57</f>
        <v>0</v>
      </c>
      <c r="AJ58" s="435">
        <f t="shared" ref="AJ58" si="76">AJ57</f>
        <v>0</v>
      </c>
      <c r="AK58" s="435">
        <f t="shared" ref="AK58" si="77">AK57</f>
        <v>0</v>
      </c>
      <c r="AL58" s="435">
        <f t="shared" ref="AL58" si="78">AL57</f>
        <v>0</v>
      </c>
      <c r="AM58" s="336"/>
    </row>
    <row r="59" spans="1:39" ht="15" outlineLevel="1">
      <c r="B59" s="1001"/>
      <c r="C59" s="337"/>
      <c r="D59" s="316"/>
      <c r="E59" s="316"/>
      <c r="F59" s="316"/>
      <c r="G59" s="316"/>
      <c r="H59" s="316"/>
      <c r="I59" s="316"/>
      <c r="J59" s="316"/>
      <c r="K59" s="316"/>
      <c r="L59" s="316"/>
      <c r="M59" s="316"/>
      <c r="N59" s="316"/>
      <c r="O59" s="316"/>
      <c r="P59" s="316"/>
      <c r="Q59" s="316"/>
      <c r="R59" s="316"/>
      <c r="S59" s="316"/>
      <c r="T59" s="316"/>
      <c r="U59" s="316"/>
      <c r="V59" s="316"/>
      <c r="W59" s="316"/>
      <c r="X59" s="316"/>
      <c r="Y59" s="440"/>
      <c r="Z59" s="441"/>
      <c r="AA59" s="440"/>
      <c r="AB59" s="440"/>
      <c r="AC59" s="440"/>
      <c r="AD59" s="440"/>
      <c r="AE59" s="440"/>
      <c r="AF59" s="440"/>
      <c r="AG59" s="440"/>
      <c r="AH59" s="440"/>
      <c r="AI59" s="440"/>
      <c r="AJ59" s="440"/>
      <c r="AK59" s="440"/>
      <c r="AL59" s="440"/>
      <c r="AM59" s="338"/>
    </row>
    <row r="60" spans="1:39" ht="15" outlineLevel="1">
      <c r="A60" s="550">
        <v>8</v>
      </c>
      <c r="B60" s="997" t="s">
        <v>102</v>
      </c>
      <c r="C60" s="316" t="s">
        <v>25</v>
      </c>
      <c r="D60" s="320">
        <v>4901161</v>
      </c>
      <c r="E60" s="320">
        <f>+'7-e.  2015'!BB31</f>
        <v>4211758</v>
      </c>
      <c r="F60" s="320">
        <f>+'7-e.  2015'!BC31</f>
        <v>3148129</v>
      </c>
      <c r="G60" s="320">
        <f>+'7-e.  2015'!BD31</f>
        <v>3146287</v>
      </c>
      <c r="H60" s="320">
        <f>+'7-e.  2015'!BE31</f>
        <v>3146287</v>
      </c>
      <c r="I60" s="320">
        <f>+'7-e.  2015'!BF31</f>
        <v>3146287</v>
      </c>
      <c r="J60" s="320">
        <f>+'7-e.  2015'!BG31</f>
        <v>3146287</v>
      </c>
      <c r="K60" s="320">
        <f>+'7-e.  2015'!BH31</f>
        <v>3146287</v>
      </c>
      <c r="L60" s="320">
        <f>+'7-e.  2015'!BI31</f>
        <v>3146287</v>
      </c>
      <c r="M60" s="320">
        <f>+'7-e.  2015'!BJ31</f>
        <v>3146287</v>
      </c>
      <c r="N60" s="320">
        <v>12</v>
      </c>
      <c r="O60" s="320">
        <v>1178</v>
      </c>
      <c r="P60" s="320">
        <f>+'7-e.  2015'!W31</f>
        <v>1019</v>
      </c>
      <c r="Q60" s="320">
        <f>+'7-e.  2015'!X31</f>
        <v>734</v>
      </c>
      <c r="R60" s="320">
        <f>+'7-e.  2015'!Y31</f>
        <v>733</v>
      </c>
      <c r="S60" s="320">
        <f>+'7-e.  2015'!Z31</f>
        <v>733</v>
      </c>
      <c r="T60" s="320">
        <f>+'7-e.  2015'!AA31</f>
        <v>733</v>
      </c>
      <c r="U60" s="320">
        <f>+'7-e.  2015'!AB31</f>
        <v>733</v>
      </c>
      <c r="V60" s="320">
        <f>+'7-e.  2015'!AC31</f>
        <v>733</v>
      </c>
      <c r="W60" s="320">
        <f>+'7-e.  2015'!AD31</f>
        <v>733</v>
      </c>
      <c r="X60" s="320">
        <f>+'7-e.  2015'!AE31</f>
        <v>733</v>
      </c>
      <c r="Y60" s="439"/>
      <c r="Z60" s="561"/>
      <c r="AA60" s="434">
        <v>1</v>
      </c>
      <c r="AB60" s="434"/>
      <c r="AC60" s="434"/>
      <c r="AD60" s="434"/>
      <c r="AE60" s="434"/>
      <c r="AF60" s="439"/>
      <c r="AG60" s="439"/>
      <c r="AH60" s="439"/>
      <c r="AI60" s="439"/>
      <c r="AJ60" s="439"/>
      <c r="AK60" s="439"/>
      <c r="AL60" s="439"/>
      <c r="AM60" s="321">
        <f>SUM(Y60:AL60)</f>
        <v>1</v>
      </c>
    </row>
    <row r="61" spans="1:39" ht="15" outlineLevel="1">
      <c r="B61" s="918" t="s">
        <v>270</v>
      </c>
      <c r="C61" s="316" t="s">
        <v>164</v>
      </c>
      <c r="D61" s="320"/>
      <c r="E61" s="320">
        <v>-556584</v>
      </c>
      <c r="F61" s="320">
        <v>185349</v>
      </c>
      <c r="G61" s="320">
        <v>317423</v>
      </c>
      <c r="H61" s="320"/>
      <c r="I61" s="320"/>
      <c r="J61" s="320"/>
      <c r="K61" s="320"/>
      <c r="L61" s="320"/>
      <c r="M61" s="320"/>
      <c r="N61" s="320">
        <f>N60</f>
        <v>12</v>
      </c>
      <c r="O61" s="320"/>
      <c r="P61" s="320">
        <v>-144</v>
      </c>
      <c r="Q61" s="320">
        <v>53</v>
      </c>
      <c r="R61" s="320">
        <v>82</v>
      </c>
      <c r="S61" s="320"/>
      <c r="T61" s="320"/>
      <c r="U61" s="320"/>
      <c r="V61" s="320"/>
      <c r="W61" s="320"/>
      <c r="X61" s="320"/>
      <c r="Y61" s="435">
        <f>Y60</f>
        <v>0</v>
      </c>
      <c r="Z61" s="435">
        <f t="shared" ref="Z61" si="79">Z60</f>
        <v>0</v>
      </c>
      <c r="AA61" s="435">
        <f t="shared" ref="AA61" si="80">AA60</f>
        <v>1</v>
      </c>
      <c r="AB61" s="435">
        <f t="shared" ref="AB61" si="81">AB60</f>
        <v>0</v>
      </c>
      <c r="AC61" s="435">
        <f t="shared" ref="AC61" si="82">AC60</f>
        <v>0</v>
      </c>
      <c r="AD61" s="435">
        <f t="shared" ref="AD61" si="83">AD60</f>
        <v>0</v>
      </c>
      <c r="AE61" s="435">
        <f t="shared" ref="AE61" si="84">AE60</f>
        <v>0</v>
      </c>
      <c r="AF61" s="435">
        <f t="shared" ref="AF61" si="85">AF60</f>
        <v>0</v>
      </c>
      <c r="AG61" s="435">
        <f t="shared" ref="AG61" si="86">AG60</f>
        <v>0</v>
      </c>
      <c r="AH61" s="435">
        <f t="shared" ref="AH61" si="87">AH60</f>
        <v>0</v>
      </c>
      <c r="AI61" s="435">
        <f t="shared" ref="AI61" si="88">AI60</f>
        <v>0</v>
      </c>
      <c r="AJ61" s="435">
        <f t="shared" ref="AJ61" si="89">AJ60</f>
        <v>0</v>
      </c>
      <c r="AK61" s="435">
        <f t="shared" ref="AK61" si="90">AK60</f>
        <v>0</v>
      </c>
      <c r="AL61" s="435">
        <f t="shared" ref="AL61" si="91">AL60</f>
        <v>0</v>
      </c>
      <c r="AM61" s="336"/>
    </row>
    <row r="62" spans="1:39" ht="15" outlineLevel="1">
      <c r="B62" s="1001"/>
      <c r="C62" s="337"/>
      <c r="D62" s="341"/>
      <c r="E62" s="341"/>
      <c r="F62" s="341"/>
      <c r="G62" s="341"/>
      <c r="H62" s="341"/>
      <c r="I62" s="341"/>
      <c r="J62" s="341"/>
      <c r="K62" s="341"/>
      <c r="L62" s="341"/>
      <c r="M62" s="341"/>
      <c r="N62" s="316"/>
      <c r="O62" s="341"/>
      <c r="P62" s="341"/>
      <c r="Q62" s="341"/>
      <c r="R62" s="341"/>
      <c r="S62" s="341"/>
      <c r="T62" s="341"/>
      <c r="U62" s="341"/>
      <c r="V62" s="341"/>
      <c r="W62" s="341"/>
      <c r="X62" s="341"/>
      <c r="Y62" s="440"/>
      <c r="Z62" s="441"/>
      <c r="AA62" s="440"/>
      <c r="AB62" s="440"/>
      <c r="AC62" s="440"/>
      <c r="AD62" s="440"/>
      <c r="AE62" s="440"/>
      <c r="AF62" s="440"/>
      <c r="AG62" s="440"/>
      <c r="AH62" s="440"/>
      <c r="AI62" s="440"/>
      <c r="AJ62" s="440"/>
      <c r="AK62" s="440"/>
      <c r="AL62" s="440"/>
      <c r="AM62" s="338"/>
    </row>
    <row r="63" spans="1:39" ht="15" outlineLevel="1">
      <c r="A63" s="550">
        <v>9</v>
      </c>
      <c r="B63" s="997" t="s">
        <v>103</v>
      </c>
      <c r="C63" s="316" t="s">
        <v>25</v>
      </c>
      <c r="D63" s="320">
        <v>58323</v>
      </c>
      <c r="E63" s="320">
        <f>+'7-e.  2015'!BB32</f>
        <v>58323</v>
      </c>
      <c r="F63" s="320">
        <f>+'7-e.  2015'!BC32</f>
        <v>58323</v>
      </c>
      <c r="G63" s="320">
        <f>+'7-e.  2015'!BD32</f>
        <v>58323</v>
      </c>
      <c r="H63" s="320">
        <f>+'7-e.  2015'!BE32</f>
        <v>58323</v>
      </c>
      <c r="I63" s="320">
        <f>+'7-e.  2015'!BF32</f>
        <v>58323</v>
      </c>
      <c r="J63" s="320">
        <f>+'7-e.  2015'!BG32</f>
        <v>58323</v>
      </c>
      <c r="K63" s="320">
        <f>+'7-e.  2015'!BH32</f>
        <v>58323</v>
      </c>
      <c r="L63" s="320">
        <f>+'7-e.  2015'!BI32</f>
        <v>58323</v>
      </c>
      <c r="M63" s="320">
        <f>+'7-e.  2015'!BJ32</f>
        <v>58323</v>
      </c>
      <c r="N63" s="320">
        <v>12</v>
      </c>
      <c r="O63" s="320">
        <v>39</v>
      </c>
      <c r="P63" s="320">
        <f>+'7-e.  2015'!W32</f>
        <v>39</v>
      </c>
      <c r="Q63" s="320">
        <f>+'7-e.  2015'!X32</f>
        <v>39</v>
      </c>
      <c r="R63" s="320">
        <f>+'7-e.  2015'!Y32</f>
        <v>39</v>
      </c>
      <c r="S63" s="320">
        <f>+'7-e.  2015'!Z32</f>
        <v>39</v>
      </c>
      <c r="T63" s="320">
        <f>+'7-e.  2015'!AA32</f>
        <v>39</v>
      </c>
      <c r="U63" s="320">
        <f>+'7-e.  2015'!AB32</f>
        <v>39</v>
      </c>
      <c r="V63" s="320">
        <f>+'7-e.  2015'!AC32</f>
        <v>39</v>
      </c>
      <c r="W63" s="320">
        <f>+'7-e.  2015'!AD32</f>
        <v>39</v>
      </c>
      <c r="X63" s="320">
        <f>+'7-e.  2015'!AE32</f>
        <v>39</v>
      </c>
      <c r="Y63" s="439"/>
      <c r="Z63" s="434"/>
      <c r="AA63" s="434">
        <v>1</v>
      </c>
      <c r="AB63" s="434"/>
      <c r="AC63" s="434"/>
      <c r="AD63" s="434"/>
      <c r="AE63" s="434"/>
      <c r="AF63" s="439"/>
      <c r="AG63" s="439"/>
      <c r="AH63" s="439"/>
      <c r="AI63" s="439"/>
      <c r="AJ63" s="439"/>
      <c r="AK63" s="439"/>
      <c r="AL63" s="439"/>
      <c r="AM63" s="321">
        <f>SUM(Y63:AL63)</f>
        <v>1</v>
      </c>
    </row>
    <row r="64" spans="1:39" ht="15" outlineLevel="1">
      <c r="B64" s="918" t="s">
        <v>270</v>
      </c>
      <c r="C64" s="316" t="s">
        <v>164</v>
      </c>
      <c r="D64" s="320">
        <v>878463</v>
      </c>
      <c r="E64" s="320">
        <f>+'7-f.  2016'!BB37</f>
        <v>878463</v>
      </c>
      <c r="F64" s="320">
        <f>+'7-f.  2016'!BC37</f>
        <v>878463</v>
      </c>
      <c r="G64" s="320">
        <f>+'7-f.  2016'!BD37</f>
        <v>878463</v>
      </c>
      <c r="H64" s="320">
        <f>+'7-f.  2016'!BE37</f>
        <v>878463</v>
      </c>
      <c r="I64" s="320">
        <f>+'7-f.  2016'!BF37</f>
        <v>878463</v>
      </c>
      <c r="J64" s="320">
        <f>+'7-f.  2016'!BG37</f>
        <v>878463</v>
      </c>
      <c r="K64" s="320">
        <f>+'7-f.  2016'!BH37</f>
        <v>878463</v>
      </c>
      <c r="L64" s="320">
        <f>+'7-f.  2016'!BI37</f>
        <v>878463</v>
      </c>
      <c r="M64" s="320">
        <f>+'7-f.  2016'!BJ37</f>
        <v>878463</v>
      </c>
      <c r="N64" s="320">
        <f>N63</f>
        <v>12</v>
      </c>
      <c r="O64" s="320">
        <v>364</v>
      </c>
      <c r="P64" s="320">
        <f>+'7-f.  2016'!W37</f>
        <v>364</v>
      </c>
      <c r="Q64" s="320">
        <f>+'7-f.  2016'!X37</f>
        <v>364</v>
      </c>
      <c r="R64" s="320">
        <f>+'7-f.  2016'!Y37</f>
        <v>364</v>
      </c>
      <c r="S64" s="320">
        <f>+'7-f.  2016'!Z37</f>
        <v>364</v>
      </c>
      <c r="T64" s="320">
        <f>+'7-f.  2016'!AA37</f>
        <v>364</v>
      </c>
      <c r="U64" s="320">
        <f>+'7-f.  2016'!AB37</f>
        <v>364</v>
      </c>
      <c r="V64" s="320">
        <f>+'7-f.  2016'!AC37</f>
        <v>364</v>
      </c>
      <c r="W64" s="320">
        <f>+'7-f.  2016'!AD37</f>
        <v>364</v>
      </c>
      <c r="X64" s="320">
        <f>+'7-f.  2016'!AE37</f>
        <v>364</v>
      </c>
      <c r="Y64" s="435">
        <f>Y63</f>
        <v>0</v>
      </c>
      <c r="Z64" s="435">
        <f t="shared" ref="Z64" si="92">Z63</f>
        <v>0</v>
      </c>
      <c r="AA64" s="435">
        <f t="shared" ref="AA64" si="93">AA63</f>
        <v>1</v>
      </c>
      <c r="AB64" s="435">
        <f t="shared" ref="AB64" si="94">AB63</f>
        <v>0</v>
      </c>
      <c r="AC64" s="435">
        <f t="shared" ref="AC64" si="95">AC63</f>
        <v>0</v>
      </c>
      <c r="AD64" s="435">
        <f t="shared" ref="AD64" si="96">AD63</f>
        <v>0</v>
      </c>
      <c r="AE64" s="435">
        <f t="shared" ref="AE64" si="97">AE63</f>
        <v>0</v>
      </c>
      <c r="AF64" s="435">
        <f t="shared" ref="AF64" si="98">AF63</f>
        <v>0</v>
      </c>
      <c r="AG64" s="435">
        <f t="shared" ref="AG64" si="99">AG63</f>
        <v>0</v>
      </c>
      <c r="AH64" s="435">
        <f t="shared" ref="AH64" si="100">AH63</f>
        <v>0</v>
      </c>
      <c r="AI64" s="435">
        <f t="shared" ref="AI64" si="101">AI63</f>
        <v>0</v>
      </c>
      <c r="AJ64" s="435">
        <f t="shared" ref="AJ64" si="102">AJ63</f>
        <v>0</v>
      </c>
      <c r="AK64" s="435">
        <f t="shared" ref="AK64" si="103">AK63</f>
        <v>0</v>
      </c>
      <c r="AL64" s="435">
        <f t="shared" ref="AL64" si="104">AL63</f>
        <v>0</v>
      </c>
      <c r="AM64" s="336"/>
    </row>
    <row r="65" spans="1:39" ht="15" outlineLevel="1">
      <c r="B65" s="1001"/>
      <c r="C65" s="337"/>
      <c r="D65" s="341"/>
      <c r="E65" s="341"/>
      <c r="F65" s="341"/>
      <c r="G65" s="341"/>
      <c r="H65" s="341"/>
      <c r="I65" s="341"/>
      <c r="J65" s="341"/>
      <c r="K65" s="341"/>
      <c r="L65" s="341"/>
      <c r="M65" s="341"/>
      <c r="N65" s="316"/>
      <c r="O65" s="341"/>
      <c r="P65" s="341"/>
      <c r="Q65" s="341"/>
      <c r="R65" s="341"/>
      <c r="S65" s="341"/>
      <c r="T65" s="341"/>
      <c r="U65" s="341"/>
      <c r="V65" s="341"/>
      <c r="W65" s="341"/>
      <c r="X65" s="341"/>
      <c r="Y65" s="440"/>
      <c r="Z65" s="440"/>
      <c r="AA65" s="440"/>
      <c r="AB65" s="440"/>
      <c r="AC65" s="440"/>
      <c r="AD65" s="440"/>
      <c r="AE65" s="440"/>
      <c r="AF65" s="440"/>
      <c r="AG65" s="440"/>
      <c r="AH65" s="440"/>
      <c r="AI65" s="440"/>
      <c r="AJ65" s="440"/>
      <c r="AK65" s="440"/>
      <c r="AL65" s="440"/>
      <c r="AM65" s="338"/>
    </row>
    <row r="66" spans="1:39" ht="15" outlineLevel="1">
      <c r="A66" s="550">
        <v>10</v>
      </c>
      <c r="B66" s="997" t="s">
        <v>104</v>
      </c>
      <c r="C66" s="316" t="s">
        <v>25</v>
      </c>
      <c r="D66" s="320">
        <v>596676</v>
      </c>
      <c r="E66" s="320">
        <f>+'7-e.  2015'!BB33</f>
        <v>596676</v>
      </c>
      <c r="F66" s="320">
        <f>+'7-e.  2015'!BC33</f>
        <v>596676</v>
      </c>
      <c r="G66" s="320">
        <f>+'7-e.  2015'!BD33</f>
        <v>0</v>
      </c>
      <c r="H66" s="320">
        <f>+'7-e.  2015'!BE33</f>
        <v>0</v>
      </c>
      <c r="I66" s="320">
        <f>+'7-e.  2015'!BF33</f>
        <v>0</v>
      </c>
      <c r="J66" s="320">
        <f>+'7-e.  2015'!BG33</f>
        <v>0</v>
      </c>
      <c r="K66" s="320">
        <f>+'7-e.  2015'!BH33</f>
        <v>0</v>
      </c>
      <c r="L66" s="320">
        <f>+'7-e.  2015'!BI33</f>
        <v>0</v>
      </c>
      <c r="M66" s="320">
        <f>+'7-e.  2015'!BJ33</f>
        <v>0</v>
      </c>
      <c r="N66" s="320">
        <v>3</v>
      </c>
      <c r="O66" s="320">
        <v>250</v>
      </c>
      <c r="P66" s="320">
        <f>+'7-e.  2015'!W33</f>
        <v>250</v>
      </c>
      <c r="Q66" s="320">
        <f>+'7-e.  2015'!X33</f>
        <v>250</v>
      </c>
      <c r="R66" s="320">
        <f>+'7-e.  2015'!Y33</f>
        <v>0</v>
      </c>
      <c r="S66" s="320">
        <f>+'7-e.  2015'!Z33</f>
        <v>0</v>
      </c>
      <c r="T66" s="320">
        <f>+'7-e.  2015'!AA33</f>
        <v>0</v>
      </c>
      <c r="U66" s="320">
        <f>+'7-e.  2015'!AB33</f>
        <v>0</v>
      </c>
      <c r="V66" s="320">
        <f>+'7-e.  2015'!AC33</f>
        <v>0</v>
      </c>
      <c r="W66" s="320">
        <f>+'7-e.  2015'!AD33</f>
        <v>0</v>
      </c>
      <c r="X66" s="320">
        <f>+'7-e.  2015'!AE33</f>
        <v>0</v>
      </c>
      <c r="Y66" s="439"/>
      <c r="Z66" s="434"/>
      <c r="AA66" s="434">
        <v>1</v>
      </c>
      <c r="AB66" s="434"/>
      <c r="AC66" s="434"/>
      <c r="AD66" s="434"/>
      <c r="AE66" s="434"/>
      <c r="AF66" s="439"/>
      <c r="AG66" s="439"/>
      <c r="AH66" s="439"/>
      <c r="AI66" s="439"/>
      <c r="AJ66" s="439"/>
      <c r="AK66" s="439"/>
      <c r="AL66" s="439"/>
      <c r="AM66" s="321">
        <f>SUM(Y66:AL66)</f>
        <v>1</v>
      </c>
    </row>
    <row r="67" spans="1:39" ht="15" outlineLevel="1">
      <c r="B67" s="918" t="s">
        <v>270</v>
      </c>
      <c r="C67" s="316" t="s">
        <v>164</v>
      </c>
      <c r="D67" s="320"/>
      <c r="E67" s="320"/>
      <c r="F67" s="320"/>
      <c r="G67" s="320"/>
      <c r="H67" s="320"/>
      <c r="I67" s="320"/>
      <c r="J67" s="320"/>
      <c r="K67" s="320"/>
      <c r="L67" s="320"/>
      <c r="M67" s="320"/>
      <c r="N67" s="320">
        <f>N66</f>
        <v>3</v>
      </c>
      <c r="O67" s="320"/>
      <c r="P67" s="320"/>
      <c r="Q67" s="320"/>
      <c r="R67" s="320"/>
      <c r="S67" s="320"/>
      <c r="T67" s="320"/>
      <c r="U67" s="320"/>
      <c r="V67" s="320"/>
      <c r="W67" s="320"/>
      <c r="X67" s="320"/>
      <c r="Y67" s="435">
        <f>Y66</f>
        <v>0</v>
      </c>
      <c r="Z67" s="435">
        <f t="shared" ref="Z67" si="105">Z66</f>
        <v>0</v>
      </c>
      <c r="AA67" s="435">
        <f t="shared" ref="AA67" si="106">AA66</f>
        <v>1</v>
      </c>
      <c r="AB67" s="435">
        <f t="shared" ref="AB67" si="107">AB66</f>
        <v>0</v>
      </c>
      <c r="AC67" s="435">
        <f t="shared" ref="AC67" si="108">AC66</f>
        <v>0</v>
      </c>
      <c r="AD67" s="435">
        <f t="shared" ref="AD67" si="109">AD66</f>
        <v>0</v>
      </c>
      <c r="AE67" s="435">
        <f t="shared" ref="AE67" si="110">AE66</f>
        <v>0</v>
      </c>
      <c r="AF67" s="435">
        <f t="shared" ref="AF67" si="111">AF66</f>
        <v>0</v>
      </c>
      <c r="AG67" s="435">
        <f t="shared" ref="AG67" si="112">AG66</f>
        <v>0</v>
      </c>
      <c r="AH67" s="435">
        <f t="shared" ref="AH67" si="113">AH66</f>
        <v>0</v>
      </c>
      <c r="AI67" s="435">
        <f t="shared" ref="AI67" si="114">AI66</f>
        <v>0</v>
      </c>
      <c r="AJ67" s="435">
        <f t="shared" ref="AJ67" si="115">AJ66</f>
        <v>0</v>
      </c>
      <c r="AK67" s="435">
        <f t="shared" ref="AK67" si="116">AK66</f>
        <v>0</v>
      </c>
      <c r="AL67" s="435">
        <f t="shared" ref="AL67" si="117">AL66</f>
        <v>0</v>
      </c>
      <c r="AM67" s="336"/>
    </row>
    <row r="68" spans="1:39" ht="15" outlineLevel="1">
      <c r="B68" s="1001"/>
      <c r="C68" s="337"/>
      <c r="D68" s="341"/>
      <c r="E68" s="341"/>
      <c r="F68" s="341"/>
      <c r="G68" s="341"/>
      <c r="H68" s="341"/>
      <c r="I68" s="341"/>
      <c r="J68" s="341"/>
      <c r="K68" s="341"/>
      <c r="L68" s="341"/>
      <c r="M68" s="341"/>
      <c r="N68" s="316"/>
      <c r="O68" s="341"/>
      <c r="P68" s="341"/>
      <c r="Q68" s="341"/>
      <c r="R68" s="341"/>
      <c r="S68" s="341"/>
      <c r="T68" s="341"/>
      <c r="U68" s="341"/>
      <c r="V68" s="341"/>
      <c r="W68" s="341"/>
      <c r="X68" s="341"/>
      <c r="Y68" s="440"/>
      <c r="Z68" s="441"/>
      <c r="AA68" s="440"/>
      <c r="AB68" s="440"/>
      <c r="AC68" s="440"/>
      <c r="AD68" s="440"/>
      <c r="AE68" s="440"/>
      <c r="AF68" s="440"/>
      <c r="AG68" s="440"/>
      <c r="AH68" s="440"/>
      <c r="AI68" s="440"/>
      <c r="AJ68" s="440"/>
      <c r="AK68" s="440"/>
      <c r="AL68" s="440"/>
      <c r="AM68" s="338"/>
    </row>
    <row r="69" spans="1:39" ht="15.6" outlineLevel="1">
      <c r="B69" s="996" t="s">
        <v>10</v>
      </c>
      <c r="C69" s="314"/>
      <c r="D69" s="314"/>
      <c r="E69" s="314"/>
      <c r="F69" s="314"/>
      <c r="G69" s="314"/>
      <c r="H69" s="314"/>
      <c r="I69" s="314"/>
      <c r="J69" s="314"/>
      <c r="K69" s="314"/>
      <c r="L69" s="314"/>
      <c r="M69" s="314"/>
      <c r="N69" s="315"/>
      <c r="O69" s="314"/>
      <c r="P69" s="314"/>
      <c r="Q69" s="314"/>
      <c r="R69" s="314"/>
      <c r="S69" s="314"/>
      <c r="T69" s="314"/>
      <c r="U69" s="314"/>
      <c r="V69" s="314"/>
      <c r="W69" s="314"/>
      <c r="X69" s="314"/>
      <c r="Y69" s="438"/>
      <c r="Z69" s="438"/>
      <c r="AA69" s="438"/>
      <c r="AB69" s="438"/>
      <c r="AC69" s="438"/>
      <c r="AD69" s="438"/>
      <c r="AE69" s="438"/>
      <c r="AF69" s="438"/>
      <c r="AG69" s="438"/>
      <c r="AH69" s="438"/>
      <c r="AI69" s="438"/>
      <c r="AJ69" s="438"/>
      <c r="AK69" s="438"/>
      <c r="AL69" s="438"/>
      <c r="AM69" s="317"/>
    </row>
    <row r="70" spans="1:39" ht="15" outlineLevel="1">
      <c r="A70" s="550">
        <v>11</v>
      </c>
      <c r="B70" s="997" t="s">
        <v>105</v>
      </c>
      <c r="C70" s="316" t="s">
        <v>25</v>
      </c>
      <c r="D70" s="320">
        <v>29092220</v>
      </c>
      <c r="E70" s="320">
        <f>+'7-e.  2015'!BB34</f>
        <v>29092220</v>
      </c>
      <c r="F70" s="320">
        <f>+'7-e.  2015'!BC34</f>
        <v>29092220</v>
      </c>
      <c r="G70" s="320">
        <f>+'7-e.  2015'!BD34</f>
        <v>29092220</v>
      </c>
      <c r="H70" s="320">
        <f>+'7-e.  2015'!BE34</f>
        <v>29092220</v>
      </c>
      <c r="I70" s="320">
        <f>+'7-e.  2015'!BF34</f>
        <v>29092220</v>
      </c>
      <c r="J70" s="320">
        <f>+'7-e.  2015'!BG34</f>
        <v>29092220</v>
      </c>
      <c r="K70" s="320">
        <f>+'7-e.  2015'!BH34</f>
        <v>29092220</v>
      </c>
      <c r="L70" s="320">
        <f>+'7-e.  2015'!BI34</f>
        <v>29092220</v>
      </c>
      <c r="M70" s="320">
        <f>+'7-e.  2015'!BJ34</f>
        <v>29092220</v>
      </c>
      <c r="N70" s="320">
        <v>12</v>
      </c>
      <c r="O70" s="320">
        <v>3348</v>
      </c>
      <c r="P70" s="320">
        <f>+'7-e.  2015'!W34</f>
        <v>3348</v>
      </c>
      <c r="Q70" s="320">
        <f>+'7-e.  2015'!X34</f>
        <v>3348</v>
      </c>
      <c r="R70" s="320">
        <f>+'7-e.  2015'!Y34</f>
        <v>3348</v>
      </c>
      <c r="S70" s="320">
        <f>+'7-e.  2015'!Z34</f>
        <v>3348</v>
      </c>
      <c r="T70" s="320">
        <f>+'7-e.  2015'!AA34</f>
        <v>3348</v>
      </c>
      <c r="U70" s="320">
        <f>+'7-e.  2015'!AB34</f>
        <v>3348</v>
      </c>
      <c r="V70" s="320">
        <f>+'7-e.  2015'!AC34</f>
        <v>3348</v>
      </c>
      <c r="W70" s="320">
        <f>+'7-e.  2015'!AD34</f>
        <v>3348</v>
      </c>
      <c r="X70" s="320">
        <f>+'7-e.  2015'!AE34</f>
        <v>3348</v>
      </c>
      <c r="Y70" s="450"/>
      <c r="Z70" s="434"/>
      <c r="AA70" s="434"/>
      <c r="AB70" s="434"/>
      <c r="AC70" s="434">
        <v>1</v>
      </c>
      <c r="AD70" s="434"/>
      <c r="AE70" s="434"/>
      <c r="AF70" s="439"/>
      <c r="AG70" s="439"/>
      <c r="AH70" s="439"/>
      <c r="AI70" s="439"/>
      <c r="AJ70" s="439"/>
      <c r="AK70" s="439"/>
      <c r="AL70" s="439"/>
      <c r="AM70" s="321">
        <f>SUM(Y70:AL70)</f>
        <v>1</v>
      </c>
    </row>
    <row r="71" spans="1:39" ht="15" outlineLevel="1">
      <c r="B71" s="918" t="s">
        <v>270</v>
      </c>
      <c r="C71" s="316" t="s">
        <v>164</v>
      </c>
      <c r="D71" s="320"/>
      <c r="E71" s="320"/>
      <c r="F71" s="320"/>
      <c r="G71" s="320"/>
      <c r="H71" s="320"/>
      <c r="I71" s="320"/>
      <c r="J71" s="320"/>
      <c r="K71" s="320"/>
      <c r="L71" s="320"/>
      <c r="M71" s="320"/>
      <c r="N71" s="320">
        <f>N70</f>
        <v>12</v>
      </c>
      <c r="O71" s="320"/>
      <c r="P71" s="320"/>
      <c r="Q71" s="320"/>
      <c r="R71" s="320"/>
      <c r="S71" s="320"/>
      <c r="T71" s="320"/>
      <c r="U71" s="320"/>
      <c r="V71" s="320"/>
      <c r="W71" s="320"/>
      <c r="X71" s="320"/>
      <c r="Y71" s="435">
        <f>Y70</f>
        <v>0</v>
      </c>
      <c r="Z71" s="435">
        <f t="shared" ref="Z71" si="118">Z70</f>
        <v>0</v>
      </c>
      <c r="AA71" s="435">
        <f t="shared" ref="AA71" si="119">AA70</f>
        <v>0</v>
      </c>
      <c r="AB71" s="435">
        <f t="shared" ref="AB71" si="120">AB70</f>
        <v>0</v>
      </c>
      <c r="AC71" s="435">
        <f t="shared" ref="AC71" si="121">AC70</f>
        <v>1</v>
      </c>
      <c r="AD71" s="435">
        <f t="shared" ref="AD71" si="122">AD70</f>
        <v>0</v>
      </c>
      <c r="AE71" s="435">
        <f t="shared" ref="AE71" si="123">AE70</f>
        <v>0</v>
      </c>
      <c r="AF71" s="435">
        <f t="shared" ref="AF71" si="124">AF70</f>
        <v>0</v>
      </c>
      <c r="AG71" s="435">
        <f t="shared" ref="AG71" si="125">AG70</f>
        <v>0</v>
      </c>
      <c r="AH71" s="435">
        <f t="shared" ref="AH71" si="126">AH70</f>
        <v>0</v>
      </c>
      <c r="AI71" s="435">
        <f t="shared" ref="AI71" si="127">AI70</f>
        <v>0</v>
      </c>
      <c r="AJ71" s="435">
        <f t="shared" ref="AJ71" si="128">AJ70</f>
        <v>0</v>
      </c>
      <c r="AK71" s="435">
        <f t="shared" ref="AK71" si="129">AK70</f>
        <v>0</v>
      </c>
      <c r="AL71" s="435">
        <f t="shared" ref="AL71" si="130">AL70</f>
        <v>0</v>
      </c>
      <c r="AM71" s="322"/>
    </row>
    <row r="72" spans="1:39" ht="15" outlineLevel="1">
      <c r="B72" s="1002"/>
      <c r="C72" s="330"/>
      <c r="D72" s="316"/>
      <c r="E72" s="316"/>
      <c r="F72" s="316"/>
      <c r="G72" s="316"/>
      <c r="H72" s="316"/>
      <c r="I72" s="316"/>
      <c r="J72" s="316"/>
      <c r="K72" s="316"/>
      <c r="L72" s="316"/>
      <c r="M72" s="316"/>
      <c r="N72" s="316"/>
      <c r="O72" s="316"/>
      <c r="P72" s="316"/>
      <c r="Q72" s="316"/>
      <c r="R72" s="316"/>
      <c r="S72" s="316"/>
      <c r="T72" s="316"/>
      <c r="U72" s="316"/>
      <c r="V72" s="316"/>
      <c r="W72" s="316"/>
      <c r="X72" s="316"/>
      <c r="Y72" s="436"/>
      <c r="Z72" s="445"/>
      <c r="AA72" s="445"/>
      <c r="AB72" s="445"/>
      <c r="AC72" s="445"/>
      <c r="AD72" s="445"/>
      <c r="AE72" s="445"/>
      <c r="AF72" s="445"/>
      <c r="AG72" s="445"/>
      <c r="AH72" s="445"/>
      <c r="AI72" s="445"/>
      <c r="AJ72" s="445"/>
      <c r="AK72" s="445"/>
      <c r="AL72" s="445"/>
      <c r="AM72" s="331"/>
    </row>
    <row r="73" spans="1:39" ht="30" outlineLevel="1">
      <c r="A73" s="550">
        <v>12</v>
      </c>
      <c r="B73" s="997" t="s">
        <v>106</v>
      </c>
      <c r="C73" s="316" t="s">
        <v>25</v>
      </c>
      <c r="D73" s="320"/>
      <c r="E73" s="320"/>
      <c r="F73" s="320"/>
      <c r="G73" s="320"/>
      <c r="H73" s="320"/>
      <c r="I73" s="320"/>
      <c r="J73" s="320"/>
      <c r="K73" s="320"/>
      <c r="L73" s="320"/>
      <c r="M73" s="320"/>
      <c r="N73" s="320">
        <v>12</v>
      </c>
      <c r="O73" s="320">
        <v>0</v>
      </c>
      <c r="P73" s="320">
        <f>+'7-e.  2015'!W36</f>
        <v>0</v>
      </c>
      <c r="Q73" s="320">
        <f>+'7-e.  2015'!X36</f>
        <v>0</v>
      </c>
      <c r="R73" s="320">
        <f>+'7-e.  2015'!Y36</f>
        <v>0</v>
      </c>
      <c r="S73" s="320">
        <f>+'7-e.  2015'!Z36</f>
        <v>0</v>
      </c>
      <c r="T73" s="320">
        <f>+'7-e.  2015'!AA36</f>
        <v>0</v>
      </c>
      <c r="U73" s="320">
        <f>+'7-e.  2015'!AB36</f>
        <v>0</v>
      </c>
      <c r="V73" s="320">
        <f>+'7-e.  2015'!AC36</f>
        <v>0</v>
      </c>
      <c r="W73" s="320">
        <f>+'7-e.  2015'!AD36</f>
        <v>0</v>
      </c>
      <c r="X73" s="320">
        <f>+'7-e.  2015'!AE36</f>
        <v>0</v>
      </c>
      <c r="Y73" s="434"/>
      <c r="Z73" s="434"/>
      <c r="AA73" s="434"/>
      <c r="AB73" s="434">
        <v>1</v>
      </c>
      <c r="AC73" s="434"/>
      <c r="AD73" s="434"/>
      <c r="AE73" s="434"/>
      <c r="AF73" s="439"/>
      <c r="AG73" s="439"/>
      <c r="AH73" s="439"/>
      <c r="AI73" s="439"/>
      <c r="AJ73" s="439"/>
      <c r="AK73" s="439"/>
      <c r="AL73" s="439"/>
      <c r="AM73" s="321">
        <f>SUM(Y73:AL73)</f>
        <v>1</v>
      </c>
    </row>
    <row r="74" spans="1:39" ht="15" outlineLevel="1">
      <c r="B74" s="997" t="s">
        <v>270</v>
      </c>
      <c r="C74" s="316" t="s">
        <v>164</v>
      </c>
      <c r="D74" s="320"/>
      <c r="E74" s="320"/>
      <c r="F74" s="320"/>
      <c r="G74" s="320"/>
      <c r="H74" s="320"/>
      <c r="I74" s="320"/>
      <c r="J74" s="320"/>
      <c r="K74" s="320"/>
      <c r="L74" s="320"/>
      <c r="M74" s="320"/>
      <c r="N74" s="320">
        <f>N73</f>
        <v>12</v>
      </c>
      <c r="O74" s="320"/>
      <c r="P74" s="320"/>
      <c r="Q74" s="320"/>
      <c r="R74" s="320"/>
      <c r="S74" s="320"/>
      <c r="T74" s="320"/>
      <c r="U74" s="320"/>
      <c r="V74" s="320"/>
      <c r="W74" s="320"/>
      <c r="X74" s="320"/>
      <c r="Y74" s="435">
        <f>Y73</f>
        <v>0</v>
      </c>
      <c r="Z74" s="435">
        <f t="shared" ref="Z74" si="131">Z73</f>
        <v>0</v>
      </c>
      <c r="AA74" s="435">
        <f t="shared" ref="AA74" si="132">AA73</f>
        <v>0</v>
      </c>
      <c r="AB74" s="435">
        <f t="shared" ref="AB74" si="133">AB73</f>
        <v>1</v>
      </c>
      <c r="AC74" s="435">
        <f t="shared" ref="AC74" si="134">AC73</f>
        <v>0</v>
      </c>
      <c r="AD74" s="435">
        <f t="shared" ref="AD74" si="135">AD73</f>
        <v>0</v>
      </c>
      <c r="AE74" s="435">
        <f t="shared" ref="AE74" si="136">AE73</f>
        <v>0</v>
      </c>
      <c r="AF74" s="435">
        <f t="shared" ref="AF74" si="137">AF73</f>
        <v>0</v>
      </c>
      <c r="AG74" s="435">
        <f t="shared" ref="AG74" si="138">AG73</f>
        <v>0</v>
      </c>
      <c r="AH74" s="435">
        <f t="shared" ref="AH74" si="139">AH73</f>
        <v>0</v>
      </c>
      <c r="AI74" s="435">
        <f t="shared" ref="AI74" si="140">AI73</f>
        <v>0</v>
      </c>
      <c r="AJ74" s="435">
        <f t="shared" ref="AJ74" si="141">AJ73</f>
        <v>0</v>
      </c>
      <c r="AK74" s="435">
        <f t="shared" ref="AK74" si="142">AK73</f>
        <v>0</v>
      </c>
      <c r="AL74" s="435">
        <f t="shared" ref="AL74" si="143">AL73</f>
        <v>0</v>
      </c>
      <c r="AM74" s="322"/>
    </row>
    <row r="75" spans="1:39" ht="15" outlineLevel="1">
      <c r="B75" s="997"/>
      <c r="C75" s="330"/>
      <c r="D75" s="316"/>
      <c r="E75" s="316"/>
      <c r="F75" s="316"/>
      <c r="G75" s="316"/>
      <c r="H75" s="316"/>
      <c r="I75" s="316"/>
      <c r="J75" s="316"/>
      <c r="K75" s="316"/>
      <c r="L75" s="316"/>
      <c r="M75" s="316"/>
      <c r="N75" s="316"/>
      <c r="O75" s="316"/>
      <c r="P75" s="316"/>
      <c r="Q75" s="316"/>
      <c r="R75" s="316"/>
      <c r="S75" s="316"/>
      <c r="T75" s="316"/>
      <c r="U75" s="316"/>
      <c r="V75" s="316"/>
      <c r="W75" s="316"/>
      <c r="X75" s="316"/>
      <c r="Y75" s="446"/>
      <c r="Z75" s="446"/>
      <c r="AA75" s="436"/>
      <c r="AB75" s="436"/>
      <c r="AC75" s="436"/>
      <c r="AD75" s="436"/>
      <c r="AE75" s="436"/>
      <c r="AF75" s="436"/>
      <c r="AG75" s="436"/>
      <c r="AH75" s="436"/>
      <c r="AI75" s="436"/>
      <c r="AJ75" s="436"/>
      <c r="AK75" s="436"/>
      <c r="AL75" s="436"/>
      <c r="AM75" s="331"/>
    </row>
    <row r="76" spans="1:39" ht="15" outlineLevel="1">
      <c r="A76" s="550">
        <v>13</v>
      </c>
      <c r="B76" s="997" t="s">
        <v>107</v>
      </c>
      <c r="C76" s="316" t="s">
        <v>25</v>
      </c>
      <c r="D76" s="320">
        <v>1382502</v>
      </c>
      <c r="E76" s="320">
        <f>+'7-e.  2015'!BB35</f>
        <v>1382502</v>
      </c>
      <c r="F76" s="320">
        <f>+'7-e.  2015'!BC35</f>
        <v>1382502</v>
      </c>
      <c r="G76" s="320">
        <f>+'7-e.  2015'!BD35</f>
        <v>1382502</v>
      </c>
      <c r="H76" s="320">
        <f>+'7-e.  2015'!BE35</f>
        <v>1358635</v>
      </c>
      <c r="I76" s="320">
        <f>+'7-e.  2015'!BF35</f>
        <v>1320160</v>
      </c>
      <c r="J76" s="320">
        <f>+'7-e.  2015'!BG35</f>
        <v>1320160</v>
      </c>
      <c r="K76" s="320">
        <f>+'7-e.  2015'!BH35</f>
        <v>1312773</v>
      </c>
      <c r="L76" s="320">
        <f>+'7-e.  2015'!BI35</f>
        <v>1299574</v>
      </c>
      <c r="M76" s="320">
        <f>+'7-e.  2015'!BJ35</f>
        <v>528341</v>
      </c>
      <c r="N76" s="320">
        <v>12</v>
      </c>
      <c r="O76" s="320">
        <v>116</v>
      </c>
      <c r="P76" s="320">
        <f>+'7-e.  2015'!W35</f>
        <v>116</v>
      </c>
      <c r="Q76" s="320">
        <f>+'7-e.  2015'!X35</f>
        <v>116</v>
      </c>
      <c r="R76" s="320">
        <f>+'7-e.  2015'!Y35</f>
        <v>116</v>
      </c>
      <c r="S76" s="320">
        <f>+'7-e.  2015'!Z35</f>
        <v>116</v>
      </c>
      <c r="T76" s="320">
        <f>+'7-e.  2015'!AA35</f>
        <v>103</v>
      </c>
      <c r="U76" s="320">
        <f>+'7-e.  2015'!AB35</f>
        <v>103</v>
      </c>
      <c r="V76" s="320">
        <f>+'7-e.  2015'!AC35</f>
        <v>103</v>
      </c>
      <c r="W76" s="320">
        <f>+'7-e.  2015'!AD35</f>
        <v>100</v>
      </c>
      <c r="X76" s="320">
        <f>+'7-e.  2015'!AE35</f>
        <v>92</v>
      </c>
      <c r="Y76" s="434"/>
      <c r="Z76" s="434"/>
      <c r="AA76" s="434"/>
      <c r="AB76" s="434">
        <v>1</v>
      </c>
      <c r="AC76" s="434"/>
      <c r="AD76" s="434"/>
      <c r="AE76" s="434"/>
      <c r="AF76" s="439"/>
      <c r="AG76" s="439"/>
      <c r="AH76" s="439"/>
      <c r="AI76" s="439"/>
      <c r="AJ76" s="439"/>
      <c r="AK76" s="439"/>
      <c r="AL76" s="439"/>
      <c r="AM76" s="321">
        <f>SUM(Y76:AL76)</f>
        <v>1</v>
      </c>
    </row>
    <row r="77" spans="1:39" ht="15" outlineLevel="1">
      <c r="B77" s="997" t="s">
        <v>270</v>
      </c>
      <c r="C77" s="316" t="s">
        <v>164</v>
      </c>
      <c r="D77" s="320"/>
      <c r="E77" s="320"/>
      <c r="F77" s="320"/>
      <c r="G77" s="320"/>
      <c r="H77" s="320"/>
      <c r="I77" s="320"/>
      <c r="J77" s="320"/>
      <c r="K77" s="320"/>
      <c r="L77" s="320"/>
      <c r="M77" s="320"/>
      <c r="N77" s="320">
        <f>N76</f>
        <v>12</v>
      </c>
      <c r="O77" s="320"/>
      <c r="P77" s="320"/>
      <c r="Q77" s="320"/>
      <c r="R77" s="320"/>
      <c r="S77" s="320"/>
      <c r="T77" s="320"/>
      <c r="U77" s="320"/>
      <c r="V77" s="320"/>
      <c r="W77" s="320"/>
      <c r="X77" s="320"/>
      <c r="Y77" s="435">
        <f>Y76</f>
        <v>0</v>
      </c>
      <c r="Z77" s="435">
        <f t="shared" ref="Z77:AL77" si="144">Z76</f>
        <v>0</v>
      </c>
      <c r="AA77" s="435">
        <f t="shared" si="144"/>
        <v>0</v>
      </c>
      <c r="AB77" s="435">
        <f t="shared" si="144"/>
        <v>1</v>
      </c>
      <c r="AC77" s="435">
        <f t="shared" si="144"/>
        <v>0</v>
      </c>
      <c r="AD77" s="435">
        <f t="shared" si="144"/>
        <v>0</v>
      </c>
      <c r="AE77" s="435">
        <f t="shared" si="144"/>
        <v>0</v>
      </c>
      <c r="AF77" s="435">
        <f t="shared" si="144"/>
        <v>0</v>
      </c>
      <c r="AG77" s="435">
        <f t="shared" si="144"/>
        <v>0</v>
      </c>
      <c r="AH77" s="435">
        <f t="shared" si="144"/>
        <v>0</v>
      </c>
      <c r="AI77" s="435">
        <f t="shared" si="144"/>
        <v>0</v>
      </c>
      <c r="AJ77" s="435">
        <f t="shared" si="144"/>
        <v>0</v>
      </c>
      <c r="AK77" s="435">
        <f t="shared" si="144"/>
        <v>0</v>
      </c>
      <c r="AL77" s="435">
        <f t="shared" si="144"/>
        <v>0</v>
      </c>
      <c r="AM77" s="331"/>
    </row>
    <row r="78" spans="1:39" ht="15" outlineLevel="1">
      <c r="B78" s="997"/>
      <c r="C78" s="330"/>
      <c r="D78" s="316"/>
      <c r="E78" s="316"/>
      <c r="F78" s="316"/>
      <c r="G78" s="316"/>
      <c r="H78" s="316"/>
      <c r="I78" s="316"/>
      <c r="J78" s="316"/>
      <c r="K78" s="316"/>
      <c r="L78" s="316"/>
      <c r="M78" s="316"/>
      <c r="N78" s="316"/>
      <c r="O78" s="316"/>
      <c r="P78" s="316"/>
      <c r="Q78" s="316"/>
      <c r="R78" s="316"/>
      <c r="S78" s="316"/>
      <c r="T78" s="316"/>
      <c r="U78" s="316"/>
      <c r="V78" s="316"/>
      <c r="W78" s="316"/>
      <c r="X78" s="316"/>
      <c r="Y78" s="436"/>
      <c r="Z78" s="436"/>
      <c r="AA78" s="436"/>
      <c r="AB78" s="436"/>
      <c r="AC78" s="436"/>
      <c r="AD78" s="436"/>
      <c r="AE78" s="436"/>
      <c r="AF78" s="436"/>
      <c r="AG78" s="436"/>
      <c r="AH78" s="436"/>
      <c r="AI78" s="436"/>
      <c r="AJ78" s="436"/>
      <c r="AK78" s="436"/>
      <c r="AL78" s="436"/>
      <c r="AM78" s="331"/>
    </row>
    <row r="79" spans="1:39" ht="15.6" outlineLevel="1">
      <c r="B79" s="996" t="s">
        <v>108</v>
      </c>
      <c r="C79" s="314"/>
      <c r="D79" s="315"/>
      <c r="E79" s="315"/>
      <c r="F79" s="315"/>
      <c r="G79" s="315"/>
      <c r="H79" s="315"/>
      <c r="I79" s="315"/>
      <c r="J79" s="315"/>
      <c r="K79" s="315"/>
      <c r="L79" s="315"/>
      <c r="M79" s="315"/>
      <c r="N79" s="315"/>
      <c r="O79" s="315"/>
      <c r="P79" s="314"/>
      <c r="Q79" s="314"/>
      <c r="R79" s="314"/>
      <c r="S79" s="314"/>
      <c r="T79" s="314"/>
      <c r="U79" s="314"/>
      <c r="V79" s="314"/>
      <c r="W79" s="314"/>
      <c r="X79" s="314"/>
      <c r="Y79" s="438"/>
      <c r="Z79" s="438"/>
      <c r="AA79" s="438"/>
      <c r="AB79" s="438"/>
      <c r="AC79" s="438"/>
      <c r="AD79" s="438"/>
      <c r="AE79" s="438"/>
      <c r="AF79" s="438"/>
      <c r="AG79" s="438"/>
      <c r="AH79" s="438"/>
      <c r="AI79" s="438"/>
      <c r="AJ79" s="438"/>
      <c r="AK79" s="438"/>
      <c r="AL79" s="438"/>
      <c r="AM79" s="317"/>
    </row>
    <row r="80" spans="1:39" ht="15" outlineLevel="1">
      <c r="A80" s="550">
        <v>14</v>
      </c>
      <c r="B80" s="1002" t="s">
        <v>109</v>
      </c>
      <c r="C80" s="316" t="s">
        <v>25</v>
      </c>
      <c r="D80" s="320">
        <v>237547</v>
      </c>
      <c r="E80" s="320">
        <f>+'7-e.  2015'!BB37</f>
        <v>185413</v>
      </c>
      <c r="F80" s="320">
        <f>+'7-e.  2015'!BC37</f>
        <v>176726</v>
      </c>
      <c r="G80" s="320">
        <f>+'7-e.  2015'!BD37</f>
        <v>169475</v>
      </c>
      <c r="H80" s="320">
        <f>+'7-e.  2015'!BE37</f>
        <v>169475</v>
      </c>
      <c r="I80" s="320">
        <f>+'7-e.  2015'!BF37</f>
        <v>169475</v>
      </c>
      <c r="J80" s="320">
        <f>+'7-e.  2015'!BG37</f>
        <v>166931</v>
      </c>
      <c r="K80" s="320">
        <f>+'7-e.  2015'!BH37</f>
        <v>166831</v>
      </c>
      <c r="L80" s="320">
        <f>+'7-e.  2015'!BI37</f>
        <v>86294</v>
      </c>
      <c r="M80" s="320">
        <f>+'7-e.  2015'!BJ37</f>
        <v>85862</v>
      </c>
      <c r="N80" s="320">
        <v>12</v>
      </c>
      <c r="O80" s="320">
        <v>20</v>
      </c>
      <c r="P80" s="320">
        <f>+'7-e.  2015'!W37</f>
        <v>17</v>
      </c>
      <c r="Q80" s="320">
        <f>+'7-e.  2015'!X37</f>
        <v>17</v>
      </c>
      <c r="R80" s="320">
        <f>+'7-e.  2015'!Y37</f>
        <v>16</v>
      </c>
      <c r="S80" s="320">
        <f>+'7-e.  2015'!Z37</f>
        <v>16</v>
      </c>
      <c r="T80" s="320">
        <f>+'7-e.  2015'!AA37</f>
        <v>16</v>
      </c>
      <c r="U80" s="320">
        <f>+'7-e.  2015'!AB37</f>
        <v>16</v>
      </c>
      <c r="V80" s="320">
        <f>+'7-e.  2015'!AC37</f>
        <v>16</v>
      </c>
      <c r="W80" s="320">
        <f>+'7-e.  2015'!AD37</f>
        <v>12</v>
      </c>
      <c r="X80" s="320">
        <f>+'7-e.  2015'!AE37</f>
        <v>12</v>
      </c>
      <c r="Y80" s="434">
        <v>1</v>
      </c>
      <c r="Z80" s="434"/>
      <c r="AA80" s="434"/>
      <c r="AB80" s="434"/>
      <c r="AC80" s="434"/>
      <c r="AD80" s="434"/>
      <c r="AE80" s="434"/>
      <c r="AF80" s="434"/>
      <c r="AG80" s="434"/>
      <c r="AH80" s="434"/>
      <c r="AI80" s="434"/>
      <c r="AJ80" s="434"/>
      <c r="AK80" s="434"/>
      <c r="AL80" s="434"/>
      <c r="AM80" s="321">
        <f>SUM(Y80:AL80)</f>
        <v>1</v>
      </c>
    </row>
    <row r="81" spans="1:39" ht="15" outlineLevel="1">
      <c r="B81" s="918" t="s">
        <v>270</v>
      </c>
      <c r="C81" s="316" t="s">
        <v>164</v>
      </c>
      <c r="D81" s="320">
        <v>21591</v>
      </c>
      <c r="E81" s="320">
        <f>+'7-f.  2016'!BB42</f>
        <v>17590</v>
      </c>
      <c r="F81" s="320">
        <f>+'7-f.  2016'!BC42</f>
        <v>16949</v>
      </c>
      <c r="G81" s="320">
        <f>+'7-f.  2016'!BD42</f>
        <v>16308</v>
      </c>
      <c r="H81" s="320">
        <f>+'7-f.  2016'!BE42</f>
        <v>16308</v>
      </c>
      <c r="I81" s="320">
        <f>+'7-f.  2016'!BF42</f>
        <v>16308</v>
      </c>
      <c r="J81" s="320">
        <f>+'7-f.  2016'!BG42</f>
        <v>15788</v>
      </c>
      <c r="K81" s="320">
        <f>+'7-f.  2016'!BH42</f>
        <v>15788</v>
      </c>
      <c r="L81" s="320">
        <f>+'7-f.  2016'!BI42</f>
        <v>9881</v>
      </c>
      <c r="M81" s="320">
        <f>+'7-f.  2016'!BJ42</f>
        <v>9881</v>
      </c>
      <c r="N81" s="320">
        <f>N80</f>
        <v>12</v>
      </c>
      <c r="O81" s="320">
        <v>2</v>
      </c>
      <c r="P81" s="320">
        <f>+'7-f.  2016'!W42</f>
        <v>2</v>
      </c>
      <c r="Q81" s="320">
        <f>+'7-f.  2016'!X42</f>
        <v>2</v>
      </c>
      <c r="R81" s="320">
        <f>+'7-f.  2016'!Y42</f>
        <v>2</v>
      </c>
      <c r="S81" s="320">
        <f>+'7-f.  2016'!Z42</f>
        <v>2</v>
      </c>
      <c r="T81" s="320">
        <f>+'7-f.  2016'!AA42</f>
        <v>2</v>
      </c>
      <c r="U81" s="320">
        <f>+'7-f.  2016'!AB42</f>
        <v>2</v>
      </c>
      <c r="V81" s="320">
        <f>+'7-f.  2016'!AC42</f>
        <v>2</v>
      </c>
      <c r="W81" s="320">
        <f>+'7-f.  2016'!AD42</f>
        <v>1</v>
      </c>
      <c r="X81" s="320">
        <f>+'7-f.  2016'!AE42</f>
        <v>1</v>
      </c>
      <c r="Y81" s="435">
        <f>Y80</f>
        <v>1</v>
      </c>
      <c r="Z81" s="435">
        <f t="shared" ref="Z81" si="145">Z80</f>
        <v>0</v>
      </c>
      <c r="AA81" s="435">
        <f t="shared" ref="AA81" si="146">AA80</f>
        <v>0</v>
      </c>
      <c r="AB81" s="435">
        <f t="shared" ref="AB81" si="147">AB80</f>
        <v>0</v>
      </c>
      <c r="AC81" s="435">
        <f t="shared" ref="AC81" si="148">AC80</f>
        <v>0</v>
      </c>
      <c r="AD81" s="435">
        <f>AD80</f>
        <v>0</v>
      </c>
      <c r="AE81" s="435">
        <f t="shared" ref="AE81" si="149">AE80</f>
        <v>0</v>
      </c>
      <c r="AF81" s="435">
        <f t="shared" ref="AF81" si="150">AF80</f>
        <v>0</v>
      </c>
      <c r="AG81" s="435">
        <f t="shared" ref="AG81" si="151">AG80</f>
        <v>0</v>
      </c>
      <c r="AH81" s="435">
        <f t="shared" ref="AH81" si="152">AH80</f>
        <v>0</v>
      </c>
      <c r="AI81" s="435">
        <f t="shared" ref="AI81" si="153">AI80</f>
        <v>0</v>
      </c>
      <c r="AJ81" s="435">
        <f t="shared" ref="AJ81" si="154">AJ80</f>
        <v>0</v>
      </c>
      <c r="AK81" s="435">
        <f t="shared" ref="AK81" si="155">AK80</f>
        <v>0</v>
      </c>
      <c r="AL81" s="435">
        <f t="shared" ref="AL81" si="156">AL80</f>
        <v>0</v>
      </c>
      <c r="AM81" s="322"/>
    </row>
    <row r="82" spans="1:39" s="546" customFormat="1" ht="15" outlineLevel="1">
      <c r="A82" s="551"/>
      <c r="B82" s="918"/>
      <c r="C82" s="316"/>
      <c r="D82" s="316"/>
      <c r="E82" s="316"/>
      <c r="F82" s="316"/>
      <c r="G82" s="316"/>
      <c r="H82" s="316"/>
      <c r="I82" s="316"/>
      <c r="J82" s="316"/>
      <c r="K82" s="316"/>
      <c r="L82" s="316"/>
      <c r="M82" s="316"/>
      <c r="N82" s="490"/>
      <c r="O82" s="316"/>
      <c r="P82" s="316"/>
      <c r="Q82" s="316"/>
      <c r="R82" s="316"/>
      <c r="S82" s="316"/>
      <c r="T82" s="316"/>
      <c r="U82" s="316"/>
      <c r="V82" s="316"/>
      <c r="W82" s="316"/>
      <c r="X82" s="316"/>
      <c r="Y82" s="435"/>
      <c r="Z82" s="435"/>
      <c r="AA82" s="435"/>
      <c r="AB82" s="435"/>
      <c r="AC82" s="435"/>
      <c r="AD82" s="435"/>
      <c r="AE82" s="435"/>
      <c r="AF82" s="435"/>
      <c r="AG82" s="435"/>
      <c r="AH82" s="435"/>
      <c r="AI82" s="435"/>
      <c r="AJ82" s="435"/>
      <c r="AK82" s="435"/>
      <c r="AL82" s="435"/>
      <c r="AM82" s="547"/>
    </row>
    <row r="83" spans="1:39" s="334" customFormat="1" ht="15.6" outlineLevel="1">
      <c r="A83" s="551"/>
      <c r="B83" s="996" t="s">
        <v>502</v>
      </c>
      <c r="C83" s="316"/>
      <c r="D83" s="316"/>
      <c r="E83" s="316"/>
      <c r="F83" s="316"/>
      <c r="G83" s="316"/>
      <c r="H83" s="316"/>
      <c r="I83" s="316"/>
      <c r="J83" s="316"/>
      <c r="K83" s="316"/>
      <c r="L83" s="316"/>
      <c r="M83" s="316"/>
      <c r="N83" s="316"/>
      <c r="O83" s="316"/>
      <c r="P83" s="316"/>
      <c r="Q83" s="316"/>
      <c r="R83" s="316"/>
      <c r="S83" s="316"/>
      <c r="T83" s="316"/>
      <c r="U83" s="316"/>
      <c r="V83" s="316"/>
      <c r="W83" s="316"/>
      <c r="X83" s="316"/>
      <c r="Y83" s="436"/>
      <c r="Z83" s="436"/>
      <c r="AA83" s="436"/>
      <c r="AB83" s="436"/>
      <c r="AC83" s="436"/>
      <c r="AD83" s="436"/>
      <c r="AE83" s="440"/>
      <c r="AF83" s="440"/>
      <c r="AG83" s="440"/>
      <c r="AH83" s="440"/>
      <c r="AI83" s="440"/>
      <c r="AJ83" s="440"/>
      <c r="AK83" s="440"/>
      <c r="AL83" s="440"/>
      <c r="AM83" s="548"/>
    </row>
    <row r="84" spans="1:39" ht="15" outlineLevel="1">
      <c r="A84" s="550">
        <v>15</v>
      </c>
      <c r="B84" s="918" t="s">
        <v>816</v>
      </c>
      <c r="C84" s="316" t="s">
        <v>25</v>
      </c>
      <c r="D84" s="320">
        <v>10067644.582556931</v>
      </c>
      <c r="E84" s="320">
        <v>10067644.582556931</v>
      </c>
      <c r="F84" s="320">
        <v>10067644.582556931</v>
      </c>
      <c r="G84" s="320">
        <v>10067644.582556931</v>
      </c>
      <c r="H84" s="320">
        <v>10067644.582556931</v>
      </c>
      <c r="I84" s="320">
        <v>10067644.582556931</v>
      </c>
      <c r="J84" s="320">
        <v>10067644.582556931</v>
      </c>
      <c r="K84" s="320">
        <v>10067644.582556931</v>
      </c>
      <c r="L84" s="320">
        <v>10067644.582556931</v>
      </c>
      <c r="M84" s="320">
        <v>10067644.582556931</v>
      </c>
      <c r="N84" s="320">
        <v>12</v>
      </c>
      <c r="O84" s="320"/>
      <c r="P84" s="320"/>
      <c r="Q84" s="320"/>
      <c r="R84" s="320"/>
      <c r="S84" s="320"/>
      <c r="T84" s="320"/>
      <c r="U84" s="320"/>
      <c r="V84" s="320"/>
      <c r="W84" s="320"/>
      <c r="X84" s="320"/>
      <c r="Y84" s="434"/>
      <c r="Z84" s="434"/>
      <c r="AA84" s="434"/>
      <c r="AB84" s="434"/>
      <c r="AC84" s="434"/>
      <c r="AD84" s="434">
        <v>1</v>
      </c>
      <c r="AE84" s="434"/>
      <c r="AF84" s="434"/>
      <c r="AG84" s="434"/>
      <c r="AH84" s="434"/>
      <c r="AI84" s="434"/>
      <c r="AJ84" s="434"/>
      <c r="AK84" s="434"/>
      <c r="AL84" s="434"/>
      <c r="AM84" s="321">
        <f>SUM(Y84:AL84)</f>
        <v>1</v>
      </c>
    </row>
    <row r="85" spans="1:39" ht="15" outlineLevel="1">
      <c r="B85" s="918" t="s">
        <v>270</v>
      </c>
      <c r="C85" s="316" t="s">
        <v>164</v>
      </c>
      <c r="D85" s="320"/>
      <c r="E85" s="320"/>
      <c r="F85" s="943"/>
      <c r="G85" s="943"/>
      <c r="H85" s="320"/>
      <c r="I85" s="320"/>
      <c r="J85" s="320"/>
      <c r="K85" s="320"/>
      <c r="L85" s="320"/>
      <c r="M85" s="320"/>
      <c r="N85" s="320">
        <f>N84</f>
        <v>12</v>
      </c>
      <c r="O85" s="320"/>
      <c r="P85" s="320"/>
      <c r="Q85" s="320"/>
      <c r="R85" s="320"/>
      <c r="S85" s="320"/>
      <c r="T85" s="320"/>
      <c r="U85" s="320"/>
      <c r="V85" s="320"/>
      <c r="W85" s="320"/>
      <c r="X85" s="320"/>
      <c r="Y85" s="435">
        <f>Y84</f>
        <v>0</v>
      </c>
      <c r="Z85" s="435">
        <f t="shared" ref="Z85:AC85" si="157">Z84</f>
        <v>0</v>
      </c>
      <c r="AA85" s="435">
        <f t="shared" si="157"/>
        <v>0</v>
      </c>
      <c r="AB85" s="435">
        <f t="shared" si="157"/>
        <v>0</v>
      </c>
      <c r="AC85" s="435">
        <f t="shared" si="157"/>
        <v>0</v>
      </c>
      <c r="AD85" s="435">
        <f>AD84</f>
        <v>1</v>
      </c>
      <c r="AE85" s="435">
        <f t="shared" ref="AE85:AL85" si="158">AE84</f>
        <v>0</v>
      </c>
      <c r="AF85" s="435">
        <f t="shared" si="158"/>
        <v>0</v>
      </c>
      <c r="AG85" s="435">
        <f t="shared" si="158"/>
        <v>0</v>
      </c>
      <c r="AH85" s="435">
        <f t="shared" si="158"/>
        <v>0</v>
      </c>
      <c r="AI85" s="435">
        <f t="shared" si="158"/>
        <v>0</v>
      </c>
      <c r="AJ85" s="435">
        <f t="shared" si="158"/>
        <v>0</v>
      </c>
      <c r="AK85" s="435">
        <f t="shared" si="158"/>
        <v>0</v>
      </c>
      <c r="AL85" s="435">
        <f t="shared" si="158"/>
        <v>0</v>
      </c>
      <c r="AM85" s="322"/>
    </row>
    <row r="86" spans="1:39" ht="15" outlineLevel="1">
      <c r="B86" s="1002"/>
      <c r="C86" s="330"/>
      <c r="D86" s="316"/>
      <c r="E86" s="316"/>
      <c r="F86" s="316"/>
      <c r="G86" s="316"/>
      <c r="H86" s="316"/>
      <c r="I86" s="316"/>
      <c r="J86" s="316"/>
      <c r="K86" s="316"/>
      <c r="L86" s="316"/>
      <c r="M86" s="316"/>
      <c r="N86" s="316"/>
      <c r="O86" s="316"/>
      <c r="P86" s="316"/>
      <c r="Q86" s="316"/>
      <c r="R86" s="316"/>
      <c r="S86" s="316"/>
      <c r="T86" s="316"/>
      <c r="U86" s="316"/>
      <c r="V86" s="316"/>
      <c r="W86" s="316"/>
      <c r="X86" s="316"/>
      <c r="Y86" s="436"/>
      <c r="Z86" s="436"/>
      <c r="AA86" s="436"/>
      <c r="AB86" s="436"/>
      <c r="AC86" s="436"/>
      <c r="AD86" s="436"/>
      <c r="AE86" s="436"/>
      <c r="AF86" s="436"/>
      <c r="AG86" s="436"/>
      <c r="AH86" s="436"/>
      <c r="AI86" s="436"/>
      <c r="AJ86" s="436"/>
      <c r="AK86" s="436"/>
      <c r="AL86" s="436"/>
      <c r="AM86" s="331"/>
    </row>
    <row r="87" spans="1:39" s="308" customFormat="1" ht="15" outlineLevel="1">
      <c r="A87" s="550">
        <v>16</v>
      </c>
      <c r="B87" s="1003" t="s">
        <v>503</v>
      </c>
      <c r="C87" s="316" t="s">
        <v>25</v>
      </c>
      <c r="D87" s="320">
        <v>417923</v>
      </c>
      <c r="E87" s="320">
        <f>+'7-e.  2015'!BB43</f>
        <v>417923</v>
      </c>
      <c r="F87" s="320">
        <f>+'7-e.  2015'!BC43</f>
        <v>417923</v>
      </c>
      <c r="G87" s="320">
        <f>+'7-e.  2015'!BD43</f>
        <v>417923</v>
      </c>
      <c r="H87" s="320">
        <f>+'7-e.  2015'!BE43</f>
        <v>417923</v>
      </c>
      <c r="I87" s="320">
        <f>+'7-e.  2015'!BF43</f>
        <v>417923</v>
      </c>
      <c r="J87" s="320">
        <f>+'7-e.  2015'!BG43</f>
        <v>417923</v>
      </c>
      <c r="K87" s="320">
        <f>+'7-e.  2015'!BH43</f>
        <v>417923</v>
      </c>
      <c r="L87" s="320">
        <f>+'7-e.  2015'!BI43</f>
        <v>417923</v>
      </c>
      <c r="M87" s="320">
        <f>+'7-e.  2015'!BJ43</f>
        <v>417923</v>
      </c>
      <c r="N87" s="320">
        <v>12</v>
      </c>
      <c r="O87" s="320"/>
      <c r="P87" s="320"/>
      <c r="Q87" s="320"/>
      <c r="R87" s="320"/>
      <c r="S87" s="320"/>
      <c r="T87" s="320"/>
      <c r="U87" s="320"/>
      <c r="V87" s="320"/>
      <c r="W87" s="320"/>
      <c r="X87" s="320"/>
      <c r="Y87" s="434">
        <v>1</v>
      </c>
      <c r="Z87" s="434"/>
      <c r="AA87" s="434"/>
      <c r="AB87" s="434"/>
      <c r="AC87" s="434"/>
      <c r="AD87" s="434"/>
      <c r="AE87" s="434"/>
      <c r="AF87" s="434"/>
      <c r="AG87" s="434"/>
      <c r="AH87" s="434"/>
      <c r="AI87" s="434"/>
      <c r="AJ87" s="434"/>
      <c r="AK87" s="434"/>
      <c r="AL87" s="434"/>
      <c r="AM87" s="321">
        <f>SUM(Y87:AL87)</f>
        <v>1</v>
      </c>
    </row>
    <row r="88" spans="1:39" s="308" customFormat="1" ht="15" outlineLevel="1">
      <c r="A88" s="550"/>
      <c r="B88" s="1003" t="s">
        <v>270</v>
      </c>
      <c r="C88" s="316" t="s">
        <v>164</v>
      </c>
      <c r="D88" s="320"/>
      <c r="E88" s="320"/>
      <c r="F88" s="320"/>
      <c r="G88" s="320"/>
      <c r="H88" s="320"/>
      <c r="I88" s="320"/>
      <c r="J88" s="320"/>
      <c r="K88" s="320"/>
      <c r="L88" s="320"/>
      <c r="M88" s="320"/>
      <c r="N88" s="320">
        <f>N87</f>
        <v>12</v>
      </c>
      <c r="O88" s="320"/>
      <c r="P88" s="320"/>
      <c r="Q88" s="320"/>
      <c r="R88" s="320"/>
      <c r="S88" s="320"/>
      <c r="T88" s="320"/>
      <c r="U88" s="320"/>
      <c r="V88" s="320"/>
      <c r="W88" s="320"/>
      <c r="X88" s="320"/>
      <c r="Y88" s="435">
        <f>Y87</f>
        <v>1</v>
      </c>
      <c r="Z88" s="435">
        <f t="shared" ref="Z88:AC88" si="159">Z87</f>
        <v>0</v>
      </c>
      <c r="AA88" s="435">
        <f t="shared" si="159"/>
        <v>0</v>
      </c>
      <c r="AB88" s="435">
        <f t="shared" si="159"/>
        <v>0</v>
      </c>
      <c r="AC88" s="435">
        <f t="shared" si="159"/>
        <v>0</v>
      </c>
      <c r="AD88" s="435">
        <f>AD87</f>
        <v>0</v>
      </c>
      <c r="AE88" s="435">
        <f t="shared" ref="AE88:AL88" si="160">AE87</f>
        <v>0</v>
      </c>
      <c r="AF88" s="435">
        <f t="shared" si="160"/>
        <v>0</v>
      </c>
      <c r="AG88" s="435">
        <f t="shared" si="160"/>
        <v>0</v>
      </c>
      <c r="AH88" s="435">
        <f t="shared" si="160"/>
        <v>0</v>
      </c>
      <c r="AI88" s="435">
        <f t="shared" si="160"/>
        <v>0</v>
      </c>
      <c r="AJ88" s="435">
        <f t="shared" si="160"/>
        <v>0</v>
      </c>
      <c r="AK88" s="435">
        <f t="shared" si="160"/>
        <v>0</v>
      </c>
      <c r="AL88" s="435">
        <f t="shared" si="160"/>
        <v>0</v>
      </c>
      <c r="AM88" s="322"/>
    </row>
    <row r="89" spans="1:39" s="308" customFormat="1" ht="15" outlineLevel="1">
      <c r="A89" s="550"/>
      <c r="B89" s="1003"/>
      <c r="C89" s="316"/>
      <c r="D89" s="316"/>
      <c r="E89" s="316"/>
      <c r="F89" s="316"/>
      <c r="G89" s="316"/>
      <c r="H89" s="316"/>
      <c r="I89" s="316"/>
      <c r="J89" s="316"/>
      <c r="K89" s="316"/>
      <c r="L89" s="316"/>
      <c r="M89" s="316"/>
      <c r="N89" s="316"/>
      <c r="O89" s="316"/>
      <c r="P89" s="316"/>
      <c r="Q89" s="316"/>
      <c r="R89" s="316"/>
      <c r="S89" s="316"/>
      <c r="T89" s="316"/>
      <c r="U89" s="316"/>
      <c r="V89" s="316"/>
      <c r="W89" s="316"/>
      <c r="X89" s="316"/>
      <c r="Y89" s="436"/>
      <c r="Z89" s="436"/>
      <c r="AA89" s="436"/>
      <c r="AB89" s="436"/>
      <c r="AC89" s="436"/>
      <c r="AD89" s="436"/>
      <c r="AE89" s="440"/>
      <c r="AF89" s="440"/>
      <c r="AG89" s="440"/>
      <c r="AH89" s="440"/>
      <c r="AI89" s="440"/>
      <c r="AJ89" s="440"/>
      <c r="AK89" s="440"/>
      <c r="AL89" s="440"/>
      <c r="AM89" s="338"/>
    </row>
    <row r="90" spans="1:39" ht="15.6" outlineLevel="1">
      <c r="B90" s="549" t="s">
        <v>508</v>
      </c>
      <c r="C90" s="344"/>
      <c r="D90" s="315"/>
      <c r="E90" s="314"/>
      <c r="F90" s="314"/>
      <c r="G90" s="314"/>
      <c r="H90" s="314"/>
      <c r="I90" s="314"/>
      <c r="J90" s="314"/>
      <c r="K90" s="314"/>
      <c r="L90" s="314"/>
      <c r="M90" s="314"/>
      <c r="N90" s="315"/>
      <c r="O90" s="314"/>
      <c r="P90" s="314"/>
      <c r="Q90" s="314"/>
      <c r="R90" s="314"/>
      <c r="S90" s="314"/>
      <c r="T90" s="314"/>
      <c r="U90" s="314"/>
      <c r="V90" s="314"/>
      <c r="W90" s="314"/>
      <c r="X90" s="314"/>
      <c r="Y90" s="438"/>
      <c r="Z90" s="438"/>
      <c r="AA90" s="438"/>
      <c r="AB90" s="438"/>
      <c r="AC90" s="438"/>
      <c r="AD90" s="438"/>
      <c r="AE90" s="438"/>
      <c r="AF90" s="438"/>
      <c r="AG90" s="438"/>
      <c r="AH90" s="438"/>
      <c r="AI90" s="438"/>
      <c r="AJ90" s="438"/>
      <c r="AK90" s="438"/>
      <c r="AL90" s="438"/>
      <c r="AM90" s="317"/>
    </row>
    <row r="91" spans="1:39" ht="15" outlineLevel="1">
      <c r="A91" s="550">
        <v>17</v>
      </c>
      <c r="B91" s="997" t="s">
        <v>113</v>
      </c>
      <c r="C91" s="316" t="s">
        <v>25</v>
      </c>
      <c r="D91" s="320"/>
      <c r="E91" s="320"/>
      <c r="F91" s="320"/>
      <c r="G91" s="320"/>
      <c r="H91" s="320"/>
      <c r="I91" s="320"/>
      <c r="J91" s="320"/>
      <c r="K91" s="320"/>
      <c r="L91" s="320"/>
      <c r="M91" s="320"/>
      <c r="N91" s="320">
        <v>0</v>
      </c>
      <c r="O91" s="320"/>
      <c r="P91" s="320"/>
      <c r="Q91" s="320"/>
      <c r="R91" s="320"/>
      <c r="S91" s="320"/>
      <c r="T91" s="320"/>
      <c r="U91" s="320"/>
      <c r="V91" s="320"/>
      <c r="W91" s="320"/>
      <c r="X91" s="320"/>
      <c r="Y91" s="450"/>
      <c r="Z91" s="434"/>
      <c r="AA91" s="434"/>
      <c r="AB91" s="434"/>
      <c r="AC91" s="434"/>
      <c r="AD91" s="434"/>
      <c r="AE91" s="434"/>
      <c r="AF91" s="439"/>
      <c r="AG91" s="439"/>
      <c r="AH91" s="439"/>
      <c r="AI91" s="439"/>
      <c r="AJ91" s="439"/>
      <c r="AK91" s="439"/>
      <c r="AL91" s="439"/>
      <c r="AM91" s="321">
        <f>SUM(Y91:AL91)</f>
        <v>0</v>
      </c>
    </row>
    <row r="92" spans="1:39" ht="15" outlineLevel="1">
      <c r="B92" s="918" t="s">
        <v>270</v>
      </c>
      <c r="C92" s="316" t="s">
        <v>164</v>
      </c>
      <c r="D92" s="320"/>
      <c r="E92" s="320"/>
      <c r="F92" s="320"/>
      <c r="G92" s="320"/>
      <c r="H92" s="320"/>
      <c r="I92" s="320"/>
      <c r="J92" s="320"/>
      <c r="K92" s="320"/>
      <c r="L92" s="320"/>
      <c r="M92" s="320"/>
      <c r="N92" s="320">
        <f>N91</f>
        <v>0</v>
      </c>
      <c r="O92" s="320"/>
      <c r="P92" s="320"/>
      <c r="Q92" s="320"/>
      <c r="R92" s="320"/>
      <c r="S92" s="320"/>
      <c r="T92" s="320"/>
      <c r="U92" s="320"/>
      <c r="V92" s="320"/>
      <c r="W92" s="320"/>
      <c r="X92" s="320"/>
      <c r="Y92" s="435">
        <f>Y91</f>
        <v>0</v>
      </c>
      <c r="Z92" s="435">
        <f t="shared" ref="Z92:AL92" si="161">Z91</f>
        <v>0</v>
      </c>
      <c r="AA92" s="435">
        <f t="shared" si="161"/>
        <v>0</v>
      </c>
      <c r="AB92" s="435">
        <f t="shared" si="161"/>
        <v>0</v>
      </c>
      <c r="AC92" s="435">
        <f t="shared" si="161"/>
        <v>0</v>
      </c>
      <c r="AD92" s="435">
        <f t="shared" si="161"/>
        <v>0</v>
      </c>
      <c r="AE92" s="435">
        <f t="shared" si="161"/>
        <v>0</v>
      </c>
      <c r="AF92" s="435">
        <f t="shared" si="161"/>
        <v>0</v>
      </c>
      <c r="AG92" s="435">
        <f t="shared" si="161"/>
        <v>0</v>
      </c>
      <c r="AH92" s="435">
        <f t="shared" si="161"/>
        <v>0</v>
      </c>
      <c r="AI92" s="435">
        <f t="shared" si="161"/>
        <v>0</v>
      </c>
      <c r="AJ92" s="435">
        <f t="shared" si="161"/>
        <v>0</v>
      </c>
      <c r="AK92" s="435">
        <f t="shared" si="161"/>
        <v>0</v>
      </c>
      <c r="AL92" s="435">
        <f t="shared" si="161"/>
        <v>0</v>
      </c>
      <c r="AM92" s="331"/>
    </row>
    <row r="93" spans="1:39" ht="15" outlineLevel="1">
      <c r="B93" s="918"/>
      <c r="C93" s="316"/>
      <c r="D93" s="316"/>
      <c r="E93" s="316"/>
      <c r="F93" s="316"/>
      <c r="G93" s="316"/>
      <c r="H93" s="316"/>
      <c r="I93" s="316"/>
      <c r="J93" s="316"/>
      <c r="K93" s="316"/>
      <c r="L93" s="316"/>
      <c r="M93" s="316"/>
      <c r="N93" s="316"/>
      <c r="O93" s="316"/>
      <c r="P93" s="316"/>
      <c r="Q93" s="316"/>
      <c r="R93" s="316"/>
      <c r="S93" s="316"/>
      <c r="T93" s="316"/>
      <c r="U93" s="316"/>
      <c r="V93" s="316"/>
      <c r="W93" s="316"/>
      <c r="X93" s="316"/>
      <c r="Y93" s="446"/>
      <c r="Z93" s="449"/>
      <c r="AA93" s="449"/>
      <c r="AB93" s="449"/>
      <c r="AC93" s="449"/>
      <c r="AD93" s="449"/>
      <c r="AE93" s="449"/>
      <c r="AF93" s="449"/>
      <c r="AG93" s="449"/>
      <c r="AH93" s="449"/>
      <c r="AI93" s="449"/>
      <c r="AJ93" s="449"/>
      <c r="AK93" s="449"/>
      <c r="AL93" s="449"/>
      <c r="AM93" s="331"/>
    </row>
    <row r="94" spans="1:39" ht="15" outlineLevel="1">
      <c r="A94" s="550">
        <v>18</v>
      </c>
      <c r="B94" s="997" t="s">
        <v>110</v>
      </c>
      <c r="C94" s="316" t="s">
        <v>25</v>
      </c>
      <c r="D94" s="320"/>
      <c r="E94" s="320"/>
      <c r="F94" s="320"/>
      <c r="G94" s="320"/>
      <c r="H94" s="320"/>
      <c r="I94" s="320"/>
      <c r="J94" s="320"/>
      <c r="K94" s="320"/>
      <c r="L94" s="320"/>
      <c r="M94" s="320"/>
      <c r="N94" s="320">
        <v>0</v>
      </c>
      <c r="O94" s="320"/>
      <c r="P94" s="320"/>
      <c r="Q94" s="320"/>
      <c r="R94" s="320"/>
      <c r="S94" s="320"/>
      <c r="T94" s="320"/>
      <c r="U94" s="320"/>
      <c r="V94" s="320"/>
      <c r="W94" s="320"/>
      <c r="X94" s="320"/>
      <c r="Y94" s="450"/>
      <c r="Z94" s="434"/>
      <c r="AA94" s="434"/>
      <c r="AB94" s="434"/>
      <c r="AC94" s="434"/>
      <c r="AD94" s="434"/>
      <c r="AE94" s="434"/>
      <c r="AF94" s="439"/>
      <c r="AG94" s="439"/>
      <c r="AH94" s="439"/>
      <c r="AI94" s="439"/>
      <c r="AJ94" s="439"/>
      <c r="AK94" s="439"/>
      <c r="AL94" s="439"/>
      <c r="AM94" s="321">
        <f>SUM(Y94:AL94)</f>
        <v>0</v>
      </c>
    </row>
    <row r="95" spans="1:39" ht="15" outlineLevel="1">
      <c r="B95" s="918" t="s">
        <v>270</v>
      </c>
      <c r="C95" s="316" t="s">
        <v>164</v>
      </c>
      <c r="D95" s="320"/>
      <c r="E95" s="320"/>
      <c r="F95" s="320"/>
      <c r="G95" s="320"/>
      <c r="H95" s="320"/>
      <c r="I95" s="320"/>
      <c r="J95" s="320"/>
      <c r="K95" s="320"/>
      <c r="L95" s="320"/>
      <c r="M95" s="320"/>
      <c r="N95" s="320">
        <f>N94</f>
        <v>0</v>
      </c>
      <c r="O95" s="320"/>
      <c r="P95" s="320"/>
      <c r="Q95" s="320"/>
      <c r="R95" s="320"/>
      <c r="S95" s="320"/>
      <c r="T95" s="320"/>
      <c r="U95" s="320"/>
      <c r="V95" s="320"/>
      <c r="W95" s="320"/>
      <c r="X95" s="320"/>
      <c r="Y95" s="435">
        <f>Y94</f>
        <v>0</v>
      </c>
      <c r="Z95" s="435">
        <f t="shared" ref="Z95" si="162">Z94</f>
        <v>0</v>
      </c>
      <c r="AA95" s="435">
        <f t="shared" ref="AA95" si="163">AA94</f>
        <v>0</v>
      </c>
      <c r="AB95" s="435">
        <f t="shared" ref="AB95" si="164">AB94</f>
        <v>0</v>
      </c>
      <c r="AC95" s="435">
        <f t="shared" ref="AC95" si="165">AC94</f>
        <v>0</v>
      </c>
      <c r="AD95" s="435">
        <f t="shared" ref="AD95" si="166">AD94</f>
        <v>0</v>
      </c>
      <c r="AE95" s="435">
        <f t="shared" ref="AE95" si="167">AE94</f>
        <v>0</v>
      </c>
      <c r="AF95" s="435">
        <f t="shared" ref="AF95" si="168">AF94</f>
        <v>0</v>
      </c>
      <c r="AG95" s="435">
        <f t="shared" ref="AG95" si="169">AG94</f>
        <v>0</v>
      </c>
      <c r="AH95" s="435">
        <f t="shared" ref="AH95" si="170">AH94</f>
        <v>0</v>
      </c>
      <c r="AI95" s="435">
        <f t="shared" ref="AI95" si="171">AI94</f>
        <v>0</v>
      </c>
      <c r="AJ95" s="435">
        <f t="shared" ref="AJ95" si="172">AJ94</f>
        <v>0</v>
      </c>
      <c r="AK95" s="435">
        <f t="shared" ref="AK95" si="173">AK94</f>
        <v>0</v>
      </c>
      <c r="AL95" s="435">
        <f t="shared" ref="AL95" si="174">AL94</f>
        <v>0</v>
      </c>
      <c r="AM95" s="331"/>
    </row>
    <row r="96" spans="1:39" ht="15" outlineLevel="1">
      <c r="B96" s="1004"/>
      <c r="C96" s="316"/>
      <c r="D96" s="316"/>
      <c r="E96" s="316"/>
      <c r="F96" s="316"/>
      <c r="G96" s="316"/>
      <c r="H96" s="316"/>
      <c r="I96" s="316"/>
      <c r="J96" s="316"/>
      <c r="K96" s="316"/>
      <c r="L96" s="316"/>
      <c r="M96" s="316"/>
      <c r="N96" s="316"/>
      <c r="O96" s="316"/>
      <c r="P96" s="316"/>
      <c r="Q96" s="316"/>
      <c r="R96" s="316"/>
      <c r="S96" s="316"/>
      <c r="T96" s="316"/>
      <c r="U96" s="316"/>
      <c r="V96" s="316"/>
      <c r="W96" s="316"/>
      <c r="X96" s="316"/>
      <c r="Y96" s="447"/>
      <c r="Z96" s="448"/>
      <c r="AA96" s="448"/>
      <c r="AB96" s="448"/>
      <c r="AC96" s="448"/>
      <c r="AD96" s="448"/>
      <c r="AE96" s="448"/>
      <c r="AF96" s="448"/>
      <c r="AG96" s="448"/>
      <c r="AH96" s="448"/>
      <c r="AI96" s="448"/>
      <c r="AJ96" s="448"/>
      <c r="AK96" s="448"/>
      <c r="AL96" s="448"/>
      <c r="AM96" s="322"/>
    </row>
    <row r="97" spans="1:39" ht="15" outlineLevel="1">
      <c r="A97" s="550">
        <v>19</v>
      </c>
      <c r="B97" s="997" t="s">
        <v>112</v>
      </c>
      <c r="C97" s="316" t="s">
        <v>25</v>
      </c>
      <c r="D97" s="320"/>
      <c r="E97" s="320"/>
      <c r="F97" s="320"/>
      <c r="G97" s="320"/>
      <c r="H97" s="320"/>
      <c r="I97" s="320"/>
      <c r="J97" s="320"/>
      <c r="K97" s="320"/>
      <c r="L97" s="320"/>
      <c r="M97" s="320"/>
      <c r="N97" s="320">
        <v>0</v>
      </c>
      <c r="O97" s="320"/>
      <c r="P97" s="320"/>
      <c r="Q97" s="320"/>
      <c r="R97" s="320"/>
      <c r="S97" s="320"/>
      <c r="T97" s="320"/>
      <c r="U97" s="320"/>
      <c r="V97" s="320"/>
      <c r="W97" s="320"/>
      <c r="X97" s="320"/>
      <c r="Y97" s="450"/>
      <c r="Z97" s="434"/>
      <c r="AA97" s="434"/>
      <c r="AB97" s="434"/>
      <c r="AC97" s="434"/>
      <c r="AD97" s="434"/>
      <c r="AE97" s="434"/>
      <c r="AF97" s="439"/>
      <c r="AG97" s="439"/>
      <c r="AH97" s="439"/>
      <c r="AI97" s="439"/>
      <c r="AJ97" s="439"/>
      <c r="AK97" s="439"/>
      <c r="AL97" s="439"/>
      <c r="AM97" s="321">
        <f>SUM(Y97:AL97)</f>
        <v>0</v>
      </c>
    </row>
    <row r="98" spans="1:39" ht="15" outlineLevel="1">
      <c r="B98" s="918" t="s">
        <v>270</v>
      </c>
      <c r="C98" s="316" t="s">
        <v>164</v>
      </c>
      <c r="D98" s="320"/>
      <c r="E98" s="320"/>
      <c r="F98" s="320"/>
      <c r="G98" s="320"/>
      <c r="H98" s="320"/>
      <c r="I98" s="320"/>
      <c r="J98" s="320"/>
      <c r="K98" s="320"/>
      <c r="L98" s="320"/>
      <c r="M98" s="320"/>
      <c r="N98" s="320">
        <f>N97</f>
        <v>0</v>
      </c>
      <c r="O98" s="320"/>
      <c r="P98" s="320"/>
      <c r="Q98" s="320"/>
      <c r="R98" s="320"/>
      <c r="S98" s="320"/>
      <c r="T98" s="320"/>
      <c r="U98" s="320"/>
      <c r="V98" s="320"/>
      <c r="W98" s="320"/>
      <c r="X98" s="320"/>
      <c r="Y98" s="435">
        <f>Y97</f>
        <v>0</v>
      </c>
      <c r="Z98" s="435">
        <f t="shared" ref="Z98:AL98" si="175">Z97</f>
        <v>0</v>
      </c>
      <c r="AA98" s="435">
        <f t="shared" si="175"/>
        <v>0</v>
      </c>
      <c r="AB98" s="435">
        <f t="shared" si="175"/>
        <v>0</v>
      </c>
      <c r="AC98" s="435">
        <f t="shared" si="175"/>
        <v>0</v>
      </c>
      <c r="AD98" s="435">
        <f t="shared" si="175"/>
        <v>0</v>
      </c>
      <c r="AE98" s="435">
        <f t="shared" si="175"/>
        <v>0</v>
      </c>
      <c r="AF98" s="435">
        <f t="shared" si="175"/>
        <v>0</v>
      </c>
      <c r="AG98" s="435">
        <f t="shared" si="175"/>
        <v>0</v>
      </c>
      <c r="AH98" s="435">
        <f t="shared" si="175"/>
        <v>0</v>
      </c>
      <c r="AI98" s="435">
        <f t="shared" si="175"/>
        <v>0</v>
      </c>
      <c r="AJ98" s="435">
        <f t="shared" si="175"/>
        <v>0</v>
      </c>
      <c r="AK98" s="435">
        <f t="shared" si="175"/>
        <v>0</v>
      </c>
      <c r="AL98" s="435">
        <f t="shared" si="175"/>
        <v>0</v>
      </c>
      <c r="AM98" s="322"/>
    </row>
    <row r="99" spans="1:39" ht="15" outlineLevel="1">
      <c r="B99" s="1004"/>
      <c r="C99" s="316"/>
      <c r="D99" s="316"/>
      <c r="E99" s="316"/>
      <c r="F99" s="316"/>
      <c r="G99" s="316"/>
      <c r="H99" s="316"/>
      <c r="I99" s="316"/>
      <c r="J99" s="316"/>
      <c r="K99" s="316"/>
      <c r="L99" s="316"/>
      <c r="M99" s="316"/>
      <c r="N99" s="316"/>
      <c r="O99" s="316"/>
      <c r="P99" s="316"/>
      <c r="Q99" s="316"/>
      <c r="R99" s="316"/>
      <c r="S99" s="316"/>
      <c r="T99" s="316"/>
      <c r="U99" s="316"/>
      <c r="V99" s="316"/>
      <c r="W99" s="316"/>
      <c r="X99" s="316"/>
      <c r="Y99" s="436"/>
      <c r="Z99" s="436"/>
      <c r="AA99" s="436"/>
      <c r="AB99" s="436"/>
      <c r="AC99" s="436"/>
      <c r="AD99" s="436"/>
      <c r="AE99" s="436"/>
      <c r="AF99" s="436"/>
      <c r="AG99" s="436"/>
      <c r="AH99" s="436"/>
      <c r="AI99" s="436"/>
      <c r="AJ99" s="436"/>
      <c r="AK99" s="436"/>
      <c r="AL99" s="436"/>
      <c r="AM99" s="331"/>
    </row>
    <row r="100" spans="1:39" ht="15" outlineLevel="1">
      <c r="A100" s="550">
        <v>20</v>
      </c>
      <c r="B100" s="997" t="s">
        <v>111</v>
      </c>
      <c r="C100" s="316" t="s">
        <v>25</v>
      </c>
      <c r="D100" s="320"/>
      <c r="E100" s="320"/>
      <c r="F100" s="320"/>
      <c r="G100" s="320"/>
      <c r="H100" s="320"/>
      <c r="I100" s="320"/>
      <c r="J100" s="320"/>
      <c r="K100" s="320"/>
      <c r="L100" s="320"/>
      <c r="M100" s="320"/>
      <c r="N100" s="320">
        <v>0</v>
      </c>
      <c r="O100" s="320"/>
      <c r="P100" s="320"/>
      <c r="Q100" s="320"/>
      <c r="R100" s="320"/>
      <c r="S100" s="320"/>
      <c r="T100" s="320"/>
      <c r="U100" s="320"/>
      <c r="V100" s="320"/>
      <c r="W100" s="320"/>
      <c r="X100" s="320"/>
      <c r="Y100" s="450"/>
      <c r="Z100" s="434"/>
      <c r="AA100" s="434"/>
      <c r="AB100" s="434"/>
      <c r="AC100" s="434"/>
      <c r="AD100" s="434"/>
      <c r="AE100" s="434"/>
      <c r="AF100" s="439"/>
      <c r="AG100" s="439"/>
      <c r="AH100" s="439"/>
      <c r="AI100" s="439"/>
      <c r="AJ100" s="439"/>
      <c r="AK100" s="439"/>
      <c r="AL100" s="439"/>
      <c r="AM100" s="321">
        <f>SUM(Y100:AL100)</f>
        <v>0</v>
      </c>
    </row>
    <row r="101" spans="1:39" ht="15" outlineLevel="1">
      <c r="B101" s="918" t="s">
        <v>270</v>
      </c>
      <c r="C101" s="316" t="s">
        <v>164</v>
      </c>
      <c r="D101" s="320"/>
      <c r="E101" s="320"/>
      <c r="F101" s="320"/>
      <c r="G101" s="320"/>
      <c r="H101" s="320"/>
      <c r="I101" s="320"/>
      <c r="J101" s="320"/>
      <c r="K101" s="320"/>
      <c r="L101" s="320"/>
      <c r="M101" s="320"/>
      <c r="N101" s="320">
        <f>N100</f>
        <v>0</v>
      </c>
      <c r="O101" s="320"/>
      <c r="P101" s="320"/>
      <c r="Q101" s="320"/>
      <c r="R101" s="320"/>
      <c r="S101" s="320"/>
      <c r="T101" s="320"/>
      <c r="U101" s="320"/>
      <c r="V101" s="320"/>
      <c r="W101" s="320"/>
      <c r="X101" s="320"/>
      <c r="Y101" s="435">
        <f t="shared" ref="Y101:AL101" si="176">Y100</f>
        <v>0</v>
      </c>
      <c r="Z101" s="435">
        <f t="shared" si="176"/>
        <v>0</v>
      </c>
      <c r="AA101" s="435">
        <f t="shared" si="176"/>
        <v>0</v>
      </c>
      <c r="AB101" s="435">
        <f t="shared" si="176"/>
        <v>0</v>
      </c>
      <c r="AC101" s="435">
        <f t="shared" si="176"/>
        <v>0</v>
      </c>
      <c r="AD101" s="435">
        <f t="shared" si="176"/>
        <v>0</v>
      </c>
      <c r="AE101" s="435">
        <f t="shared" si="176"/>
        <v>0</v>
      </c>
      <c r="AF101" s="435">
        <f t="shared" si="176"/>
        <v>0</v>
      </c>
      <c r="AG101" s="435">
        <f t="shared" si="176"/>
        <v>0</v>
      </c>
      <c r="AH101" s="435">
        <f t="shared" si="176"/>
        <v>0</v>
      </c>
      <c r="AI101" s="435">
        <f t="shared" si="176"/>
        <v>0</v>
      </c>
      <c r="AJ101" s="435">
        <f t="shared" si="176"/>
        <v>0</v>
      </c>
      <c r="AK101" s="435">
        <f t="shared" si="176"/>
        <v>0</v>
      </c>
      <c r="AL101" s="435">
        <f t="shared" si="176"/>
        <v>0</v>
      </c>
      <c r="AM101" s="331"/>
    </row>
    <row r="102" spans="1:39" ht="15.6" outlineLevel="1">
      <c r="B102" s="1005"/>
      <c r="C102" s="325"/>
      <c r="D102" s="316"/>
      <c r="E102" s="316"/>
      <c r="F102" s="316"/>
      <c r="G102" s="316"/>
      <c r="H102" s="316"/>
      <c r="I102" s="316"/>
      <c r="J102" s="316"/>
      <c r="K102" s="316"/>
      <c r="L102" s="316"/>
      <c r="M102" s="316"/>
      <c r="N102" s="325"/>
      <c r="O102" s="316"/>
      <c r="P102" s="316"/>
      <c r="Q102" s="316"/>
      <c r="R102" s="316"/>
      <c r="S102" s="316"/>
      <c r="T102" s="316"/>
      <c r="U102" s="316"/>
      <c r="V102" s="316"/>
      <c r="W102" s="316"/>
      <c r="X102" s="316"/>
      <c r="Y102" s="436"/>
      <c r="Z102" s="436"/>
      <c r="AA102" s="436"/>
      <c r="AB102" s="436"/>
      <c r="AC102" s="436"/>
      <c r="AD102" s="436"/>
      <c r="AE102" s="436"/>
      <c r="AF102" s="436"/>
      <c r="AG102" s="436"/>
      <c r="AH102" s="436"/>
      <c r="AI102" s="436"/>
      <c r="AJ102" s="436"/>
      <c r="AK102" s="436"/>
      <c r="AL102" s="436"/>
      <c r="AM102" s="331"/>
    </row>
    <row r="103" spans="1:39" ht="15.6" outlineLevel="1">
      <c r="B103" s="995" t="s">
        <v>515</v>
      </c>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446"/>
      <c r="Z103" s="449"/>
      <c r="AA103" s="449"/>
      <c r="AB103" s="449"/>
      <c r="AC103" s="449"/>
      <c r="AD103" s="449"/>
      <c r="AE103" s="449"/>
      <c r="AF103" s="449"/>
      <c r="AG103" s="449"/>
      <c r="AH103" s="449"/>
      <c r="AI103" s="449"/>
      <c r="AJ103" s="449"/>
      <c r="AK103" s="449"/>
      <c r="AL103" s="449"/>
      <c r="AM103" s="331"/>
    </row>
    <row r="104" spans="1:39" ht="15.6" outlineLevel="1">
      <c r="B104" s="996" t="s">
        <v>511</v>
      </c>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6"/>
      <c r="Z104" s="449"/>
      <c r="AA104" s="449"/>
      <c r="AB104" s="449"/>
      <c r="AC104" s="449"/>
      <c r="AD104" s="449"/>
      <c r="AE104" s="449"/>
      <c r="AF104" s="449"/>
      <c r="AG104" s="449"/>
      <c r="AH104" s="449"/>
      <c r="AI104" s="449"/>
      <c r="AJ104" s="449"/>
      <c r="AK104" s="449"/>
      <c r="AL104" s="449"/>
      <c r="AM104" s="331"/>
    </row>
    <row r="105" spans="1:39" ht="15" outlineLevel="1">
      <c r="A105" s="550">
        <v>21</v>
      </c>
      <c r="B105" s="997" t="s">
        <v>114</v>
      </c>
      <c r="C105" s="316" t="s">
        <v>25</v>
      </c>
      <c r="D105" s="320">
        <v>3913143</v>
      </c>
      <c r="E105" s="320">
        <f>+'7-e.  2015'!BB44</f>
        <v>3879729</v>
      </c>
      <c r="F105" s="320">
        <f>+'7-e.  2015'!BC44</f>
        <v>3879729</v>
      </c>
      <c r="G105" s="320">
        <f>+'7-e.  2015'!BD44</f>
        <v>3879729</v>
      </c>
      <c r="H105" s="320">
        <f>+'7-e.  2015'!BE44</f>
        <v>3879729</v>
      </c>
      <c r="I105" s="320">
        <f>+'7-e.  2015'!BF44</f>
        <v>3879729</v>
      </c>
      <c r="J105" s="320">
        <f>+'7-e.  2015'!BG44</f>
        <v>3879729</v>
      </c>
      <c r="K105" s="320">
        <f>+'7-e.  2015'!BH44</f>
        <v>3877505</v>
      </c>
      <c r="L105" s="320">
        <f>+'7-e.  2015'!BI44</f>
        <v>3877505</v>
      </c>
      <c r="M105" s="320">
        <f>+'7-e.  2015'!BJ44</f>
        <v>3877505</v>
      </c>
      <c r="N105" s="316">
        <v>12</v>
      </c>
      <c r="O105" s="320">
        <v>252</v>
      </c>
      <c r="P105" s="320">
        <f>+'7-e.  2015'!W44</f>
        <v>250</v>
      </c>
      <c r="Q105" s="320">
        <f>+'7-e.  2015'!X44</f>
        <v>250</v>
      </c>
      <c r="R105" s="320">
        <f>+'7-e.  2015'!Y44</f>
        <v>250</v>
      </c>
      <c r="S105" s="320">
        <f>+'7-e.  2015'!Z44</f>
        <v>250</v>
      </c>
      <c r="T105" s="320">
        <f>+'7-e.  2015'!AA44</f>
        <v>250</v>
      </c>
      <c r="U105" s="320">
        <f>+'7-e.  2015'!AB44</f>
        <v>250</v>
      </c>
      <c r="V105" s="320">
        <f>+'7-e.  2015'!AC44</f>
        <v>249</v>
      </c>
      <c r="W105" s="320">
        <f>+'7-e.  2015'!AD44</f>
        <v>249</v>
      </c>
      <c r="X105" s="320">
        <f>+'7-e.  2015'!AE44</f>
        <v>249</v>
      </c>
      <c r="Y105" s="871">
        <v>1</v>
      </c>
      <c r="Z105" s="434"/>
      <c r="AA105" s="434"/>
      <c r="AB105" s="434"/>
      <c r="AC105" s="434"/>
      <c r="AD105" s="434"/>
      <c r="AE105" s="434"/>
      <c r="AF105" s="434"/>
      <c r="AG105" s="434"/>
      <c r="AH105" s="434"/>
      <c r="AI105" s="434"/>
      <c r="AJ105" s="434"/>
      <c r="AK105" s="434"/>
      <c r="AL105" s="434"/>
      <c r="AM105" s="321">
        <f>SUM(Y105:AL105)</f>
        <v>1</v>
      </c>
    </row>
    <row r="106" spans="1:39" ht="15" outlineLevel="1">
      <c r="B106" s="918" t="s">
        <v>270</v>
      </c>
      <c r="C106" s="316" t="s">
        <v>164</v>
      </c>
      <c r="D106" s="320">
        <v>388248</v>
      </c>
      <c r="E106" s="320">
        <f>+'7-f.  2016'!BB24</f>
        <v>382738</v>
      </c>
      <c r="F106" s="320">
        <f>+'7-f.  2016'!BC24</f>
        <v>382738</v>
      </c>
      <c r="G106" s="320">
        <f>+'7-f.  2016'!BD24</f>
        <v>382738</v>
      </c>
      <c r="H106" s="320">
        <f>+'7-f.  2016'!BE24</f>
        <v>382738</v>
      </c>
      <c r="I106" s="320">
        <f>+'7-f.  2016'!BF24</f>
        <v>382738</v>
      </c>
      <c r="J106" s="320">
        <f>+'7-f.  2016'!BG24</f>
        <v>382738</v>
      </c>
      <c r="K106" s="320">
        <f>+'7-f.  2016'!BH24</f>
        <v>382396</v>
      </c>
      <c r="L106" s="320">
        <f>+'7-f.  2016'!BI24</f>
        <v>382396</v>
      </c>
      <c r="M106" s="320">
        <f>+'7-f.  2016'!BJ24</f>
        <v>382396</v>
      </c>
      <c r="N106" s="316">
        <v>12</v>
      </c>
      <c r="O106" s="320">
        <v>25</v>
      </c>
      <c r="P106" s="320">
        <f>+'7-f.  2016'!W24</f>
        <v>25</v>
      </c>
      <c r="Q106" s="320">
        <f>+'7-f.  2016'!X24</f>
        <v>25</v>
      </c>
      <c r="R106" s="320">
        <f>+'7-f.  2016'!Y24</f>
        <v>25</v>
      </c>
      <c r="S106" s="320">
        <f>+'7-f.  2016'!Z24</f>
        <v>25</v>
      </c>
      <c r="T106" s="320">
        <f>+'7-f.  2016'!AA24</f>
        <v>25</v>
      </c>
      <c r="U106" s="320">
        <f>+'7-f.  2016'!AB24</f>
        <v>25</v>
      </c>
      <c r="V106" s="320">
        <f>+'7-f.  2016'!AC24</f>
        <v>25</v>
      </c>
      <c r="W106" s="320">
        <f>+'7-f.  2016'!AD24</f>
        <v>25</v>
      </c>
      <c r="X106" s="320">
        <f>+'7-f.  2016'!AE24</f>
        <v>25</v>
      </c>
      <c r="Y106" s="435">
        <f>Y105</f>
        <v>1</v>
      </c>
      <c r="Z106" s="435">
        <f t="shared" ref="Z106" si="177">Z105</f>
        <v>0</v>
      </c>
      <c r="AA106" s="435">
        <f t="shared" ref="AA106" si="178">AA105</f>
        <v>0</v>
      </c>
      <c r="AB106" s="435">
        <f t="shared" ref="AB106" si="179">AB105</f>
        <v>0</v>
      </c>
      <c r="AC106" s="435">
        <f t="shared" ref="AC106" si="180">AC105</f>
        <v>0</v>
      </c>
      <c r="AD106" s="435">
        <f t="shared" ref="AD106" si="181">AD105</f>
        <v>0</v>
      </c>
      <c r="AE106" s="435">
        <f t="shared" ref="AE106" si="182">AE105</f>
        <v>0</v>
      </c>
      <c r="AF106" s="435">
        <f t="shared" ref="AF106" si="183">AF105</f>
        <v>0</v>
      </c>
      <c r="AG106" s="435">
        <f t="shared" ref="AG106" si="184">AG105</f>
        <v>0</v>
      </c>
      <c r="AH106" s="435">
        <f t="shared" ref="AH106" si="185">AH105</f>
        <v>0</v>
      </c>
      <c r="AI106" s="435">
        <f t="shared" ref="AI106" si="186">AI105</f>
        <v>0</v>
      </c>
      <c r="AJ106" s="435">
        <f t="shared" ref="AJ106" si="187">AJ105</f>
        <v>0</v>
      </c>
      <c r="AK106" s="435">
        <f t="shared" ref="AK106" si="188">AK105</f>
        <v>0</v>
      </c>
      <c r="AL106" s="435">
        <f t="shared" ref="AL106" si="189">AL105</f>
        <v>0</v>
      </c>
      <c r="AM106" s="331"/>
    </row>
    <row r="107" spans="1:39" ht="15" outlineLevel="1">
      <c r="B107" s="918"/>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446"/>
      <c r="Z107" s="449"/>
      <c r="AA107" s="449"/>
      <c r="AB107" s="449"/>
      <c r="AC107" s="449"/>
      <c r="AD107" s="449"/>
      <c r="AE107" s="449"/>
      <c r="AF107" s="449"/>
      <c r="AG107" s="449"/>
      <c r="AH107" s="449"/>
      <c r="AI107" s="449"/>
      <c r="AJ107" s="449"/>
      <c r="AK107" s="449"/>
      <c r="AL107" s="449"/>
      <c r="AM107" s="331"/>
    </row>
    <row r="108" spans="1:39" ht="15" outlineLevel="1">
      <c r="A108" s="550">
        <v>22</v>
      </c>
      <c r="B108" s="997" t="s">
        <v>115</v>
      </c>
      <c r="C108" s="316" t="s">
        <v>25</v>
      </c>
      <c r="D108" s="320">
        <v>1587453</v>
      </c>
      <c r="E108" s="320">
        <f>+'7-e.  2015'!BB45</f>
        <v>1587453</v>
      </c>
      <c r="F108" s="320">
        <f>+'7-e.  2015'!BC45</f>
        <v>1587453</v>
      </c>
      <c r="G108" s="320">
        <f>+'7-e.  2015'!BD45</f>
        <v>1587453</v>
      </c>
      <c r="H108" s="320">
        <f>+'7-e.  2015'!BE45</f>
        <v>1587453</v>
      </c>
      <c r="I108" s="320">
        <f>+'7-e.  2015'!BF45</f>
        <v>1587453</v>
      </c>
      <c r="J108" s="320">
        <f>+'7-e.  2015'!BG45</f>
        <v>1587453</v>
      </c>
      <c r="K108" s="320">
        <f>+'7-e.  2015'!BH45</f>
        <v>1587453</v>
      </c>
      <c r="L108" s="320">
        <f>+'7-e.  2015'!BI45</f>
        <v>1587453</v>
      </c>
      <c r="M108" s="320">
        <f>+'7-e.  2015'!BJ45</f>
        <v>1587453</v>
      </c>
      <c r="N108" s="316">
        <v>12</v>
      </c>
      <c r="O108" s="320">
        <v>837</v>
      </c>
      <c r="P108" s="320">
        <f>+'7-e.  2015'!W45</f>
        <v>837</v>
      </c>
      <c r="Q108" s="320">
        <f>+'7-e.  2015'!X45</f>
        <v>837</v>
      </c>
      <c r="R108" s="320">
        <f>+'7-e.  2015'!Y45</f>
        <v>837</v>
      </c>
      <c r="S108" s="320">
        <f>+'7-e.  2015'!Z45</f>
        <v>837</v>
      </c>
      <c r="T108" s="320">
        <f>+'7-e.  2015'!AA45</f>
        <v>837</v>
      </c>
      <c r="U108" s="320">
        <f>+'7-e.  2015'!AB45</f>
        <v>837</v>
      </c>
      <c r="V108" s="320">
        <f>+'7-e.  2015'!AC45</f>
        <v>837</v>
      </c>
      <c r="W108" s="320">
        <f>+'7-e.  2015'!AD45</f>
        <v>837</v>
      </c>
      <c r="X108" s="320">
        <f>+'7-e.  2015'!AE45</f>
        <v>837</v>
      </c>
      <c r="Y108" s="871">
        <v>1</v>
      </c>
      <c r="Z108" s="434"/>
      <c r="AA108" s="434"/>
      <c r="AB108" s="434"/>
      <c r="AC108" s="434"/>
      <c r="AD108" s="434"/>
      <c r="AE108" s="434"/>
      <c r="AF108" s="434"/>
      <c r="AG108" s="434"/>
      <c r="AH108" s="434"/>
      <c r="AI108" s="434"/>
      <c r="AJ108" s="434"/>
      <c r="AK108" s="434"/>
      <c r="AL108" s="434"/>
      <c r="AM108" s="321">
        <f>SUM(Y108:AL108)</f>
        <v>1</v>
      </c>
    </row>
    <row r="109" spans="1:39" ht="15" outlineLevel="1">
      <c r="B109" s="918" t="s">
        <v>270</v>
      </c>
      <c r="C109" s="316" t="s">
        <v>164</v>
      </c>
      <c r="D109" s="320">
        <v>172830</v>
      </c>
      <c r="E109" s="320">
        <f>+'7-f.  2016'!BB25</f>
        <v>172830</v>
      </c>
      <c r="F109" s="320">
        <f>+'7-f.  2016'!BC25</f>
        <v>172830</v>
      </c>
      <c r="G109" s="320">
        <f>+'7-f.  2016'!BD25</f>
        <v>172830</v>
      </c>
      <c r="H109" s="320">
        <f>+'7-f.  2016'!BE25</f>
        <v>172830</v>
      </c>
      <c r="I109" s="320">
        <f>+'7-f.  2016'!BF25</f>
        <v>172830</v>
      </c>
      <c r="J109" s="320">
        <f>+'7-f.  2016'!BG25</f>
        <v>172830</v>
      </c>
      <c r="K109" s="320">
        <f>+'7-f.  2016'!BH25</f>
        <v>172830</v>
      </c>
      <c r="L109" s="320">
        <f>+'7-f.  2016'!BI25</f>
        <v>172830</v>
      </c>
      <c r="M109" s="320">
        <f>+'7-f.  2016'!BJ25</f>
        <v>172830</v>
      </c>
      <c r="N109" s="316">
        <v>12</v>
      </c>
      <c r="O109" s="320">
        <v>90</v>
      </c>
      <c r="P109" s="320">
        <f>+'7-f.  2016'!W25</f>
        <v>90</v>
      </c>
      <c r="Q109" s="320">
        <f>+'7-f.  2016'!X25</f>
        <v>90</v>
      </c>
      <c r="R109" s="320">
        <f>+'7-f.  2016'!Y25</f>
        <v>90</v>
      </c>
      <c r="S109" s="320">
        <f>+'7-f.  2016'!Z25</f>
        <v>90</v>
      </c>
      <c r="T109" s="320">
        <f>+'7-f.  2016'!AA25</f>
        <v>90</v>
      </c>
      <c r="U109" s="320">
        <f>+'7-f.  2016'!AB25</f>
        <v>90</v>
      </c>
      <c r="V109" s="320">
        <f>+'7-f.  2016'!AC25</f>
        <v>90</v>
      </c>
      <c r="W109" s="320">
        <f>+'7-f.  2016'!AD25</f>
        <v>90</v>
      </c>
      <c r="X109" s="320">
        <f>+'7-f.  2016'!AE25</f>
        <v>90</v>
      </c>
      <c r="Y109" s="435">
        <f>Y108</f>
        <v>1</v>
      </c>
      <c r="Z109" s="435">
        <f t="shared" ref="Z109" si="190">Z108</f>
        <v>0</v>
      </c>
      <c r="AA109" s="435">
        <f t="shared" ref="AA109" si="191">AA108</f>
        <v>0</v>
      </c>
      <c r="AB109" s="435">
        <f t="shared" ref="AB109" si="192">AB108</f>
        <v>0</v>
      </c>
      <c r="AC109" s="435">
        <f t="shared" ref="AC109" si="193">AC108</f>
        <v>0</v>
      </c>
      <c r="AD109" s="435">
        <f t="shared" ref="AD109" si="194">AD108</f>
        <v>0</v>
      </c>
      <c r="AE109" s="435">
        <f t="shared" ref="AE109" si="195">AE108</f>
        <v>0</v>
      </c>
      <c r="AF109" s="435">
        <f t="shared" ref="AF109" si="196">AF108</f>
        <v>0</v>
      </c>
      <c r="AG109" s="435">
        <f t="shared" ref="AG109" si="197">AG108</f>
        <v>0</v>
      </c>
      <c r="AH109" s="435">
        <f t="shared" ref="AH109" si="198">AH108</f>
        <v>0</v>
      </c>
      <c r="AI109" s="435">
        <f t="shared" ref="AI109" si="199">AI108</f>
        <v>0</v>
      </c>
      <c r="AJ109" s="435">
        <f t="shared" ref="AJ109" si="200">AJ108</f>
        <v>0</v>
      </c>
      <c r="AK109" s="435">
        <f t="shared" ref="AK109" si="201">AK108</f>
        <v>0</v>
      </c>
      <c r="AL109" s="435">
        <f t="shared" ref="AL109" si="202">AL108</f>
        <v>0</v>
      </c>
      <c r="AM109" s="331"/>
    </row>
    <row r="110" spans="1:39" ht="15" outlineLevel="1">
      <c r="B110" s="918"/>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46"/>
      <c r="Z110" s="449"/>
      <c r="AA110" s="449"/>
      <c r="AB110" s="449"/>
      <c r="AC110" s="449"/>
      <c r="AD110" s="449"/>
      <c r="AE110" s="449"/>
      <c r="AF110" s="449"/>
      <c r="AG110" s="449"/>
      <c r="AH110" s="449"/>
      <c r="AI110" s="449"/>
      <c r="AJ110" s="449"/>
      <c r="AK110" s="449"/>
      <c r="AL110" s="449"/>
      <c r="AM110" s="331"/>
    </row>
    <row r="111" spans="1:39" ht="15" outlineLevel="1">
      <c r="A111" s="550">
        <v>23</v>
      </c>
      <c r="B111" s="997" t="s">
        <v>116</v>
      </c>
      <c r="C111" s="316" t="s">
        <v>25</v>
      </c>
      <c r="D111" s="320"/>
      <c r="E111" s="320"/>
      <c r="F111" s="320"/>
      <c r="G111" s="320"/>
      <c r="H111" s="320"/>
      <c r="I111" s="320"/>
      <c r="J111" s="320"/>
      <c r="K111" s="320"/>
      <c r="L111" s="320"/>
      <c r="M111" s="320"/>
      <c r="N111" s="316"/>
      <c r="O111" s="320"/>
      <c r="P111" s="320"/>
      <c r="Q111" s="320"/>
      <c r="R111" s="320"/>
      <c r="S111" s="320"/>
      <c r="T111" s="320"/>
      <c r="U111" s="320"/>
      <c r="V111" s="320"/>
      <c r="W111" s="320"/>
      <c r="X111" s="320"/>
      <c r="Y111" s="434"/>
      <c r="Z111" s="434"/>
      <c r="AA111" s="434"/>
      <c r="AB111" s="434"/>
      <c r="AC111" s="434"/>
      <c r="AD111" s="434"/>
      <c r="AE111" s="434"/>
      <c r="AF111" s="434"/>
      <c r="AG111" s="434"/>
      <c r="AH111" s="434"/>
      <c r="AI111" s="434"/>
      <c r="AJ111" s="434"/>
      <c r="AK111" s="434"/>
      <c r="AL111" s="434"/>
      <c r="AM111" s="321">
        <f>SUM(Y111:AL111)</f>
        <v>0</v>
      </c>
    </row>
    <row r="112" spans="1:39" ht="15" outlineLevel="1">
      <c r="B112" s="918" t="s">
        <v>270</v>
      </c>
      <c r="C112" s="316" t="s">
        <v>164</v>
      </c>
      <c r="D112" s="320"/>
      <c r="E112" s="320"/>
      <c r="F112" s="320"/>
      <c r="G112" s="320"/>
      <c r="H112" s="320"/>
      <c r="I112" s="320"/>
      <c r="J112" s="320"/>
      <c r="K112" s="320"/>
      <c r="L112" s="320"/>
      <c r="M112" s="320"/>
      <c r="N112" s="316"/>
      <c r="O112" s="320"/>
      <c r="P112" s="320"/>
      <c r="Q112" s="320"/>
      <c r="R112" s="320"/>
      <c r="S112" s="320"/>
      <c r="T112" s="320"/>
      <c r="U112" s="320"/>
      <c r="V112" s="320"/>
      <c r="W112" s="320"/>
      <c r="X112" s="320"/>
      <c r="Y112" s="435">
        <f>Y111</f>
        <v>0</v>
      </c>
      <c r="Z112" s="435">
        <f t="shared" ref="Z112" si="203">Z111</f>
        <v>0</v>
      </c>
      <c r="AA112" s="435">
        <f t="shared" ref="AA112" si="204">AA111</f>
        <v>0</v>
      </c>
      <c r="AB112" s="435">
        <f t="shared" ref="AB112" si="205">AB111</f>
        <v>0</v>
      </c>
      <c r="AC112" s="435">
        <f t="shared" ref="AC112" si="206">AC111</f>
        <v>0</v>
      </c>
      <c r="AD112" s="435">
        <f t="shared" ref="AD112" si="207">AD111</f>
        <v>0</v>
      </c>
      <c r="AE112" s="435">
        <f t="shared" ref="AE112" si="208">AE111</f>
        <v>0</v>
      </c>
      <c r="AF112" s="435">
        <f t="shared" ref="AF112" si="209">AF111</f>
        <v>0</v>
      </c>
      <c r="AG112" s="435">
        <f t="shared" ref="AG112" si="210">AG111</f>
        <v>0</v>
      </c>
      <c r="AH112" s="435">
        <f t="shared" ref="AH112" si="211">AH111</f>
        <v>0</v>
      </c>
      <c r="AI112" s="435">
        <f t="shared" ref="AI112" si="212">AI111</f>
        <v>0</v>
      </c>
      <c r="AJ112" s="435">
        <f t="shared" ref="AJ112" si="213">AJ111</f>
        <v>0</v>
      </c>
      <c r="AK112" s="435">
        <f t="shared" ref="AK112" si="214">AK111</f>
        <v>0</v>
      </c>
      <c r="AL112" s="435">
        <f t="shared" ref="AL112" si="215">AL111</f>
        <v>0</v>
      </c>
      <c r="AM112" s="331"/>
    </row>
    <row r="113" spans="1:39" ht="15" outlineLevel="1">
      <c r="B113" s="1004"/>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446"/>
      <c r="Z113" s="449"/>
      <c r="AA113" s="449"/>
      <c r="AB113" s="449"/>
      <c r="AC113" s="449"/>
      <c r="AD113" s="449"/>
      <c r="AE113" s="449"/>
      <c r="AF113" s="449"/>
      <c r="AG113" s="449"/>
      <c r="AH113" s="449"/>
      <c r="AI113" s="449"/>
      <c r="AJ113" s="449"/>
      <c r="AK113" s="449"/>
      <c r="AL113" s="449"/>
      <c r="AM113" s="331"/>
    </row>
    <row r="114" spans="1:39" ht="15" outlineLevel="1">
      <c r="A114" s="550">
        <v>24</v>
      </c>
      <c r="B114" s="997" t="s">
        <v>117</v>
      </c>
      <c r="C114" s="316" t="s">
        <v>25</v>
      </c>
      <c r="D114" s="320"/>
      <c r="E114" s="320"/>
      <c r="F114" s="320"/>
      <c r="G114" s="320"/>
      <c r="H114" s="320"/>
      <c r="I114" s="320"/>
      <c r="J114" s="320"/>
      <c r="K114" s="320"/>
      <c r="L114" s="320"/>
      <c r="M114" s="320"/>
      <c r="N114" s="316"/>
      <c r="O114" s="320"/>
      <c r="P114" s="320"/>
      <c r="Q114" s="320"/>
      <c r="R114" s="320"/>
      <c r="S114" s="320"/>
      <c r="T114" s="320"/>
      <c r="U114" s="320"/>
      <c r="V114" s="320"/>
      <c r="W114" s="320"/>
      <c r="X114" s="320"/>
      <c r="Y114" s="434"/>
      <c r="Z114" s="434"/>
      <c r="AA114" s="434"/>
      <c r="AB114" s="434"/>
      <c r="AC114" s="434"/>
      <c r="AD114" s="434"/>
      <c r="AE114" s="434"/>
      <c r="AF114" s="434"/>
      <c r="AG114" s="434"/>
      <c r="AH114" s="434"/>
      <c r="AI114" s="434"/>
      <c r="AJ114" s="434"/>
      <c r="AK114" s="434"/>
      <c r="AL114" s="434"/>
      <c r="AM114" s="321">
        <f>SUM(Y114:AL114)</f>
        <v>0</v>
      </c>
    </row>
    <row r="115" spans="1:39" ht="15" outlineLevel="1">
      <c r="B115" s="918" t="s">
        <v>270</v>
      </c>
      <c r="C115" s="316" t="s">
        <v>164</v>
      </c>
      <c r="D115" s="320"/>
      <c r="E115" s="320"/>
      <c r="F115" s="320"/>
      <c r="G115" s="320"/>
      <c r="H115" s="320"/>
      <c r="I115" s="320"/>
      <c r="J115" s="320"/>
      <c r="K115" s="320"/>
      <c r="L115" s="320"/>
      <c r="M115" s="320"/>
      <c r="N115" s="316"/>
      <c r="O115" s="320"/>
      <c r="P115" s="320"/>
      <c r="Q115" s="320"/>
      <c r="R115" s="320"/>
      <c r="S115" s="320"/>
      <c r="T115" s="320"/>
      <c r="U115" s="320"/>
      <c r="V115" s="320"/>
      <c r="W115" s="320"/>
      <c r="X115" s="320"/>
      <c r="Y115" s="435">
        <f>Y114</f>
        <v>0</v>
      </c>
      <c r="Z115" s="435">
        <f t="shared" ref="Z115" si="216">Z114</f>
        <v>0</v>
      </c>
      <c r="AA115" s="435">
        <f t="shared" ref="AA115" si="217">AA114</f>
        <v>0</v>
      </c>
      <c r="AB115" s="435">
        <f t="shared" ref="AB115" si="218">AB114</f>
        <v>0</v>
      </c>
      <c r="AC115" s="435">
        <f t="shared" ref="AC115" si="219">AC114</f>
        <v>0</v>
      </c>
      <c r="AD115" s="435">
        <f t="shared" ref="AD115" si="220">AD114</f>
        <v>0</v>
      </c>
      <c r="AE115" s="435">
        <f t="shared" ref="AE115" si="221">AE114</f>
        <v>0</v>
      </c>
      <c r="AF115" s="435">
        <f t="shared" ref="AF115" si="222">AF114</f>
        <v>0</v>
      </c>
      <c r="AG115" s="435">
        <f t="shared" ref="AG115" si="223">AG114</f>
        <v>0</v>
      </c>
      <c r="AH115" s="435">
        <f t="shared" ref="AH115" si="224">AH114</f>
        <v>0</v>
      </c>
      <c r="AI115" s="435">
        <f t="shared" ref="AI115" si="225">AI114</f>
        <v>0</v>
      </c>
      <c r="AJ115" s="435">
        <f t="shared" ref="AJ115" si="226">AJ114</f>
        <v>0</v>
      </c>
      <c r="AK115" s="435">
        <f t="shared" ref="AK115" si="227">AK114</f>
        <v>0</v>
      </c>
      <c r="AL115" s="435">
        <f t="shared" ref="AL115" si="228">AL114</f>
        <v>0</v>
      </c>
      <c r="AM115" s="331"/>
    </row>
    <row r="116" spans="1:39" ht="15" outlineLevel="1">
      <c r="B116" s="918"/>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436"/>
      <c r="Z116" s="449"/>
      <c r="AA116" s="449"/>
      <c r="AB116" s="449"/>
      <c r="AC116" s="449"/>
      <c r="AD116" s="449"/>
      <c r="AE116" s="449"/>
      <c r="AF116" s="449"/>
      <c r="AG116" s="449"/>
      <c r="AH116" s="449"/>
      <c r="AI116" s="449"/>
      <c r="AJ116" s="449"/>
      <c r="AK116" s="449"/>
      <c r="AL116" s="449"/>
      <c r="AM116" s="331"/>
    </row>
    <row r="117" spans="1:39" ht="15.6" outlineLevel="1">
      <c r="B117" s="996" t="s">
        <v>512</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436"/>
      <c r="Z117" s="449"/>
      <c r="AA117" s="449"/>
      <c r="AB117" s="449"/>
      <c r="AC117" s="449"/>
      <c r="AD117" s="449"/>
      <c r="AE117" s="449"/>
      <c r="AF117" s="449"/>
      <c r="AG117" s="449"/>
      <c r="AH117" s="449"/>
      <c r="AI117" s="449"/>
      <c r="AJ117" s="449"/>
      <c r="AK117" s="449"/>
      <c r="AL117" s="449"/>
      <c r="AM117" s="331"/>
    </row>
    <row r="118" spans="1:39" ht="15" outlineLevel="1">
      <c r="A118" s="550">
        <v>25</v>
      </c>
      <c r="B118" s="997" t="s">
        <v>118</v>
      </c>
      <c r="C118" s="316" t="s">
        <v>25</v>
      </c>
      <c r="D118" s="320"/>
      <c r="E118" s="320"/>
      <c r="F118" s="320"/>
      <c r="G118" s="320"/>
      <c r="H118" s="320"/>
      <c r="I118" s="320"/>
      <c r="J118" s="320"/>
      <c r="K118" s="320"/>
      <c r="L118" s="320"/>
      <c r="M118" s="320"/>
      <c r="N118" s="320">
        <v>12</v>
      </c>
      <c r="O118" s="320"/>
      <c r="P118" s="320"/>
      <c r="Q118" s="320"/>
      <c r="R118" s="320"/>
      <c r="S118" s="320"/>
      <c r="T118" s="320"/>
      <c r="U118" s="320"/>
      <c r="V118" s="320"/>
      <c r="W118" s="320"/>
      <c r="X118" s="320"/>
      <c r="Y118" s="450">
        <f>+Y54</f>
        <v>0</v>
      </c>
      <c r="Z118" s="450">
        <f t="shared" ref="Z118:AC118" si="229">+Z54</f>
        <v>0</v>
      </c>
      <c r="AA118" s="450">
        <f t="shared" si="229"/>
        <v>1</v>
      </c>
      <c r="AB118" s="450">
        <f t="shared" si="229"/>
        <v>0</v>
      </c>
      <c r="AC118" s="450">
        <f t="shared" si="229"/>
        <v>0</v>
      </c>
      <c r="AD118" s="434"/>
      <c r="AE118" s="434"/>
      <c r="AF118" s="439"/>
      <c r="AG118" s="439"/>
      <c r="AH118" s="439"/>
      <c r="AI118" s="439"/>
      <c r="AJ118" s="439"/>
      <c r="AK118" s="439"/>
      <c r="AL118" s="439"/>
      <c r="AM118" s="321">
        <f>SUM(Y118:AL118)</f>
        <v>1</v>
      </c>
    </row>
    <row r="119" spans="1:39" ht="15" outlineLevel="1">
      <c r="B119" s="918" t="s">
        <v>270</v>
      </c>
      <c r="C119" s="316" t="s">
        <v>164</v>
      </c>
      <c r="D119" s="320">
        <v>76159</v>
      </c>
      <c r="E119" s="320">
        <f>+'7-f.  2016'!BB28</f>
        <v>76159</v>
      </c>
      <c r="F119" s="320">
        <f>+'7-f.  2016'!BC28</f>
        <v>76159</v>
      </c>
      <c r="G119" s="320">
        <f>+'7-f.  2016'!BD28</f>
        <v>76159</v>
      </c>
      <c r="H119" s="320">
        <f>+'7-f.  2016'!BE28</f>
        <v>76159</v>
      </c>
      <c r="I119" s="320">
        <f>+'7-f.  2016'!BF28</f>
        <v>76159</v>
      </c>
      <c r="J119" s="320">
        <f>+'7-f.  2016'!BG28</f>
        <v>76159</v>
      </c>
      <c r="K119" s="320">
        <f>+'7-f.  2016'!BH28</f>
        <v>76159</v>
      </c>
      <c r="L119" s="320">
        <f>+'7-f.  2016'!BI28</f>
        <v>76159</v>
      </c>
      <c r="M119" s="320">
        <f>+'7-f.  2016'!BJ28</f>
        <v>76159</v>
      </c>
      <c r="N119" s="320">
        <f>N118</f>
        <v>12</v>
      </c>
      <c r="O119" s="320">
        <v>16</v>
      </c>
      <c r="P119" s="320">
        <f>+'7-f.  2016'!W28</f>
        <v>16</v>
      </c>
      <c r="Q119" s="320">
        <f>+'7-f.  2016'!X28</f>
        <v>16</v>
      </c>
      <c r="R119" s="320">
        <f>+'7-f.  2016'!Y28</f>
        <v>16</v>
      </c>
      <c r="S119" s="320">
        <f>+'7-f.  2016'!Z28</f>
        <v>16</v>
      </c>
      <c r="T119" s="320">
        <f>+'7-f.  2016'!AA28</f>
        <v>16</v>
      </c>
      <c r="U119" s="320">
        <f>+'7-f.  2016'!AB28</f>
        <v>16</v>
      </c>
      <c r="V119" s="320">
        <f>+'7-f.  2016'!AC28</f>
        <v>16</v>
      </c>
      <c r="W119" s="320">
        <f>+'7-f.  2016'!AD28</f>
        <v>16</v>
      </c>
      <c r="X119" s="320">
        <f>+'7-f.  2016'!AE28</f>
        <v>16</v>
      </c>
      <c r="Y119" s="435">
        <f>Y118</f>
        <v>0</v>
      </c>
      <c r="Z119" s="435">
        <f t="shared" ref="Z119" si="230">Z118</f>
        <v>0</v>
      </c>
      <c r="AA119" s="435">
        <f t="shared" ref="AA119" si="231">AA118</f>
        <v>1</v>
      </c>
      <c r="AB119" s="435">
        <f t="shared" ref="AB119" si="232">AB118</f>
        <v>0</v>
      </c>
      <c r="AC119" s="435">
        <f t="shared" ref="AC119" si="233">AC118</f>
        <v>0</v>
      </c>
      <c r="AD119" s="435">
        <f t="shared" ref="AD119" si="234">AD118</f>
        <v>0</v>
      </c>
      <c r="AE119" s="435">
        <f t="shared" ref="AE119" si="235">AE118</f>
        <v>0</v>
      </c>
      <c r="AF119" s="435">
        <f t="shared" ref="AF119" si="236">AF118</f>
        <v>0</v>
      </c>
      <c r="AG119" s="435">
        <f t="shared" ref="AG119" si="237">AG118</f>
        <v>0</v>
      </c>
      <c r="AH119" s="435">
        <f t="shared" ref="AH119" si="238">AH118</f>
        <v>0</v>
      </c>
      <c r="AI119" s="435">
        <f t="shared" ref="AI119" si="239">AI118</f>
        <v>0</v>
      </c>
      <c r="AJ119" s="435">
        <f t="shared" ref="AJ119" si="240">AJ118</f>
        <v>0</v>
      </c>
      <c r="AK119" s="435">
        <f t="shared" ref="AK119" si="241">AK118</f>
        <v>0</v>
      </c>
      <c r="AL119" s="435">
        <f t="shared" ref="AL119" si="242">AL118</f>
        <v>0</v>
      </c>
      <c r="AM119" s="331"/>
    </row>
    <row r="120" spans="1:39" ht="15" outlineLevel="1">
      <c r="B120" s="918"/>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6"/>
      <c r="Z120" s="449"/>
      <c r="AA120" s="449"/>
      <c r="AB120" s="449"/>
      <c r="AC120" s="449"/>
      <c r="AD120" s="449"/>
      <c r="AE120" s="449"/>
      <c r="AF120" s="449"/>
      <c r="AG120" s="449"/>
      <c r="AH120" s="449"/>
      <c r="AI120" s="449"/>
      <c r="AJ120" s="449"/>
      <c r="AK120" s="449"/>
      <c r="AL120" s="449"/>
      <c r="AM120" s="331"/>
    </row>
    <row r="121" spans="1:39" ht="15" outlineLevel="1">
      <c r="A121" s="550">
        <v>26</v>
      </c>
      <c r="B121" s="997" t="s">
        <v>119</v>
      </c>
      <c r="C121" s="316" t="s">
        <v>25</v>
      </c>
      <c r="D121" s="320">
        <v>1883044</v>
      </c>
      <c r="E121" s="320">
        <f>+'7-e.  2015'!BB48</f>
        <v>1883044</v>
      </c>
      <c r="F121" s="320">
        <f>+'7-e.  2015'!BC48</f>
        <v>1882176</v>
      </c>
      <c r="G121" s="320">
        <f>+'7-e.  2015'!BD48</f>
        <v>1882176</v>
      </c>
      <c r="H121" s="320">
        <f>+'7-e.  2015'!BE48</f>
        <v>1882176</v>
      </c>
      <c r="I121" s="320">
        <f>+'7-e.  2015'!BF48</f>
        <v>1882176</v>
      </c>
      <c r="J121" s="320">
        <f>+'7-e.  2015'!BG48</f>
        <v>1786538</v>
      </c>
      <c r="K121" s="320">
        <f>+'7-e.  2015'!BH48</f>
        <v>1786538</v>
      </c>
      <c r="L121" s="320">
        <f>+'7-e.  2015'!BI48</f>
        <v>1755270</v>
      </c>
      <c r="M121" s="320">
        <f>+'7-e.  2015'!BJ48</f>
        <v>1432240</v>
      </c>
      <c r="N121" s="320">
        <v>12</v>
      </c>
      <c r="O121" s="320">
        <v>260</v>
      </c>
      <c r="P121" s="320">
        <f>+'7-e.  2015'!W48</f>
        <v>260</v>
      </c>
      <c r="Q121" s="320">
        <f>+'7-e.  2015'!X48</f>
        <v>260</v>
      </c>
      <c r="R121" s="320">
        <f>+'7-e.  2015'!Y48</f>
        <v>260</v>
      </c>
      <c r="S121" s="320">
        <f>+'7-e.  2015'!Z48</f>
        <v>260</v>
      </c>
      <c r="T121" s="320">
        <f>+'7-e.  2015'!AA48</f>
        <v>260</v>
      </c>
      <c r="U121" s="320">
        <f>+'7-e.  2015'!AB48</f>
        <v>245</v>
      </c>
      <c r="V121" s="320">
        <f>+'7-e.  2015'!AC48</f>
        <v>245</v>
      </c>
      <c r="W121" s="320">
        <f>+'7-e.  2015'!AD48</f>
        <v>243</v>
      </c>
      <c r="X121" s="320">
        <f>+'7-e.  2015'!AE48</f>
        <v>195</v>
      </c>
      <c r="Y121" s="450"/>
      <c r="Z121" s="871">
        <v>1</v>
      </c>
      <c r="AA121" s="561"/>
      <c r="AB121" s="434"/>
      <c r="AC121" s="561"/>
      <c r="AD121" s="434"/>
      <c r="AE121" s="434"/>
      <c r="AF121" s="439"/>
      <c r="AG121" s="439"/>
      <c r="AH121" s="439"/>
      <c r="AI121" s="439"/>
      <c r="AJ121" s="439"/>
      <c r="AK121" s="439"/>
      <c r="AL121" s="439"/>
      <c r="AM121" s="321">
        <f>SUM(Y121:AL121)</f>
        <v>1</v>
      </c>
    </row>
    <row r="122" spans="1:39" ht="15" outlineLevel="1">
      <c r="B122" s="918" t="s">
        <v>270</v>
      </c>
      <c r="C122" s="316" t="s">
        <v>164</v>
      </c>
      <c r="D122" s="320">
        <v>3004373</v>
      </c>
      <c r="E122" s="320">
        <f>+'7-f.  2016'!BB29+44149</f>
        <v>2911346</v>
      </c>
      <c r="F122" s="320">
        <f>+'7-f.  2016'!BC29+54181</f>
        <v>2894908</v>
      </c>
      <c r="G122" s="320">
        <f>+'7-f.  2016'!BD29+57854</f>
        <v>2898581</v>
      </c>
      <c r="H122" s="320">
        <f>+'7-f.  2016'!BE29</f>
        <v>2840727</v>
      </c>
      <c r="I122" s="320">
        <f>+'7-f.  2016'!BF29</f>
        <v>2840727</v>
      </c>
      <c r="J122" s="320">
        <f>+'7-f.  2016'!BG29</f>
        <v>2695898</v>
      </c>
      <c r="K122" s="320">
        <f>+'7-f.  2016'!BH29</f>
        <v>2695898</v>
      </c>
      <c r="L122" s="320">
        <f>+'7-f.  2016'!BI29</f>
        <v>2681930</v>
      </c>
      <c r="M122" s="320">
        <f>+'7-f.  2016'!BJ29</f>
        <v>2223924</v>
      </c>
      <c r="N122" s="320">
        <f>N121</f>
        <v>12</v>
      </c>
      <c r="O122" s="320">
        <v>475</v>
      </c>
      <c r="P122" s="320">
        <f>+'7-f.  2016'!W29+11</f>
        <v>443</v>
      </c>
      <c r="Q122" s="320">
        <f>+'7-f.  2016'!X29+14</f>
        <v>438</v>
      </c>
      <c r="R122" s="320">
        <f>+'7-f.  2016'!Y29+15</f>
        <v>439</v>
      </c>
      <c r="S122" s="320">
        <f>+'7-f.  2016'!Z29</f>
        <v>424</v>
      </c>
      <c r="T122" s="320">
        <f>+'7-f.  2016'!AA29</f>
        <v>424</v>
      </c>
      <c r="U122" s="320">
        <f>+'7-f.  2016'!AB29</f>
        <v>402</v>
      </c>
      <c r="V122" s="320">
        <f>+'7-f.  2016'!AC29</f>
        <v>402</v>
      </c>
      <c r="W122" s="320">
        <f>+'7-f.  2016'!AD29</f>
        <v>398</v>
      </c>
      <c r="X122" s="320">
        <f>+'7-f.  2016'!AE29</f>
        <v>328</v>
      </c>
      <c r="Y122" s="435">
        <f>Y121</f>
        <v>0</v>
      </c>
      <c r="Z122" s="435">
        <f t="shared" ref="Z122" si="243">Z121</f>
        <v>1</v>
      </c>
      <c r="AA122" s="435">
        <f t="shared" ref="AA122" si="244">AA121</f>
        <v>0</v>
      </c>
      <c r="AB122" s="435">
        <f t="shared" ref="AB122" si="245">AB121</f>
        <v>0</v>
      </c>
      <c r="AC122" s="435">
        <f t="shared" ref="AC122" si="246">AC121</f>
        <v>0</v>
      </c>
      <c r="AD122" s="435">
        <f t="shared" ref="AD122" si="247">AD121</f>
        <v>0</v>
      </c>
      <c r="AE122" s="435">
        <f t="shared" ref="AE122" si="248">AE121</f>
        <v>0</v>
      </c>
      <c r="AF122" s="435">
        <f t="shared" ref="AF122" si="249">AF121</f>
        <v>0</v>
      </c>
      <c r="AG122" s="435">
        <f t="shared" ref="AG122" si="250">AG121</f>
        <v>0</v>
      </c>
      <c r="AH122" s="435">
        <f t="shared" ref="AH122" si="251">AH121</f>
        <v>0</v>
      </c>
      <c r="AI122" s="435">
        <f t="shared" ref="AI122" si="252">AI121</f>
        <v>0</v>
      </c>
      <c r="AJ122" s="435">
        <f t="shared" ref="AJ122" si="253">AJ121</f>
        <v>0</v>
      </c>
      <c r="AK122" s="435">
        <f t="shared" ref="AK122" si="254">AK121</f>
        <v>0</v>
      </c>
      <c r="AL122" s="435">
        <f t="shared" ref="AL122" si="255">AL121</f>
        <v>0</v>
      </c>
      <c r="AM122" s="331"/>
    </row>
    <row r="123" spans="1:39" ht="15" outlineLevel="1">
      <c r="B123" s="918"/>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6"/>
      <c r="Z123" s="449"/>
      <c r="AA123" s="449"/>
      <c r="AB123" s="449"/>
      <c r="AC123" s="449"/>
      <c r="AD123" s="449"/>
      <c r="AE123" s="449"/>
      <c r="AF123" s="449"/>
      <c r="AG123" s="449"/>
      <c r="AH123" s="449"/>
      <c r="AI123" s="449"/>
      <c r="AJ123" s="449"/>
      <c r="AK123" s="449"/>
      <c r="AL123" s="449"/>
      <c r="AM123" s="331"/>
    </row>
    <row r="124" spans="1:39" ht="15" outlineLevel="1">
      <c r="A124" s="550">
        <v>27</v>
      </c>
      <c r="B124" s="997" t="s">
        <v>120</v>
      </c>
      <c r="C124" s="316" t="s">
        <v>25</v>
      </c>
      <c r="D124" s="320"/>
      <c r="E124" s="320"/>
      <c r="F124" s="320"/>
      <c r="G124" s="320"/>
      <c r="H124" s="320"/>
      <c r="I124" s="320"/>
      <c r="J124" s="320"/>
      <c r="K124" s="320"/>
      <c r="L124" s="320"/>
      <c r="M124" s="320"/>
      <c r="N124" s="320">
        <v>12</v>
      </c>
      <c r="O124" s="320"/>
      <c r="P124" s="320"/>
      <c r="Q124" s="320"/>
      <c r="R124" s="320"/>
      <c r="S124" s="320"/>
      <c r="T124" s="320"/>
      <c r="U124" s="320"/>
      <c r="V124" s="320"/>
      <c r="W124" s="320"/>
      <c r="X124" s="320"/>
      <c r="Y124" s="450"/>
      <c r="Z124" s="434"/>
      <c r="AA124" s="434"/>
      <c r="AB124" s="434"/>
      <c r="AC124" s="434"/>
      <c r="AD124" s="434"/>
      <c r="AE124" s="434"/>
      <c r="AF124" s="439"/>
      <c r="AG124" s="439"/>
      <c r="AH124" s="439"/>
      <c r="AI124" s="439"/>
      <c r="AJ124" s="439"/>
      <c r="AK124" s="439"/>
      <c r="AL124" s="439"/>
      <c r="AM124" s="321">
        <f>SUM(Y124:AL124)</f>
        <v>0</v>
      </c>
    </row>
    <row r="125" spans="1:39" ht="15" outlineLevel="1">
      <c r="B125" s="918" t="s">
        <v>270</v>
      </c>
      <c r="C125" s="316" t="s">
        <v>164</v>
      </c>
      <c r="D125" s="320"/>
      <c r="E125" s="320"/>
      <c r="F125" s="320"/>
      <c r="G125" s="320"/>
      <c r="H125" s="320"/>
      <c r="I125" s="320"/>
      <c r="J125" s="320"/>
      <c r="K125" s="320"/>
      <c r="L125" s="320"/>
      <c r="M125" s="320"/>
      <c r="N125" s="320">
        <f>N124</f>
        <v>12</v>
      </c>
      <c r="O125" s="320"/>
      <c r="P125" s="320"/>
      <c r="Q125" s="320"/>
      <c r="R125" s="320"/>
      <c r="S125" s="320"/>
      <c r="T125" s="320"/>
      <c r="U125" s="320"/>
      <c r="V125" s="320"/>
      <c r="W125" s="320"/>
      <c r="X125" s="320"/>
      <c r="Y125" s="435">
        <f>Y124</f>
        <v>0</v>
      </c>
      <c r="Z125" s="435">
        <f t="shared" ref="Z125" si="256">Z124</f>
        <v>0</v>
      </c>
      <c r="AA125" s="435">
        <f t="shared" ref="AA125" si="257">AA124</f>
        <v>0</v>
      </c>
      <c r="AB125" s="435">
        <f t="shared" ref="AB125" si="258">AB124</f>
        <v>0</v>
      </c>
      <c r="AC125" s="435">
        <f t="shared" ref="AC125" si="259">AC124</f>
        <v>0</v>
      </c>
      <c r="AD125" s="435">
        <f t="shared" ref="AD125" si="260">AD124</f>
        <v>0</v>
      </c>
      <c r="AE125" s="435">
        <f t="shared" ref="AE125" si="261">AE124</f>
        <v>0</v>
      </c>
      <c r="AF125" s="435">
        <f t="shared" ref="AF125" si="262">AF124</f>
        <v>0</v>
      </c>
      <c r="AG125" s="435">
        <f t="shared" ref="AG125" si="263">AG124</f>
        <v>0</v>
      </c>
      <c r="AH125" s="435">
        <f t="shared" ref="AH125" si="264">AH124</f>
        <v>0</v>
      </c>
      <c r="AI125" s="435">
        <f t="shared" ref="AI125" si="265">AI124</f>
        <v>0</v>
      </c>
      <c r="AJ125" s="435">
        <f t="shared" ref="AJ125" si="266">AJ124</f>
        <v>0</v>
      </c>
      <c r="AK125" s="435">
        <f t="shared" ref="AK125" si="267">AK124</f>
        <v>0</v>
      </c>
      <c r="AL125" s="435">
        <f t="shared" ref="AL125" si="268">AL124</f>
        <v>0</v>
      </c>
      <c r="AM125" s="331"/>
    </row>
    <row r="126" spans="1:39" ht="15" outlineLevel="1">
      <c r="B126" s="918"/>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436"/>
      <c r="Z126" s="449"/>
      <c r="AA126" s="449"/>
      <c r="AB126" s="449"/>
      <c r="AC126" s="449"/>
      <c r="AD126" s="449"/>
      <c r="AE126" s="449"/>
      <c r="AF126" s="449"/>
      <c r="AG126" s="449"/>
      <c r="AH126" s="449"/>
      <c r="AI126" s="449"/>
      <c r="AJ126" s="449"/>
      <c r="AK126" s="449"/>
      <c r="AL126" s="449"/>
      <c r="AM126" s="331"/>
    </row>
    <row r="127" spans="1:39" ht="15" outlineLevel="1">
      <c r="A127" s="550">
        <v>28</v>
      </c>
      <c r="B127" s="997" t="s">
        <v>121</v>
      </c>
      <c r="C127" s="316" t="s">
        <v>25</v>
      </c>
      <c r="D127" s="320"/>
      <c r="E127" s="320"/>
      <c r="F127" s="320"/>
      <c r="G127" s="320"/>
      <c r="H127" s="320"/>
      <c r="I127" s="320"/>
      <c r="J127" s="320"/>
      <c r="K127" s="320"/>
      <c r="L127" s="320"/>
      <c r="M127" s="320"/>
      <c r="N127" s="320">
        <v>12</v>
      </c>
      <c r="O127" s="320"/>
      <c r="P127" s="320"/>
      <c r="Q127" s="320"/>
      <c r="R127" s="320"/>
      <c r="S127" s="320"/>
      <c r="T127" s="320"/>
      <c r="U127" s="320"/>
      <c r="V127" s="320"/>
      <c r="W127" s="320"/>
      <c r="X127" s="320"/>
      <c r="Y127" s="450"/>
      <c r="Z127" s="434"/>
      <c r="AA127" s="434"/>
      <c r="AB127" s="434"/>
      <c r="AC127" s="434"/>
      <c r="AD127" s="434"/>
      <c r="AE127" s="434"/>
      <c r="AF127" s="439"/>
      <c r="AG127" s="439"/>
      <c r="AH127" s="439"/>
      <c r="AI127" s="439"/>
      <c r="AJ127" s="439"/>
      <c r="AK127" s="439"/>
      <c r="AL127" s="439"/>
      <c r="AM127" s="321">
        <f>SUM(Y127:AL127)</f>
        <v>0</v>
      </c>
    </row>
    <row r="128" spans="1:39" ht="15" outlineLevel="1">
      <c r="B128" s="918" t="s">
        <v>270</v>
      </c>
      <c r="C128" s="316" t="s">
        <v>164</v>
      </c>
      <c r="D128" s="320"/>
      <c r="E128" s="320"/>
      <c r="F128" s="320"/>
      <c r="G128" s="320"/>
      <c r="H128" s="320"/>
      <c r="I128" s="320"/>
      <c r="J128" s="320"/>
      <c r="K128" s="320"/>
      <c r="L128" s="320"/>
      <c r="M128" s="320"/>
      <c r="N128" s="320">
        <f>N127</f>
        <v>12</v>
      </c>
      <c r="O128" s="320"/>
      <c r="P128" s="320"/>
      <c r="Q128" s="320"/>
      <c r="R128" s="320"/>
      <c r="S128" s="320"/>
      <c r="T128" s="320"/>
      <c r="U128" s="320"/>
      <c r="V128" s="320"/>
      <c r="W128" s="320"/>
      <c r="X128" s="320"/>
      <c r="Y128" s="435">
        <f>Y127</f>
        <v>0</v>
      </c>
      <c r="Z128" s="435">
        <f t="shared" ref="Z128" si="269">Z127</f>
        <v>0</v>
      </c>
      <c r="AA128" s="435">
        <f t="shared" ref="AA128" si="270">AA127</f>
        <v>0</v>
      </c>
      <c r="AB128" s="435">
        <f t="shared" ref="AB128" si="271">AB127</f>
        <v>0</v>
      </c>
      <c r="AC128" s="435">
        <f t="shared" ref="AC128" si="272">AC127</f>
        <v>0</v>
      </c>
      <c r="AD128" s="435">
        <f t="shared" ref="AD128" si="273">AD127</f>
        <v>0</v>
      </c>
      <c r="AE128" s="435">
        <f t="shared" ref="AE128" si="274">AE127</f>
        <v>0</v>
      </c>
      <c r="AF128" s="435">
        <f t="shared" ref="AF128" si="275">AF127</f>
        <v>0</v>
      </c>
      <c r="AG128" s="435">
        <f t="shared" ref="AG128" si="276">AG127</f>
        <v>0</v>
      </c>
      <c r="AH128" s="435">
        <f t="shared" ref="AH128" si="277">AH127</f>
        <v>0</v>
      </c>
      <c r="AI128" s="435">
        <f t="shared" ref="AI128" si="278">AI127</f>
        <v>0</v>
      </c>
      <c r="AJ128" s="435">
        <f t="shared" ref="AJ128" si="279">AJ127</f>
        <v>0</v>
      </c>
      <c r="AK128" s="435">
        <f t="shared" ref="AK128" si="280">AK127</f>
        <v>0</v>
      </c>
      <c r="AL128" s="435">
        <f t="shared" ref="AL128" si="281">AL127</f>
        <v>0</v>
      </c>
      <c r="AM128" s="331"/>
    </row>
    <row r="129" spans="1:39" ht="15" outlineLevel="1">
      <c r="B129" s="918"/>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436"/>
      <c r="Z129" s="449"/>
      <c r="AA129" s="449"/>
      <c r="AB129" s="449"/>
      <c r="AC129" s="449"/>
      <c r="AD129" s="449"/>
      <c r="AE129" s="449"/>
      <c r="AF129" s="449"/>
      <c r="AG129" s="449"/>
      <c r="AH129" s="449"/>
      <c r="AI129" s="449"/>
      <c r="AJ129" s="449"/>
      <c r="AK129" s="449"/>
      <c r="AL129" s="449"/>
      <c r="AM129" s="331"/>
    </row>
    <row r="130" spans="1:39" ht="15" outlineLevel="1">
      <c r="A130" s="550">
        <v>29</v>
      </c>
      <c r="B130" s="997" t="s">
        <v>122</v>
      </c>
      <c r="C130" s="316" t="s">
        <v>25</v>
      </c>
      <c r="D130" s="320"/>
      <c r="E130" s="320"/>
      <c r="F130" s="320"/>
      <c r="G130" s="320"/>
      <c r="H130" s="320"/>
      <c r="I130" s="320"/>
      <c r="J130" s="320"/>
      <c r="K130" s="320"/>
      <c r="L130" s="320"/>
      <c r="M130" s="320"/>
      <c r="N130" s="320">
        <v>3</v>
      </c>
      <c r="O130" s="320"/>
      <c r="P130" s="320"/>
      <c r="Q130" s="320"/>
      <c r="R130" s="320"/>
      <c r="S130" s="320"/>
      <c r="T130" s="320"/>
      <c r="U130" s="320"/>
      <c r="V130" s="320"/>
      <c r="W130" s="320"/>
      <c r="X130" s="320"/>
      <c r="Y130" s="450"/>
      <c r="Z130" s="434"/>
      <c r="AA130" s="434"/>
      <c r="AB130" s="434"/>
      <c r="AC130" s="434"/>
      <c r="AD130" s="434"/>
      <c r="AE130" s="434"/>
      <c r="AF130" s="439"/>
      <c r="AG130" s="439"/>
      <c r="AH130" s="439"/>
      <c r="AI130" s="439"/>
      <c r="AJ130" s="439"/>
      <c r="AK130" s="439"/>
      <c r="AL130" s="439"/>
      <c r="AM130" s="321">
        <f>SUM(Y130:AL130)</f>
        <v>0</v>
      </c>
    </row>
    <row r="131" spans="1:39" ht="15" outlineLevel="1">
      <c r="B131" s="918" t="s">
        <v>270</v>
      </c>
      <c r="C131" s="316" t="s">
        <v>164</v>
      </c>
      <c r="D131" s="320"/>
      <c r="E131" s="320"/>
      <c r="F131" s="320"/>
      <c r="G131" s="320"/>
      <c r="H131" s="320"/>
      <c r="I131" s="320"/>
      <c r="J131" s="320"/>
      <c r="K131" s="320"/>
      <c r="L131" s="320"/>
      <c r="M131" s="320"/>
      <c r="N131" s="320">
        <f>N130</f>
        <v>3</v>
      </c>
      <c r="O131" s="320"/>
      <c r="P131" s="320"/>
      <c r="Q131" s="320"/>
      <c r="R131" s="320"/>
      <c r="S131" s="320"/>
      <c r="T131" s="320"/>
      <c r="U131" s="320"/>
      <c r="V131" s="320"/>
      <c r="W131" s="320"/>
      <c r="X131" s="320"/>
      <c r="Y131" s="435">
        <f>Y130</f>
        <v>0</v>
      </c>
      <c r="Z131" s="435">
        <f t="shared" ref="Z131" si="282">Z130</f>
        <v>0</v>
      </c>
      <c r="AA131" s="435">
        <f t="shared" ref="AA131" si="283">AA130</f>
        <v>0</v>
      </c>
      <c r="AB131" s="435">
        <f t="shared" ref="AB131" si="284">AB130</f>
        <v>0</v>
      </c>
      <c r="AC131" s="435">
        <f t="shared" ref="AC131" si="285">AC130</f>
        <v>0</v>
      </c>
      <c r="AD131" s="435">
        <f t="shared" ref="AD131" si="286">AD130</f>
        <v>0</v>
      </c>
      <c r="AE131" s="435">
        <f t="shared" ref="AE131" si="287">AE130</f>
        <v>0</v>
      </c>
      <c r="AF131" s="435">
        <f t="shared" ref="AF131" si="288">AF130</f>
        <v>0</v>
      </c>
      <c r="AG131" s="435">
        <f t="shared" ref="AG131" si="289">AG130</f>
        <v>0</v>
      </c>
      <c r="AH131" s="435">
        <f t="shared" ref="AH131" si="290">AH130</f>
        <v>0</v>
      </c>
      <c r="AI131" s="435">
        <f t="shared" ref="AI131" si="291">AI130</f>
        <v>0</v>
      </c>
      <c r="AJ131" s="435">
        <f t="shared" ref="AJ131" si="292">AJ130</f>
        <v>0</v>
      </c>
      <c r="AK131" s="435">
        <f t="shared" ref="AK131" si="293">AK130</f>
        <v>0</v>
      </c>
      <c r="AL131" s="435">
        <f t="shared" ref="AL131" si="294">AL130</f>
        <v>0</v>
      </c>
      <c r="AM131" s="331"/>
    </row>
    <row r="132" spans="1:39" ht="15" outlineLevel="1">
      <c r="B132" s="918"/>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436"/>
      <c r="Z132" s="449"/>
      <c r="AA132" s="449"/>
      <c r="AB132" s="449"/>
      <c r="AC132" s="449"/>
      <c r="AD132" s="449"/>
      <c r="AE132" s="449"/>
      <c r="AF132" s="449"/>
      <c r="AG132" s="449"/>
      <c r="AH132" s="449"/>
      <c r="AI132" s="449"/>
      <c r="AJ132" s="449"/>
      <c r="AK132" s="449"/>
      <c r="AL132" s="449"/>
      <c r="AM132" s="331"/>
    </row>
    <row r="133" spans="1:39" ht="15" outlineLevel="1">
      <c r="A133" s="550">
        <v>30</v>
      </c>
      <c r="B133" s="997" t="s">
        <v>123</v>
      </c>
      <c r="C133" s="316" t="s">
        <v>25</v>
      </c>
      <c r="D133" s="320"/>
      <c r="E133" s="320"/>
      <c r="F133" s="320"/>
      <c r="G133" s="320"/>
      <c r="H133" s="320"/>
      <c r="I133" s="320"/>
      <c r="J133" s="320"/>
      <c r="K133" s="320"/>
      <c r="L133" s="320"/>
      <c r="M133" s="320"/>
      <c r="N133" s="320">
        <v>12</v>
      </c>
      <c r="O133" s="320"/>
      <c r="P133" s="320"/>
      <c r="Q133" s="320"/>
      <c r="R133" s="320"/>
      <c r="S133" s="320"/>
      <c r="T133" s="320"/>
      <c r="U133" s="320"/>
      <c r="V133" s="320"/>
      <c r="W133" s="320"/>
      <c r="X133" s="320"/>
      <c r="Y133" s="450"/>
      <c r="Z133" s="434"/>
      <c r="AA133" s="434"/>
      <c r="AB133" s="434"/>
      <c r="AC133" s="434"/>
      <c r="AD133" s="434"/>
      <c r="AE133" s="434"/>
      <c r="AF133" s="439"/>
      <c r="AG133" s="439"/>
      <c r="AH133" s="439"/>
      <c r="AI133" s="439"/>
      <c r="AJ133" s="439"/>
      <c r="AK133" s="439"/>
      <c r="AL133" s="439"/>
      <c r="AM133" s="321">
        <f>SUM(Y133:AL133)</f>
        <v>0</v>
      </c>
    </row>
    <row r="134" spans="1:39" ht="15" outlineLevel="1">
      <c r="B134" s="918" t="s">
        <v>270</v>
      </c>
      <c r="C134" s="316" t="s">
        <v>164</v>
      </c>
      <c r="D134" s="320"/>
      <c r="E134" s="320"/>
      <c r="F134" s="320"/>
      <c r="G134" s="320"/>
      <c r="H134" s="320"/>
      <c r="I134" s="320"/>
      <c r="J134" s="320"/>
      <c r="K134" s="320"/>
      <c r="L134" s="320"/>
      <c r="M134" s="320"/>
      <c r="N134" s="320">
        <f>N133</f>
        <v>12</v>
      </c>
      <c r="O134" s="320"/>
      <c r="P134" s="320"/>
      <c r="Q134" s="320"/>
      <c r="R134" s="320"/>
      <c r="S134" s="320"/>
      <c r="T134" s="320"/>
      <c r="U134" s="320"/>
      <c r="V134" s="320"/>
      <c r="W134" s="320"/>
      <c r="X134" s="320"/>
      <c r="Y134" s="435">
        <f>Y133</f>
        <v>0</v>
      </c>
      <c r="Z134" s="435">
        <f t="shared" ref="Z134" si="295">Z133</f>
        <v>0</v>
      </c>
      <c r="AA134" s="435">
        <f t="shared" ref="AA134" si="296">AA133</f>
        <v>0</v>
      </c>
      <c r="AB134" s="435">
        <f t="shared" ref="AB134" si="297">AB133</f>
        <v>0</v>
      </c>
      <c r="AC134" s="435">
        <f t="shared" ref="AC134" si="298">AC133</f>
        <v>0</v>
      </c>
      <c r="AD134" s="435">
        <f t="shared" ref="AD134" si="299">AD133</f>
        <v>0</v>
      </c>
      <c r="AE134" s="435">
        <f t="shared" ref="AE134" si="300">AE133</f>
        <v>0</v>
      </c>
      <c r="AF134" s="435">
        <f t="shared" ref="AF134" si="301">AF133</f>
        <v>0</v>
      </c>
      <c r="AG134" s="435">
        <f t="shared" ref="AG134" si="302">AG133</f>
        <v>0</v>
      </c>
      <c r="AH134" s="435">
        <f t="shared" ref="AH134" si="303">AH133</f>
        <v>0</v>
      </c>
      <c r="AI134" s="435">
        <f t="shared" ref="AI134" si="304">AI133</f>
        <v>0</v>
      </c>
      <c r="AJ134" s="435">
        <f t="shared" ref="AJ134" si="305">AJ133</f>
        <v>0</v>
      </c>
      <c r="AK134" s="435">
        <f t="shared" ref="AK134" si="306">AK133</f>
        <v>0</v>
      </c>
      <c r="AL134" s="435">
        <f t="shared" ref="AL134" si="307">AL133</f>
        <v>0</v>
      </c>
      <c r="AM134" s="331"/>
    </row>
    <row r="135" spans="1:39" ht="15" outlineLevel="1">
      <c r="B135" s="918"/>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436"/>
      <c r="Z135" s="449"/>
      <c r="AA135" s="449"/>
      <c r="AB135" s="449"/>
      <c r="AC135" s="449"/>
      <c r="AD135" s="449"/>
      <c r="AE135" s="449"/>
      <c r="AF135" s="449"/>
      <c r="AG135" s="449"/>
      <c r="AH135" s="449"/>
      <c r="AI135" s="449"/>
      <c r="AJ135" s="449"/>
      <c r="AK135" s="449"/>
      <c r="AL135" s="449"/>
      <c r="AM135" s="331"/>
    </row>
    <row r="136" spans="1:39" ht="15" outlineLevel="1">
      <c r="A136" s="550">
        <v>31</v>
      </c>
      <c r="B136" s="997" t="s">
        <v>124</v>
      </c>
      <c r="C136" s="316" t="s">
        <v>25</v>
      </c>
      <c r="D136" s="320"/>
      <c r="E136" s="320"/>
      <c r="F136" s="320"/>
      <c r="G136" s="320"/>
      <c r="H136" s="320"/>
      <c r="I136" s="320"/>
      <c r="J136" s="320"/>
      <c r="K136" s="320"/>
      <c r="L136" s="320"/>
      <c r="M136" s="320"/>
      <c r="N136" s="320">
        <v>12</v>
      </c>
      <c r="O136" s="320"/>
      <c r="P136" s="320"/>
      <c r="Q136" s="320"/>
      <c r="R136" s="320"/>
      <c r="S136" s="320"/>
      <c r="T136" s="320"/>
      <c r="U136" s="320"/>
      <c r="V136" s="320"/>
      <c r="W136" s="320"/>
      <c r="X136" s="320"/>
      <c r="Y136" s="450"/>
      <c r="Z136" s="434"/>
      <c r="AA136" s="434"/>
      <c r="AB136" s="434"/>
      <c r="AC136" s="434"/>
      <c r="AD136" s="434"/>
      <c r="AE136" s="434"/>
      <c r="AF136" s="439"/>
      <c r="AG136" s="439"/>
      <c r="AH136" s="439"/>
      <c r="AI136" s="439"/>
      <c r="AJ136" s="439"/>
      <c r="AK136" s="439"/>
      <c r="AL136" s="439"/>
      <c r="AM136" s="321">
        <f>SUM(Y136:AL136)</f>
        <v>0</v>
      </c>
    </row>
    <row r="137" spans="1:39" ht="15" outlineLevel="1">
      <c r="B137" s="918" t="s">
        <v>270</v>
      </c>
      <c r="C137" s="316" t="s">
        <v>164</v>
      </c>
      <c r="D137" s="320"/>
      <c r="E137" s="320"/>
      <c r="F137" s="320"/>
      <c r="G137" s="320"/>
      <c r="H137" s="320"/>
      <c r="I137" s="320"/>
      <c r="J137" s="320"/>
      <c r="K137" s="320"/>
      <c r="L137" s="320"/>
      <c r="M137" s="320"/>
      <c r="N137" s="320">
        <f>N136</f>
        <v>12</v>
      </c>
      <c r="O137" s="320"/>
      <c r="P137" s="320"/>
      <c r="Q137" s="320"/>
      <c r="R137" s="320"/>
      <c r="S137" s="320"/>
      <c r="T137" s="320"/>
      <c r="U137" s="320"/>
      <c r="V137" s="320"/>
      <c r="W137" s="320"/>
      <c r="X137" s="320"/>
      <c r="Y137" s="435">
        <f>Y136</f>
        <v>0</v>
      </c>
      <c r="Z137" s="435">
        <f t="shared" ref="Z137" si="308">Z136</f>
        <v>0</v>
      </c>
      <c r="AA137" s="435">
        <f t="shared" ref="AA137" si="309">AA136</f>
        <v>0</v>
      </c>
      <c r="AB137" s="435">
        <f t="shared" ref="AB137" si="310">AB136</f>
        <v>0</v>
      </c>
      <c r="AC137" s="435">
        <f t="shared" ref="AC137" si="311">AC136</f>
        <v>0</v>
      </c>
      <c r="AD137" s="435">
        <f t="shared" ref="AD137" si="312">AD136</f>
        <v>0</v>
      </c>
      <c r="AE137" s="435">
        <f t="shared" ref="AE137" si="313">AE136</f>
        <v>0</v>
      </c>
      <c r="AF137" s="435">
        <f t="shared" ref="AF137" si="314">AF136</f>
        <v>0</v>
      </c>
      <c r="AG137" s="435">
        <f t="shared" ref="AG137" si="315">AG136</f>
        <v>0</v>
      </c>
      <c r="AH137" s="435">
        <f t="shared" ref="AH137" si="316">AH136</f>
        <v>0</v>
      </c>
      <c r="AI137" s="435">
        <f t="shared" ref="AI137" si="317">AI136</f>
        <v>0</v>
      </c>
      <c r="AJ137" s="435">
        <f t="shared" ref="AJ137" si="318">AJ136</f>
        <v>0</v>
      </c>
      <c r="AK137" s="435">
        <f t="shared" ref="AK137" si="319">AK136</f>
        <v>0</v>
      </c>
      <c r="AL137" s="435">
        <f t="shared" ref="AL137" si="320">AL136</f>
        <v>0</v>
      </c>
      <c r="AM137" s="331"/>
    </row>
    <row r="138" spans="1:39" ht="15" outlineLevel="1">
      <c r="B138" s="997"/>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436"/>
      <c r="Z138" s="449"/>
      <c r="AA138" s="449"/>
      <c r="AB138" s="449"/>
      <c r="AC138" s="449"/>
      <c r="AD138" s="449"/>
      <c r="AE138" s="449"/>
      <c r="AF138" s="449"/>
      <c r="AG138" s="449"/>
      <c r="AH138" s="449"/>
      <c r="AI138" s="449"/>
      <c r="AJ138" s="449"/>
      <c r="AK138" s="449"/>
      <c r="AL138" s="449"/>
      <c r="AM138" s="331"/>
    </row>
    <row r="139" spans="1:39" ht="15" outlineLevel="1">
      <c r="A139" s="550">
        <v>32</v>
      </c>
      <c r="B139" s="997" t="s">
        <v>125</v>
      </c>
      <c r="C139" s="316" t="s">
        <v>25</v>
      </c>
      <c r="D139" s="320"/>
      <c r="E139" s="320"/>
      <c r="F139" s="320"/>
      <c r="G139" s="320"/>
      <c r="H139" s="320"/>
      <c r="I139" s="320"/>
      <c r="J139" s="320"/>
      <c r="K139" s="320"/>
      <c r="L139" s="320"/>
      <c r="M139" s="320"/>
      <c r="N139" s="320">
        <v>12</v>
      </c>
      <c r="O139" s="320"/>
      <c r="P139" s="320"/>
      <c r="Q139" s="320"/>
      <c r="R139" s="320"/>
      <c r="S139" s="320"/>
      <c r="T139" s="320"/>
      <c r="U139" s="320"/>
      <c r="V139" s="320"/>
      <c r="W139" s="320"/>
      <c r="X139" s="320"/>
      <c r="Y139" s="450"/>
      <c r="Z139" s="434"/>
      <c r="AA139" s="434"/>
      <c r="AB139" s="434"/>
      <c r="AC139" s="434"/>
      <c r="AD139" s="434"/>
      <c r="AE139" s="434"/>
      <c r="AF139" s="439"/>
      <c r="AG139" s="439"/>
      <c r="AH139" s="439"/>
      <c r="AI139" s="439"/>
      <c r="AJ139" s="439"/>
      <c r="AK139" s="439"/>
      <c r="AL139" s="439"/>
      <c r="AM139" s="321">
        <f>SUM(Y139:AL139)</f>
        <v>0</v>
      </c>
    </row>
    <row r="140" spans="1:39" ht="15" outlineLevel="1">
      <c r="B140" s="918" t="s">
        <v>270</v>
      </c>
      <c r="C140" s="316" t="s">
        <v>164</v>
      </c>
      <c r="D140" s="320"/>
      <c r="E140" s="320"/>
      <c r="F140" s="320"/>
      <c r="G140" s="320"/>
      <c r="H140" s="320"/>
      <c r="I140" s="320"/>
      <c r="J140" s="320"/>
      <c r="K140" s="320"/>
      <c r="L140" s="320"/>
      <c r="M140" s="320"/>
      <c r="N140" s="320">
        <f>N139</f>
        <v>12</v>
      </c>
      <c r="O140" s="320"/>
      <c r="P140" s="320"/>
      <c r="Q140" s="320"/>
      <c r="R140" s="320"/>
      <c r="S140" s="320"/>
      <c r="T140" s="320"/>
      <c r="U140" s="320"/>
      <c r="V140" s="320"/>
      <c r="W140" s="320"/>
      <c r="X140" s="320"/>
      <c r="Y140" s="435">
        <f>Y139</f>
        <v>0</v>
      </c>
      <c r="Z140" s="435">
        <f t="shared" ref="Z140" si="321">Z139</f>
        <v>0</v>
      </c>
      <c r="AA140" s="435">
        <f t="shared" ref="AA140" si="322">AA139</f>
        <v>0</v>
      </c>
      <c r="AB140" s="435">
        <f t="shared" ref="AB140" si="323">AB139</f>
        <v>0</v>
      </c>
      <c r="AC140" s="435">
        <f t="shared" ref="AC140" si="324">AC139</f>
        <v>0</v>
      </c>
      <c r="AD140" s="435">
        <f t="shared" ref="AD140" si="325">AD139</f>
        <v>0</v>
      </c>
      <c r="AE140" s="435">
        <f t="shared" ref="AE140" si="326">AE139</f>
        <v>0</v>
      </c>
      <c r="AF140" s="435">
        <f t="shared" ref="AF140" si="327">AF139</f>
        <v>0</v>
      </c>
      <c r="AG140" s="435">
        <f t="shared" ref="AG140" si="328">AG139</f>
        <v>0</v>
      </c>
      <c r="AH140" s="435">
        <f t="shared" ref="AH140" si="329">AH139</f>
        <v>0</v>
      </c>
      <c r="AI140" s="435">
        <f t="shared" ref="AI140" si="330">AI139</f>
        <v>0</v>
      </c>
      <c r="AJ140" s="435">
        <f t="shared" ref="AJ140" si="331">AJ139</f>
        <v>0</v>
      </c>
      <c r="AK140" s="435">
        <f t="shared" ref="AK140" si="332">AK139</f>
        <v>0</v>
      </c>
      <c r="AL140" s="435">
        <f t="shared" ref="AL140" si="333">AL139</f>
        <v>0</v>
      </c>
      <c r="AM140" s="331"/>
    </row>
    <row r="141" spans="1:39" ht="15" outlineLevel="1">
      <c r="B141" s="997"/>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436"/>
      <c r="Z141" s="449"/>
      <c r="AA141" s="449"/>
      <c r="AB141" s="449"/>
      <c r="AC141" s="449"/>
      <c r="AD141" s="449"/>
      <c r="AE141" s="449"/>
      <c r="AF141" s="449"/>
      <c r="AG141" s="449"/>
      <c r="AH141" s="449"/>
      <c r="AI141" s="449"/>
      <c r="AJ141" s="449"/>
      <c r="AK141" s="449"/>
      <c r="AL141" s="449"/>
      <c r="AM141" s="331"/>
    </row>
    <row r="142" spans="1:39" ht="15.6" outlineLevel="1">
      <c r="B142" s="996" t="s">
        <v>513</v>
      </c>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436"/>
      <c r="Z142" s="449"/>
      <c r="AA142" s="449"/>
      <c r="AB142" s="449"/>
      <c r="AC142" s="449"/>
      <c r="AD142" s="449"/>
      <c r="AE142" s="449"/>
      <c r="AF142" s="449"/>
      <c r="AG142" s="449"/>
      <c r="AH142" s="449"/>
      <c r="AI142" s="449"/>
      <c r="AJ142" s="449"/>
      <c r="AK142" s="449"/>
      <c r="AL142" s="449"/>
      <c r="AM142" s="331"/>
    </row>
    <row r="143" spans="1:39" ht="15" outlineLevel="1">
      <c r="A143" s="550">
        <v>33</v>
      </c>
      <c r="B143" s="997" t="s">
        <v>126</v>
      </c>
      <c r="C143" s="316" t="s">
        <v>25</v>
      </c>
      <c r="D143" s="320"/>
      <c r="E143" s="320"/>
      <c r="F143" s="320"/>
      <c r="G143" s="320"/>
      <c r="H143" s="320"/>
      <c r="I143" s="320"/>
      <c r="J143" s="320"/>
      <c r="K143" s="320"/>
      <c r="L143" s="320"/>
      <c r="M143" s="320"/>
      <c r="N143" s="320">
        <v>0</v>
      </c>
      <c r="O143" s="320"/>
      <c r="P143" s="320"/>
      <c r="Q143" s="320"/>
      <c r="R143" s="320"/>
      <c r="S143" s="320"/>
      <c r="T143" s="320"/>
      <c r="U143" s="320"/>
      <c r="V143" s="320"/>
      <c r="W143" s="320"/>
      <c r="X143" s="320"/>
      <c r="Y143" s="450"/>
      <c r="Z143" s="434"/>
      <c r="AA143" s="434"/>
      <c r="AB143" s="434"/>
      <c r="AC143" s="434"/>
      <c r="AD143" s="434"/>
      <c r="AE143" s="434"/>
      <c r="AF143" s="439"/>
      <c r="AG143" s="439"/>
      <c r="AH143" s="439"/>
      <c r="AI143" s="439"/>
      <c r="AJ143" s="439"/>
      <c r="AK143" s="439"/>
      <c r="AL143" s="439"/>
      <c r="AM143" s="321">
        <f>SUM(Y143:AL143)</f>
        <v>0</v>
      </c>
    </row>
    <row r="144" spans="1:39" ht="15" outlineLevel="1">
      <c r="B144" s="918" t="s">
        <v>270</v>
      </c>
      <c r="C144" s="316" t="s">
        <v>164</v>
      </c>
      <c r="D144" s="320"/>
      <c r="E144" s="320"/>
      <c r="F144" s="320"/>
      <c r="G144" s="320"/>
      <c r="H144" s="320"/>
      <c r="I144" s="320"/>
      <c r="J144" s="320"/>
      <c r="K144" s="320"/>
      <c r="L144" s="320"/>
      <c r="M144" s="320"/>
      <c r="N144" s="320">
        <f>N143</f>
        <v>0</v>
      </c>
      <c r="O144" s="320"/>
      <c r="P144" s="320"/>
      <c r="Q144" s="320"/>
      <c r="R144" s="320"/>
      <c r="S144" s="320"/>
      <c r="T144" s="320"/>
      <c r="U144" s="320"/>
      <c r="V144" s="320"/>
      <c r="W144" s="320"/>
      <c r="X144" s="320"/>
      <c r="Y144" s="435">
        <f>Y143</f>
        <v>0</v>
      </c>
      <c r="Z144" s="435">
        <f t="shared" ref="Z144" si="334">Z143</f>
        <v>0</v>
      </c>
      <c r="AA144" s="435">
        <f t="shared" ref="AA144" si="335">AA143</f>
        <v>0</v>
      </c>
      <c r="AB144" s="435">
        <f t="shared" ref="AB144" si="336">AB143</f>
        <v>0</v>
      </c>
      <c r="AC144" s="435">
        <f t="shared" ref="AC144" si="337">AC143</f>
        <v>0</v>
      </c>
      <c r="AD144" s="435">
        <f t="shared" ref="AD144" si="338">AD143</f>
        <v>0</v>
      </c>
      <c r="AE144" s="435">
        <f t="shared" ref="AE144" si="339">AE143</f>
        <v>0</v>
      </c>
      <c r="AF144" s="435">
        <f t="shared" ref="AF144" si="340">AF143</f>
        <v>0</v>
      </c>
      <c r="AG144" s="435">
        <f t="shared" ref="AG144" si="341">AG143</f>
        <v>0</v>
      </c>
      <c r="AH144" s="435">
        <f t="shared" ref="AH144" si="342">AH143</f>
        <v>0</v>
      </c>
      <c r="AI144" s="435">
        <f t="shared" ref="AI144" si="343">AI143</f>
        <v>0</v>
      </c>
      <c r="AJ144" s="435">
        <f t="shared" ref="AJ144" si="344">AJ143</f>
        <v>0</v>
      </c>
      <c r="AK144" s="435">
        <f t="shared" ref="AK144" si="345">AK143</f>
        <v>0</v>
      </c>
      <c r="AL144" s="435">
        <f t="shared" ref="AL144" si="346">AL143</f>
        <v>0</v>
      </c>
      <c r="AM144" s="331"/>
    </row>
    <row r="145" spans="1:39" ht="15" outlineLevel="1">
      <c r="B145" s="997"/>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436"/>
      <c r="Z145" s="449"/>
      <c r="AA145" s="449"/>
      <c r="AB145" s="449"/>
      <c r="AC145" s="449"/>
      <c r="AD145" s="449"/>
      <c r="AE145" s="449"/>
      <c r="AF145" s="449"/>
      <c r="AG145" s="449"/>
      <c r="AH145" s="449"/>
      <c r="AI145" s="449"/>
      <c r="AJ145" s="449"/>
      <c r="AK145" s="449"/>
      <c r="AL145" s="449"/>
      <c r="AM145" s="331"/>
    </row>
    <row r="146" spans="1:39" ht="15" outlineLevel="1">
      <c r="A146" s="550">
        <v>34</v>
      </c>
      <c r="B146" s="997" t="s">
        <v>127</v>
      </c>
      <c r="C146" s="316" t="s">
        <v>25</v>
      </c>
      <c r="D146" s="320"/>
      <c r="E146" s="320"/>
      <c r="F146" s="320"/>
      <c r="G146" s="320"/>
      <c r="H146" s="320"/>
      <c r="I146" s="320"/>
      <c r="J146" s="320"/>
      <c r="K146" s="320"/>
      <c r="L146" s="320"/>
      <c r="M146" s="320"/>
      <c r="N146" s="320">
        <v>0</v>
      </c>
      <c r="O146" s="320"/>
      <c r="P146" s="320"/>
      <c r="Q146" s="320"/>
      <c r="R146" s="320"/>
      <c r="S146" s="320"/>
      <c r="T146" s="320"/>
      <c r="U146" s="320"/>
      <c r="V146" s="320"/>
      <c r="W146" s="320"/>
      <c r="X146" s="320"/>
      <c r="Y146" s="450"/>
      <c r="Z146" s="434"/>
      <c r="AA146" s="434"/>
      <c r="AB146" s="434"/>
      <c r="AC146" s="434"/>
      <c r="AD146" s="434"/>
      <c r="AE146" s="434"/>
      <c r="AF146" s="439"/>
      <c r="AG146" s="439"/>
      <c r="AH146" s="439"/>
      <c r="AI146" s="439"/>
      <c r="AJ146" s="439"/>
      <c r="AK146" s="439"/>
      <c r="AL146" s="439"/>
      <c r="AM146" s="321">
        <f>SUM(Y146:AL146)</f>
        <v>0</v>
      </c>
    </row>
    <row r="147" spans="1:39" ht="15" outlineLevel="1">
      <c r="B147" s="918" t="s">
        <v>270</v>
      </c>
      <c r="C147" s="316" t="s">
        <v>164</v>
      </c>
      <c r="D147" s="320"/>
      <c r="E147" s="320"/>
      <c r="F147" s="320"/>
      <c r="G147" s="320"/>
      <c r="H147" s="320"/>
      <c r="I147" s="320"/>
      <c r="J147" s="320"/>
      <c r="K147" s="320"/>
      <c r="L147" s="320"/>
      <c r="M147" s="320"/>
      <c r="N147" s="320">
        <f>N146</f>
        <v>0</v>
      </c>
      <c r="O147" s="320"/>
      <c r="P147" s="320"/>
      <c r="Q147" s="320"/>
      <c r="R147" s="320"/>
      <c r="S147" s="320"/>
      <c r="T147" s="320"/>
      <c r="U147" s="320"/>
      <c r="V147" s="320"/>
      <c r="W147" s="320"/>
      <c r="X147" s="320"/>
      <c r="Y147" s="435">
        <f>Y146</f>
        <v>0</v>
      </c>
      <c r="Z147" s="435">
        <f t="shared" ref="Z147" si="347">Z146</f>
        <v>0</v>
      </c>
      <c r="AA147" s="435">
        <f t="shared" ref="AA147" si="348">AA146</f>
        <v>0</v>
      </c>
      <c r="AB147" s="435">
        <f t="shared" ref="AB147" si="349">AB146</f>
        <v>0</v>
      </c>
      <c r="AC147" s="435">
        <f t="shared" ref="AC147" si="350">AC146</f>
        <v>0</v>
      </c>
      <c r="AD147" s="435">
        <f t="shared" ref="AD147" si="351">AD146</f>
        <v>0</v>
      </c>
      <c r="AE147" s="435">
        <f t="shared" ref="AE147" si="352">AE146</f>
        <v>0</v>
      </c>
      <c r="AF147" s="435">
        <f t="shared" ref="AF147" si="353">AF146</f>
        <v>0</v>
      </c>
      <c r="AG147" s="435">
        <f t="shared" ref="AG147" si="354">AG146</f>
        <v>0</v>
      </c>
      <c r="AH147" s="435">
        <f t="shared" ref="AH147" si="355">AH146</f>
        <v>0</v>
      </c>
      <c r="AI147" s="435">
        <f t="shared" ref="AI147" si="356">AI146</f>
        <v>0</v>
      </c>
      <c r="AJ147" s="435">
        <f t="shared" ref="AJ147" si="357">AJ146</f>
        <v>0</v>
      </c>
      <c r="AK147" s="435">
        <f t="shared" ref="AK147" si="358">AK146</f>
        <v>0</v>
      </c>
      <c r="AL147" s="435">
        <f t="shared" ref="AL147" si="359">AL146</f>
        <v>0</v>
      </c>
      <c r="AM147" s="331"/>
    </row>
    <row r="148" spans="1:39" ht="15" outlineLevel="1">
      <c r="B148" s="997"/>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436"/>
      <c r="Z148" s="449"/>
      <c r="AA148" s="449"/>
      <c r="AB148" s="449"/>
      <c r="AC148" s="449"/>
      <c r="AD148" s="449"/>
      <c r="AE148" s="449"/>
      <c r="AF148" s="449"/>
      <c r="AG148" s="449"/>
      <c r="AH148" s="449"/>
      <c r="AI148" s="449"/>
      <c r="AJ148" s="449"/>
      <c r="AK148" s="449"/>
      <c r="AL148" s="449"/>
      <c r="AM148" s="331"/>
    </row>
    <row r="149" spans="1:39" ht="15" outlineLevel="1">
      <c r="A149" s="550">
        <v>35</v>
      </c>
      <c r="B149" s="997" t="s">
        <v>128</v>
      </c>
      <c r="C149" s="316" t="s">
        <v>25</v>
      </c>
      <c r="D149" s="320"/>
      <c r="E149" s="320"/>
      <c r="F149" s="320"/>
      <c r="G149" s="320"/>
      <c r="H149" s="320"/>
      <c r="I149" s="320"/>
      <c r="J149" s="320"/>
      <c r="K149" s="320"/>
      <c r="L149" s="320"/>
      <c r="M149" s="320"/>
      <c r="N149" s="320">
        <v>0</v>
      </c>
      <c r="O149" s="320"/>
      <c r="P149" s="320"/>
      <c r="Q149" s="320"/>
      <c r="R149" s="320"/>
      <c r="S149" s="320"/>
      <c r="T149" s="320"/>
      <c r="U149" s="320"/>
      <c r="V149" s="320"/>
      <c r="W149" s="320"/>
      <c r="X149" s="320"/>
      <c r="Y149" s="450"/>
      <c r="Z149" s="434"/>
      <c r="AA149" s="434"/>
      <c r="AB149" s="434"/>
      <c r="AC149" s="434"/>
      <c r="AD149" s="434"/>
      <c r="AE149" s="434"/>
      <c r="AF149" s="439"/>
      <c r="AG149" s="439"/>
      <c r="AH149" s="439"/>
      <c r="AI149" s="439"/>
      <c r="AJ149" s="439"/>
      <c r="AK149" s="439"/>
      <c r="AL149" s="439"/>
      <c r="AM149" s="321">
        <f>SUM(Y149:AL149)</f>
        <v>0</v>
      </c>
    </row>
    <row r="150" spans="1:39" ht="15" outlineLevel="1">
      <c r="B150" s="918" t="s">
        <v>270</v>
      </c>
      <c r="C150" s="316" t="s">
        <v>164</v>
      </c>
      <c r="D150" s="320"/>
      <c r="E150" s="320"/>
      <c r="F150" s="320"/>
      <c r="G150" s="320"/>
      <c r="H150" s="320"/>
      <c r="I150" s="320"/>
      <c r="J150" s="320"/>
      <c r="K150" s="320"/>
      <c r="L150" s="320"/>
      <c r="M150" s="320"/>
      <c r="N150" s="320">
        <f>N149</f>
        <v>0</v>
      </c>
      <c r="O150" s="320"/>
      <c r="P150" s="320"/>
      <c r="Q150" s="320"/>
      <c r="R150" s="320"/>
      <c r="S150" s="320"/>
      <c r="T150" s="320"/>
      <c r="U150" s="320"/>
      <c r="V150" s="320"/>
      <c r="W150" s="320"/>
      <c r="X150" s="320"/>
      <c r="Y150" s="435">
        <f>Y149</f>
        <v>0</v>
      </c>
      <c r="Z150" s="435">
        <f t="shared" ref="Z150" si="360">Z149</f>
        <v>0</v>
      </c>
      <c r="AA150" s="435">
        <f t="shared" ref="AA150" si="361">AA149</f>
        <v>0</v>
      </c>
      <c r="AB150" s="435">
        <f t="shared" ref="AB150" si="362">AB149</f>
        <v>0</v>
      </c>
      <c r="AC150" s="435">
        <f t="shared" ref="AC150" si="363">AC149</f>
        <v>0</v>
      </c>
      <c r="AD150" s="435">
        <f t="shared" ref="AD150" si="364">AD149</f>
        <v>0</v>
      </c>
      <c r="AE150" s="435">
        <f t="shared" ref="AE150" si="365">AE149</f>
        <v>0</v>
      </c>
      <c r="AF150" s="435">
        <f t="shared" ref="AF150" si="366">AF149</f>
        <v>0</v>
      </c>
      <c r="AG150" s="435">
        <f t="shared" ref="AG150" si="367">AG149</f>
        <v>0</v>
      </c>
      <c r="AH150" s="435">
        <f t="shared" ref="AH150" si="368">AH149</f>
        <v>0</v>
      </c>
      <c r="AI150" s="435">
        <f t="shared" ref="AI150" si="369">AI149</f>
        <v>0</v>
      </c>
      <c r="AJ150" s="435">
        <f t="shared" ref="AJ150" si="370">AJ149</f>
        <v>0</v>
      </c>
      <c r="AK150" s="435">
        <f t="shared" ref="AK150" si="371">AK149</f>
        <v>0</v>
      </c>
      <c r="AL150" s="435">
        <f t="shared" ref="AL150" si="372">AL149</f>
        <v>0</v>
      </c>
      <c r="AM150" s="331"/>
    </row>
    <row r="151" spans="1:39" ht="15" outlineLevel="1">
      <c r="B151" s="918"/>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436"/>
      <c r="Z151" s="449"/>
      <c r="AA151" s="449"/>
      <c r="AB151" s="449"/>
      <c r="AC151" s="449"/>
      <c r="AD151" s="449"/>
      <c r="AE151" s="449"/>
      <c r="AF151" s="449"/>
      <c r="AG151" s="449"/>
      <c r="AH151" s="449"/>
      <c r="AI151" s="449"/>
      <c r="AJ151" s="449"/>
      <c r="AK151" s="449"/>
      <c r="AL151" s="449"/>
      <c r="AM151" s="331"/>
    </row>
    <row r="152" spans="1:39" ht="15.6" outlineLevel="1">
      <c r="B152" s="996" t="s">
        <v>514</v>
      </c>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436"/>
      <c r="Z152" s="449"/>
      <c r="AA152" s="449"/>
      <c r="AB152" s="449"/>
      <c r="AC152" s="449"/>
      <c r="AD152" s="449"/>
      <c r="AE152" s="449"/>
      <c r="AF152" s="449"/>
      <c r="AG152" s="449"/>
      <c r="AH152" s="449"/>
      <c r="AI152" s="449"/>
      <c r="AJ152" s="449"/>
      <c r="AK152" s="449"/>
      <c r="AL152" s="449"/>
      <c r="AM152" s="331"/>
    </row>
    <row r="153" spans="1:39" ht="30" outlineLevel="1">
      <c r="A153" s="550">
        <v>36</v>
      </c>
      <c r="B153" s="997" t="s">
        <v>129</v>
      </c>
      <c r="C153" s="316" t="s">
        <v>25</v>
      </c>
      <c r="D153" s="320"/>
      <c r="E153" s="320"/>
      <c r="F153" s="320"/>
      <c r="G153" s="320"/>
      <c r="H153" s="320"/>
      <c r="I153" s="320"/>
      <c r="J153" s="320"/>
      <c r="K153" s="320"/>
      <c r="L153" s="320"/>
      <c r="M153" s="320"/>
      <c r="N153" s="320">
        <v>0</v>
      </c>
      <c r="O153" s="320"/>
      <c r="P153" s="320"/>
      <c r="Q153" s="320"/>
      <c r="R153" s="320"/>
      <c r="S153" s="320"/>
      <c r="T153" s="320"/>
      <c r="U153" s="320"/>
      <c r="V153" s="320"/>
      <c r="W153" s="320"/>
      <c r="X153" s="320"/>
      <c r="Y153" s="450"/>
      <c r="Z153" s="434"/>
      <c r="AA153" s="434"/>
      <c r="AB153" s="434"/>
      <c r="AC153" s="434"/>
      <c r="AD153" s="434"/>
      <c r="AE153" s="434"/>
      <c r="AF153" s="439"/>
      <c r="AG153" s="439"/>
      <c r="AH153" s="439"/>
      <c r="AI153" s="439"/>
      <c r="AJ153" s="439"/>
      <c r="AK153" s="439"/>
      <c r="AL153" s="439"/>
      <c r="AM153" s="321">
        <f>SUM(Y153:AL153)</f>
        <v>0</v>
      </c>
    </row>
    <row r="154" spans="1:39" ht="15" outlineLevel="1">
      <c r="B154" s="918" t="s">
        <v>270</v>
      </c>
      <c r="C154" s="316" t="s">
        <v>164</v>
      </c>
      <c r="D154" s="320"/>
      <c r="E154" s="320"/>
      <c r="F154" s="320"/>
      <c r="G154" s="320"/>
      <c r="H154" s="320"/>
      <c r="I154" s="320"/>
      <c r="J154" s="320"/>
      <c r="K154" s="320"/>
      <c r="L154" s="320"/>
      <c r="M154" s="320"/>
      <c r="N154" s="320">
        <f>N153</f>
        <v>0</v>
      </c>
      <c r="O154" s="320"/>
      <c r="P154" s="320"/>
      <c r="Q154" s="320"/>
      <c r="R154" s="320"/>
      <c r="S154" s="320"/>
      <c r="T154" s="320"/>
      <c r="U154" s="320"/>
      <c r="V154" s="320"/>
      <c r="W154" s="320"/>
      <c r="X154" s="320"/>
      <c r="Y154" s="435">
        <f>Y153</f>
        <v>0</v>
      </c>
      <c r="Z154" s="435">
        <f t="shared" ref="Z154" si="373">Z153</f>
        <v>0</v>
      </c>
      <c r="AA154" s="435">
        <f t="shared" ref="AA154" si="374">AA153</f>
        <v>0</v>
      </c>
      <c r="AB154" s="435">
        <f t="shared" ref="AB154" si="375">AB153</f>
        <v>0</v>
      </c>
      <c r="AC154" s="435">
        <f t="shared" ref="AC154" si="376">AC153</f>
        <v>0</v>
      </c>
      <c r="AD154" s="435">
        <f t="shared" ref="AD154" si="377">AD153</f>
        <v>0</v>
      </c>
      <c r="AE154" s="435">
        <f t="shared" ref="AE154" si="378">AE153</f>
        <v>0</v>
      </c>
      <c r="AF154" s="435">
        <f t="shared" ref="AF154" si="379">AF153</f>
        <v>0</v>
      </c>
      <c r="AG154" s="435">
        <f t="shared" ref="AG154" si="380">AG153</f>
        <v>0</v>
      </c>
      <c r="AH154" s="435">
        <f t="shared" ref="AH154" si="381">AH153</f>
        <v>0</v>
      </c>
      <c r="AI154" s="435">
        <f t="shared" ref="AI154" si="382">AI153</f>
        <v>0</v>
      </c>
      <c r="AJ154" s="435">
        <f t="shared" ref="AJ154" si="383">AJ153</f>
        <v>0</v>
      </c>
      <c r="AK154" s="435">
        <f t="shared" ref="AK154" si="384">AK153</f>
        <v>0</v>
      </c>
      <c r="AL154" s="435">
        <f t="shared" ref="AL154" si="385">AL153</f>
        <v>0</v>
      </c>
      <c r="AM154" s="331"/>
    </row>
    <row r="155" spans="1:39" ht="15" outlineLevel="1">
      <c r="B155" s="997"/>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436"/>
      <c r="Z155" s="449"/>
      <c r="AA155" s="449"/>
      <c r="AB155" s="449"/>
      <c r="AC155" s="449"/>
      <c r="AD155" s="449"/>
      <c r="AE155" s="449"/>
      <c r="AF155" s="449"/>
      <c r="AG155" s="449"/>
      <c r="AH155" s="449"/>
      <c r="AI155" s="449"/>
      <c r="AJ155" s="449"/>
      <c r="AK155" s="449"/>
      <c r="AL155" s="449"/>
      <c r="AM155" s="331"/>
    </row>
    <row r="156" spans="1:39" ht="15" outlineLevel="1">
      <c r="A156" s="550">
        <v>37</v>
      </c>
      <c r="B156" s="997" t="s">
        <v>130</v>
      </c>
      <c r="C156" s="316" t="s">
        <v>25</v>
      </c>
      <c r="D156" s="320"/>
      <c r="E156" s="320"/>
      <c r="F156" s="320"/>
      <c r="G156" s="320"/>
      <c r="H156" s="320"/>
      <c r="I156" s="320"/>
      <c r="J156" s="320"/>
      <c r="K156" s="320"/>
      <c r="L156" s="320"/>
      <c r="M156" s="320"/>
      <c r="N156" s="320">
        <v>0</v>
      </c>
      <c r="O156" s="320"/>
      <c r="P156" s="320"/>
      <c r="Q156" s="320"/>
      <c r="R156" s="320"/>
      <c r="S156" s="320"/>
      <c r="T156" s="320"/>
      <c r="U156" s="320"/>
      <c r="V156" s="320"/>
      <c r="W156" s="320"/>
      <c r="X156" s="320"/>
      <c r="Y156" s="450"/>
      <c r="Z156" s="434"/>
      <c r="AA156" s="434"/>
      <c r="AB156" s="434"/>
      <c r="AC156" s="434"/>
      <c r="AD156" s="434"/>
      <c r="AE156" s="434"/>
      <c r="AF156" s="439"/>
      <c r="AG156" s="439"/>
      <c r="AH156" s="439"/>
      <c r="AI156" s="439"/>
      <c r="AJ156" s="439"/>
      <c r="AK156" s="439"/>
      <c r="AL156" s="439"/>
      <c r="AM156" s="321">
        <f>SUM(Y156:AL156)</f>
        <v>0</v>
      </c>
    </row>
    <row r="157" spans="1:39" ht="15" outlineLevel="1">
      <c r="B157" s="918" t="s">
        <v>270</v>
      </c>
      <c r="C157" s="316" t="s">
        <v>164</v>
      </c>
      <c r="D157" s="320"/>
      <c r="E157" s="320"/>
      <c r="F157" s="320"/>
      <c r="G157" s="320"/>
      <c r="H157" s="320"/>
      <c r="I157" s="320"/>
      <c r="J157" s="320"/>
      <c r="K157" s="320"/>
      <c r="L157" s="320"/>
      <c r="M157" s="320"/>
      <c r="N157" s="320">
        <f>N156</f>
        <v>0</v>
      </c>
      <c r="O157" s="320"/>
      <c r="P157" s="320"/>
      <c r="Q157" s="320"/>
      <c r="R157" s="320"/>
      <c r="S157" s="320"/>
      <c r="T157" s="320"/>
      <c r="U157" s="320"/>
      <c r="V157" s="320"/>
      <c r="W157" s="320"/>
      <c r="X157" s="320"/>
      <c r="Y157" s="435">
        <f>Y156</f>
        <v>0</v>
      </c>
      <c r="Z157" s="435">
        <f t="shared" ref="Z157" si="386">Z156</f>
        <v>0</v>
      </c>
      <c r="AA157" s="435">
        <f t="shared" ref="AA157" si="387">AA156</f>
        <v>0</v>
      </c>
      <c r="AB157" s="435">
        <f t="shared" ref="AB157" si="388">AB156</f>
        <v>0</v>
      </c>
      <c r="AC157" s="435">
        <f t="shared" ref="AC157" si="389">AC156</f>
        <v>0</v>
      </c>
      <c r="AD157" s="435">
        <f t="shared" ref="AD157" si="390">AD156</f>
        <v>0</v>
      </c>
      <c r="AE157" s="435">
        <f t="shared" ref="AE157" si="391">AE156</f>
        <v>0</v>
      </c>
      <c r="AF157" s="435">
        <f t="shared" ref="AF157" si="392">AF156</f>
        <v>0</v>
      </c>
      <c r="AG157" s="435">
        <f t="shared" ref="AG157" si="393">AG156</f>
        <v>0</v>
      </c>
      <c r="AH157" s="435">
        <f t="shared" ref="AH157" si="394">AH156</f>
        <v>0</v>
      </c>
      <c r="AI157" s="435">
        <f t="shared" ref="AI157" si="395">AI156</f>
        <v>0</v>
      </c>
      <c r="AJ157" s="435">
        <f t="shared" ref="AJ157" si="396">AJ156</f>
        <v>0</v>
      </c>
      <c r="AK157" s="435">
        <f t="shared" ref="AK157" si="397">AK156</f>
        <v>0</v>
      </c>
      <c r="AL157" s="435">
        <f t="shared" ref="AL157" si="398">AL156</f>
        <v>0</v>
      </c>
      <c r="AM157" s="331"/>
    </row>
    <row r="158" spans="1:39" ht="15" outlineLevel="1">
      <c r="B158" s="997"/>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436"/>
      <c r="Z158" s="449"/>
      <c r="AA158" s="449"/>
      <c r="AB158" s="449"/>
      <c r="AC158" s="449"/>
      <c r="AD158" s="449"/>
      <c r="AE158" s="449"/>
      <c r="AF158" s="449"/>
      <c r="AG158" s="449"/>
      <c r="AH158" s="449"/>
      <c r="AI158" s="449"/>
      <c r="AJ158" s="449"/>
      <c r="AK158" s="449"/>
      <c r="AL158" s="449"/>
      <c r="AM158" s="331"/>
    </row>
    <row r="159" spans="1:39" ht="15" outlineLevel="1">
      <c r="A159" s="550">
        <v>38</v>
      </c>
      <c r="B159" s="997" t="s">
        <v>131</v>
      </c>
      <c r="C159" s="316" t="s">
        <v>25</v>
      </c>
      <c r="D159" s="320"/>
      <c r="E159" s="320"/>
      <c r="F159" s="320"/>
      <c r="G159" s="320"/>
      <c r="H159" s="320"/>
      <c r="I159" s="320"/>
      <c r="J159" s="320"/>
      <c r="K159" s="320"/>
      <c r="L159" s="320"/>
      <c r="M159" s="320"/>
      <c r="N159" s="320">
        <v>0</v>
      </c>
      <c r="O159" s="320"/>
      <c r="P159" s="320"/>
      <c r="Q159" s="320"/>
      <c r="R159" s="320"/>
      <c r="S159" s="320"/>
      <c r="T159" s="320"/>
      <c r="U159" s="320"/>
      <c r="V159" s="320"/>
      <c r="W159" s="320"/>
      <c r="X159" s="320"/>
      <c r="Y159" s="450"/>
      <c r="Z159" s="434"/>
      <c r="AA159" s="434"/>
      <c r="AB159" s="434"/>
      <c r="AC159" s="434"/>
      <c r="AD159" s="434"/>
      <c r="AE159" s="434"/>
      <c r="AF159" s="439"/>
      <c r="AG159" s="439"/>
      <c r="AH159" s="439"/>
      <c r="AI159" s="439"/>
      <c r="AJ159" s="439"/>
      <c r="AK159" s="439"/>
      <c r="AL159" s="439"/>
      <c r="AM159" s="321">
        <f>SUM(Y159:AL159)</f>
        <v>0</v>
      </c>
    </row>
    <row r="160" spans="1:39" ht="15" outlineLevel="1">
      <c r="B160" s="918" t="s">
        <v>270</v>
      </c>
      <c r="C160" s="316" t="s">
        <v>164</v>
      </c>
      <c r="D160" s="320"/>
      <c r="E160" s="320"/>
      <c r="F160" s="320"/>
      <c r="G160" s="320"/>
      <c r="H160" s="320"/>
      <c r="I160" s="320"/>
      <c r="J160" s="320"/>
      <c r="K160" s="320"/>
      <c r="L160" s="320"/>
      <c r="M160" s="320"/>
      <c r="N160" s="320">
        <f>N159</f>
        <v>0</v>
      </c>
      <c r="O160" s="320"/>
      <c r="P160" s="320"/>
      <c r="Q160" s="320"/>
      <c r="R160" s="320"/>
      <c r="S160" s="320"/>
      <c r="T160" s="320"/>
      <c r="U160" s="320"/>
      <c r="V160" s="320"/>
      <c r="W160" s="320"/>
      <c r="X160" s="320"/>
      <c r="Y160" s="435">
        <f>Y159</f>
        <v>0</v>
      </c>
      <c r="Z160" s="435">
        <f t="shared" ref="Z160" si="399">Z159</f>
        <v>0</v>
      </c>
      <c r="AA160" s="435">
        <f t="shared" ref="AA160" si="400">AA159</f>
        <v>0</v>
      </c>
      <c r="AB160" s="435">
        <f t="shared" ref="AB160" si="401">AB159</f>
        <v>0</v>
      </c>
      <c r="AC160" s="435">
        <f t="shared" ref="AC160" si="402">AC159</f>
        <v>0</v>
      </c>
      <c r="AD160" s="435">
        <f t="shared" ref="AD160" si="403">AD159</f>
        <v>0</v>
      </c>
      <c r="AE160" s="435">
        <f t="shared" ref="AE160" si="404">AE159</f>
        <v>0</v>
      </c>
      <c r="AF160" s="435">
        <f t="shared" ref="AF160" si="405">AF159</f>
        <v>0</v>
      </c>
      <c r="AG160" s="435">
        <f t="shared" ref="AG160" si="406">AG159</f>
        <v>0</v>
      </c>
      <c r="AH160" s="435">
        <f t="shared" ref="AH160" si="407">AH159</f>
        <v>0</v>
      </c>
      <c r="AI160" s="435">
        <f t="shared" ref="AI160" si="408">AI159</f>
        <v>0</v>
      </c>
      <c r="AJ160" s="435">
        <f t="shared" ref="AJ160" si="409">AJ159</f>
        <v>0</v>
      </c>
      <c r="AK160" s="435">
        <f t="shared" ref="AK160" si="410">AK159</f>
        <v>0</v>
      </c>
      <c r="AL160" s="435">
        <f t="shared" ref="AL160" si="411">AL159</f>
        <v>0</v>
      </c>
      <c r="AM160" s="331"/>
    </row>
    <row r="161" spans="1:39" ht="15" outlineLevel="1">
      <c r="B161" s="997"/>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436"/>
      <c r="Z161" s="449"/>
      <c r="AA161" s="449"/>
      <c r="AB161" s="449"/>
      <c r="AC161" s="449"/>
      <c r="AD161" s="449"/>
      <c r="AE161" s="449"/>
      <c r="AF161" s="449"/>
      <c r="AG161" s="449"/>
      <c r="AH161" s="449"/>
      <c r="AI161" s="449"/>
      <c r="AJ161" s="449"/>
      <c r="AK161" s="449"/>
      <c r="AL161" s="449"/>
      <c r="AM161" s="331"/>
    </row>
    <row r="162" spans="1:39" ht="15" outlineLevel="1">
      <c r="A162" s="550">
        <v>39</v>
      </c>
      <c r="B162" s="997" t="s">
        <v>132</v>
      </c>
      <c r="C162" s="316" t="s">
        <v>25</v>
      </c>
      <c r="D162" s="320"/>
      <c r="E162" s="320"/>
      <c r="F162" s="320"/>
      <c r="G162" s="320"/>
      <c r="H162" s="320"/>
      <c r="I162" s="320"/>
      <c r="J162" s="320"/>
      <c r="K162" s="320"/>
      <c r="L162" s="320"/>
      <c r="M162" s="320"/>
      <c r="N162" s="320">
        <v>0</v>
      </c>
      <c r="O162" s="320"/>
      <c r="P162" s="320"/>
      <c r="Q162" s="320"/>
      <c r="R162" s="320"/>
      <c r="S162" s="320"/>
      <c r="T162" s="320"/>
      <c r="U162" s="320"/>
      <c r="V162" s="320"/>
      <c r="W162" s="320"/>
      <c r="X162" s="320"/>
      <c r="Y162" s="450"/>
      <c r="Z162" s="434"/>
      <c r="AA162" s="434"/>
      <c r="AB162" s="434"/>
      <c r="AC162" s="434"/>
      <c r="AD162" s="434"/>
      <c r="AE162" s="434"/>
      <c r="AF162" s="439"/>
      <c r="AG162" s="439"/>
      <c r="AH162" s="439"/>
      <c r="AI162" s="439"/>
      <c r="AJ162" s="439"/>
      <c r="AK162" s="439"/>
      <c r="AL162" s="439"/>
      <c r="AM162" s="321">
        <f>SUM(Y162:AL162)</f>
        <v>0</v>
      </c>
    </row>
    <row r="163" spans="1:39" ht="15" outlineLevel="1">
      <c r="B163" s="918" t="s">
        <v>270</v>
      </c>
      <c r="C163" s="316" t="s">
        <v>164</v>
      </c>
      <c r="D163" s="320"/>
      <c r="E163" s="320"/>
      <c r="F163" s="320"/>
      <c r="G163" s="320"/>
      <c r="H163" s="320"/>
      <c r="I163" s="320"/>
      <c r="J163" s="320"/>
      <c r="K163" s="320"/>
      <c r="L163" s="320"/>
      <c r="M163" s="320"/>
      <c r="N163" s="320">
        <f>N162</f>
        <v>0</v>
      </c>
      <c r="O163" s="320"/>
      <c r="P163" s="320"/>
      <c r="Q163" s="320"/>
      <c r="R163" s="320"/>
      <c r="S163" s="320"/>
      <c r="T163" s="320"/>
      <c r="U163" s="320"/>
      <c r="V163" s="320"/>
      <c r="W163" s="320"/>
      <c r="X163" s="320"/>
      <c r="Y163" s="435">
        <f>Y162</f>
        <v>0</v>
      </c>
      <c r="Z163" s="435">
        <f t="shared" ref="Z163" si="412">Z162</f>
        <v>0</v>
      </c>
      <c r="AA163" s="435">
        <f t="shared" ref="AA163" si="413">AA162</f>
        <v>0</v>
      </c>
      <c r="AB163" s="435">
        <f t="shared" ref="AB163" si="414">AB162</f>
        <v>0</v>
      </c>
      <c r="AC163" s="435">
        <f t="shared" ref="AC163" si="415">AC162</f>
        <v>0</v>
      </c>
      <c r="AD163" s="435">
        <f t="shared" ref="AD163" si="416">AD162</f>
        <v>0</v>
      </c>
      <c r="AE163" s="435">
        <f t="shared" ref="AE163" si="417">AE162</f>
        <v>0</v>
      </c>
      <c r="AF163" s="435">
        <f t="shared" ref="AF163" si="418">AF162</f>
        <v>0</v>
      </c>
      <c r="AG163" s="435">
        <f t="shared" ref="AG163" si="419">AG162</f>
        <v>0</v>
      </c>
      <c r="AH163" s="435">
        <f t="shared" ref="AH163" si="420">AH162</f>
        <v>0</v>
      </c>
      <c r="AI163" s="435">
        <f t="shared" ref="AI163" si="421">AI162</f>
        <v>0</v>
      </c>
      <c r="AJ163" s="435">
        <f t="shared" ref="AJ163" si="422">AJ162</f>
        <v>0</v>
      </c>
      <c r="AK163" s="435">
        <f t="shared" ref="AK163" si="423">AK162</f>
        <v>0</v>
      </c>
      <c r="AL163" s="435">
        <f t="shared" ref="AL163" si="424">AL162</f>
        <v>0</v>
      </c>
      <c r="AM163" s="331"/>
    </row>
    <row r="164" spans="1:39" ht="15" outlineLevel="1">
      <c r="B164" s="997"/>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436"/>
      <c r="Z164" s="449"/>
      <c r="AA164" s="449"/>
      <c r="AB164" s="449"/>
      <c r="AC164" s="449"/>
      <c r="AD164" s="449"/>
      <c r="AE164" s="449"/>
      <c r="AF164" s="449"/>
      <c r="AG164" s="449"/>
      <c r="AH164" s="449"/>
      <c r="AI164" s="449"/>
      <c r="AJ164" s="449"/>
      <c r="AK164" s="449"/>
      <c r="AL164" s="449"/>
      <c r="AM164" s="331"/>
    </row>
    <row r="165" spans="1:39" ht="15" outlineLevel="1">
      <c r="A165" s="550">
        <v>40</v>
      </c>
      <c r="B165" s="997" t="s">
        <v>133</v>
      </c>
      <c r="C165" s="316" t="s">
        <v>25</v>
      </c>
      <c r="D165" s="320">
        <v>2978654</v>
      </c>
      <c r="E165" s="320"/>
      <c r="F165" s="320"/>
      <c r="G165" s="320"/>
      <c r="H165" s="320"/>
      <c r="I165" s="320"/>
      <c r="J165" s="320"/>
      <c r="K165" s="320"/>
      <c r="L165" s="320"/>
      <c r="M165" s="320"/>
      <c r="N165" s="320">
        <v>12</v>
      </c>
      <c r="O165" s="320">
        <v>505</v>
      </c>
      <c r="P165" s="320"/>
      <c r="Q165" s="320"/>
      <c r="R165" s="320"/>
      <c r="S165" s="320"/>
      <c r="T165" s="320"/>
      <c r="U165" s="320"/>
      <c r="V165" s="320"/>
      <c r="W165" s="320"/>
      <c r="X165" s="320"/>
      <c r="Y165" s="450">
        <v>1</v>
      </c>
      <c r="Z165" s="434"/>
      <c r="AA165" s="434"/>
      <c r="AB165" s="434"/>
      <c r="AC165" s="434"/>
      <c r="AD165" s="434"/>
      <c r="AE165" s="434"/>
      <c r="AF165" s="439"/>
      <c r="AG165" s="439"/>
      <c r="AH165" s="439"/>
      <c r="AI165" s="439"/>
      <c r="AJ165" s="439"/>
      <c r="AK165" s="439"/>
      <c r="AL165" s="439"/>
      <c r="AM165" s="321">
        <f>SUM(Y165:AL165)</f>
        <v>1</v>
      </c>
    </row>
    <row r="166" spans="1:39" ht="15" outlineLevel="1">
      <c r="B166" s="918" t="s">
        <v>270</v>
      </c>
      <c r="C166" s="316" t="s">
        <v>164</v>
      </c>
      <c r="D166" s="320"/>
      <c r="E166" s="320"/>
      <c r="F166" s="320"/>
      <c r="G166" s="320"/>
      <c r="H166" s="320"/>
      <c r="I166" s="320"/>
      <c r="J166" s="320"/>
      <c r="K166" s="320"/>
      <c r="L166" s="320"/>
      <c r="M166" s="320"/>
      <c r="N166" s="320">
        <f>N165</f>
        <v>12</v>
      </c>
      <c r="O166" s="320"/>
      <c r="P166" s="320"/>
      <c r="Q166" s="320"/>
      <c r="R166" s="320"/>
      <c r="S166" s="320"/>
      <c r="T166" s="320"/>
      <c r="U166" s="320"/>
      <c r="V166" s="320"/>
      <c r="W166" s="320"/>
      <c r="X166" s="320"/>
      <c r="Y166" s="435">
        <f>Y165</f>
        <v>1</v>
      </c>
      <c r="Z166" s="435">
        <f t="shared" ref="Z166" si="425">Z165</f>
        <v>0</v>
      </c>
      <c r="AA166" s="435">
        <f t="shared" ref="AA166" si="426">AA165</f>
        <v>0</v>
      </c>
      <c r="AB166" s="435">
        <f t="shared" ref="AB166" si="427">AB165</f>
        <v>0</v>
      </c>
      <c r="AC166" s="435">
        <f t="shared" ref="AC166" si="428">AC165</f>
        <v>0</v>
      </c>
      <c r="AD166" s="435">
        <f t="shared" ref="AD166" si="429">AD165</f>
        <v>0</v>
      </c>
      <c r="AE166" s="435">
        <f t="shared" ref="AE166" si="430">AE165</f>
        <v>0</v>
      </c>
      <c r="AF166" s="435">
        <f t="shared" ref="AF166" si="431">AF165</f>
        <v>0</v>
      </c>
      <c r="AG166" s="435">
        <f t="shared" ref="AG166" si="432">AG165</f>
        <v>0</v>
      </c>
      <c r="AH166" s="435">
        <f t="shared" ref="AH166" si="433">AH165</f>
        <v>0</v>
      </c>
      <c r="AI166" s="435">
        <f t="shared" ref="AI166" si="434">AI165</f>
        <v>0</v>
      </c>
      <c r="AJ166" s="435">
        <f t="shared" ref="AJ166" si="435">AJ165</f>
        <v>0</v>
      </c>
      <c r="AK166" s="435">
        <f t="shared" ref="AK166" si="436">AK165</f>
        <v>0</v>
      </c>
      <c r="AL166" s="435">
        <f t="shared" ref="AL166" si="437">AL165</f>
        <v>0</v>
      </c>
      <c r="AM166" s="331"/>
    </row>
    <row r="167" spans="1:39" ht="15" outlineLevel="1">
      <c r="B167" s="997"/>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436"/>
      <c r="Z167" s="449"/>
      <c r="AA167" s="449"/>
      <c r="AB167" s="449"/>
      <c r="AC167" s="449"/>
      <c r="AD167" s="449"/>
      <c r="AE167" s="449"/>
      <c r="AF167" s="449"/>
      <c r="AG167" s="449"/>
      <c r="AH167" s="449"/>
      <c r="AI167" s="449"/>
      <c r="AJ167" s="449"/>
      <c r="AK167" s="449"/>
      <c r="AL167" s="449"/>
      <c r="AM167" s="331"/>
    </row>
    <row r="168" spans="1:39" ht="30" outlineLevel="1">
      <c r="A168" s="550">
        <v>41</v>
      </c>
      <c r="B168" s="997" t="s">
        <v>134</v>
      </c>
      <c r="C168" s="316" t="s">
        <v>25</v>
      </c>
      <c r="D168" s="320"/>
      <c r="E168" s="320"/>
      <c r="F168" s="320"/>
      <c r="G168" s="320"/>
      <c r="H168" s="320"/>
      <c r="I168" s="320"/>
      <c r="J168" s="320"/>
      <c r="K168" s="320"/>
      <c r="L168" s="320"/>
      <c r="M168" s="320"/>
      <c r="N168" s="320">
        <v>0</v>
      </c>
      <c r="O168" s="320"/>
      <c r="P168" s="320"/>
      <c r="Q168" s="320"/>
      <c r="R168" s="320"/>
      <c r="S168" s="320"/>
      <c r="T168" s="320"/>
      <c r="U168" s="320"/>
      <c r="V168" s="320"/>
      <c r="W168" s="320"/>
      <c r="X168" s="320"/>
      <c r="Y168" s="450"/>
      <c r="Z168" s="434"/>
      <c r="AA168" s="434"/>
      <c r="AB168" s="434"/>
      <c r="AC168" s="434"/>
      <c r="AD168" s="434"/>
      <c r="AE168" s="434"/>
      <c r="AF168" s="439"/>
      <c r="AG168" s="439"/>
      <c r="AH168" s="439"/>
      <c r="AI168" s="439"/>
      <c r="AJ168" s="439"/>
      <c r="AK168" s="439"/>
      <c r="AL168" s="439"/>
      <c r="AM168" s="321">
        <f>SUM(Y168:AL168)</f>
        <v>0</v>
      </c>
    </row>
    <row r="169" spans="1:39" ht="15" outlineLevel="1">
      <c r="B169" s="918" t="s">
        <v>270</v>
      </c>
      <c r="C169" s="316" t="s">
        <v>164</v>
      </c>
      <c r="D169" s="320"/>
      <c r="E169" s="320"/>
      <c r="F169" s="320"/>
      <c r="G169" s="320"/>
      <c r="H169" s="320"/>
      <c r="I169" s="320"/>
      <c r="J169" s="320"/>
      <c r="K169" s="320"/>
      <c r="L169" s="320"/>
      <c r="M169" s="320"/>
      <c r="N169" s="320">
        <f>N168</f>
        <v>0</v>
      </c>
      <c r="O169" s="320"/>
      <c r="P169" s="320"/>
      <c r="Q169" s="320"/>
      <c r="R169" s="320"/>
      <c r="S169" s="320"/>
      <c r="T169" s="320"/>
      <c r="U169" s="320"/>
      <c r="V169" s="320"/>
      <c r="W169" s="320"/>
      <c r="X169" s="320"/>
      <c r="Y169" s="435">
        <f>Y168</f>
        <v>0</v>
      </c>
      <c r="Z169" s="435">
        <f t="shared" ref="Z169" si="438">Z168</f>
        <v>0</v>
      </c>
      <c r="AA169" s="435">
        <f t="shared" ref="AA169" si="439">AA168</f>
        <v>0</v>
      </c>
      <c r="AB169" s="435">
        <f t="shared" ref="AB169" si="440">AB168</f>
        <v>0</v>
      </c>
      <c r="AC169" s="435">
        <f t="shared" ref="AC169" si="441">AC168</f>
        <v>0</v>
      </c>
      <c r="AD169" s="435">
        <f t="shared" ref="AD169" si="442">AD168</f>
        <v>0</v>
      </c>
      <c r="AE169" s="435">
        <f t="shared" ref="AE169" si="443">AE168</f>
        <v>0</v>
      </c>
      <c r="AF169" s="435">
        <f t="shared" ref="AF169" si="444">AF168</f>
        <v>0</v>
      </c>
      <c r="AG169" s="435">
        <f t="shared" ref="AG169" si="445">AG168</f>
        <v>0</v>
      </c>
      <c r="AH169" s="435">
        <f t="shared" ref="AH169" si="446">AH168</f>
        <v>0</v>
      </c>
      <c r="AI169" s="435">
        <f t="shared" ref="AI169" si="447">AI168</f>
        <v>0</v>
      </c>
      <c r="AJ169" s="435">
        <f t="shared" ref="AJ169" si="448">AJ168</f>
        <v>0</v>
      </c>
      <c r="AK169" s="435">
        <f t="shared" ref="AK169" si="449">AK168</f>
        <v>0</v>
      </c>
      <c r="AL169" s="435">
        <f t="shared" ref="AL169" si="450">AL168</f>
        <v>0</v>
      </c>
      <c r="AM169" s="331"/>
    </row>
    <row r="170" spans="1:39" ht="15" outlineLevel="1">
      <c r="B170" s="997"/>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436"/>
      <c r="Z170" s="449"/>
      <c r="AA170" s="449"/>
      <c r="AB170" s="449"/>
      <c r="AC170" s="449"/>
      <c r="AD170" s="449"/>
      <c r="AE170" s="449"/>
      <c r="AF170" s="449"/>
      <c r="AG170" s="449"/>
      <c r="AH170" s="449"/>
      <c r="AI170" s="449"/>
      <c r="AJ170" s="449"/>
      <c r="AK170" s="449"/>
      <c r="AL170" s="449"/>
      <c r="AM170" s="331"/>
    </row>
    <row r="171" spans="1:39" ht="30" outlineLevel="1">
      <c r="A171" s="550">
        <v>42</v>
      </c>
      <c r="B171" s="997" t="s">
        <v>135</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50"/>
      <c r="Z171" s="434"/>
      <c r="AA171" s="434"/>
      <c r="AB171" s="434"/>
      <c r="AC171" s="434"/>
      <c r="AD171" s="434"/>
      <c r="AE171" s="434"/>
      <c r="AF171" s="439"/>
      <c r="AG171" s="439"/>
      <c r="AH171" s="439"/>
      <c r="AI171" s="439"/>
      <c r="AJ171" s="439"/>
      <c r="AK171" s="439"/>
      <c r="AL171" s="439"/>
      <c r="AM171" s="321">
        <f>SUM(Y171:AL171)</f>
        <v>0</v>
      </c>
    </row>
    <row r="172" spans="1:39" ht="15" outlineLevel="1">
      <c r="B172" s="918" t="s">
        <v>270</v>
      </c>
      <c r="C172" s="316" t="s">
        <v>164</v>
      </c>
      <c r="D172" s="320"/>
      <c r="E172" s="320"/>
      <c r="F172" s="320"/>
      <c r="G172" s="320"/>
      <c r="H172" s="320"/>
      <c r="I172" s="320"/>
      <c r="J172" s="320"/>
      <c r="K172" s="320"/>
      <c r="L172" s="320"/>
      <c r="M172" s="320"/>
      <c r="N172" s="490"/>
      <c r="O172" s="320"/>
      <c r="P172" s="320"/>
      <c r="Q172" s="320"/>
      <c r="R172" s="320"/>
      <c r="S172" s="320"/>
      <c r="T172" s="320"/>
      <c r="U172" s="320"/>
      <c r="V172" s="320"/>
      <c r="W172" s="320"/>
      <c r="X172" s="320"/>
      <c r="Y172" s="435">
        <f>Y171</f>
        <v>0</v>
      </c>
      <c r="Z172" s="435">
        <f t="shared" ref="Z172" si="451">Z171</f>
        <v>0</v>
      </c>
      <c r="AA172" s="435">
        <f t="shared" ref="AA172" si="452">AA171</f>
        <v>0</v>
      </c>
      <c r="AB172" s="435">
        <f t="shared" ref="AB172" si="453">AB171</f>
        <v>0</v>
      </c>
      <c r="AC172" s="435">
        <f t="shared" ref="AC172" si="454">AC171</f>
        <v>0</v>
      </c>
      <c r="AD172" s="435">
        <f t="shared" ref="AD172" si="455">AD171</f>
        <v>0</v>
      </c>
      <c r="AE172" s="435">
        <f t="shared" ref="AE172" si="456">AE171</f>
        <v>0</v>
      </c>
      <c r="AF172" s="435">
        <f t="shared" ref="AF172" si="457">AF171</f>
        <v>0</v>
      </c>
      <c r="AG172" s="435">
        <f t="shared" ref="AG172" si="458">AG171</f>
        <v>0</v>
      </c>
      <c r="AH172" s="435">
        <f t="shared" ref="AH172" si="459">AH171</f>
        <v>0</v>
      </c>
      <c r="AI172" s="435">
        <f t="shared" ref="AI172" si="460">AI171</f>
        <v>0</v>
      </c>
      <c r="AJ172" s="435">
        <f t="shared" ref="AJ172" si="461">AJ171</f>
        <v>0</v>
      </c>
      <c r="AK172" s="435">
        <f t="shared" ref="AK172" si="462">AK171</f>
        <v>0</v>
      </c>
      <c r="AL172" s="435">
        <f t="shared" ref="AL172" si="463">AL171</f>
        <v>0</v>
      </c>
      <c r="AM172" s="331"/>
    </row>
    <row r="173" spans="1:39" ht="15" outlineLevel="1">
      <c r="B173" s="997"/>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436"/>
      <c r="Z173" s="449"/>
      <c r="AA173" s="449"/>
      <c r="AB173" s="449"/>
      <c r="AC173" s="449"/>
      <c r="AD173" s="449"/>
      <c r="AE173" s="449"/>
      <c r="AF173" s="449"/>
      <c r="AG173" s="449"/>
      <c r="AH173" s="449"/>
      <c r="AI173" s="449"/>
      <c r="AJ173" s="449"/>
      <c r="AK173" s="449"/>
      <c r="AL173" s="449"/>
      <c r="AM173" s="331"/>
    </row>
    <row r="174" spans="1:39" ht="15" outlineLevel="1">
      <c r="A174" s="550">
        <v>43</v>
      </c>
      <c r="B174" s="997" t="s">
        <v>136</v>
      </c>
      <c r="C174" s="316" t="s">
        <v>25</v>
      </c>
      <c r="D174" s="320"/>
      <c r="E174" s="320"/>
      <c r="F174" s="320"/>
      <c r="G174" s="320"/>
      <c r="H174" s="320"/>
      <c r="I174" s="320"/>
      <c r="J174" s="320"/>
      <c r="K174" s="320"/>
      <c r="L174" s="320"/>
      <c r="M174" s="320"/>
      <c r="N174" s="320">
        <v>0</v>
      </c>
      <c r="O174" s="320"/>
      <c r="P174" s="320"/>
      <c r="Q174" s="320"/>
      <c r="R174" s="320"/>
      <c r="S174" s="320"/>
      <c r="T174" s="320"/>
      <c r="U174" s="320"/>
      <c r="V174" s="320"/>
      <c r="W174" s="320"/>
      <c r="X174" s="320"/>
      <c r="Y174" s="450"/>
      <c r="Z174" s="434"/>
      <c r="AA174" s="434"/>
      <c r="AB174" s="434"/>
      <c r="AC174" s="434"/>
      <c r="AD174" s="434"/>
      <c r="AE174" s="434"/>
      <c r="AF174" s="439"/>
      <c r="AG174" s="439"/>
      <c r="AH174" s="439"/>
      <c r="AI174" s="439"/>
      <c r="AJ174" s="439"/>
      <c r="AK174" s="439"/>
      <c r="AL174" s="439"/>
      <c r="AM174" s="321">
        <f>SUM(Y174:AL174)</f>
        <v>0</v>
      </c>
    </row>
    <row r="175" spans="1:39" ht="15" outlineLevel="1">
      <c r="B175" s="918" t="s">
        <v>270</v>
      </c>
      <c r="C175" s="316" t="s">
        <v>164</v>
      </c>
      <c r="D175" s="320"/>
      <c r="E175" s="320"/>
      <c r="F175" s="320"/>
      <c r="G175" s="320"/>
      <c r="H175" s="320"/>
      <c r="I175" s="320"/>
      <c r="J175" s="320"/>
      <c r="K175" s="320"/>
      <c r="L175" s="320"/>
      <c r="M175" s="320"/>
      <c r="N175" s="320">
        <f>N174</f>
        <v>0</v>
      </c>
      <c r="O175" s="320"/>
      <c r="P175" s="320"/>
      <c r="Q175" s="320"/>
      <c r="R175" s="320"/>
      <c r="S175" s="320"/>
      <c r="T175" s="320"/>
      <c r="U175" s="320"/>
      <c r="V175" s="320"/>
      <c r="W175" s="320"/>
      <c r="X175" s="320"/>
      <c r="Y175" s="435">
        <f>Y174</f>
        <v>0</v>
      </c>
      <c r="Z175" s="435">
        <f t="shared" ref="Z175" si="464">Z174</f>
        <v>0</v>
      </c>
      <c r="AA175" s="435">
        <f t="shared" ref="AA175" si="465">AA174</f>
        <v>0</v>
      </c>
      <c r="AB175" s="435">
        <f t="shared" ref="AB175" si="466">AB174</f>
        <v>0</v>
      </c>
      <c r="AC175" s="435">
        <f t="shared" ref="AC175" si="467">AC174</f>
        <v>0</v>
      </c>
      <c r="AD175" s="435">
        <f t="shared" ref="AD175" si="468">AD174</f>
        <v>0</v>
      </c>
      <c r="AE175" s="435">
        <f t="shared" ref="AE175" si="469">AE174</f>
        <v>0</v>
      </c>
      <c r="AF175" s="435">
        <f t="shared" ref="AF175" si="470">AF174</f>
        <v>0</v>
      </c>
      <c r="AG175" s="435">
        <f t="shared" ref="AG175" si="471">AG174</f>
        <v>0</v>
      </c>
      <c r="AH175" s="435">
        <f t="shared" ref="AH175" si="472">AH174</f>
        <v>0</v>
      </c>
      <c r="AI175" s="435">
        <f t="shared" ref="AI175" si="473">AI174</f>
        <v>0</v>
      </c>
      <c r="AJ175" s="435">
        <f t="shared" ref="AJ175" si="474">AJ174</f>
        <v>0</v>
      </c>
      <c r="AK175" s="435">
        <f t="shared" ref="AK175" si="475">AK174</f>
        <v>0</v>
      </c>
      <c r="AL175" s="435">
        <f t="shared" ref="AL175" si="476">AL174</f>
        <v>0</v>
      </c>
      <c r="AM175" s="331"/>
    </row>
    <row r="176" spans="1:39" ht="15" outlineLevel="1">
      <c r="B176" s="997"/>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6"/>
      <c r="Z176" s="449"/>
      <c r="AA176" s="449"/>
      <c r="AB176" s="449"/>
      <c r="AC176" s="449"/>
      <c r="AD176" s="449"/>
      <c r="AE176" s="449"/>
      <c r="AF176" s="449"/>
      <c r="AG176" s="449"/>
      <c r="AH176" s="449"/>
      <c r="AI176" s="449"/>
      <c r="AJ176" s="449"/>
      <c r="AK176" s="449"/>
      <c r="AL176" s="449"/>
      <c r="AM176" s="331"/>
    </row>
    <row r="177" spans="1:39" ht="30" outlineLevel="1">
      <c r="A177" s="550">
        <v>44</v>
      </c>
      <c r="B177" s="997" t="s">
        <v>137</v>
      </c>
      <c r="C177" s="316" t="s">
        <v>25</v>
      </c>
      <c r="D177" s="320"/>
      <c r="E177" s="320"/>
      <c r="F177" s="320"/>
      <c r="G177" s="320"/>
      <c r="H177" s="320"/>
      <c r="I177" s="320"/>
      <c r="J177" s="320"/>
      <c r="K177" s="320"/>
      <c r="L177" s="320"/>
      <c r="M177" s="320"/>
      <c r="N177" s="320">
        <v>0</v>
      </c>
      <c r="O177" s="320"/>
      <c r="P177" s="320"/>
      <c r="Q177" s="320"/>
      <c r="R177" s="320"/>
      <c r="S177" s="320"/>
      <c r="T177" s="320"/>
      <c r="U177" s="320"/>
      <c r="V177" s="320"/>
      <c r="W177" s="320"/>
      <c r="X177" s="320"/>
      <c r="Y177" s="450"/>
      <c r="Z177" s="434"/>
      <c r="AA177" s="434"/>
      <c r="AB177" s="434"/>
      <c r="AC177" s="434"/>
      <c r="AD177" s="434"/>
      <c r="AE177" s="434"/>
      <c r="AF177" s="439"/>
      <c r="AG177" s="439"/>
      <c r="AH177" s="439"/>
      <c r="AI177" s="439"/>
      <c r="AJ177" s="439"/>
      <c r="AK177" s="439"/>
      <c r="AL177" s="439"/>
      <c r="AM177" s="321">
        <f>SUM(Y177:AL177)</f>
        <v>0</v>
      </c>
    </row>
    <row r="178" spans="1:39" ht="15" outlineLevel="1">
      <c r="B178" s="918" t="s">
        <v>270</v>
      </c>
      <c r="C178" s="316" t="s">
        <v>164</v>
      </c>
      <c r="D178" s="320"/>
      <c r="E178" s="320"/>
      <c r="F178" s="320"/>
      <c r="G178" s="320"/>
      <c r="H178" s="320"/>
      <c r="I178" s="320"/>
      <c r="J178" s="320"/>
      <c r="K178" s="320"/>
      <c r="L178" s="320"/>
      <c r="M178" s="320"/>
      <c r="N178" s="320">
        <f>N177</f>
        <v>0</v>
      </c>
      <c r="O178" s="320"/>
      <c r="P178" s="320"/>
      <c r="Q178" s="320"/>
      <c r="R178" s="320"/>
      <c r="S178" s="320"/>
      <c r="T178" s="320"/>
      <c r="U178" s="320"/>
      <c r="V178" s="320"/>
      <c r="W178" s="320"/>
      <c r="X178" s="320"/>
      <c r="Y178" s="435">
        <f>Y177</f>
        <v>0</v>
      </c>
      <c r="Z178" s="435">
        <f t="shared" ref="Z178" si="477">Z177</f>
        <v>0</v>
      </c>
      <c r="AA178" s="435">
        <f t="shared" ref="AA178" si="478">AA177</f>
        <v>0</v>
      </c>
      <c r="AB178" s="435">
        <f t="shared" ref="AB178" si="479">AB177</f>
        <v>0</v>
      </c>
      <c r="AC178" s="435">
        <f t="shared" ref="AC178" si="480">AC177</f>
        <v>0</v>
      </c>
      <c r="AD178" s="435">
        <f t="shared" ref="AD178" si="481">AD177</f>
        <v>0</v>
      </c>
      <c r="AE178" s="435">
        <f t="shared" ref="AE178" si="482">AE177</f>
        <v>0</v>
      </c>
      <c r="AF178" s="435">
        <f t="shared" ref="AF178" si="483">AF177</f>
        <v>0</v>
      </c>
      <c r="AG178" s="435">
        <f t="shared" ref="AG178" si="484">AG177</f>
        <v>0</v>
      </c>
      <c r="AH178" s="435">
        <f t="shared" ref="AH178" si="485">AH177</f>
        <v>0</v>
      </c>
      <c r="AI178" s="435">
        <f t="shared" ref="AI178" si="486">AI177</f>
        <v>0</v>
      </c>
      <c r="AJ178" s="435">
        <f t="shared" ref="AJ178" si="487">AJ177</f>
        <v>0</v>
      </c>
      <c r="AK178" s="435">
        <f t="shared" ref="AK178" si="488">AK177</f>
        <v>0</v>
      </c>
      <c r="AL178" s="435">
        <f t="shared" ref="AL178" si="489">AL177</f>
        <v>0</v>
      </c>
      <c r="AM178" s="331"/>
    </row>
    <row r="179" spans="1:39" ht="15" outlineLevel="1">
      <c r="B179" s="997"/>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436"/>
      <c r="Z179" s="449"/>
      <c r="AA179" s="449"/>
      <c r="AB179" s="449"/>
      <c r="AC179" s="449"/>
      <c r="AD179" s="449"/>
      <c r="AE179" s="449"/>
      <c r="AF179" s="449"/>
      <c r="AG179" s="449"/>
      <c r="AH179" s="449"/>
      <c r="AI179" s="449"/>
      <c r="AJ179" s="449"/>
      <c r="AK179" s="449"/>
      <c r="AL179" s="449"/>
      <c r="AM179" s="331"/>
    </row>
    <row r="180" spans="1:39" ht="15" outlineLevel="1">
      <c r="A180" s="550">
        <v>45</v>
      </c>
      <c r="B180" s="997" t="s">
        <v>138</v>
      </c>
      <c r="C180" s="316" t="s">
        <v>25</v>
      </c>
      <c r="D180" s="320"/>
      <c r="E180" s="320"/>
      <c r="F180" s="320"/>
      <c r="G180" s="320"/>
      <c r="H180" s="320"/>
      <c r="I180" s="320"/>
      <c r="J180" s="320"/>
      <c r="K180" s="320"/>
      <c r="L180" s="320"/>
      <c r="M180" s="320"/>
      <c r="N180" s="320">
        <v>0</v>
      </c>
      <c r="O180" s="320"/>
      <c r="P180" s="320"/>
      <c r="Q180" s="320"/>
      <c r="R180" s="320"/>
      <c r="S180" s="320"/>
      <c r="T180" s="320"/>
      <c r="U180" s="320"/>
      <c r="V180" s="320"/>
      <c r="W180" s="320"/>
      <c r="X180" s="320"/>
      <c r="Y180" s="450"/>
      <c r="Z180" s="434"/>
      <c r="AA180" s="434"/>
      <c r="AB180" s="434"/>
      <c r="AC180" s="434"/>
      <c r="AD180" s="434"/>
      <c r="AE180" s="434"/>
      <c r="AF180" s="439"/>
      <c r="AG180" s="439"/>
      <c r="AH180" s="439"/>
      <c r="AI180" s="439"/>
      <c r="AJ180" s="439"/>
      <c r="AK180" s="439"/>
      <c r="AL180" s="439"/>
      <c r="AM180" s="321">
        <f>SUM(Y180:AL180)</f>
        <v>0</v>
      </c>
    </row>
    <row r="181" spans="1:39" ht="15" outlineLevel="1">
      <c r="B181" s="918" t="s">
        <v>270</v>
      </c>
      <c r="C181" s="316" t="s">
        <v>164</v>
      </c>
      <c r="D181" s="320"/>
      <c r="E181" s="320"/>
      <c r="F181" s="320"/>
      <c r="G181" s="320"/>
      <c r="H181" s="320"/>
      <c r="I181" s="320"/>
      <c r="J181" s="320"/>
      <c r="K181" s="320"/>
      <c r="L181" s="320"/>
      <c r="M181" s="320"/>
      <c r="N181" s="320">
        <f>N180</f>
        <v>0</v>
      </c>
      <c r="O181" s="320"/>
      <c r="P181" s="320"/>
      <c r="Q181" s="320"/>
      <c r="R181" s="320"/>
      <c r="S181" s="320"/>
      <c r="T181" s="320"/>
      <c r="U181" s="320"/>
      <c r="V181" s="320"/>
      <c r="W181" s="320"/>
      <c r="X181" s="320"/>
      <c r="Y181" s="435">
        <f>Y180</f>
        <v>0</v>
      </c>
      <c r="Z181" s="435">
        <f t="shared" ref="Z181" si="490">Z180</f>
        <v>0</v>
      </c>
      <c r="AA181" s="435">
        <f t="shared" ref="AA181" si="491">AA180</f>
        <v>0</v>
      </c>
      <c r="AB181" s="435">
        <f t="shared" ref="AB181" si="492">AB180</f>
        <v>0</v>
      </c>
      <c r="AC181" s="435">
        <f t="shared" ref="AC181" si="493">AC180</f>
        <v>0</v>
      </c>
      <c r="AD181" s="435">
        <f t="shared" ref="AD181" si="494">AD180</f>
        <v>0</v>
      </c>
      <c r="AE181" s="435">
        <f t="shared" ref="AE181" si="495">AE180</f>
        <v>0</v>
      </c>
      <c r="AF181" s="435">
        <f t="shared" ref="AF181" si="496">AF180</f>
        <v>0</v>
      </c>
      <c r="AG181" s="435">
        <f t="shared" ref="AG181" si="497">AG180</f>
        <v>0</v>
      </c>
      <c r="AH181" s="435">
        <f t="shared" ref="AH181" si="498">AH180</f>
        <v>0</v>
      </c>
      <c r="AI181" s="435">
        <f t="shared" ref="AI181" si="499">AI180</f>
        <v>0</v>
      </c>
      <c r="AJ181" s="435">
        <f t="shared" ref="AJ181" si="500">AJ180</f>
        <v>0</v>
      </c>
      <c r="AK181" s="435">
        <f t="shared" ref="AK181" si="501">AK180</f>
        <v>0</v>
      </c>
      <c r="AL181" s="435">
        <f t="shared" ref="AL181" si="502">AL180</f>
        <v>0</v>
      </c>
      <c r="AM181" s="331"/>
    </row>
    <row r="182" spans="1:39" ht="15" outlineLevel="1">
      <c r="B182" s="997"/>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436"/>
      <c r="Z182" s="449"/>
      <c r="AA182" s="449"/>
      <c r="AB182" s="449"/>
      <c r="AC182" s="449"/>
      <c r="AD182" s="449"/>
      <c r="AE182" s="449"/>
      <c r="AF182" s="449"/>
      <c r="AG182" s="449"/>
      <c r="AH182" s="449"/>
      <c r="AI182" s="449"/>
      <c r="AJ182" s="449"/>
      <c r="AK182" s="449"/>
      <c r="AL182" s="449"/>
      <c r="AM182" s="331"/>
    </row>
    <row r="183" spans="1:39" ht="15" outlineLevel="1">
      <c r="A183" s="550">
        <v>46</v>
      </c>
      <c r="B183" s="997" t="s">
        <v>139</v>
      </c>
      <c r="C183" s="316" t="s">
        <v>25</v>
      </c>
      <c r="D183" s="320"/>
      <c r="E183" s="320"/>
      <c r="F183" s="320"/>
      <c r="G183" s="320"/>
      <c r="H183" s="320"/>
      <c r="I183" s="320"/>
      <c r="J183" s="320"/>
      <c r="K183" s="320"/>
      <c r="L183" s="320"/>
      <c r="M183" s="320"/>
      <c r="N183" s="320">
        <v>0</v>
      </c>
      <c r="O183" s="320"/>
      <c r="P183" s="320"/>
      <c r="Q183" s="320"/>
      <c r="R183" s="320"/>
      <c r="S183" s="320"/>
      <c r="T183" s="320"/>
      <c r="U183" s="320"/>
      <c r="V183" s="320"/>
      <c r="W183" s="320"/>
      <c r="X183" s="320"/>
      <c r="Y183" s="450"/>
      <c r="Z183" s="434"/>
      <c r="AA183" s="434"/>
      <c r="AB183" s="434"/>
      <c r="AC183" s="434"/>
      <c r="AD183" s="434"/>
      <c r="AE183" s="434"/>
      <c r="AF183" s="439"/>
      <c r="AG183" s="439"/>
      <c r="AH183" s="439"/>
      <c r="AI183" s="439"/>
      <c r="AJ183" s="439"/>
      <c r="AK183" s="439"/>
      <c r="AL183" s="439"/>
      <c r="AM183" s="321">
        <f>SUM(Y183:AL183)</f>
        <v>0</v>
      </c>
    </row>
    <row r="184" spans="1:39" ht="15" outlineLevel="1">
      <c r="B184" s="918" t="s">
        <v>270</v>
      </c>
      <c r="C184" s="316" t="s">
        <v>164</v>
      </c>
      <c r="D184" s="320"/>
      <c r="E184" s="320"/>
      <c r="F184" s="320"/>
      <c r="G184" s="320"/>
      <c r="H184" s="320"/>
      <c r="I184" s="320"/>
      <c r="J184" s="320"/>
      <c r="K184" s="320"/>
      <c r="L184" s="320"/>
      <c r="M184" s="320"/>
      <c r="N184" s="320">
        <f>N183</f>
        <v>0</v>
      </c>
      <c r="O184" s="320"/>
      <c r="P184" s="320"/>
      <c r="Q184" s="320"/>
      <c r="R184" s="320"/>
      <c r="S184" s="320"/>
      <c r="T184" s="320"/>
      <c r="U184" s="320"/>
      <c r="V184" s="320"/>
      <c r="W184" s="320"/>
      <c r="X184" s="320"/>
      <c r="Y184" s="435">
        <f>Y183</f>
        <v>0</v>
      </c>
      <c r="Z184" s="435">
        <f t="shared" ref="Z184" si="503">Z183</f>
        <v>0</v>
      </c>
      <c r="AA184" s="435">
        <f t="shared" ref="AA184" si="504">AA183</f>
        <v>0</v>
      </c>
      <c r="AB184" s="435">
        <f t="shared" ref="AB184" si="505">AB183</f>
        <v>0</v>
      </c>
      <c r="AC184" s="435">
        <f t="shared" ref="AC184" si="506">AC183</f>
        <v>0</v>
      </c>
      <c r="AD184" s="435">
        <f t="shared" ref="AD184" si="507">AD183</f>
        <v>0</v>
      </c>
      <c r="AE184" s="435">
        <f t="shared" ref="AE184" si="508">AE183</f>
        <v>0</v>
      </c>
      <c r="AF184" s="435">
        <f t="shared" ref="AF184" si="509">AF183</f>
        <v>0</v>
      </c>
      <c r="AG184" s="435">
        <f t="shared" ref="AG184" si="510">AG183</f>
        <v>0</v>
      </c>
      <c r="AH184" s="435">
        <f t="shared" ref="AH184" si="511">AH183</f>
        <v>0</v>
      </c>
      <c r="AI184" s="435">
        <f t="shared" ref="AI184" si="512">AI183</f>
        <v>0</v>
      </c>
      <c r="AJ184" s="435">
        <f t="shared" ref="AJ184" si="513">AJ183</f>
        <v>0</v>
      </c>
      <c r="AK184" s="435">
        <f t="shared" ref="AK184" si="514">AK183</f>
        <v>0</v>
      </c>
      <c r="AL184" s="435">
        <f t="shared" ref="AL184" si="515">AL183</f>
        <v>0</v>
      </c>
      <c r="AM184" s="331"/>
    </row>
    <row r="185" spans="1:39" ht="15" outlineLevel="1">
      <c r="B185" s="997"/>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436"/>
      <c r="Z185" s="449"/>
      <c r="AA185" s="449"/>
      <c r="AB185" s="449"/>
      <c r="AC185" s="449"/>
      <c r="AD185" s="449"/>
      <c r="AE185" s="449"/>
      <c r="AF185" s="449"/>
      <c r="AG185" s="449"/>
      <c r="AH185" s="449"/>
      <c r="AI185" s="449"/>
      <c r="AJ185" s="449"/>
      <c r="AK185" s="449"/>
      <c r="AL185" s="449"/>
      <c r="AM185" s="331"/>
    </row>
    <row r="186" spans="1:39" ht="30" outlineLevel="1">
      <c r="A186" s="550">
        <v>47</v>
      </c>
      <c r="B186" s="997" t="s">
        <v>140</v>
      </c>
      <c r="C186" s="316" t="s">
        <v>25</v>
      </c>
      <c r="D186" s="320"/>
      <c r="E186" s="320"/>
      <c r="F186" s="320"/>
      <c r="G186" s="320"/>
      <c r="H186" s="320"/>
      <c r="I186" s="320"/>
      <c r="J186" s="320"/>
      <c r="K186" s="320"/>
      <c r="L186" s="320"/>
      <c r="M186" s="320"/>
      <c r="N186" s="320">
        <v>0</v>
      </c>
      <c r="O186" s="320"/>
      <c r="P186" s="320"/>
      <c r="Q186" s="320"/>
      <c r="R186" s="320"/>
      <c r="S186" s="320"/>
      <c r="T186" s="320"/>
      <c r="U186" s="320"/>
      <c r="V186" s="320"/>
      <c r="W186" s="320"/>
      <c r="X186" s="320"/>
      <c r="Y186" s="450"/>
      <c r="Z186" s="434"/>
      <c r="AA186" s="434"/>
      <c r="AB186" s="434"/>
      <c r="AC186" s="434"/>
      <c r="AD186" s="434"/>
      <c r="AE186" s="434"/>
      <c r="AF186" s="439"/>
      <c r="AG186" s="439"/>
      <c r="AH186" s="439"/>
      <c r="AI186" s="439"/>
      <c r="AJ186" s="439"/>
      <c r="AK186" s="439"/>
      <c r="AL186" s="439"/>
      <c r="AM186" s="321">
        <f>SUM(Y186:AL186)</f>
        <v>0</v>
      </c>
    </row>
    <row r="187" spans="1:39" ht="15" outlineLevel="1">
      <c r="B187" s="918" t="s">
        <v>270</v>
      </c>
      <c r="C187" s="316" t="s">
        <v>164</v>
      </c>
      <c r="D187" s="320"/>
      <c r="E187" s="320"/>
      <c r="F187" s="320"/>
      <c r="G187" s="320"/>
      <c r="H187" s="320"/>
      <c r="I187" s="320"/>
      <c r="J187" s="320"/>
      <c r="K187" s="320"/>
      <c r="L187" s="320"/>
      <c r="M187" s="320"/>
      <c r="N187" s="320">
        <f>N186</f>
        <v>0</v>
      </c>
      <c r="O187" s="320"/>
      <c r="P187" s="320"/>
      <c r="Q187" s="320"/>
      <c r="R187" s="320"/>
      <c r="S187" s="320"/>
      <c r="T187" s="320"/>
      <c r="U187" s="320"/>
      <c r="V187" s="320"/>
      <c r="W187" s="320"/>
      <c r="X187" s="320"/>
      <c r="Y187" s="435">
        <f>Y186</f>
        <v>0</v>
      </c>
      <c r="Z187" s="435">
        <f t="shared" ref="Z187" si="516">Z186</f>
        <v>0</v>
      </c>
      <c r="AA187" s="435">
        <f t="shared" ref="AA187" si="517">AA186</f>
        <v>0</v>
      </c>
      <c r="AB187" s="435">
        <f t="shared" ref="AB187" si="518">AB186</f>
        <v>0</v>
      </c>
      <c r="AC187" s="435">
        <f t="shared" ref="AC187" si="519">AC186</f>
        <v>0</v>
      </c>
      <c r="AD187" s="435">
        <f t="shared" ref="AD187" si="520">AD186</f>
        <v>0</v>
      </c>
      <c r="AE187" s="435">
        <f t="shared" ref="AE187" si="521">AE186</f>
        <v>0</v>
      </c>
      <c r="AF187" s="435">
        <f t="shared" ref="AF187" si="522">AF186</f>
        <v>0</v>
      </c>
      <c r="AG187" s="435">
        <f t="shared" ref="AG187" si="523">AG186</f>
        <v>0</v>
      </c>
      <c r="AH187" s="435">
        <f t="shared" ref="AH187" si="524">AH186</f>
        <v>0</v>
      </c>
      <c r="AI187" s="435">
        <f t="shared" ref="AI187" si="525">AI186</f>
        <v>0</v>
      </c>
      <c r="AJ187" s="435">
        <f t="shared" ref="AJ187" si="526">AJ186</f>
        <v>0</v>
      </c>
      <c r="AK187" s="435">
        <f t="shared" ref="AK187" si="527">AK186</f>
        <v>0</v>
      </c>
      <c r="AL187" s="435">
        <f t="shared" ref="AL187" si="528">AL186</f>
        <v>0</v>
      </c>
      <c r="AM187" s="331"/>
    </row>
    <row r="188" spans="1:39" ht="15" outlineLevel="1">
      <c r="B188" s="997"/>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436"/>
      <c r="Z188" s="449"/>
      <c r="AA188" s="449"/>
      <c r="AB188" s="449"/>
      <c r="AC188" s="449"/>
      <c r="AD188" s="449"/>
      <c r="AE188" s="449"/>
      <c r="AF188" s="449"/>
      <c r="AG188" s="449"/>
      <c r="AH188" s="449"/>
      <c r="AI188" s="449"/>
      <c r="AJ188" s="449"/>
      <c r="AK188" s="449"/>
      <c r="AL188" s="449"/>
      <c r="AM188" s="331"/>
    </row>
    <row r="189" spans="1:39" ht="30" outlineLevel="1">
      <c r="A189" s="550">
        <v>48</v>
      </c>
      <c r="B189" s="997" t="s">
        <v>141</v>
      </c>
      <c r="C189" s="316" t="s">
        <v>25</v>
      </c>
      <c r="D189" s="320"/>
      <c r="E189" s="320"/>
      <c r="F189" s="320"/>
      <c r="G189" s="320"/>
      <c r="H189" s="320"/>
      <c r="I189" s="320"/>
      <c r="J189" s="320"/>
      <c r="K189" s="320"/>
      <c r="L189" s="320"/>
      <c r="M189" s="320"/>
      <c r="N189" s="320">
        <v>0</v>
      </c>
      <c r="O189" s="320"/>
      <c r="P189" s="320"/>
      <c r="Q189" s="320"/>
      <c r="R189" s="320"/>
      <c r="S189" s="320"/>
      <c r="T189" s="320"/>
      <c r="U189" s="320"/>
      <c r="V189" s="320"/>
      <c r="W189" s="320"/>
      <c r="X189" s="320"/>
      <c r="Y189" s="450"/>
      <c r="Z189" s="434"/>
      <c r="AA189" s="434"/>
      <c r="AB189" s="434"/>
      <c r="AC189" s="434"/>
      <c r="AD189" s="434"/>
      <c r="AE189" s="434"/>
      <c r="AF189" s="439"/>
      <c r="AG189" s="439"/>
      <c r="AH189" s="439"/>
      <c r="AI189" s="439"/>
      <c r="AJ189" s="439"/>
      <c r="AK189" s="439"/>
      <c r="AL189" s="439"/>
      <c r="AM189" s="321">
        <f>SUM(Y189:AL189)</f>
        <v>0</v>
      </c>
    </row>
    <row r="190" spans="1:39" ht="15" outlineLevel="1">
      <c r="B190" s="918" t="s">
        <v>270</v>
      </c>
      <c r="C190" s="316" t="s">
        <v>164</v>
      </c>
      <c r="D190" s="320"/>
      <c r="E190" s="320"/>
      <c r="F190" s="320"/>
      <c r="G190" s="320"/>
      <c r="H190" s="320"/>
      <c r="I190" s="320"/>
      <c r="J190" s="320"/>
      <c r="K190" s="320"/>
      <c r="L190" s="320"/>
      <c r="M190" s="320"/>
      <c r="N190" s="320">
        <f>N189</f>
        <v>0</v>
      </c>
      <c r="O190" s="320"/>
      <c r="P190" s="320"/>
      <c r="Q190" s="320"/>
      <c r="R190" s="320"/>
      <c r="S190" s="320"/>
      <c r="T190" s="320"/>
      <c r="U190" s="320"/>
      <c r="V190" s="320"/>
      <c r="W190" s="320"/>
      <c r="X190" s="320"/>
      <c r="Y190" s="435">
        <f>Y189</f>
        <v>0</v>
      </c>
      <c r="Z190" s="435">
        <f t="shared" ref="Z190" si="529">Z189</f>
        <v>0</v>
      </c>
      <c r="AA190" s="435">
        <f t="shared" ref="AA190" si="530">AA189</f>
        <v>0</v>
      </c>
      <c r="AB190" s="435">
        <f t="shared" ref="AB190" si="531">AB189</f>
        <v>0</v>
      </c>
      <c r="AC190" s="435">
        <f t="shared" ref="AC190" si="532">AC189</f>
        <v>0</v>
      </c>
      <c r="AD190" s="435">
        <f t="shared" ref="AD190" si="533">AD189</f>
        <v>0</v>
      </c>
      <c r="AE190" s="435">
        <f t="shared" ref="AE190" si="534">AE189</f>
        <v>0</v>
      </c>
      <c r="AF190" s="435">
        <f t="shared" ref="AF190" si="535">AF189</f>
        <v>0</v>
      </c>
      <c r="AG190" s="435">
        <f t="shared" ref="AG190" si="536">AG189</f>
        <v>0</v>
      </c>
      <c r="AH190" s="435">
        <f t="shared" ref="AH190" si="537">AH189</f>
        <v>0</v>
      </c>
      <c r="AI190" s="435">
        <f t="shared" ref="AI190" si="538">AI189</f>
        <v>0</v>
      </c>
      <c r="AJ190" s="435">
        <f t="shared" ref="AJ190" si="539">AJ189</f>
        <v>0</v>
      </c>
      <c r="AK190" s="435">
        <f t="shared" ref="AK190" si="540">AK189</f>
        <v>0</v>
      </c>
      <c r="AL190" s="435">
        <f t="shared" ref="AL190" si="541">AL189</f>
        <v>0</v>
      </c>
      <c r="AM190" s="331"/>
    </row>
    <row r="191" spans="1:39" ht="15" outlineLevel="1">
      <c r="B191" s="997"/>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436"/>
      <c r="Z191" s="449"/>
      <c r="AA191" s="449"/>
      <c r="AB191" s="449"/>
      <c r="AC191" s="449"/>
      <c r="AD191" s="449"/>
      <c r="AE191" s="449"/>
      <c r="AF191" s="449"/>
      <c r="AG191" s="449"/>
      <c r="AH191" s="449"/>
      <c r="AI191" s="449"/>
      <c r="AJ191" s="449"/>
      <c r="AK191" s="449"/>
      <c r="AL191" s="449"/>
      <c r="AM191" s="331"/>
    </row>
    <row r="192" spans="1:39" ht="15" outlineLevel="1">
      <c r="A192" s="550">
        <v>49</v>
      </c>
      <c r="B192" s="997" t="s">
        <v>142</v>
      </c>
      <c r="C192" s="316" t="s">
        <v>25</v>
      </c>
      <c r="D192" s="320"/>
      <c r="E192" s="320"/>
      <c r="F192" s="320"/>
      <c r="G192" s="320"/>
      <c r="H192" s="320"/>
      <c r="I192" s="320"/>
      <c r="J192" s="320"/>
      <c r="K192" s="320"/>
      <c r="L192" s="320"/>
      <c r="M192" s="320"/>
      <c r="N192" s="320">
        <v>0</v>
      </c>
      <c r="O192" s="320"/>
      <c r="P192" s="320"/>
      <c r="Q192" s="320"/>
      <c r="R192" s="320"/>
      <c r="S192" s="320"/>
      <c r="T192" s="320"/>
      <c r="U192" s="320"/>
      <c r="V192" s="320"/>
      <c r="W192" s="320"/>
      <c r="X192" s="320"/>
      <c r="Y192" s="450"/>
      <c r="Z192" s="434"/>
      <c r="AA192" s="434"/>
      <c r="AB192" s="434"/>
      <c r="AC192" s="434"/>
      <c r="AD192" s="434"/>
      <c r="AE192" s="434"/>
      <c r="AF192" s="439"/>
      <c r="AG192" s="439"/>
      <c r="AH192" s="439"/>
      <c r="AI192" s="439"/>
      <c r="AJ192" s="439"/>
      <c r="AK192" s="439"/>
      <c r="AL192" s="439"/>
      <c r="AM192" s="321">
        <f>SUM(Y192:AL192)</f>
        <v>0</v>
      </c>
    </row>
    <row r="193" spans="2:39" ht="15" outlineLevel="1">
      <c r="B193" s="918" t="s">
        <v>270</v>
      </c>
      <c r="C193" s="316" t="s">
        <v>164</v>
      </c>
      <c r="D193" s="320"/>
      <c r="E193" s="320"/>
      <c r="F193" s="320"/>
      <c r="G193" s="320"/>
      <c r="H193" s="320"/>
      <c r="I193" s="320"/>
      <c r="J193" s="320"/>
      <c r="K193" s="320"/>
      <c r="L193" s="320"/>
      <c r="M193" s="320"/>
      <c r="N193" s="320">
        <f>N192</f>
        <v>0</v>
      </c>
      <c r="O193" s="320"/>
      <c r="P193" s="320"/>
      <c r="Q193" s="320"/>
      <c r="R193" s="320"/>
      <c r="S193" s="320"/>
      <c r="T193" s="320"/>
      <c r="U193" s="320"/>
      <c r="V193" s="320"/>
      <c r="W193" s="320"/>
      <c r="X193" s="320"/>
      <c r="Y193" s="435">
        <f>Y192</f>
        <v>0</v>
      </c>
      <c r="Z193" s="435">
        <f t="shared" ref="Z193" si="542">Z192</f>
        <v>0</v>
      </c>
      <c r="AA193" s="435">
        <f t="shared" ref="AA193" si="543">AA192</f>
        <v>0</v>
      </c>
      <c r="AB193" s="435">
        <f t="shared" ref="AB193" si="544">AB192</f>
        <v>0</v>
      </c>
      <c r="AC193" s="435">
        <f t="shared" ref="AC193" si="545">AC192</f>
        <v>0</v>
      </c>
      <c r="AD193" s="435">
        <f t="shared" ref="AD193" si="546">AD192</f>
        <v>0</v>
      </c>
      <c r="AE193" s="435">
        <f t="shared" ref="AE193" si="547">AE192</f>
        <v>0</v>
      </c>
      <c r="AF193" s="435">
        <f t="shared" ref="AF193" si="548">AF192</f>
        <v>0</v>
      </c>
      <c r="AG193" s="435">
        <f t="shared" ref="AG193" si="549">AG192</f>
        <v>0</v>
      </c>
      <c r="AH193" s="435">
        <f t="shared" ref="AH193" si="550">AH192</f>
        <v>0</v>
      </c>
      <c r="AI193" s="435">
        <f t="shared" ref="AI193" si="551">AI192</f>
        <v>0</v>
      </c>
      <c r="AJ193" s="435">
        <f t="shared" ref="AJ193" si="552">AJ192</f>
        <v>0</v>
      </c>
      <c r="AK193" s="435">
        <f t="shared" ref="AK193" si="553">AK192</f>
        <v>0</v>
      </c>
      <c r="AL193" s="435">
        <f t="shared" ref="AL193" si="554">AL192</f>
        <v>0</v>
      </c>
      <c r="AM193" s="331"/>
    </row>
    <row r="194" spans="2:39" ht="15" outlineLevel="1">
      <c r="B194" s="918"/>
      <c r="C194" s="330"/>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26"/>
      <c r="Z194" s="326"/>
      <c r="AA194" s="326"/>
      <c r="AB194" s="326"/>
      <c r="AC194" s="326"/>
      <c r="AD194" s="326"/>
      <c r="AE194" s="326"/>
      <c r="AF194" s="326"/>
      <c r="AG194" s="326"/>
      <c r="AH194" s="326"/>
      <c r="AI194" s="326"/>
      <c r="AJ194" s="326"/>
      <c r="AK194" s="326"/>
      <c r="AL194" s="326"/>
      <c r="AM194" s="331"/>
    </row>
    <row r="195" spans="2:39" ht="15.6">
      <c r="B195" s="1006" t="s">
        <v>274</v>
      </c>
      <c r="C195" s="353"/>
      <c r="D195" s="936">
        <f>SUM(D38:D193)</f>
        <v>83524379</v>
      </c>
      <c r="E195" s="936">
        <f>SUM(E38:E193)</f>
        <v>80498838</v>
      </c>
      <c r="F195" s="936">
        <f t="shared" ref="F195:M195" si="555">SUM(F38:F193)</f>
        <v>80246591</v>
      </c>
      <c r="G195" s="936">
        <f t="shared" si="555"/>
        <v>79767196</v>
      </c>
      <c r="H195" s="936">
        <f t="shared" si="555"/>
        <v>77773230</v>
      </c>
      <c r="I195" s="936">
        <f t="shared" si="555"/>
        <v>77687139</v>
      </c>
      <c r="J195" s="936">
        <f t="shared" si="555"/>
        <v>77416876</v>
      </c>
      <c r="K195" s="936">
        <f t="shared" si="555"/>
        <v>77406649</v>
      </c>
      <c r="L195" s="936">
        <f t="shared" si="555"/>
        <v>77261770</v>
      </c>
      <c r="M195" s="936">
        <f t="shared" si="555"/>
        <v>75595820</v>
      </c>
      <c r="N195" s="936"/>
      <c r="O195" s="936">
        <f>SUM(O38:O193)</f>
        <v>11524</v>
      </c>
      <c r="P195" s="936">
        <f t="shared" ref="P195:X195" si="556">SUM(P38:P193)</f>
        <v>10861</v>
      </c>
      <c r="Q195" s="936">
        <f t="shared" si="556"/>
        <v>10757</v>
      </c>
      <c r="R195" s="936">
        <f t="shared" si="556"/>
        <v>10533</v>
      </c>
      <c r="S195" s="936">
        <f t="shared" si="556"/>
        <v>10218</v>
      </c>
      <c r="T195" s="936">
        <f t="shared" si="556"/>
        <v>10192</v>
      </c>
      <c r="U195" s="936">
        <f t="shared" si="556"/>
        <v>10074</v>
      </c>
      <c r="V195" s="936">
        <f t="shared" si="556"/>
        <v>10073</v>
      </c>
      <c r="W195" s="936">
        <f t="shared" si="556"/>
        <v>10003</v>
      </c>
      <c r="X195" s="936">
        <f t="shared" si="556"/>
        <v>9609</v>
      </c>
      <c r="Y195" s="353">
        <f>IF(Y36="kWh",SUMPRODUCT(D38:D193,Y38:Y193))</f>
        <v>14309981</v>
      </c>
      <c r="Z195" s="353">
        <f>IF(Z36="kWh",SUMPRODUCT(D38:D193,Z38:Z193))</f>
        <v>18200646.998128884</v>
      </c>
      <c r="AA195" s="353">
        <f>IF(AA36="kw",SUMPRODUCT(N38:N193,O38:O193,AA38:AA193),SUMPRODUCT(D38:D193,AA38:AA193))</f>
        <v>27770.52</v>
      </c>
      <c r="AB195" s="353">
        <f>IF(AB36="kw",SUMPRODUCT(N38:N193,O38:O193,AB38:AB193),SUMPRODUCT(D38:D193,AB38:AB193))</f>
        <v>1392</v>
      </c>
      <c r="AC195" s="353">
        <f>IF(AC36="kw",SUMPRODUCT(N38:N193,O38:O193,AC38:AC193),SUMPRODUCT(D38:D193,AC38:AC193))</f>
        <v>40176</v>
      </c>
      <c r="AD195" s="353">
        <f>IF(AD36="kw",SUMPRODUCT(N38:N193,O38:O193,AD38:AD193),SUMPRODUCT(D38:D193,AD38:AD193))</f>
        <v>0</v>
      </c>
      <c r="AE195" s="353">
        <f>IF(AE36="kw",SUMPRODUCT(N38:N193,O38:O193,AE38:AE193),SUMPRODUCT(D38:D193,AE38:AE193))</f>
        <v>0</v>
      </c>
      <c r="AF195" s="353">
        <f>IF(AF36="kw",SUMPRODUCT(N38:N193,O38:O193,AF38:AF193),SUMPRODUCT(D38:D193,AF38:AF193))</f>
        <v>0</v>
      </c>
      <c r="AG195" s="353">
        <f>IF(AG36="kw",SUMPRODUCT(N38:N193,O38:O193,AG38:AG193),SUMPRODUCT(D38:D193,AG38:AG193))</f>
        <v>0</v>
      </c>
      <c r="AH195" s="353">
        <f>IF(AH36="kw",SUMPRODUCT(N38:N193,O38:O193,AH38:AH193),SUMPRODUCT(D38:D193,AH38:AH193))</f>
        <v>0</v>
      </c>
      <c r="AI195" s="353">
        <f>IF(AI36="kw",SUMPRODUCT(N38:N193,O38:O193,AI38:AI193),SUMPRODUCT(D38:D193,AI38:AI193))</f>
        <v>0</v>
      </c>
      <c r="AJ195" s="353">
        <f>IF(AJ36="kw",SUMPRODUCT(N38:N193,O38:O193,AJ38:AJ193),SUMPRODUCT(D38:D193,AJ38:AJ193))</f>
        <v>0</v>
      </c>
      <c r="AK195" s="353">
        <f>IF(AK36="kw",SUMPRODUCT(N38:N193,O38:O193,AK38:AK193),SUMPRODUCT(D38:D193,AK38:AK193))</f>
        <v>0</v>
      </c>
      <c r="AL195" s="353">
        <f>IF(AL36="kw",SUMPRODUCT(N38:N193,O38:O193,AL38:AL193),SUMPRODUCT(D38:D193,AL38:AL193))</f>
        <v>0</v>
      </c>
      <c r="AM195" s="354"/>
    </row>
    <row r="196" spans="2:39" ht="15.6">
      <c r="B196" s="1007" t="s">
        <v>275</v>
      </c>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f>HLOOKUP(Y35,'2. LRAMVA Threshold'!$B$27:$Q$38,7,FALSE)</f>
        <v>0</v>
      </c>
      <c r="Z196" s="416">
        <f>HLOOKUP(Z35,'2. LRAMVA Threshold'!$B$27:$Q$38,7,FALSE)</f>
        <v>0</v>
      </c>
      <c r="AA196" s="416">
        <f>HLOOKUP(AA35,'2. LRAMVA Threshold'!$B$27:$Q$38,7,FALSE)</f>
        <v>0</v>
      </c>
      <c r="AB196" s="416">
        <f>HLOOKUP(AB35,'2. LRAMVA Threshold'!$B$27:$Q$38,7,FALSE)</f>
        <v>0</v>
      </c>
      <c r="AC196" s="416">
        <f>HLOOKUP(AC35,'2. LRAMVA Threshold'!$B$27:$Q$38,7,FALSE)</f>
        <v>0</v>
      </c>
      <c r="AD196" s="416">
        <f>HLOOKUP(AD35,'2. LRAMVA Threshold'!$B$27:$Q$38,7,FALSE)</f>
        <v>0</v>
      </c>
      <c r="AE196" s="416">
        <f>HLOOKUP(AE35,'2. LRAMVA Threshold'!$B$27:$Q$38,7,FALSE)</f>
        <v>0</v>
      </c>
      <c r="AF196" s="416">
        <f>HLOOKUP(AF35,'2. LRAMVA Threshold'!$B$27:$Q$38,7,FALSE)</f>
        <v>0</v>
      </c>
      <c r="AG196" s="416">
        <f>HLOOKUP(AG35,'2. LRAMVA Threshold'!$B$27:$Q$38,7,FALSE)</f>
        <v>0</v>
      </c>
      <c r="AH196" s="416">
        <f>HLOOKUP(AH35,'2. LRAMVA Threshold'!$B$27:$Q$38,7,FALSE)</f>
        <v>0</v>
      </c>
      <c r="AI196" s="416">
        <f>HLOOKUP(AI35,'2. LRAMVA Threshold'!$B$27:$Q$38,7,FALSE)</f>
        <v>0</v>
      </c>
      <c r="AJ196" s="416">
        <f>HLOOKUP(AJ35,'2. LRAMVA Threshold'!$B$27:$Q$38,7,FALSE)</f>
        <v>0</v>
      </c>
      <c r="AK196" s="416">
        <f>HLOOKUP(AK35,'2. LRAMVA Threshold'!$B$27:$Q$38,7,FALSE)</f>
        <v>0</v>
      </c>
      <c r="AL196" s="416">
        <f>HLOOKUP(AL35,'2. LRAMVA Threshold'!$B$27:$Q$38,7,FALSE)</f>
        <v>0</v>
      </c>
      <c r="AM196" s="417"/>
    </row>
    <row r="197" spans="2:39" ht="15">
      <c r="B197" s="1008"/>
      <c r="C197" s="456"/>
      <c r="D197" s="457"/>
      <c r="E197" s="457"/>
      <c r="F197" s="457"/>
      <c r="G197" s="457"/>
      <c r="H197" s="457"/>
      <c r="I197" s="457"/>
      <c r="J197" s="457"/>
      <c r="K197" s="457"/>
      <c r="L197" s="457"/>
      <c r="M197" s="457"/>
      <c r="N197" s="457"/>
      <c r="O197" s="458"/>
      <c r="P197" s="457"/>
      <c r="Q197" s="457"/>
      <c r="R197" s="457"/>
      <c r="S197" s="459"/>
      <c r="T197" s="459"/>
      <c r="U197" s="459"/>
      <c r="V197" s="459"/>
      <c r="W197" s="457"/>
      <c r="X197" s="457"/>
      <c r="Y197" s="460"/>
      <c r="Z197" s="460"/>
      <c r="AA197" s="460"/>
      <c r="AB197" s="460"/>
      <c r="AC197" s="460"/>
      <c r="AD197" s="460"/>
      <c r="AE197" s="460"/>
      <c r="AF197" s="423"/>
      <c r="AG197" s="423"/>
      <c r="AH197" s="423"/>
      <c r="AI197" s="423"/>
      <c r="AJ197" s="423"/>
      <c r="AK197" s="423"/>
      <c r="AL197" s="423"/>
      <c r="AM197" s="424"/>
    </row>
    <row r="198" spans="2:39" ht="15">
      <c r="B198" s="1003" t="s">
        <v>169</v>
      </c>
      <c r="C198" s="362"/>
      <c r="D198" s="362"/>
      <c r="E198" s="400"/>
      <c r="F198" s="400"/>
      <c r="G198" s="400"/>
      <c r="H198" s="400"/>
      <c r="I198" s="400"/>
      <c r="J198" s="400"/>
      <c r="K198" s="400"/>
      <c r="L198" s="400"/>
      <c r="M198" s="400"/>
      <c r="N198" s="400"/>
      <c r="O198" s="316"/>
      <c r="P198" s="364"/>
      <c r="Q198" s="364"/>
      <c r="R198" s="364"/>
      <c r="S198" s="363"/>
      <c r="T198" s="363"/>
      <c r="U198" s="363"/>
      <c r="V198" s="363"/>
      <c r="W198" s="364"/>
      <c r="X198" s="364"/>
      <c r="Y198" s="365">
        <f>HLOOKUP(Y$35,'3.  Distribution Rates'!$C$122:$P$133,7,FALSE)</f>
        <v>0</v>
      </c>
      <c r="Z198" s="365">
        <f>HLOOKUP(Z$35,'3.  Distribution Rates'!$C$122:$P$133,7,FALSE)</f>
        <v>0</v>
      </c>
      <c r="AA198" s="365">
        <f>HLOOKUP(AA$35,'3.  Distribution Rates'!$C$122:$P$133,7,FALSE)</f>
        <v>0</v>
      </c>
      <c r="AB198" s="365">
        <f>HLOOKUP(AB$35,'3.  Distribution Rates'!$C$122:$P$133,7,FALSE)</f>
        <v>0</v>
      </c>
      <c r="AC198" s="365">
        <f>+'3.  Distribution Rates'!G128</f>
        <v>0</v>
      </c>
      <c r="AD198" s="365">
        <f>HLOOKUP(AD$35,'3.  Distribution Rates'!$C$122:$P$133,7,FALSE)</f>
        <v>0</v>
      </c>
      <c r="AE198" s="365">
        <f>HLOOKUP(AE$35,'3.  Distribution Rates'!$C$122:$P$133,7,FALSE)</f>
        <v>0</v>
      </c>
      <c r="AF198" s="365">
        <f>HLOOKUP(AF$35,'3.  Distribution Rates'!$C$122:$P$133,7,FALSE)</f>
        <v>0</v>
      </c>
      <c r="AG198" s="365">
        <f>HLOOKUP(AG$35,'3.  Distribution Rates'!$C$122:$P$133,7,FALSE)</f>
        <v>0</v>
      </c>
      <c r="AH198" s="365">
        <f>HLOOKUP(AH$35,'3.  Distribution Rates'!$C$122:$P$133,7,FALSE)</f>
        <v>0</v>
      </c>
      <c r="AI198" s="365">
        <f>HLOOKUP(AI$35,'3.  Distribution Rates'!$C$122:$P$133,7,FALSE)</f>
        <v>0</v>
      </c>
      <c r="AJ198" s="365">
        <f>HLOOKUP(AJ$35,'3.  Distribution Rates'!$C$122:$P$133,7,FALSE)</f>
        <v>0</v>
      </c>
      <c r="AK198" s="365">
        <f>HLOOKUP(AK$35,'3.  Distribution Rates'!$C$122:$P$133,7,FALSE)</f>
        <v>0</v>
      </c>
      <c r="AL198" s="365">
        <f>HLOOKUP(AL$35,'3.  Distribution Rates'!$C$122:$P$133,7,FALSE)</f>
        <v>0</v>
      </c>
      <c r="AM198" s="372"/>
    </row>
    <row r="199" spans="2:39" ht="15">
      <c r="B199" s="1003" t="s">
        <v>150</v>
      </c>
      <c r="C199" s="369"/>
      <c r="D199" s="334"/>
      <c r="E199" s="304"/>
      <c r="F199" s="304"/>
      <c r="G199" s="304"/>
      <c r="H199" s="304"/>
      <c r="I199" s="304"/>
      <c r="J199" s="304"/>
      <c r="K199" s="304"/>
      <c r="L199" s="304"/>
      <c r="M199" s="304"/>
      <c r="N199" s="304"/>
      <c r="O199" s="316"/>
      <c r="P199" s="304"/>
      <c r="Q199" s="304"/>
      <c r="R199" s="304"/>
      <c r="S199" s="334"/>
      <c r="T199" s="334"/>
      <c r="U199" s="334"/>
      <c r="V199" s="334"/>
      <c r="W199" s="304"/>
      <c r="X199" s="304"/>
      <c r="Y199" s="402">
        <f>'4.  2011-2014 LRAM'!Y138*Y198*0</f>
        <v>0</v>
      </c>
      <c r="Z199" s="402">
        <f>'4.  2011-2014 LRAM'!Z138*Z198*0</f>
        <v>0</v>
      </c>
      <c r="AA199" s="402">
        <f>'4.  2011-2014 LRAM'!AA138*AA198*0</f>
        <v>0</v>
      </c>
      <c r="AB199" s="402">
        <f>'4.  2011-2014 LRAM'!AB138*AB198*0</f>
        <v>0</v>
      </c>
      <c r="AC199" s="402">
        <f>'4.  2011-2014 LRAM'!AC138*AC198</f>
        <v>0</v>
      </c>
      <c r="AD199" s="402">
        <f>'4.  2011-2014 LRAM'!AD138*AD198</f>
        <v>0</v>
      </c>
      <c r="AE199" s="402">
        <f>'4.  2011-2014 LRAM'!AE138*AE198</f>
        <v>0</v>
      </c>
      <c r="AF199" s="402">
        <f>'4.  2011-2014 LRAM'!AF138*AF198</f>
        <v>0</v>
      </c>
      <c r="AG199" s="402">
        <f>'4.  2011-2014 LRAM'!AG138*AG198</f>
        <v>0</v>
      </c>
      <c r="AH199" s="402">
        <f>'4.  2011-2014 LRAM'!AH138*AH198</f>
        <v>0</v>
      </c>
      <c r="AI199" s="402">
        <f>'4.  2011-2014 LRAM'!AI138*AI198</f>
        <v>0</v>
      </c>
      <c r="AJ199" s="402">
        <f>'4.  2011-2014 LRAM'!AJ138*AJ198</f>
        <v>0</v>
      </c>
      <c r="AK199" s="402">
        <f>'4.  2011-2014 LRAM'!AK138*AK198</f>
        <v>0</v>
      </c>
      <c r="AL199" s="402">
        <f>'4.  2011-2014 LRAM'!AL138*AL198</f>
        <v>0</v>
      </c>
      <c r="AM199" s="401">
        <f>SUM(Y199:AL199)</f>
        <v>0</v>
      </c>
    </row>
    <row r="200" spans="2:39" ht="15">
      <c r="B200" s="1003" t="s">
        <v>151</v>
      </c>
      <c r="C200" s="369"/>
      <c r="D200" s="334"/>
      <c r="E200" s="304"/>
      <c r="F200" s="304"/>
      <c r="G200" s="304"/>
      <c r="H200" s="304"/>
      <c r="I200" s="304"/>
      <c r="J200" s="304"/>
      <c r="K200" s="304"/>
      <c r="L200" s="304"/>
      <c r="M200" s="304"/>
      <c r="N200" s="304"/>
      <c r="O200" s="316"/>
      <c r="P200" s="304"/>
      <c r="Q200" s="304"/>
      <c r="R200" s="304"/>
      <c r="S200" s="334"/>
      <c r="T200" s="334"/>
      <c r="U200" s="334"/>
      <c r="V200" s="334"/>
      <c r="W200" s="304"/>
      <c r="X200" s="304"/>
      <c r="Y200" s="402">
        <f>'4.  2011-2014 LRAM'!Y267*Y198*0</f>
        <v>0</v>
      </c>
      <c r="Z200" s="402">
        <f>'4.  2011-2014 LRAM'!Z267*Z198*0</f>
        <v>0</v>
      </c>
      <c r="AA200" s="402">
        <f>'4.  2011-2014 LRAM'!AA267*AA198*0</f>
        <v>0</v>
      </c>
      <c r="AB200" s="402">
        <f>'4.  2011-2014 LRAM'!AB267*AB198*0</f>
        <v>0</v>
      </c>
      <c r="AC200" s="402">
        <f>'4.  2011-2014 LRAM'!AC267*AC198</f>
        <v>0</v>
      </c>
      <c r="AD200" s="402">
        <f>'4.  2011-2014 LRAM'!AD267*AD198</f>
        <v>0</v>
      </c>
      <c r="AE200" s="402">
        <f>'4.  2011-2014 LRAM'!AE267*AE198</f>
        <v>0</v>
      </c>
      <c r="AF200" s="402">
        <f>'4.  2011-2014 LRAM'!AF267*AF198</f>
        <v>0</v>
      </c>
      <c r="AG200" s="402">
        <f>'4.  2011-2014 LRAM'!AG267*AG198</f>
        <v>0</v>
      </c>
      <c r="AH200" s="402">
        <f>'4.  2011-2014 LRAM'!AH267*AH198</f>
        <v>0</v>
      </c>
      <c r="AI200" s="402">
        <f>'4.  2011-2014 LRAM'!AI267*AI198</f>
        <v>0</v>
      </c>
      <c r="AJ200" s="402">
        <f>'4.  2011-2014 LRAM'!AJ267*AJ198</f>
        <v>0</v>
      </c>
      <c r="AK200" s="402">
        <f>'4.  2011-2014 LRAM'!AK267*AK198</f>
        <v>0</v>
      </c>
      <c r="AL200" s="402">
        <f>'4.  2011-2014 LRAM'!AL267*AL198</f>
        <v>0</v>
      </c>
      <c r="AM200" s="401">
        <f>SUM(Y200:AL200)</f>
        <v>0</v>
      </c>
    </row>
    <row r="201" spans="2:39" ht="15">
      <c r="B201" s="1003" t="s">
        <v>152</v>
      </c>
      <c r="C201" s="369"/>
      <c r="D201" s="334"/>
      <c r="E201" s="304"/>
      <c r="F201" s="304"/>
      <c r="G201" s="304"/>
      <c r="H201" s="304"/>
      <c r="I201" s="304"/>
      <c r="J201" s="304"/>
      <c r="K201" s="304"/>
      <c r="L201" s="304"/>
      <c r="M201" s="304"/>
      <c r="N201" s="304"/>
      <c r="O201" s="316"/>
      <c r="P201" s="304"/>
      <c r="Q201" s="304"/>
      <c r="R201" s="304"/>
      <c r="S201" s="334"/>
      <c r="T201" s="334"/>
      <c r="U201" s="334"/>
      <c r="V201" s="334"/>
      <c r="W201" s="304"/>
      <c r="X201" s="304"/>
      <c r="Y201" s="402">
        <f>'4.  2011-2014 LRAM'!Y396*Y198*0</f>
        <v>0</v>
      </c>
      <c r="Z201" s="402">
        <f>'4.  2011-2014 LRAM'!Z396*Z198*0</f>
        <v>0</v>
      </c>
      <c r="AA201" s="402">
        <f>'4.  2011-2014 LRAM'!AA396*AA198*0</f>
        <v>0</v>
      </c>
      <c r="AB201" s="402">
        <f>'4.  2011-2014 LRAM'!AB396*AB198*0</f>
        <v>0</v>
      </c>
      <c r="AC201" s="402">
        <f>'4.  2011-2014 LRAM'!AC396*AC198</f>
        <v>0</v>
      </c>
      <c r="AD201" s="402">
        <f>'4.  2011-2014 LRAM'!AD396*AD198</f>
        <v>0</v>
      </c>
      <c r="AE201" s="402">
        <f>'4.  2011-2014 LRAM'!AE396*AE198</f>
        <v>0</v>
      </c>
      <c r="AF201" s="402">
        <f>'4.  2011-2014 LRAM'!AF396*AF198</f>
        <v>0</v>
      </c>
      <c r="AG201" s="402">
        <f>'4.  2011-2014 LRAM'!AG396*AG198</f>
        <v>0</v>
      </c>
      <c r="AH201" s="402">
        <f>'4.  2011-2014 LRAM'!AH396*AH198</f>
        <v>0</v>
      </c>
      <c r="AI201" s="402">
        <f>'4.  2011-2014 LRAM'!AI396*AI198</f>
        <v>0</v>
      </c>
      <c r="AJ201" s="402">
        <f>'4.  2011-2014 LRAM'!AJ396*AJ198</f>
        <v>0</v>
      </c>
      <c r="AK201" s="402">
        <f>'4.  2011-2014 LRAM'!AK396*AK198</f>
        <v>0</v>
      </c>
      <c r="AL201" s="402">
        <f>'4.  2011-2014 LRAM'!AL396*AL198</f>
        <v>0</v>
      </c>
      <c r="AM201" s="401">
        <f>SUM(Y201:AL201)</f>
        <v>0</v>
      </c>
    </row>
    <row r="202" spans="2:39" ht="15">
      <c r="B202" s="1003" t="s">
        <v>153</v>
      </c>
      <c r="C202" s="369"/>
      <c r="D202" s="334"/>
      <c r="E202" s="304"/>
      <c r="F202" s="304"/>
      <c r="G202" s="304"/>
      <c r="H202" s="304"/>
      <c r="I202" s="304"/>
      <c r="J202" s="304"/>
      <c r="K202" s="304"/>
      <c r="L202" s="304"/>
      <c r="M202" s="304"/>
      <c r="N202" s="304"/>
      <c r="O202" s="316"/>
      <c r="P202" s="304"/>
      <c r="Q202" s="304"/>
      <c r="R202" s="304"/>
      <c r="S202" s="334"/>
      <c r="T202" s="334"/>
      <c r="U202" s="334"/>
      <c r="V202" s="334"/>
      <c r="W202" s="304"/>
      <c r="X202" s="304"/>
      <c r="Y202" s="402">
        <f>'4.  2011-2014 LRAM'!Y526*Y198*0</f>
        <v>0</v>
      </c>
      <c r="Z202" s="402">
        <f>'4.  2011-2014 LRAM'!Z526*Z198*0</f>
        <v>0</v>
      </c>
      <c r="AA202" s="402">
        <f>'4.  2011-2014 LRAM'!AA526*AA198*0</f>
        <v>0</v>
      </c>
      <c r="AB202" s="402">
        <f>'4.  2011-2014 LRAM'!AB526*AB198*0</f>
        <v>0</v>
      </c>
      <c r="AC202" s="402">
        <f>'4.  2011-2014 LRAM'!AC526*AC198</f>
        <v>0</v>
      </c>
      <c r="AD202" s="402">
        <f>'4.  2011-2014 LRAM'!AD526*AD198</f>
        <v>0</v>
      </c>
      <c r="AE202" s="402">
        <f>'4.  2011-2014 LRAM'!AE526*AE198</f>
        <v>0</v>
      </c>
      <c r="AF202" s="402">
        <f>'4.  2011-2014 LRAM'!AF526*AF198</f>
        <v>0</v>
      </c>
      <c r="AG202" s="402">
        <f>'4.  2011-2014 LRAM'!AG526*AG198</f>
        <v>0</v>
      </c>
      <c r="AH202" s="402">
        <f>'4.  2011-2014 LRAM'!AH526*AH198</f>
        <v>0</v>
      </c>
      <c r="AI202" s="402">
        <f>'4.  2011-2014 LRAM'!AI526*AI198</f>
        <v>0</v>
      </c>
      <c r="AJ202" s="402">
        <f>'4.  2011-2014 LRAM'!AJ526*AJ198</f>
        <v>0</v>
      </c>
      <c r="AK202" s="402">
        <f>'4.  2011-2014 LRAM'!AK526*AK198</f>
        <v>0</v>
      </c>
      <c r="AL202" s="402">
        <f>'4.  2011-2014 LRAM'!AL526*AL198</f>
        <v>0</v>
      </c>
      <c r="AM202" s="401">
        <f>SUM(Y202:AL202)</f>
        <v>0</v>
      </c>
    </row>
    <row r="203" spans="2:39" ht="15">
      <c r="B203" s="1003" t="s">
        <v>154</v>
      </c>
      <c r="C203" s="369"/>
      <c r="D203" s="334"/>
      <c r="E203" s="304"/>
      <c r="F203" s="304"/>
      <c r="G203" s="304"/>
      <c r="H203" s="304"/>
      <c r="I203" s="304"/>
      <c r="J203" s="304"/>
      <c r="K203" s="304"/>
      <c r="L203" s="304"/>
      <c r="M203" s="304"/>
      <c r="N203" s="304"/>
      <c r="O203" s="316"/>
      <c r="P203" s="304"/>
      <c r="Q203" s="304"/>
      <c r="R203" s="304"/>
      <c r="S203" s="334"/>
      <c r="T203" s="334"/>
      <c r="U203" s="334"/>
      <c r="V203" s="334"/>
      <c r="W203" s="304"/>
      <c r="X203" s="304"/>
      <c r="Y203" s="402">
        <f>Y195*Y198</f>
        <v>0</v>
      </c>
      <c r="Z203" s="402">
        <f t="shared" ref="Z203:AL203" si="557">Z195*Z198</f>
        <v>0</v>
      </c>
      <c r="AA203" s="402">
        <f t="shared" si="557"/>
        <v>0</v>
      </c>
      <c r="AB203" s="402">
        <f>AB195*AB198</f>
        <v>0</v>
      </c>
      <c r="AC203" s="402">
        <f>AC195*AC198</f>
        <v>0</v>
      </c>
      <c r="AD203" s="402">
        <f t="shared" si="557"/>
        <v>0</v>
      </c>
      <c r="AE203" s="402">
        <f t="shared" si="557"/>
        <v>0</v>
      </c>
      <c r="AF203" s="402">
        <f t="shared" si="557"/>
        <v>0</v>
      </c>
      <c r="AG203" s="402">
        <f t="shared" si="557"/>
        <v>0</v>
      </c>
      <c r="AH203" s="402">
        <f t="shared" si="557"/>
        <v>0</v>
      </c>
      <c r="AI203" s="402">
        <f t="shared" si="557"/>
        <v>0</v>
      </c>
      <c r="AJ203" s="402">
        <f t="shared" si="557"/>
        <v>0</v>
      </c>
      <c r="AK203" s="402">
        <f t="shared" si="557"/>
        <v>0</v>
      </c>
      <c r="AL203" s="402">
        <f t="shared" si="557"/>
        <v>0</v>
      </c>
      <c r="AM203" s="401">
        <f>SUM(Y203:AL203)</f>
        <v>0</v>
      </c>
    </row>
    <row r="204" spans="2:39" ht="15.6">
      <c r="B204" s="1009" t="s">
        <v>271</v>
      </c>
      <c r="C204" s="369"/>
      <c r="D204" s="360"/>
      <c r="E204" s="358"/>
      <c r="F204" s="358"/>
      <c r="G204" s="358"/>
      <c r="H204" s="358"/>
      <c r="I204" s="358"/>
      <c r="J204" s="358"/>
      <c r="K204" s="358"/>
      <c r="L204" s="358"/>
      <c r="M204" s="358"/>
      <c r="N204" s="358"/>
      <c r="O204" s="325"/>
      <c r="P204" s="358"/>
      <c r="Q204" s="358"/>
      <c r="R204" s="358"/>
      <c r="S204" s="360"/>
      <c r="T204" s="360"/>
      <c r="U204" s="360"/>
      <c r="V204" s="360"/>
      <c r="W204" s="358"/>
      <c r="X204" s="358"/>
      <c r="Y204" s="370">
        <f>SUM(Y199:Y203)</f>
        <v>0</v>
      </c>
      <c r="Z204" s="370">
        <f>SUM(Z199:Z203)</f>
        <v>0</v>
      </c>
      <c r="AA204" s="370">
        <f t="shared" ref="AA204:AE204" si="558">SUM(AA199:AA203)</f>
        <v>0</v>
      </c>
      <c r="AB204" s="370">
        <f t="shared" si="558"/>
        <v>0</v>
      </c>
      <c r="AC204" s="370">
        <f>SUM(AC199:AC203)</f>
        <v>0</v>
      </c>
      <c r="AD204" s="370">
        <f t="shared" si="558"/>
        <v>0</v>
      </c>
      <c r="AE204" s="370">
        <f t="shared" si="558"/>
        <v>0</v>
      </c>
      <c r="AF204" s="370">
        <f>SUM(AF199:AF203)</f>
        <v>0</v>
      </c>
      <c r="AG204" s="370">
        <f>SUM(AG199:AG203)</f>
        <v>0</v>
      </c>
      <c r="AH204" s="370">
        <f t="shared" ref="AH204:AL204" si="559">SUM(AH199:AH203)</f>
        <v>0</v>
      </c>
      <c r="AI204" s="370">
        <f t="shared" si="559"/>
        <v>0</v>
      </c>
      <c r="AJ204" s="370">
        <f t="shared" si="559"/>
        <v>0</v>
      </c>
      <c r="AK204" s="370">
        <f t="shared" si="559"/>
        <v>0</v>
      </c>
      <c r="AL204" s="370">
        <f t="shared" si="559"/>
        <v>0</v>
      </c>
      <c r="AM204" s="372">
        <f>SUM(AM199:AM203)</f>
        <v>0</v>
      </c>
    </row>
    <row r="205" spans="2:39" ht="15.6">
      <c r="B205" s="1009" t="s">
        <v>272</v>
      </c>
      <c r="C205" s="369"/>
      <c r="D205" s="374"/>
      <c r="E205" s="358"/>
      <c r="F205" s="358"/>
      <c r="G205" s="358"/>
      <c r="H205" s="358"/>
      <c r="I205" s="358"/>
      <c r="J205" s="358"/>
      <c r="K205" s="358"/>
      <c r="L205" s="358"/>
      <c r="M205" s="358"/>
      <c r="N205" s="358"/>
      <c r="O205" s="325"/>
      <c r="P205" s="358"/>
      <c r="Q205" s="358"/>
      <c r="R205" s="358"/>
      <c r="S205" s="360"/>
      <c r="T205" s="360"/>
      <c r="U205" s="360"/>
      <c r="V205" s="360"/>
      <c r="W205" s="358"/>
      <c r="X205" s="358"/>
      <c r="Y205" s="371">
        <f>Y196*Y198</f>
        <v>0</v>
      </c>
      <c r="Z205" s="371">
        <f t="shared" ref="Z205:AE205" si="560">Z196*Z198</f>
        <v>0</v>
      </c>
      <c r="AA205" s="371">
        <f>AA196*AA198</f>
        <v>0</v>
      </c>
      <c r="AB205" s="371">
        <f t="shared" si="560"/>
        <v>0</v>
      </c>
      <c r="AC205" s="371">
        <f t="shared" si="560"/>
        <v>0</v>
      </c>
      <c r="AD205" s="371">
        <f t="shared" si="560"/>
        <v>0</v>
      </c>
      <c r="AE205" s="371">
        <f t="shared" si="560"/>
        <v>0</v>
      </c>
      <c r="AF205" s="371">
        <f>AF196*AF198</f>
        <v>0</v>
      </c>
      <c r="AG205" s="371">
        <f t="shared" ref="AG205:AL205" si="561">AG196*AG198</f>
        <v>0</v>
      </c>
      <c r="AH205" s="371">
        <f t="shared" si="561"/>
        <v>0</v>
      </c>
      <c r="AI205" s="371">
        <f t="shared" si="561"/>
        <v>0</v>
      </c>
      <c r="AJ205" s="371">
        <f t="shared" si="561"/>
        <v>0</v>
      </c>
      <c r="AK205" s="371">
        <f t="shared" si="561"/>
        <v>0</v>
      </c>
      <c r="AL205" s="371">
        <f t="shared" si="561"/>
        <v>0</v>
      </c>
      <c r="AM205" s="372">
        <f>SUM(Y205:AL205)</f>
        <v>0</v>
      </c>
    </row>
    <row r="206" spans="2:39" ht="15.6">
      <c r="B206" s="1009" t="s">
        <v>273</v>
      </c>
      <c r="C206" s="369"/>
      <c r="D206" s="374"/>
      <c r="E206" s="358"/>
      <c r="F206" s="358"/>
      <c r="G206" s="358"/>
      <c r="H206" s="358"/>
      <c r="I206" s="358"/>
      <c r="J206" s="358"/>
      <c r="K206" s="358"/>
      <c r="L206" s="358"/>
      <c r="M206" s="358"/>
      <c r="N206" s="358"/>
      <c r="O206" s="325"/>
      <c r="P206" s="358"/>
      <c r="Q206" s="358"/>
      <c r="R206" s="358"/>
      <c r="S206" s="374"/>
      <c r="T206" s="374"/>
      <c r="U206" s="374"/>
      <c r="V206" s="374"/>
      <c r="W206" s="358"/>
      <c r="X206" s="358"/>
      <c r="Y206" s="375"/>
      <c r="Z206" s="375"/>
      <c r="AA206" s="375"/>
      <c r="AB206" s="375"/>
      <c r="AC206" s="375"/>
      <c r="AD206" s="375"/>
      <c r="AE206" s="375"/>
      <c r="AF206" s="375"/>
      <c r="AG206" s="375"/>
      <c r="AH206" s="375"/>
      <c r="AI206" s="375"/>
      <c r="AJ206" s="375"/>
      <c r="AK206" s="375"/>
      <c r="AL206" s="375"/>
      <c r="AM206" s="372">
        <f>AM204-AM205</f>
        <v>0</v>
      </c>
    </row>
    <row r="207" spans="2:39" ht="15">
      <c r="B207" s="1003"/>
      <c r="C207" s="374"/>
      <c r="D207" s="374"/>
      <c r="E207" s="358"/>
      <c r="F207" s="358"/>
      <c r="G207" s="358"/>
      <c r="H207" s="358"/>
      <c r="I207" s="358"/>
      <c r="J207" s="358"/>
      <c r="K207" s="358"/>
      <c r="L207" s="358"/>
      <c r="M207" s="358"/>
      <c r="N207" s="358"/>
      <c r="O207" s="325"/>
      <c r="P207" s="358"/>
      <c r="Q207" s="358"/>
      <c r="R207" s="358"/>
      <c r="S207" s="374"/>
      <c r="T207" s="369"/>
      <c r="U207" s="374"/>
      <c r="V207" s="374"/>
      <c r="W207" s="358"/>
      <c r="X207" s="358"/>
      <c r="Y207" s="376"/>
      <c r="Z207" s="376"/>
      <c r="AA207" s="376"/>
      <c r="AB207" s="376"/>
      <c r="AC207" s="376"/>
      <c r="AD207" s="376"/>
      <c r="AE207" s="376"/>
      <c r="AF207" s="376"/>
      <c r="AG207" s="376"/>
      <c r="AH207" s="376"/>
      <c r="AI207" s="376"/>
      <c r="AJ207" s="376"/>
      <c r="AK207" s="376"/>
      <c r="AL207" s="376"/>
      <c r="AM207" s="372"/>
    </row>
    <row r="208" spans="2:39" ht="15">
      <c r="B208" s="918" t="s">
        <v>145</v>
      </c>
      <c r="C208" s="329"/>
      <c r="D208" s="304"/>
      <c r="E208" s="304"/>
      <c r="F208" s="304"/>
      <c r="G208" s="304"/>
      <c r="H208" s="304"/>
      <c r="I208" s="304"/>
      <c r="J208" s="304"/>
      <c r="K208" s="304"/>
      <c r="L208" s="304"/>
      <c r="M208" s="304"/>
      <c r="N208" s="304"/>
      <c r="O208" s="381"/>
      <c r="P208" s="304"/>
      <c r="Q208" s="304"/>
      <c r="R208" s="304"/>
      <c r="S208" s="329"/>
      <c r="T208" s="334"/>
      <c r="U208" s="334"/>
      <c r="V208" s="304"/>
      <c r="W208" s="304"/>
      <c r="X208" s="334"/>
      <c r="Y208" s="316">
        <f>SUMPRODUCT(E38:E193,Y38:Y193)</f>
        <v>11183805</v>
      </c>
      <c r="Z208" s="316">
        <f>SUMPRODUCT(E38:E193,Z38:Z193)</f>
        <v>19273735.688128889</v>
      </c>
      <c r="AA208" s="316">
        <f>IF(AA36="kw",SUMPRODUCT(N38:N193,P38:P193,AA38:AA193),SUMPRODUCT(E38:E193,AA38:AA193))</f>
        <v>24558.6</v>
      </c>
      <c r="AB208" s="316">
        <f>IF(AB36="kw",SUMPRODUCT(N38:N193,P38:P193,AB38:AB193),SUMPRODUCT(E38:E193,AB38:AB193))</f>
        <v>1392</v>
      </c>
      <c r="AC208" s="316">
        <f>IF(AC36="kw",SUMPRODUCT(N38:N193,P38:P193,AC38:AC193),SUMPRODUCT(E38:E193,AC38:AC193))</f>
        <v>40176</v>
      </c>
      <c r="AD208" s="316">
        <f>IF(AD36="kw",SUMPRODUCT(N38:N193,P38:P193,AD38:AD193),SUMPRODUCT(E38:E193,AD38:AD193))</f>
        <v>0</v>
      </c>
      <c r="AE208" s="316">
        <f>IF(AE36="kw",SUMPRODUCT(N38:N193,P38:P193,AE38:AE193),SUMPRODUCT(E38:E193,AE38:AE193))</f>
        <v>0</v>
      </c>
      <c r="AF208" s="316">
        <f>IF(AF36="kw",SUMPRODUCT(N38:N193,P38:P193,AF38:AF193),SUMPRODUCT(E38:E193,AF38:AF193))</f>
        <v>0</v>
      </c>
      <c r="AG208" s="316">
        <f>IF(AG36="kw",SUMPRODUCT(N38:N193,P38:P193,AG38:AG193),SUMPRODUCT(E38:E193,AG38:AG193))</f>
        <v>0</v>
      </c>
      <c r="AH208" s="316">
        <f>IF(AH36="kw",SUMPRODUCT(N38:N193,P38:P193,AH38:AH193),SUMPRODUCT(E38:E193,AH38:AH193))</f>
        <v>0</v>
      </c>
      <c r="AI208" s="316">
        <f>IF(AI36="kw",SUMPRODUCT(N38:N193,P38:P193,AI38:AI193),SUMPRODUCT(E38:E193,AI38:AI193))</f>
        <v>0</v>
      </c>
      <c r="AJ208" s="316">
        <f>IF(AJ36="kw",SUMPRODUCT(N38:N193,P38:P193,AJ38:AJ193),SUMPRODUCT(E38:E193,AJ38:AJ193))</f>
        <v>0</v>
      </c>
      <c r="AK208" s="316">
        <f>IF(AK36="kw",SUMPRODUCT(N38:N193,P38:P193,AK38:AK193),SUMPRODUCT(E38:E193,AK38:AK193))</f>
        <v>0</v>
      </c>
      <c r="AL208" s="316">
        <f>IF(AL36="kw",SUMPRODUCT(N38:N193,P38:P193,AL38:AL193),SUMPRODUCT(E38:E193,AL38:AL193))</f>
        <v>0</v>
      </c>
      <c r="AM208" s="372"/>
    </row>
    <row r="209" spans="1:39" ht="15">
      <c r="B209" s="918" t="s">
        <v>146</v>
      </c>
      <c r="C209" s="329"/>
      <c r="D209" s="304"/>
      <c r="E209" s="304"/>
      <c r="F209" s="304"/>
      <c r="G209" s="304"/>
      <c r="H209" s="304"/>
      <c r="I209" s="304"/>
      <c r="J209" s="304"/>
      <c r="K209" s="304"/>
      <c r="L209" s="304"/>
      <c r="M209" s="304"/>
      <c r="N209" s="304"/>
      <c r="O209" s="381"/>
      <c r="P209" s="304"/>
      <c r="Q209" s="304"/>
      <c r="R209" s="304"/>
      <c r="S209" s="329"/>
      <c r="T209" s="334"/>
      <c r="U209" s="334"/>
      <c r="V209" s="304"/>
      <c r="W209" s="304"/>
      <c r="X209" s="334"/>
      <c r="Y209" s="316">
        <f>SUMPRODUCT(F38:F193,Y38:Y193)</f>
        <v>11174477</v>
      </c>
      <c r="Z209" s="316">
        <f>SUMPRODUCT(F38:F193,Z38:Z193)</f>
        <v>19334256.918128885</v>
      </c>
      <c r="AA209" s="316">
        <f>IF(AA36="kw",SUMPRODUCT(N38:N193,Q38:Q193,AA38:AA193),SUMPRODUCT(F38:F193,AA38:AA193))</f>
        <v>23477.52</v>
      </c>
      <c r="AB209" s="316">
        <f>IF(AB36="kw",SUMPRODUCT(N38:N193,Q38:Q193,AB38:AB193),SUMPRODUCT(F38:F193,AB38:AB193))</f>
        <v>1392</v>
      </c>
      <c r="AC209" s="316">
        <f>IF(AC36="kw",SUMPRODUCT(N38:N193,Q38:Q193,AC38:AC193),SUMPRODUCT(F38:F193,AC38:AC193))</f>
        <v>40176</v>
      </c>
      <c r="AD209" s="316">
        <f>IF(AD36="kw",SUMPRODUCT(N38:N193,Q38:Q193,AD38:AD193),SUMPRODUCT(F38:F193,AD38:AD193))</f>
        <v>0</v>
      </c>
      <c r="AE209" s="316">
        <f>IF(AE36="kw",SUMPRODUCT(N38:N193,Q38:Q193,AE38:AE193),SUMPRODUCT(F38:F193,AE38:AE193))</f>
        <v>0</v>
      </c>
      <c r="AF209" s="316">
        <f>IF(AF36="kw",SUMPRODUCT(N38:N193,Q38:Q193,AF38:AF193),SUMPRODUCT(F38:F193,AF38:AF193))</f>
        <v>0</v>
      </c>
      <c r="AG209" s="316">
        <f>IF(AG36="kw",SUMPRODUCT(N38:N193,Q38:Q193,AG38:AG193),SUMPRODUCT(F38:F193,AG38:AG193))</f>
        <v>0</v>
      </c>
      <c r="AH209" s="316">
        <f>IF(AH36="kw",SUMPRODUCT(N38:N193,Q38:Q193,AH38:AH193),SUMPRODUCT(F38:F193,AH38:AH193))</f>
        <v>0</v>
      </c>
      <c r="AI209" s="316">
        <f>IF(AI36="kw",SUMPRODUCT(N38:N193,Q38:Q193,AI38:AI193),SUMPRODUCT(F38:F193,AI38:AI193))</f>
        <v>0</v>
      </c>
      <c r="AJ209" s="316">
        <f>IF(AJ36="kw",SUMPRODUCT(N38:N193,Q38:Q193,AJ38:AJ193),SUMPRODUCT(F38:F193,AJ38:AJ193))</f>
        <v>0</v>
      </c>
      <c r="AK209" s="316">
        <f>IF(AK36="kw",SUMPRODUCT(N38:N193,Q38:Q193,AK38:AK193),SUMPRODUCT(F38:F193,AK38:AK193))</f>
        <v>0</v>
      </c>
      <c r="AL209" s="316">
        <f>IF(AL36="kw",SUMPRODUCT(N38:N193,Q38:Q193,AL38:AL193),SUMPRODUCT(F38:F193,AL38:AL193))</f>
        <v>0</v>
      </c>
      <c r="AM209" s="361"/>
    </row>
    <row r="210" spans="1:39" ht="15">
      <c r="B210" s="918" t="s">
        <v>147</v>
      </c>
      <c r="C210" s="329"/>
      <c r="D210" s="304"/>
      <c r="E210" s="304"/>
      <c r="F210" s="304"/>
      <c r="G210" s="304"/>
      <c r="H210" s="304"/>
      <c r="I210" s="304"/>
      <c r="J210" s="304"/>
      <c r="K210" s="304"/>
      <c r="L210" s="304"/>
      <c r="M210" s="304"/>
      <c r="N210" s="304"/>
      <c r="O210" s="381"/>
      <c r="P210" s="304"/>
      <c r="Q210" s="304"/>
      <c r="R210" s="304"/>
      <c r="S210" s="329"/>
      <c r="T210" s="334"/>
      <c r="U210" s="334"/>
      <c r="V210" s="304"/>
      <c r="W210" s="304"/>
      <c r="X210" s="334"/>
      <c r="Y210" s="316">
        <f>SUMPRODUCT(G38:G193,Y38:Y193)</f>
        <v>11166168</v>
      </c>
      <c r="Z210" s="316">
        <f>SUMPRODUCT(G38:G193,Z38:Z193)</f>
        <v>19331194.768128887</v>
      </c>
      <c r="AA210" s="316">
        <f>IF(AA36="kw",SUMPRODUCT(N38:N193,R38:R193,AA38:AA193),SUMPRODUCT(G38:G193,AA38:AA193))</f>
        <v>23058.959999999999</v>
      </c>
      <c r="AB210" s="316">
        <f>IF(AB36="kw",SUMPRODUCT(N38:N193,R38:R193,AB38:AB193),SUMPRODUCT(G38:G193,AB38:AB193))</f>
        <v>1392</v>
      </c>
      <c r="AC210" s="316">
        <f>IF(AC36="kw",SUMPRODUCT(N38:N193,R38:R193,AC38:AC193),SUMPRODUCT(G38:G193,AC38:AC193))</f>
        <v>40176</v>
      </c>
      <c r="AD210" s="316">
        <f>IF(AD36="kw",SUMPRODUCT(N38:N193,R38:R193,AD38:AD193),SUMPRODUCT(G38:G193,AD38:AD193))</f>
        <v>0</v>
      </c>
      <c r="AE210" s="316">
        <f>IF(AE36="kw",SUMPRODUCT(N38:N193,R38:R193,AE38:AE193),SUMPRODUCT(G38:G193,AE38:AE193))</f>
        <v>0</v>
      </c>
      <c r="AF210" s="316">
        <f>IF(AF36="kw",SUMPRODUCT(N38:N193,R38:R193,AF38:AF193),SUMPRODUCT(G38:G193,AF38:AF193))</f>
        <v>0</v>
      </c>
      <c r="AG210" s="316">
        <f>IF(AG36="kw",SUMPRODUCT(N38:N193,R38:R193,AG38:AG193),SUMPRODUCT(G38:G193,AG38:AG193))</f>
        <v>0</v>
      </c>
      <c r="AH210" s="316">
        <f>IF(AH36="kw",SUMPRODUCT(N38:N193,R38:R193,AH38:AH193),SUMPRODUCT(G38:G193,AH38:AH193))</f>
        <v>0</v>
      </c>
      <c r="AI210" s="316">
        <f>IF(AI36="kw",SUMPRODUCT(N38:N193,R38:R193,AI38:AI193),SUMPRODUCT(G38:G193,AI38:AI193))</f>
        <v>0</v>
      </c>
      <c r="AJ210" s="316">
        <f>IF(AJ36="kw",SUMPRODUCT(N38:N193,R38:R193,AJ38:AJ193),SUMPRODUCT(G38:G193,AJ38:AJ193))</f>
        <v>0</v>
      </c>
      <c r="AK210" s="316">
        <f>IF(AK36="kw",SUMPRODUCT(N38:N193,R38:R193,AK38:AK193),SUMPRODUCT(G38:G193,AK38:AK193))</f>
        <v>0</v>
      </c>
      <c r="AL210" s="316">
        <f>IF(AL36="kw",SUMPRODUCT(N38:N193,R38:R193,AL38:AL193),SUMPRODUCT(G38:G193,AL38:AL193))</f>
        <v>0</v>
      </c>
      <c r="AM210" s="361"/>
    </row>
    <row r="211" spans="1:39" ht="15">
      <c r="B211" s="918" t="s">
        <v>148</v>
      </c>
      <c r="C211" s="329"/>
      <c r="D211" s="304"/>
      <c r="E211" s="304"/>
      <c r="F211" s="304"/>
      <c r="G211" s="304"/>
      <c r="H211" s="304"/>
      <c r="I211" s="304"/>
      <c r="J211" s="304"/>
      <c r="K211" s="304"/>
      <c r="L211" s="304"/>
      <c r="M211" s="304"/>
      <c r="N211" s="304"/>
      <c r="O211" s="381"/>
      <c r="P211" s="304"/>
      <c r="Q211" s="304"/>
      <c r="R211" s="304"/>
      <c r="S211" s="329"/>
      <c r="T211" s="334"/>
      <c r="U211" s="334"/>
      <c r="V211" s="304"/>
      <c r="W211" s="304"/>
      <c r="X211" s="334"/>
      <c r="Y211" s="316">
        <f>SUMPRODUCT(H38:H193,Y38:Y193)</f>
        <v>11127352</v>
      </c>
      <c r="Z211" s="316">
        <f>SUMPRODUCT(H38:H193,Z38:Z193)</f>
        <v>18012975.908128887</v>
      </c>
      <c r="AA211" s="316">
        <f>IF(AA36="kw",SUMPRODUCT(N38:N193,S38:S193,AA38:AA193),SUMPRODUCT(H38:H193,AA38:AA193))</f>
        <v>21688.799999999999</v>
      </c>
      <c r="AB211" s="316">
        <f>IF(AB36="kw",SUMPRODUCT(N38:N193,S38:S193,AB38:AB193),SUMPRODUCT(H38:H193,AB38:AB193))</f>
        <v>1392</v>
      </c>
      <c r="AC211" s="316">
        <f>IF(AC36="kw",SUMPRODUCT(N38:N193,S38:S193,AC38:AC193),SUMPRODUCT(H38:H193,AC38:AC193))</f>
        <v>40176</v>
      </c>
      <c r="AD211" s="316">
        <f>IF(AD36="kw",SUMPRODUCT(N38:N193,S38:S193,AD38:AD193),SUMPRODUCT(H38:H193,AD38:AD193))</f>
        <v>0</v>
      </c>
      <c r="AE211" s="316">
        <f>IF(AE36="kw",SUMPRODUCT(N38:N193,S38:S193,AE38:AE193),SUMPRODUCT(H38:H193,AE38:AE193))</f>
        <v>0</v>
      </c>
      <c r="AF211" s="316">
        <f>IF(AF36="kw",SUMPRODUCT(N38:N193,S38:S193,AF38:AF193),SUMPRODUCT(H38:H193,AF38:AF193))</f>
        <v>0</v>
      </c>
      <c r="AG211" s="316">
        <f>IF(AG36="kw",SUMPRODUCT(N38:N193,S38:S193,AG38:AG193),SUMPRODUCT(H38:H193,AG38:AG193))</f>
        <v>0</v>
      </c>
      <c r="AH211" s="316">
        <f>IF(AH36="kw",SUMPRODUCT(N38:N193,S38:S193,AH38:AH193),SUMPRODUCT(H38:H193,AH38:AH193))</f>
        <v>0</v>
      </c>
      <c r="AI211" s="316">
        <f>IF(AI36="kw",SUMPRODUCT(N38:N193,S38:S193,AI38:AI193),SUMPRODUCT(H38:H193,AI38:AI193))</f>
        <v>0</v>
      </c>
      <c r="AJ211" s="316">
        <f>IF(AJ36="kw",SUMPRODUCT(N38:N193,S38:S193,AJ38:AJ193),SUMPRODUCT(H38:H193,AJ38:AJ193))</f>
        <v>0</v>
      </c>
      <c r="AK211" s="316">
        <f>IF(AK36="kw",SUMPRODUCT(N38:N193,S38:S193,AK38:AK193),SUMPRODUCT(H38:H193,AK38:AK193))</f>
        <v>0</v>
      </c>
      <c r="AL211" s="316">
        <f>IF(AL36="kw",SUMPRODUCT(N38:N193,S38:S193,AL38:AL193),SUMPRODUCT(H38:H193,AL38:AL193))</f>
        <v>0</v>
      </c>
      <c r="AM211" s="361"/>
    </row>
    <row r="212" spans="1:39" ht="15">
      <c r="B212" s="1010" t="s">
        <v>149</v>
      </c>
      <c r="C212" s="388"/>
      <c r="D212" s="408"/>
      <c r="E212" s="408"/>
      <c r="F212" s="408"/>
      <c r="G212" s="408"/>
      <c r="H212" s="408"/>
      <c r="I212" s="408"/>
      <c r="J212" s="408"/>
      <c r="K212" s="408"/>
      <c r="L212" s="408"/>
      <c r="M212" s="408"/>
      <c r="N212" s="408"/>
      <c r="O212" s="407"/>
      <c r="P212" s="408"/>
      <c r="Q212" s="408"/>
      <c r="R212" s="408"/>
      <c r="S212" s="388"/>
      <c r="T212" s="409"/>
      <c r="U212" s="409"/>
      <c r="V212" s="408"/>
      <c r="W212" s="408"/>
      <c r="X212" s="409"/>
      <c r="Y212" s="350">
        <f>SUMPRODUCT(I38:I193,Y38:Y193)</f>
        <v>11079736</v>
      </c>
      <c r="Z212" s="350">
        <f>SUMPRODUCT(I38:I193,Z38:Z193)</f>
        <v>18012975.908128887</v>
      </c>
      <c r="AA212" s="350">
        <f>IF(AA36="kw",SUMPRODUCT(N38:N193,T38:T193,AA38:AA193),SUMPRODUCT(I38:I193,AA38:AA193))</f>
        <v>21675.119999999999</v>
      </c>
      <c r="AB212" s="350">
        <f>IF(AB36="kw",SUMPRODUCT(N38:N193,T38:T193,AB38:AB193),SUMPRODUCT(I38:I193,AB38:AB193))</f>
        <v>1236</v>
      </c>
      <c r="AC212" s="350">
        <f>IF(AC36="kw",SUMPRODUCT(N38:N193,T38:T193,AC38:AC193),SUMPRODUCT(I38:I193,AC38:AC193))</f>
        <v>40176</v>
      </c>
      <c r="AD212" s="350">
        <f>IF(AD36="kw",SUMPRODUCT(N38:N193,T38:T193,AD38:AD193),SUMPRODUCT(I38:I193,AD38:AD193))</f>
        <v>0</v>
      </c>
      <c r="AE212" s="350">
        <f>IF(AE36="kw",SUMPRODUCT(N38:N193,T38:T193,AE38:AE193),SUMPRODUCT(I38:I193,AE38:AE193))</f>
        <v>0</v>
      </c>
      <c r="AF212" s="350">
        <f>IF(AF36="kw",SUMPRODUCT(N38:N193,T38:T193,AF38:AF193),SUMPRODUCT(I38:I193,AF38:AF193))</f>
        <v>0</v>
      </c>
      <c r="AG212" s="350">
        <f>IF(AG36="kw",SUMPRODUCT(N38:N193,T38:T193,AG38:AG193),SUMPRODUCT(I38:I193,AG38:AG193))</f>
        <v>0</v>
      </c>
      <c r="AH212" s="350">
        <f>IF(AH36="kw",SUMPRODUCT(N38:N193,T38:T193,AH38:AH193),SUMPRODUCT(I38:I193,AH38:AH193))</f>
        <v>0</v>
      </c>
      <c r="AI212" s="350">
        <f>IF(AI36="kw",SUMPRODUCT(N38:N193,T38:T193,AI38:AI193),SUMPRODUCT(I38:I193,AI38:AI193))</f>
        <v>0</v>
      </c>
      <c r="AJ212" s="350">
        <f>IF(AJ36="kw",SUMPRODUCT(N38:N193,T38:T193,AJ38:AJ193),SUMPRODUCT(I38:I193,AJ38:AJ193))</f>
        <v>0</v>
      </c>
      <c r="AK212" s="350">
        <f>IF(AK36="kw",SUMPRODUCT(N38:N193,T38:T193,AK38:AK193),SUMPRODUCT(I38:I193,AK38:AK193))</f>
        <v>0</v>
      </c>
      <c r="AL212" s="350">
        <f>IF(AL36="kw",SUMPRODUCT(N38:N193,T38:T193,AL38:AL193),SUMPRODUCT(I38:I193,AL38:AL193))</f>
        <v>0</v>
      </c>
      <c r="AM212" s="410"/>
    </row>
    <row r="213" spans="1:39" ht="20.25" customHeight="1">
      <c r="B213" s="1011" t="s">
        <v>226</v>
      </c>
      <c r="C213" s="411"/>
      <c r="D213" s="412"/>
      <c r="E213" s="412"/>
      <c r="F213" s="412"/>
      <c r="G213" s="412"/>
      <c r="H213" s="412"/>
      <c r="I213" s="412"/>
      <c r="J213" s="412"/>
      <c r="K213" s="412"/>
      <c r="L213" s="412"/>
      <c r="M213" s="412"/>
      <c r="N213" s="412"/>
      <c r="O213" s="412"/>
      <c r="P213" s="412"/>
      <c r="Q213" s="412"/>
      <c r="R213" s="412"/>
      <c r="S213" s="395"/>
      <c r="T213" s="396"/>
      <c r="U213" s="412"/>
      <c r="V213" s="412"/>
      <c r="W213" s="412"/>
      <c r="X213" s="412"/>
      <c r="Y213" s="433"/>
      <c r="Z213" s="433"/>
      <c r="AA213" s="433"/>
      <c r="AB213" s="433"/>
      <c r="AC213" s="433"/>
      <c r="AD213" s="433"/>
      <c r="AE213" s="433"/>
      <c r="AF213" s="433"/>
      <c r="AG213" s="433"/>
      <c r="AH213" s="433"/>
      <c r="AI213" s="433"/>
      <c r="AJ213" s="433"/>
      <c r="AK213" s="433"/>
      <c r="AL213" s="433"/>
      <c r="AM213" s="413"/>
    </row>
    <row r="214" spans="1:39" ht="15.6">
      <c r="B214" s="928"/>
    </row>
    <row r="215" spans="1:39" ht="15.6">
      <c r="B215" s="928"/>
    </row>
    <row r="216" spans="1:39" ht="15.6">
      <c r="B216" s="994" t="s">
        <v>276</v>
      </c>
      <c r="C216" s="306"/>
      <c r="D216" s="616" t="s">
        <v>587</v>
      </c>
      <c r="E216" s="278"/>
      <c r="F216" s="616" t="s">
        <v>598</v>
      </c>
      <c r="G216" s="278"/>
      <c r="H216" s="278"/>
      <c r="I216" s="278"/>
      <c r="J216" s="278"/>
      <c r="K216" s="278"/>
      <c r="L216" s="278"/>
      <c r="M216" s="278"/>
      <c r="N216" s="278"/>
      <c r="O216" s="306"/>
      <c r="P216" s="278"/>
      <c r="Q216" s="278"/>
      <c r="R216" s="278"/>
      <c r="S216" s="278"/>
      <c r="T216" s="278"/>
      <c r="U216" s="278"/>
      <c r="V216" s="278"/>
      <c r="W216" s="278"/>
      <c r="X216" s="278"/>
      <c r="Y216" s="295"/>
      <c r="Z216" s="292"/>
      <c r="AA216" s="292"/>
      <c r="AB216" s="292"/>
      <c r="AC216" s="292"/>
      <c r="AD216" s="292"/>
      <c r="AE216" s="292"/>
      <c r="AF216" s="292"/>
      <c r="AG216" s="292"/>
      <c r="AH216" s="292"/>
      <c r="AI216" s="292"/>
      <c r="AJ216" s="292"/>
      <c r="AK216" s="292"/>
      <c r="AL216" s="292"/>
      <c r="AM216" s="307"/>
    </row>
    <row r="217" spans="1:39" ht="34.5" customHeight="1">
      <c r="B217" s="1076" t="s">
        <v>213</v>
      </c>
      <c r="C217" s="1066" t="s">
        <v>33</v>
      </c>
      <c r="D217" s="309" t="s">
        <v>425</v>
      </c>
      <c r="E217" s="1068" t="s">
        <v>211</v>
      </c>
      <c r="F217" s="1069"/>
      <c r="G217" s="1069"/>
      <c r="H217" s="1069"/>
      <c r="I217" s="1069"/>
      <c r="J217" s="1069"/>
      <c r="K217" s="1069"/>
      <c r="L217" s="1069"/>
      <c r="M217" s="1070"/>
      <c r="N217" s="1074" t="s">
        <v>215</v>
      </c>
      <c r="O217" s="309" t="s">
        <v>426</v>
      </c>
      <c r="P217" s="1068" t="s">
        <v>214</v>
      </c>
      <c r="Q217" s="1069"/>
      <c r="R217" s="1069"/>
      <c r="S217" s="1069"/>
      <c r="T217" s="1069"/>
      <c r="U217" s="1069"/>
      <c r="V217" s="1069"/>
      <c r="W217" s="1069"/>
      <c r="X217" s="1070"/>
      <c r="Y217" s="1071" t="s">
        <v>246</v>
      </c>
      <c r="Z217" s="1072"/>
      <c r="AA217" s="1072"/>
      <c r="AB217" s="1072"/>
      <c r="AC217" s="1072"/>
      <c r="AD217" s="1072"/>
      <c r="AE217" s="1072"/>
      <c r="AF217" s="1072"/>
      <c r="AG217" s="1072"/>
      <c r="AH217" s="1072"/>
      <c r="AI217" s="1072"/>
      <c r="AJ217" s="1072"/>
      <c r="AK217" s="1072"/>
      <c r="AL217" s="1072"/>
      <c r="AM217" s="1073"/>
    </row>
    <row r="218" spans="1:39" ht="60.75" customHeight="1">
      <c r="B218" s="1077"/>
      <c r="C218" s="1067"/>
      <c r="D218" s="310">
        <v>2016</v>
      </c>
      <c r="E218" s="310">
        <v>2017</v>
      </c>
      <c r="F218" s="310">
        <v>2018</v>
      </c>
      <c r="G218" s="310">
        <v>2019</v>
      </c>
      <c r="H218" s="310">
        <v>2020</v>
      </c>
      <c r="I218" s="310">
        <v>2021</v>
      </c>
      <c r="J218" s="310">
        <v>2022</v>
      </c>
      <c r="K218" s="310">
        <v>2023</v>
      </c>
      <c r="L218" s="310">
        <v>2024</v>
      </c>
      <c r="M218" s="310">
        <v>2025</v>
      </c>
      <c r="N218" s="1075"/>
      <c r="O218" s="310">
        <v>2016</v>
      </c>
      <c r="P218" s="310">
        <v>2017</v>
      </c>
      <c r="Q218" s="310">
        <v>2018</v>
      </c>
      <c r="R218" s="310">
        <v>2019</v>
      </c>
      <c r="S218" s="310">
        <v>2020</v>
      </c>
      <c r="T218" s="310">
        <v>2021</v>
      </c>
      <c r="U218" s="310">
        <v>2022</v>
      </c>
      <c r="V218" s="310">
        <v>2023</v>
      </c>
      <c r="W218" s="310">
        <v>2024</v>
      </c>
      <c r="X218" s="310">
        <v>2025</v>
      </c>
      <c r="Y218" s="310" t="str">
        <f>'1.  LRAMVA Summary'!D51</f>
        <v>Residential</v>
      </c>
      <c r="Z218" s="310" t="str">
        <f>'1.  LRAMVA Summary'!E51</f>
        <v>GS&lt;50 kW</v>
      </c>
      <c r="AA218" s="310" t="str">
        <f>'1.  LRAMVA Summary'!F51</f>
        <v>General Service 50 to 4,999 kW</v>
      </c>
      <c r="AB218" s="310" t="str">
        <f>'1.  LRAMVA Summary'!G51</f>
        <v>Large Use</v>
      </c>
      <c r="AC218" s="310" t="str">
        <f>'1.  LRAMVA Summary'!H51</f>
        <v>Large Use</v>
      </c>
      <c r="AD218" s="310" t="str">
        <f>'1.  LRAMVA Summary'!I51</f>
        <v>Street Lighting</v>
      </c>
      <c r="AE218" s="310" t="str">
        <f>'1.  LRAMVA Summary'!J51</f>
        <v>Unmetered Scattered Load</v>
      </c>
      <c r="AF218" s="310" t="str">
        <f>'1.  LRAMVA Summary'!K51</f>
        <v/>
      </c>
      <c r="AG218" s="310" t="str">
        <f>'1.  LRAMVA Summary'!L51</f>
        <v/>
      </c>
      <c r="AH218" s="310" t="str">
        <f>'1.  LRAMVA Summary'!M51</f>
        <v/>
      </c>
      <c r="AI218" s="310" t="str">
        <f>'1.  LRAMVA Summary'!N51</f>
        <v/>
      </c>
      <c r="AJ218" s="310" t="str">
        <f>'1.  LRAMVA Summary'!O51</f>
        <v/>
      </c>
      <c r="AK218" s="310" t="str">
        <f>'1.  LRAMVA Summary'!P51</f>
        <v/>
      </c>
      <c r="AL218" s="310" t="str">
        <f>'1.  LRAMVA Summary'!Q51</f>
        <v/>
      </c>
      <c r="AM218" s="312" t="str">
        <f>'1.  LRAMVA Summary'!R51</f>
        <v>Total</v>
      </c>
    </row>
    <row r="219" spans="1:39" ht="15.75" customHeight="1">
      <c r="B219" s="995" t="s">
        <v>516</v>
      </c>
      <c r="C219" s="314"/>
      <c r="D219" s="314"/>
      <c r="E219" s="314"/>
      <c r="F219" s="314"/>
      <c r="G219" s="314"/>
      <c r="H219" s="314"/>
      <c r="I219" s="314"/>
      <c r="J219" s="314"/>
      <c r="K219" s="314"/>
      <c r="L219" s="314"/>
      <c r="M219" s="314"/>
      <c r="N219" s="315"/>
      <c r="O219" s="314"/>
      <c r="P219" s="314"/>
      <c r="Q219" s="314"/>
      <c r="R219" s="314"/>
      <c r="S219" s="314"/>
      <c r="T219" s="314"/>
      <c r="U219" s="314"/>
      <c r="V219" s="314"/>
      <c r="W219" s="314"/>
      <c r="X219" s="314"/>
      <c r="Y219" s="316" t="str">
        <f>'1.  LRAMVA Summary'!D52</f>
        <v>kWh</v>
      </c>
      <c r="Z219" s="316" t="str">
        <f>'1.  LRAMVA Summary'!E52</f>
        <v>kWh</v>
      </c>
      <c r="AA219" s="316" t="str">
        <f>'1.  LRAMVA Summary'!F52</f>
        <v>kW</v>
      </c>
      <c r="AB219" s="316" t="str">
        <f>'1.  LRAMVA Summary'!G52</f>
        <v>kW</v>
      </c>
      <c r="AC219" s="316" t="str">
        <f>'1.  LRAMVA Summary'!H52</f>
        <v>kW</v>
      </c>
      <c r="AD219" s="316" t="str">
        <f>'1.  LRAMVA Summary'!I52</f>
        <v>kW</v>
      </c>
      <c r="AE219" s="316" t="str">
        <f>'1.  LRAMVA Summary'!J52</f>
        <v>kWh</v>
      </c>
      <c r="AF219" s="316" t="str">
        <f>'1.  LRAMVA Summary'!K52</f>
        <v/>
      </c>
      <c r="AG219" s="316" t="str">
        <f>'1.  LRAMVA Summary'!L52</f>
        <v/>
      </c>
      <c r="AH219" s="316" t="str">
        <f>'1.  LRAMVA Summary'!M52</f>
        <v/>
      </c>
      <c r="AI219" s="316" t="str">
        <f>'1.  LRAMVA Summary'!N52</f>
        <v/>
      </c>
      <c r="AJ219" s="316" t="str">
        <f>'1.  LRAMVA Summary'!O52</f>
        <v/>
      </c>
      <c r="AK219" s="316" t="str">
        <f>'1.  LRAMVA Summary'!P52</f>
        <v/>
      </c>
      <c r="AL219" s="316" t="str">
        <f>'1.  LRAMVA Summary'!Q52</f>
        <v/>
      </c>
      <c r="AM219" s="317"/>
    </row>
    <row r="220" spans="1:39" ht="15.6" outlineLevel="1">
      <c r="B220" s="996" t="s">
        <v>509</v>
      </c>
      <c r="C220" s="314"/>
      <c r="D220" s="314"/>
      <c r="E220" s="314"/>
      <c r="F220" s="314"/>
      <c r="G220" s="314"/>
      <c r="H220" s="314"/>
      <c r="I220" s="314"/>
      <c r="J220" s="314"/>
      <c r="K220" s="314"/>
      <c r="L220" s="314"/>
      <c r="M220" s="314"/>
      <c r="N220" s="315"/>
      <c r="O220" s="314"/>
      <c r="P220" s="314"/>
      <c r="Q220" s="314"/>
      <c r="R220" s="314"/>
      <c r="S220" s="314"/>
      <c r="T220" s="314"/>
      <c r="U220" s="314"/>
      <c r="V220" s="314"/>
      <c r="W220" s="314"/>
      <c r="X220" s="314"/>
      <c r="Y220" s="316"/>
      <c r="Z220" s="316"/>
      <c r="AA220" s="316"/>
      <c r="AB220" s="316"/>
      <c r="AC220" s="316"/>
      <c r="AD220" s="316"/>
      <c r="AE220" s="316"/>
      <c r="AF220" s="316"/>
      <c r="AG220" s="316"/>
      <c r="AH220" s="316"/>
      <c r="AI220" s="316"/>
      <c r="AJ220" s="316"/>
      <c r="AK220" s="316"/>
      <c r="AL220" s="316"/>
      <c r="AM220" s="317"/>
    </row>
    <row r="221" spans="1:39" ht="15" outlineLevel="1">
      <c r="A221" s="550">
        <v>1</v>
      </c>
      <c r="B221" s="997" t="s">
        <v>95</v>
      </c>
      <c r="C221" s="316" t="s">
        <v>25</v>
      </c>
      <c r="D221" s="320"/>
      <c r="E221" s="320"/>
      <c r="F221" s="320"/>
      <c r="G221" s="320"/>
      <c r="H221" s="320"/>
      <c r="I221" s="320"/>
      <c r="J221" s="320"/>
      <c r="K221" s="320"/>
      <c r="L221" s="320"/>
      <c r="M221" s="320"/>
      <c r="N221" s="316"/>
      <c r="O221" s="320"/>
      <c r="P221" s="320"/>
      <c r="Q221" s="320"/>
      <c r="R221" s="320"/>
      <c r="S221" s="320"/>
      <c r="T221" s="320"/>
      <c r="U221" s="320"/>
      <c r="V221" s="320"/>
      <c r="W221" s="320"/>
      <c r="X221" s="320"/>
      <c r="Y221" s="434"/>
      <c r="Z221" s="434"/>
      <c r="AA221" s="434"/>
      <c r="AB221" s="434"/>
      <c r="AC221" s="434"/>
      <c r="AD221" s="434"/>
      <c r="AE221" s="434"/>
      <c r="AF221" s="434"/>
      <c r="AG221" s="434"/>
      <c r="AH221" s="434"/>
      <c r="AI221" s="434"/>
      <c r="AJ221" s="434"/>
      <c r="AK221" s="434"/>
      <c r="AL221" s="434"/>
      <c r="AM221" s="321">
        <f>SUM(Y221:AL221)</f>
        <v>0</v>
      </c>
    </row>
    <row r="222" spans="1:39" ht="15" outlineLevel="1">
      <c r="B222" s="918" t="s">
        <v>292</v>
      </c>
      <c r="C222" s="316" t="s">
        <v>164</v>
      </c>
      <c r="D222" s="320"/>
      <c r="E222" s="320"/>
      <c r="F222" s="320"/>
      <c r="G222" s="320"/>
      <c r="H222" s="320"/>
      <c r="I222" s="320"/>
      <c r="J222" s="320"/>
      <c r="K222" s="320"/>
      <c r="L222" s="320"/>
      <c r="M222" s="320"/>
      <c r="N222" s="490"/>
      <c r="O222" s="320"/>
      <c r="P222" s="320"/>
      <c r="Q222" s="320"/>
      <c r="R222" s="320"/>
      <c r="S222" s="320"/>
      <c r="T222" s="320"/>
      <c r="U222" s="320"/>
      <c r="V222" s="320"/>
      <c r="W222" s="320"/>
      <c r="X222" s="320"/>
      <c r="Y222" s="435">
        <f>Y221</f>
        <v>0</v>
      </c>
      <c r="Z222" s="435">
        <f t="shared" ref="Z222" si="562">Z221</f>
        <v>0</v>
      </c>
      <c r="AA222" s="435">
        <f t="shared" ref="AA222" si="563">AA221</f>
        <v>0</v>
      </c>
      <c r="AB222" s="435">
        <f t="shared" ref="AB222" si="564">AB221</f>
        <v>0</v>
      </c>
      <c r="AC222" s="435">
        <f t="shared" ref="AC222" si="565">AC221</f>
        <v>0</v>
      </c>
      <c r="AD222" s="435">
        <f t="shared" ref="AD222" si="566">AD221</f>
        <v>0</v>
      </c>
      <c r="AE222" s="435">
        <f t="shared" ref="AE222" si="567">AE221</f>
        <v>0</v>
      </c>
      <c r="AF222" s="435">
        <f t="shared" ref="AF222" si="568">AF221</f>
        <v>0</v>
      </c>
      <c r="AG222" s="435">
        <f t="shared" ref="AG222" si="569">AG221</f>
        <v>0</v>
      </c>
      <c r="AH222" s="435">
        <f t="shared" ref="AH222" si="570">AH221</f>
        <v>0</v>
      </c>
      <c r="AI222" s="435">
        <f t="shared" ref="AI222" si="571">AI221</f>
        <v>0</v>
      </c>
      <c r="AJ222" s="435">
        <f t="shared" ref="AJ222" si="572">AJ221</f>
        <v>0</v>
      </c>
      <c r="AK222" s="435">
        <f t="shared" ref="AK222" si="573">AK221</f>
        <v>0</v>
      </c>
      <c r="AL222" s="435">
        <f t="shared" ref="AL222" si="574">AL221</f>
        <v>0</v>
      </c>
      <c r="AM222" s="322"/>
    </row>
    <row r="223" spans="1:39" ht="15.6" outlineLevel="1">
      <c r="B223" s="998"/>
      <c r="C223" s="324"/>
      <c r="D223" s="324"/>
      <c r="E223" s="324"/>
      <c r="F223" s="324"/>
      <c r="G223" s="324"/>
      <c r="H223" s="324"/>
      <c r="I223" s="324"/>
      <c r="J223" s="324"/>
      <c r="K223" s="324"/>
      <c r="L223" s="324"/>
      <c r="M223" s="324"/>
      <c r="N223" s="325"/>
      <c r="O223" s="324"/>
      <c r="P223" s="324"/>
      <c r="Q223" s="324"/>
      <c r="R223" s="324"/>
      <c r="S223" s="324"/>
      <c r="T223" s="324"/>
      <c r="U223" s="324"/>
      <c r="V223" s="324"/>
      <c r="W223" s="324"/>
      <c r="X223" s="324"/>
      <c r="Y223" s="436"/>
      <c r="Z223" s="437"/>
      <c r="AA223" s="437"/>
      <c r="AB223" s="437"/>
      <c r="AC223" s="437"/>
      <c r="AD223" s="437"/>
      <c r="AE223" s="437"/>
      <c r="AF223" s="437"/>
      <c r="AG223" s="437"/>
      <c r="AH223" s="437"/>
      <c r="AI223" s="437"/>
      <c r="AJ223" s="437"/>
      <c r="AK223" s="437"/>
      <c r="AL223" s="437"/>
      <c r="AM223" s="327"/>
    </row>
    <row r="224" spans="1:39" ht="15" outlineLevel="1">
      <c r="A224" s="550">
        <v>2</v>
      </c>
      <c r="B224" s="997" t="s">
        <v>96</v>
      </c>
      <c r="C224" s="316" t="s">
        <v>25</v>
      </c>
      <c r="D224" s="320"/>
      <c r="E224" s="320"/>
      <c r="F224" s="320"/>
      <c r="G224" s="320"/>
      <c r="H224" s="320"/>
      <c r="I224" s="320"/>
      <c r="J224" s="320"/>
      <c r="K224" s="320"/>
      <c r="L224" s="320"/>
      <c r="M224" s="320"/>
      <c r="N224" s="316"/>
      <c r="O224" s="320"/>
      <c r="P224" s="320"/>
      <c r="Q224" s="320"/>
      <c r="R224" s="320"/>
      <c r="S224" s="320"/>
      <c r="T224" s="320"/>
      <c r="U224" s="320"/>
      <c r="V224" s="320"/>
      <c r="W224" s="320"/>
      <c r="X224" s="320"/>
      <c r="Y224" s="434"/>
      <c r="Z224" s="434"/>
      <c r="AA224" s="434"/>
      <c r="AB224" s="434"/>
      <c r="AC224" s="434"/>
      <c r="AD224" s="434"/>
      <c r="AE224" s="434"/>
      <c r="AF224" s="434"/>
      <c r="AG224" s="434"/>
      <c r="AH224" s="434"/>
      <c r="AI224" s="434"/>
      <c r="AJ224" s="434"/>
      <c r="AK224" s="434"/>
      <c r="AL224" s="434"/>
      <c r="AM224" s="321">
        <f>SUM(Y224:AL224)</f>
        <v>0</v>
      </c>
    </row>
    <row r="225" spans="1:39" ht="15" outlineLevel="1">
      <c r="B225" s="918" t="s">
        <v>292</v>
      </c>
      <c r="C225" s="316" t="s">
        <v>164</v>
      </c>
      <c r="D225" s="320"/>
      <c r="E225" s="320"/>
      <c r="F225" s="320"/>
      <c r="G225" s="320"/>
      <c r="H225" s="320"/>
      <c r="I225" s="320"/>
      <c r="J225" s="320"/>
      <c r="K225" s="320"/>
      <c r="L225" s="320"/>
      <c r="M225" s="320"/>
      <c r="N225" s="490"/>
      <c r="O225" s="320"/>
      <c r="P225" s="320"/>
      <c r="Q225" s="320"/>
      <c r="R225" s="320"/>
      <c r="S225" s="320"/>
      <c r="T225" s="320"/>
      <c r="U225" s="320"/>
      <c r="V225" s="320"/>
      <c r="W225" s="320"/>
      <c r="X225" s="320"/>
      <c r="Y225" s="435">
        <f>Y224</f>
        <v>0</v>
      </c>
      <c r="Z225" s="435">
        <f t="shared" ref="Z225" si="575">Z224</f>
        <v>0</v>
      </c>
      <c r="AA225" s="435">
        <f t="shared" ref="AA225" si="576">AA224</f>
        <v>0</v>
      </c>
      <c r="AB225" s="435">
        <f t="shared" ref="AB225" si="577">AB224</f>
        <v>0</v>
      </c>
      <c r="AC225" s="435">
        <f t="shared" ref="AC225" si="578">AC224</f>
        <v>0</v>
      </c>
      <c r="AD225" s="435">
        <f t="shared" ref="AD225" si="579">AD224</f>
        <v>0</v>
      </c>
      <c r="AE225" s="435">
        <f t="shared" ref="AE225" si="580">AE224</f>
        <v>0</v>
      </c>
      <c r="AF225" s="435">
        <f t="shared" ref="AF225" si="581">AF224</f>
        <v>0</v>
      </c>
      <c r="AG225" s="435">
        <f t="shared" ref="AG225" si="582">AG224</f>
        <v>0</v>
      </c>
      <c r="AH225" s="435">
        <f t="shared" ref="AH225" si="583">AH224</f>
        <v>0</v>
      </c>
      <c r="AI225" s="435">
        <f t="shared" ref="AI225" si="584">AI224</f>
        <v>0</v>
      </c>
      <c r="AJ225" s="435">
        <f t="shared" ref="AJ225" si="585">AJ224</f>
        <v>0</v>
      </c>
      <c r="AK225" s="435">
        <f t="shared" ref="AK225" si="586">AK224</f>
        <v>0</v>
      </c>
      <c r="AL225" s="435">
        <f t="shared" ref="AL225" si="587">AL224</f>
        <v>0</v>
      </c>
      <c r="AM225" s="322"/>
    </row>
    <row r="226" spans="1:39" ht="15.6" outlineLevel="1">
      <c r="B226" s="998"/>
      <c r="C226" s="324"/>
      <c r="D226" s="329"/>
      <c r="E226" s="329"/>
      <c r="F226" s="329"/>
      <c r="G226" s="329"/>
      <c r="H226" s="329"/>
      <c r="I226" s="329"/>
      <c r="J226" s="329"/>
      <c r="K226" s="329"/>
      <c r="L226" s="329"/>
      <c r="M226" s="329"/>
      <c r="N226" s="325"/>
      <c r="O226" s="329"/>
      <c r="P226" s="329"/>
      <c r="Q226" s="329"/>
      <c r="R226" s="329"/>
      <c r="S226" s="329"/>
      <c r="T226" s="329"/>
      <c r="U226" s="329"/>
      <c r="V226" s="329"/>
      <c r="W226" s="329"/>
      <c r="X226" s="329"/>
      <c r="Y226" s="436"/>
      <c r="Z226" s="437"/>
      <c r="AA226" s="437"/>
      <c r="AB226" s="437"/>
      <c r="AC226" s="437"/>
      <c r="AD226" s="437"/>
      <c r="AE226" s="437"/>
      <c r="AF226" s="437"/>
      <c r="AG226" s="437"/>
      <c r="AH226" s="437"/>
      <c r="AI226" s="437"/>
      <c r="AJ226" s="437"/>
      <c r="AK226" s="437"/>
      <c r="AL226" s="437"/>
      <c r="AM226" s="327"/>
    </row>
    <row r="227" spans="1:39" ht="15" outlineLevel="1">
      <c r="A227" s="550">
        <v>3</v>
      </c>
      <c r="B227" s="997" t="s">
        <v>97</v>
      </c>
      <c r="C227" s="316" t="s">
        <v>25</v>
      </c>
      <c r="D227" s="320"/>
      <c r="E227" s="320"/>
      <c r="F227" s="320"/>
      <c r="G227" s="320"/>
      <c r="H227" s="320"/>
      <c r="I227" s="320"/>
      <c r="J227" s="320"/>
      <c r="K227" s="320"/>
      <c r="L227" s="320"/>
      <c r="M227" s="320"/>
      <c r="N227" s="316"/>
      <c r="O227" s="320"/>
      <c r="P227" s="320"/>
      <c r="Q227" s="320"/>
      <c r="R227" s="320"/>
      <c r="S227" s="320"/>
      <c r="T227" s="320"/>
      <c r="U227" s="320"/>
      <c r="V227" s="320"/>
      <c r="W227" s="320"/>
      <c r="X227" s="320"/>
      <c r="Y227" s="434"/>
      <c r="Z227" s="434"/>
      <c r="AA227" s="434"/>
      <c r="AB227" s="434"/>
      <c r="AC227" s="434"/>
      <c r="AD227" s="434"/>
      <c r="AE227" s="434"/>
      <c r="AF227" s="434"/>
      <c r="AG227" s="434"/>
      <c r="AH227" s="434"/>
      <c r="AI227" s="434"/>
      <c r="AJ227" s="434"/>
      <c r="AK227" s="434"/>
      <c r="AL227" s="434"/>
      <c r="AM227" s="321">
        <f>SUM(Y227:AL227)</f>
        <v>0</v>
      </c>
    </row>
    <row r="228" spans="1:39" ht="15" outlineLevel="1">
      <c r="B228" s="918" t="s">
        <v>292</v>
      </c>
      <c r="C228" s="316" t="s">
        <v>164</v>
      </c>
      <c r="D228" s="320"/>
      <c r="E228" s="320"/>
      <c r="F228" s="320"/>
      <c r="G228" s="320"/>
      <c r="H228" s="320"/>
      <c r="I228" s="320"/>
      <c r="J228" s="320"/>
      <c r="K228" s="320"/>
      <c r="L228" s="320"/>
      <c r="M228" s="320"/>
      <c r="N228" s="490"/>
      <c r="O228" s="320"/>
      <c r="P228" s="320"/>
      <c r="Q228" s="320"/>
      <c r="R228" s="320"/>
      <c r="S228" s="320"/>
      <c r="T228" s="320"/>
      <c r="U228" s="320"/>
      <c r="V228" s="320"/>
      <c r="W228" s="320"/>
      <c r="X228" s="320"/>
      <c r="Y228" s="435">
        <f>Y227</f>
        <v>0</v>
      </c>
      <c r="Z228" s="435">
        <f t="shared" ref="Z228" si="588">Z227</f>
        <v>0</v>
      </c>
      <c r="AA228" s="435">
        <f t="shared" ref="AA228" si="589">AA227</f>
        <v>0</v>
      </c>
      <c r="AB228" s="435">
        <f t="shared" ref="AB228" si="590">AB227</f>
        <v>0</v>
      </c>
      <c r="AC228" s="435">
        <f t="shared" ref="AC228" si="591">AC227</f>
        <v>0</v>
      </c>
      <c r="AD228" s="435">
        <f t="shared" ref="AD228" si="592">AD227</f>
        <v>0</v>
      </c>
      <c r="AE228" s="435">
        <f t="shared" ref="AE228" si="593">AE227</f>
        <v>0</v>
      </c>
      <c r="AF228" s="435">
        <f t="shared" ref="AF228" si="594">AF227</f>
        <v>0</v>
      </c>
      <c r="AG228" s="435">
        <f t="shared" ref="AG228" si="595">AG227</f>
        <v>0</v>
      </c>
      <c r="AH228" s="435">
        <f t="shared" ref="AH228" si="596">AH227</f>
        <v>0</v>
      </c>
      <c r="AI228" s="435">
        <f t="shared" ref="AI228" si="597">AI227</f>
        <v>0</v>
      </c>
      <c r="AJ228" s="435">
        <f t="shared" ref="AJ228" si="598">AJ227</f>
        <v>0</v>
      </c>
      <c r="AK228" s="435">
        <f t="shared" ref="AK228" si="599">AK227</f>
        <v>0</v>
      </c>
      <c r="AL228" s="435">
        <f t="shared" ref="AL228" si="600">AL227</f>
        <v>0</v>
      </c>
      <c r="AM228" s="322"/>
    </row>
    <row r="229" spans="1:39" ht="15" outlineLevel="1">
      <c r="B229" s="918"/>
      <c r="C229" s="330"/>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436"/>
      <c r="Z229" s="436"/>
      <c r="AA229" s="436"/>
      <c r="AB229" s="436"/>
      <c r="AC229" s="436"/>
      <c r="AD229" s="436"/>
      <c r="AE229" s="436"/>
      <c r="AF229" s="436"/>
      <c r="AG229" s="436"/>
      <c r="AH229" s="436"/>
      <c r="AI229" s="436"/>
      <c r="AJ229" s="436"/>
      <c r="AK229" s="436"/>
      <c r="AL229" s="436"/>
      <c r="AM229" s="331"/>
    </row>
    <row r="230" spans="1:39" ht="15" outlineLevel="1">
      <c r="A230" s="550">
        <v>4</v>
      </c>
      <c r="B230" s="997" t="s">
        <v>98</v>
      </c>
      <c r="C230" s="316" t="s">
        <v>25</v>
      </c>
      <c r="D230" s="320"/>
      <c r="E230" s="320"/>
      <c r="F230" s="320"/>
      <c r="G230" s="320"/>
      <c r="H230" s="320"/>
      <c r="I230" s="320"/>
      <c r="J230" s="320"/>
      <c r="K230" s="320"/>
      <c r="L230" s="320"/>
      <c r="M230" s="320"/>
      <c r="N230" s="316"/>
      <c r="O230" s="320"/>
      <c r="P230" s="320"/>
      <c r="Q230" s="320"/>
      <c r="R230" s="320"/>
      <c r="S230" s="320"/>
      <c r="T230" s="320"/>
      <c r="U230" s="320"/>
      <c r="V230" s="320"/>
      <c r="W230" s="320"/>
      <c r="X230" s="320"/>
      <c r="Y230" s="434"/>
      <c r="Z230" s="434"/>
      <c r="AA230" s="434"/>
      <c r="AB230" s="434"/>
      <c r="AC230" s="434"/>
      <c r="AD230" s="434"/>
      <c r="AE230" s="434"/>
      <c r="AF230" s="434"/>
      <c r="AG230" s="434"/>
      <c r="AH230" s="434"/>
      <c r="AI230" s="434"/>
      <c r="AJ230" s="434"/>
      <c r="AK230" s="434"/>
      <c r="AL230" s="434"/>
      <c r="AM230" s="321">
        <f>SUM(Y230:AL230)</f>
        <v>0</v>
      </c>
    </row>
    <row r="231" spans="1:39" ht="15" outlineLevel="1">
      <c r="B231" s="918" t="s">
        <v>292</v>
      </c>
      <c r="C231" s="316" t="s">
        <v>164</v>
      </c>
      <c r="D231" s="320"/>
      <c r="E231" s="320"/>
      <c r="F231" s="320"/>
      <c r="G231" s="320"/>
      <c r="H231" s="320"/>
      <c r="I231" s="320"/>
      <c r="J231" s="320"/>
      <c r="K231" s="320"/>
      <c r="L231" s="320"/>
      <c r="M231" s="320"/>
      <c r="N231" s="490"/>
      <c r="O231" s="320"/>
      <c r="P231" s="320"/>
      <c r="Q231" s="320"/>
      <c r="R231" s="320"/>
      <c r="S231" s="320"/>
      <c r="T231" s="320"/>
      <c r="U231" s="320"/>
      <c r="V231" s="320"/>
      <c r="W231" s="320"/>
      <c r="X231" s="320"/>
      <c r="Y231" s="435">
        <f>Y230</f>
        <v>0</v>
      </c>
      <c r="Z231" s="435">
        <f t="shared" ref="Z231" si="601">Z230</f>
        <v>0</v>
      </c>
      <c r="AA231" s="435">
        <f t="shared" ref="AA231" si="602">AA230</f>
        <v>0</v>
      </c>
      <c r="AB231" s="435">
        <f t="shared" ref="AB231" si="603">AB230</f>
        <v>0</v>
      </c>
      <c r="AC231" s="435">
        <f t="shared" ref="AC231" si="604">AC230</f>
        <v>0</v>
      </c>
      <c r="AD231" s="435">
        <f t="shared" ref="AD231" si="605">AD230</f>
        <v>0</v>
      </c>
      <c r="AE231" s="435">
        <f t="shared" ref="AE231" si="606">AE230</f>
        <v>0</v>
      </c>
      <c r="AF231" s="435">
        <f t="shared" ref="AF231" si="607">AF230</f>
        <v>0</v>
      </c>
      <c r="AG231" s="435">
        <f t="shared" ref="AG231" si="608">AG230</f>
        <v>0</v>
      </c>
      <c r="AH231" s="435">
        <f t="shared" ref="AH231" si="609">AH230</f>
        <v>0</v>
      </c>
      <c r="AI231" s="435">
        <f t="shared" ref="AI231" si="610">AI230</f>
        <v>0</v>
      </c>
      <c r="AJ231" s="435">
        <f t="shared" ref="AJ231" si="611">AJ230</f>
        <v>0</v>
      </c>
      <c r="AK231" s="435">
        <f t="shared" ref="AK231" si="612">AK230</f>
        <v>0</v>
      </c>
      <c r="AL231" s="435">
        <f t="shared" ref="AL231" si="613">AL230</f>
        <v>0</v>
      </c>
      <c r="AM231" s="322"/>
    </row>
    <row r="232" spans="1:39" ht="15" outlineLevel="1">
      <c r="B232" s="918"/>
      <c r="C232" s="330"/>
      <c r="D232" s="329"/>
      <c r="E232" s="329"/>
      <c r="F232" s="329"/>
      <c r="G232" s="329"/>
      <c r="H232" s="329"/>
      <c r="I232" s="329"/>
      <c r="J232" s="329"/>
      <c r="K232" s="329"/>
      <c r="L232" s="329"/>
      <c r="M232" s="329"/>
      <c r="N232" s="316"/>
      <c r="O232" s="329"/>
      <c r="P232" s="329"/>
      <c r="Q232" s="329"/>
      <c r="R232" s="329"/>
      <c r="S232" s="329"/>
      <c r="T232" s="329"/>
      <c r="U232" s="329"/>
      <c r="V232" s="329"/>
      <c r="W232" s="329"/>
      <c r="X232" s="329"/>
      <c r="Y232" s="436"/>
      <c r="Z232" s="436"/>
      <c r="AA232" s="436"/>
      <c r="AB232" s="436"/>
      <c r="AC232" s="436"/>
      <c r="AD232" s="436"/>
      <c r="AE232" s="436"/>
      <c r="AF232" s="436"/>
      <c r="AG232" s="436"/>
      <c r="AH232" s="436"/>
      <c r="AI232" s="436"/>
      <c r="AJ232" s="436"/>
      <c r="AK232" s="436"/>
      <c r="AL232" s="436"/>
      <c r="AM232" s="331"/>
    </row>
    <row r="233" spans="1:39" ht="15" outlineLevel="1">
      <c r="A233" s="550">
        <v>5</v>
      </c>
      <c r="B233" s="997" t="s">
        <v>99</v>
      </c>
      <c r="C233" s="316" t="s">
        <v>25</v>
      </c>
      <c r="D233" s="320"/>
      <c r="E233" s="320"/>
      <c r="F233" s="320"/>
      <c r="G233" s="320"/>
      <c r="H233" s="320"/>
      <c r="I233" s="320"/>
      <c r="J233" s="320"/>
      <c r="K233" s="320"/>
      <c r="L233" s="320"/>
      <c r="M233" s="320"/>
      <c r="N233" s="316"/>
      <c r="O233" s="320"/>
      <c r="P233" s="320"/>
      <c r="Q233" s="320"/>
      <c r="R233" s="320"/>
      <c r="S233" s="320"/>
      <c r="T233" s="320"/>
      <c r="U233" s="320"/>
      <c r="V233" s="320"/>
      <c r="W233" s="320"/>
      <c r="X233" s="320"/>
      <c r="Y233" s="434"/>
      <c r="Z233" s="434"/>
      <c r="AA233" s="434"/>
      <c r="AB233" s="434"/>
      <c r="AC233" s="434"/>
      <c r="AD233" s="434"/>
      <c r="AE233" s="434"/>
      <c r="AF233" s="434"/>
      <c r="AG233" s="434"/>
      <c r="AH233" s="434"/>
      <c r="AI233" s="434"/>
      <c r="AJ233" s="434"/>
      <c r="AK233" s="434"/>
      <c r="AL233" s="434"/>
      <c r="AM233" s="321">
        <f>SUM(Y233:AL233)</f>
        <v>0</v>
      </c>
    </row>
    <row r="234" spans="1:39" ht="15" outlineLevel="1">
      <c r="B234" s="918" t="s">
        <v>292</v>
      </c>
      <c r="C234" s="316" t="s">
        <v>164</v>
      </c>
      <c r="D234" s="320"/>
      <c r="E234" s="320"/>
      <c r="F234" s="320"/>
      <c r="G234" s="320"/>
      <c r="H234" s="320"/>
      <c r="I234" s="320"/>
      <c r="J234" s="320"/>
      <c r="K234" s="320"/>
      <c r="L234" s="320"/>
      <c r="M234" s="320"/>
      <c r="N234" s="490"/>
      <c r="O234" s="320"/>
      <c r="P234" s="320"/>
      <c r="Q234" s="320"/>
      <c r="R234" s="320"/>
      <c r="S234" s="320"/>
      <c r="T234" s="320"/>
      <c r="U234" s="320"/>
      <c r="V234" s="320"/>
      <c r="W234" s="320"/>
      <c r="X234" s="320"/>
      <c r="Y234" s="435">
        <f>Y233</f>
        <v>0</v>
      </c>
      <c r="Z234" s="435">
        <f t="shared" ref="Z234" si="614">Z233</f>
        <v>0</v>
      </c>
      <c r="AA234" s="435">
        <f t="shared" ref="AA234" si="615">AA233</f>
        <v>0</v>
      </c>
      <c r="AB234" s="435">
        <f t="shared" ref="AB234" si="616">AB233</f>
        <v>0</v>
      </c>
      <c r="AC234" s="435">
        <f t="shared" ref="AC234" si="617">AC233</f>
        <v>0</v>
      </c>
      <c r="AD234" s="435">
        <f t="shared" ref="AD234" si="618">AD233</f>
        <v>0</v>
      </c>
      <c r="AE234" s="435">
        <f t="shared" ref="AE234" si="619">AE233</f>
        <v>0</v>
      </c>
      <c r="AF234" s="435">
        <f t="shared" ref="AF234" si="620">AF233</f>
        <v>0</v>
      </c>
      <c r="AG234" s="435">
        <f t="shared" ref="AG234" si="621">AG233</f>
        <v>0</v>
      </c>
      <c r="AH234" s="435">
        <f t="shared" ref="AH234" si="622">AH233</f>
        <v>0</v>
      </c>
      <c r="AI234" s="435">
        <f t="shared" ref="AI234" si="623">AI233</f>
        <v>0</v>
      </c>
      <c r="AJ234" s="435">
        <f t="shared" ref="AJ234" si="624">AJ233</f>
        <v>0</v>
      </c>
      <c r="AK234" s="435">
        <f t="shared" ref="AK234" si="625">AK233</f>
        <v>0</v>
      </c>
      <c r="AL234" s="435">
        <f t="shared" ref="AL234" si="626">AL233</f>
        <v>0</v>
      </c>
      <c r="AM234" s="322"/>
    </row>
    <row r="235" spans="1:39" ht="15" outlineLevel="1">
      <c r="B235" s="918"/>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446"/>
      <c r="Z235" s="447"/>
      <c r="AA235" s="447"/>
      <c r="AB235" s="447"/>
      <c r="AC235" s="447"/>
      <c r="AD235" s="447"/>
      <c r="AE235" s="447"/>
      <c r="AF235" s="447"/>
      <c r="AG235" s="447"/>
      <c r="AH235" s="447"/>
      <c r="AI235" s="447"/>
      <c r="AJ235" s="447"/>
      <c r="AK235" s="447"/>
      <c r="AL235" s="447"/>
      <c r="AM235" s="322"/>
    </row>
    <row r="236" spans="1:39" ht="15.6" outlineLevel="1">
      <c r="B236" s="999" t="s">
        <v>510</v>
      </c>
      <c r="C236" s="314"/>
      <c r="D236" s="314"/>
      <c r="E236" s="314"/>
      <c r="F236" s="314"/>
      <c r="G236" s="314"/>
      <c r="H236" s="314"/>
      <c r="I236" s="314"/>
      <c r="J236" s="314"/>
      <c r="K236" s="314"/>
      <c r="L236" s="314"/>
      <c r="M236" s="314"/>
      <c r="N236" s="315"/>
      <c r="O236" s="314"/>
      <c r="P236" s="314"/>
      <c r="Q236" s="314"/>
      <c r="R236" s="314"/>
      <c r="S236" s="314"/>
      <c r="T236" s="314"/>
      <c r="U236" s="314"/>
      <c r="V236" s="314"/>
      <c r="W236" s="314"/>
      <c r="X236" s="314"/>
      <c r="Y236" s="438"/>
      <c r="Z236" s="438"/>
      <c r="AA236" s="438"/>
      <c r="AB236" s="438"/>
      <c r="AC236" s="438"/>
      <c r="AD236" s="438"/>
      <c r="AE236" s="438"/>
      <c r="AF236" s="438"/>
      <c r="AG236" s="438"/>
      <c r="AH236" s="438"/>
      <c r="AI236" s="438"/>
      <c r="AJ236" s="438"/>
      <c r="AK236" s="438"/>
      <c r="AL236" s="438"/>
      <c r="AM236" s="317"/>
    </row>
    <row r="237" spans="1:39" ht="15" outlineLevel="1">
      <c r="A237" s="550">
        <v>6</v>
      </c>
      <c r="B237" s="997" t="s">
        <v>100</v>
      </c>
      <c r="C237" s="316" t="s">
        <v>25</v>
      </c>
      <c r="D237" s="320"/>
      <c r="E237" s="320"/>
      <c r="F237" s="320"/>
      <c r="G237" s="320"/>
      <c r="H237" s="320"/>
      <c r="I237" s="320"/>
      <c r="J237" s="320"/>
      <c r="K237" s="320"/>
      <c r="L237" s="320"/>
      <c r="M237" s="320"/>
      <c r="N237" s="320">
        <v>12</v>
      </c>
      <c r="O237" s="320"/>
      <c r="P237" s="320"/>
      <c r="Q237" s="320"/>
      <c r="R237" s="320"/>
      <c r="S237" s="320"/>
      <c r="T237" s="320"/>
      <c r="U237" s="320"/>
      <c r="V237" s="320"/>
      <c r="W237" s="320"/>
      <c r="X237" s="320"/>
      <c r="Y237" s="439"/>
      <c r="Z237" s="434"/>
      <c r="AA237" s="434"/>
      <c r="AB237" s="434"/>
      <c r="AC237" s="434"/>
      <c r="AD237" s="434"/>
      <c r="AE237" s="434"/>
      <c r="AF237" s="439"/>
      <c r="AG237" s="439"/>
      <c r="AH237" s="439"/>
      <c r="AI237" s="439"/>
      <c r="AJ237" s="439"/>
      <c r="AK237" s="439"/>
      <c r="AL237" s="439"/>
      <c r="AM237" s="321">
        <f>SUM(Y237:AL237)</f>
        <v>0</v>
      </c>
    </row>
    <row r="238" spans="1:39" ht="15" outlineLevel="1">
      <c r="B238" s="918" t="s">
        <v>292</v>
      </c>
      <c r="C238" s="316" t="s">
        <v>164</v>
      </c>
      <c r="D238" s="320"/>
      <c r="E238" s="320"/>
      <c r="F238" s="320"/>
      <c r="G238" s="320"/>
      <c r="H238" s="320"/>
      <c r="I238" s="320"/>
      <c r="J238" s="320"/>
      <c r="K238" s="320"/>
      <c r="L238" s="320"/>
      <c r="M238" s="320"/>
      <c r="N238" s="320">
        <f>N237</f>
        <v>12</v>
      </c>
      <c r="O238" s="320"/>
      <c r="P238" s="320"/>
      <c r="Q238" s="320"/>
      <c r="R238" s="320"/>
      <c r="S238" s="320"/>
      <c r="T238" s="320"/>
      <c r="U238" s="320"/>
      <c r="V238" s="320"/>
      <c r="W238" s="320"/>
      <c r="X238" s="320"/>
      <c r="Y238" s="435">
        <f>Y237</f>
        <v>0</v>
      </c>
      <c r="Z238" s="435">
        <f t="shared" ref="Z238" si="627">Z237</f>
        <v>0</v>
      </c>
      <c r="AA238" s="435">
        <f t="shared" ref="AA238" si="628">AA237</f>
        <v>0</v>
      </c>
      <c r="AB238" s="435">
        <f t="shared" ref="AB238" si="629">AB237</f>
        <v>0</v>
      </c>
      <c r="AC238" s="435">
        <f t="shared" ref="AC238" si="630">AC237</f>
        <v>0</v>
      </c>
      <c r="AD238" s="435">
        <f t="shared" ref="AD238" si="631">AD237</f>
        <v>0</v>
      </c>
      <c r="AE238" s="435">
        <f t="shared" ref="AE238" si="632">AE237</f>
        <v>0</v>
      </c>
      <c r="AF238" s="435">
        <f t="shared" ref="AF238" si="633">AF237</f>
        <v>0</v>
      </c>
      <c r="AG238" s="435">
        <f t="shared" ref="AG238" si="634">AG237</f>
        <v>0</v>
      </c>
      <c r="AH238" s="435">
        <f t="shared" ref="AH238" si="635">AH237</f>
        <v>0</v>
      </c>
      <c r="AI238" s="435">
        <f t="shared" ref="AI238" si="636">AI237</f>
        <v>0</v>
      </c>
      <c r="AJ238" s="435">
        <f t="shared" ref="AJ238" si="637">AJ237</f>
        <v>0</v>
      </c>
      <c r="AK238" s="435">
        <f t="shared" ref="AK238" si="638">AK237</f>
        <v>0</v>
      </c>
      <c r="AL238" s="435">
        <f t="shared" ref="AL238" si="639">AL237</f>
        <v>0</v>
      </c>
      <c r="AM238" s="336"/>
    </row>
    <row r="239" spans="1:39" ht="15" outlineLevel="1">
      <c r="B239" s="1000"/>
      <c r="C239" s="337"/>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440"/>
      <c r="Z239" s="440"/>
      <c r="AA239" s="440"/>
      <c r="AB239" s="440"/>
      <c r="AC239" s="440"/>
      <c r="AD239" s="440"/>
      <c r="AE239" s="440"/>
      <c r="AF239" s="440"/>
      <c r="AG239" s="440"/>
      <c r="AH239" s="440"/>
      <c r="AI239" s="440"/>
      <c r="AJ239" s="440"/>
      <c r="AK239" s="440"/>
      <c r="AL239" s="440"/>
      <c r="AM239" s="338"/>
    </row>
    <row r="240" spans="1:39" ht="15" outlineLevel="1">
      <c r="A240" s="550">
        <v>7</v>
      </c>
      <c r="B240" s="997" t="s">
        <v>101</v>
      </c>
      <c r="C240" s="316" t="s">
        <v>25</v>
      </c>
      <c r="D240" s="320"/>
      <c r="E240" s="320"/>
      <c r="F240" s="320"/>
      <c r="G240" s="320"/>
      <c r="H240" s="320"/>
      <c r="I240" s="320"/>
      <c r="J240" s="320"/>
      <c r="K240" s="320"/>
      <c r="L240" s="320"/>
      <c r="M240" s="320"/>
      <c r="N240" s="320">
        <v>12</v>
      </c>
      <c r="O240" s="320"/>
      <c r="P240" s="320"/>
      <c r="Q240" s="320"/>
      <c r="R240" s="320"/>
      <c r="S240" s="320"/>
      <c r="T240" s="320"/>
      <c r="U240" s="320"/>
      <c r="V240" s="320"/>
      <c r="W240" s="320"/>
      <c r="X240" s="320"/>
      <c r="Y240" s="439"/>
      <c r="Z240" s="434"/>
      <c r="AA240" s="434"/>
      <c r="AB240" s="434"/>
      <c r="AC240" s="434"/>
      <c r="AD240" s="434"/>
      <c r="AE240" s="434"/>
      <c r="AF240" s="439"/>
      <c r="AG240" s="439"/>
      <c r="AH240" s="439"/>
      <c r="AI240" s="439"/>
      <c r="AJ240" s="439"/>
      <c r="AK240" s="439"/>
      <c r="AL240" s="439"/>
      <c r="AM240" s="321">
        <f>SUM(Y240:AL240)</f>
        <v>0</v>
      </c>
    </row>
    <row r="241" spans="1:39" ht="15" outlineLevel="1">
      <c r="B241" s="918" t="s">
        <v>292</v>
      </c>
      <c r="C241" s="316" t="s">
        <v>164</v>
      </c>
      <c r="D241" s="320"/>
      <c r="E241" s="320"/>
      <c r="F241" s="320"/>
      <c r="G241" s="320"/>
      <c r="H241" s="320"/>
      <c r="I241" s="320"/>
      <c r="J241" s="320"/>
      <c r="K241" s="320"/>
      <c r="L241" s="320"/>
      <c r="M241" s="320"/>
      <c r="N241" s="320">
        <f>N240</f>
        <v>12</v>
      </c>
      <c r="O241" s="320"/>
      <c r="P241" s="320"/>
      <c r="Q241" s="320"/>
      <c r="R241" s="320"/>
      <c r="S241" s="320"/>
      <c r="T241" s="320"/>
      <c r="U241" s="320"/>
      <c r="V241" s="320"/>
      <c r="W241" s="320"/>
      <c r="X241" s="320"/>
      <c r="Y241" s="435">
        <f>Y240</f>
        <v>0</v>
      </c>
      <c r="Z241" s="435">
        <f t="shared" ref="Z241" si="640">Z240</f>
        <v>0</v>
      </c>
      <c r="AA241" s="435">
        <f t="shared" ref="AA241" si="641">AA240</f>
        <v>0</v>
      </c>
      <c r="AB241" s="435">
        <f t="shared" ref="AB241" si="642">AB240</f>
        <v>0</v>
      </c>
      <c r="AC241" s="435">
        <f t="shared" ref="AC241" si="643">AC240</f>
        <v>0</v>
      </c>
      <c r="AD241" s="435">
        <f t="shared" ref="AD241" si="644">AD240</f>
        <v>0</v>
      </c>
      <c r="AE241" s="435">
        <f t="shared" ref="AE241" si="645">AE240</f>
        <v>0</v>
      </c>
      <c r="AF241" s="435">
        <f t="shared" ref="AF241" si="646">AF240</f>
        <v>0</v>
      </c>
      <c r="AG241" s="435">
        <f t="shared" ref="AG241" si="647">AG240</f>
        <v>0</v>
      </c>
      <c r="AH241" s="435">
        <f t="shared" ref="AH241" si="648">AH240</f>
        <v>0</v>
      </c>
      <c r="AI241" s="435">
        <f t="shared" ref="AI241" si="649">AI240</f>
        <v>0</v>
      </c>
      <c r="AJ241" s="435">
        <f t="shared" ref="AJ241" si="650">AJ240</f>
        <v>0</v>
      </c>
      <c r="AK241" s="435">
        <f t="shared" ref="AK241" si="651">AK240</f>
        <v>0</v>
      </c>
      <c r="AL241" s="435">
        <f t="shared" ref="AL241" si="652">AL240</f>
        <v>0</v>
      </c>
      <c r="AM241" s="336"/>
    </row>
    <row r="242" spans="1:39" ht="15" outlineLevel="1">
      <c r="B242" s="1001"/>
      <c r="C242" s="337"/>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440"/>
      <c r="Z242" s="441"/>
      <c r="AA242" s="440"/>
      <c r="AB242" s="440"/>
      <c r="AC242" s="440"/>
      <c r="AD242" s="440"/>
      <c r="AE242" s="440"/>
      <c r="AF242" s="440"/>
      <c r="AG242" s="440"/>
      <c r="AH242" s="440"/>
      <c r="AI242" s="440"/>
      <c r="AJ242" s="440"/>
      <c r="AK242" s="440"/>
      <c r="AL242" s="440"/>
      <c r="AM242" s="338"/>
    </row>
    <row r="243" spans="1:39" ht="15" outlineLevel="1">
      <c r="A243" s="550">
        <v>8</v>
      </c>
      <c r="B243" s="997" t="s">
        <v>102</v>
      </c>
      <c r="C243" s="316" t="s">
        <v>25</v>
      </c>
      <c r="D243" s="320"/>
      <c r="E243" s="320"/>
      <c r="F243" s="320"/>
      <c r="G243" s="320"/>
      <c r="H243" s="320"/>
      <c r="I243" s="320"/>
      <c r="J243" s="320"/>
      <c r="K243" s="320"/>
      <c r="L243" s="320"/>
      <c r="M243" s="320"/>
      <c r="N243" s="320">
        <v>12</v>
      </c>
      <c r="O243" s="320"/>
      <c r="P243" s="320"/>
      <c r="Q243" s="320"/>
      <c r="R243" s="320"/>
      <c r="S243" s="320"/>
      <c r="T243" s="320"/>
      <c r="U243" s="320"/>
      <c r="V243" s="320"/>
      <c r="W243" s="320"/>
      <c r="X243" s="320"/>
      <c r="Y243" s="439"/>
      <c r="Z243" s="434"/>
      <c r="AA243" s="434"/>
      <c r="AB243" s="434"/>
      <c r="AC243" s="434"/>
      <c r="AD243" s="434"/>
      <c r="AE243" s="434"/>
      <c r="AF243" s="439"/>
      <c r="AG243" s="439"/>
      <c r="AH243" s="439"/>
      <c r="AI243" s="439"/>
      <c r="AJ243" s="439"/>
      <c r="AK243" s="439"/>
      <c r="AL243" s="439"/>
      <c r="AM243" s="321">
        <f>SUM(Y243:AL243)</f>
        <v>0</v>
      </c>
    </row>
    <row r="244" spans="1:39" ht="15" outlineLevel="1">
      <c r="B244" s="918" t="s">
        <v>292</v>
      </c>
      <c r="C244" s="316" t="s">
        <v>164</v>
      </c>
      <c r="D244" s="320"/>
      <c r="E244" s="320"/>
      <c r="F244" s="320"/>
      <c r="G244" s="320"/>
      <c r="H244" s="320"/>
      <c r="I244" s="320"/>
      <c r="J244" s="320"/>
      <c r="K244" s="320"/>
      <c r="L244" s="320"/>
      <c r="M244" s="320"/>
      <c r="N244" s="320">
        <f>N243</f>
        <v>12</v>
      </c>
      <c r="O244" s="320"/>
      <c r="P244" s="320"/>
      <c r="Q244" s="320"/>
      <c r="R244" s="320"/>
      <c r="S244" s="320"/>
      <c r="T244" s="320"/>
      <c r="U244" s="320"/>
      <c r="V244" s="320"/>
      <c r="W244" s="320"/>
      <c r="X244" s="320"/>
      <c r="Y244" s="435">
        <f>Y243</f>
        <v>0</v>
      </c>
      <c r="Z244" s="435">
        <f t="shared" ref="Z244" si="653">Z243</f>
        <v>0</v>
      </c>
      <c r="AA244" s="435">
        <f t="shared" ref="AA244" si="654">AA243</f>
        <v>0</v>
      </c>
      <c r="AB244" s="435">
        <f t="shared" ref="AB244" si="655">AB243</f>
        <v>0</v>
      </c>
      <c r="AC244" s="435">
        <f t="shared" ref="AC244" si="656">AC243</f>
        <v>0</v>
      </c>
      <c r="AD244" s="435">
        <f t="shared" ref="AD244" si="657">AD243</f>
        <v>0</v>
      </c>
      <c r="AE244" s="435">
        <f t="shared" ref="AE244" si="658">AE243</f>
        <v>0</v>
      </c>
      <c r="AF244" s="435">
        <f t="shared" ref="AF244" si="659">AF243</f>
        <v>0</v>
      </c>
      <c r="AG244" s="435">
        <f t="shared" ref="AG244" si="660">AG243</f>
        <v>0</v>
      </c>
      <c r="AH244" s="435">
        <f t="shared" ref="AH244" si="661">AH243</f>
        <v>0</v>
      </c>
      <c r="AI244" s="435">
        <f t="shared" ref="AI244" si="662">AI243</f>
        <v>0</v>
      </c>
      <c r="AJ244" s="435">
        <f t="shared" ref="AJ244" si="663">AJ243</f>
        <v>0</v>
      </c>
      <c r="AK244" s="435">
        <f t="shared" ref="AK244" si="664">AK243</f>
        <v>0</v>
      </c>
      <c r="AL244" s="435">
        <f t="shared" ref="AL244" si="665">AL243</f>
        <v>0</v>
      </c>
      <c r="AM244" s="336"/>
    </row>
    <row r="245" spans="1:39" ht="15" outlineLevel="1">
      <c r="B245" s="1001"/>
      <c r="C245" s="337"/>
      <c r="D245" s="341"/>
      <c r="E245" s="341"/>
      <c r="F245" s="341"/>
      <c r="G245" s="341"/>
      <c r="H245" s="341"/>
      <c r="I245" s="341"/>
      <c r="J245" s="341"/>
      <c r="K245" s="341"/>
      <c r="L245" s="341"/>
      <c r="M245" s="341"/>
      <c r="N245" s="316"/>
      <c r="O245" s="341"/>
      <c r="P245" s="341"/>
      <c r="Q245" s="341"/>
      <c r="R245" s="341"/>
      <c r="S245" s="341"/>
      <c r="T245" s="341"/>
      <c r="U245" s="341"/>
      <c r="V245" s="341"/>
      <c r="W245" s="341"/>
      <c r="X245" s="341"/>
      <c r="Y245" s="440"/>
      <c r="Z245" s="441"/>
      <c r="AA245" s="440"/>
      <c r="AB245" s="440"/>
      <c r="AC245" s="440"/>
      <c r="AD245" s="440"/>
      <c r="AE245" s="440"/>
      <c r="AF245" s="440"/>
      <c r="AG245" s="440"/>
      <c r="AH245" s="440"/>
      <c r="AI245" s="440"/>
      <c r="AJ245" s="440"/>
      <c r="AK245" s="440"/>
      <c r="AL245" s="440"/>
      <c r="AM245" s="338"/>
    </row>
    <row r="246" spans="1:39" ht="15" outlineLevel="1">
      <c r="A246" s="550">
        <v>9</v>
      </c>
      <c r="B246" s="997" t="s">
        <v>103</v>
      </c>
      <c r="C246" s="316" t="s">
        <v>25</v>
      </c>
      <c r="D246" s="320"/>
      <c r="E246" s="320"/>
      <c r="F246" s="320"/>
      <c r="G246" s="320"/>
      <c r="H246" s="320"/>
      <c r="I246" s="320"/>
      <c r="J246" s="320"/>
      <c r="K246" s="320"/>
      <c r="L246" s="320"/>
      <c r="M246" s="320"/>
      <c r="N246" s="320">
        <v>12</v>
      </c>
      <c r="O246" s="320"/>
      <c r="P246" s="320"/>
      <c r="Q246" s="320"/>
      <c r="R246" s="320"/>
      <c r="S246" s="320"/>
      <c r="T246" s="320"/>
      <c r="U246" s="320"/>
      <c r="V246" s="320"/>
      <c r="W246" s="320"/>
      <c r="X246" s="320"/>
      <c r="Y246" s="439"/>
      <c r="Z246" s="434"/>
      <c r="AA246" s="434"/>
      <c r="AB246" s="434"/>
      <c r="AC246" s="434"/>
      <c r="AD246" s="434"/>
      <c r="AE246" s="434"/>
      <c r="AF246" s="439"/>
      <c r="AG246" s="439"/>
      <c r="AH246" s="439"/>
      <c r="AI246" s="439"/>
      <c r="AJ246" s="439"/>
      <c r="AK246" s="439"/>
      <c r="AL246" s="439"/>
      <c r="AM246" s="321">
        <f>SUM(Y246:AL246)</f>
        <v>0</v>
      </c>
    </row>
    <row r="247" spans="1:39" ht="15" outlineLevel="1">
      <c r="B247" s="918" t="s">
        <v>292</v>
      </c>
      <c r="C247" s="316" t="s">
        <v>164</v>
      </c>
      <c r="D247" s="320"/>
      <c r="E247" s="320"/>
      <c r="F247" s="320"/>
      <c r="G247" s="320"/>
      <c r="H247" s="320"/>
      <c r="I247" s="320"/>
      <c r="J247" s="320"/>
      <c r="K247" s="320"/>
      <c r="L247" s="320"/>
      <c r="M247" s="320"/>
      <c r="N247" s="320">
        <f>N246</f>
        <v>12</v>
      </c>
      <c r="O247" s="320"/>
      <c r="P247" s="320"/>
      <c r="Q247" s="320"/>
      <c r="R247" s="320"/>
      <c r="S247" s="320"/>
      <c r="T247" s="320"/>
      <c r="U247" s="320"/>
      <c r="V247" s="320"/>
      <c r="W247" s="320"/>
      <c r="X247" s="320"/>
      <c r="Y247" s="435">
        <f>Y246</f>
        <v>0</v>
      </c>
      <c r="Z247" s="435">
        <f t="shared" ref="Z247" si="666">Z246</f>
        <v>0</v>
      </c>
      <c r="AA247" s="435">
        <f t="shared" ref="AA247" si="667">AA246</f>
        <v>0</v>
      </c>
      <c r="AB247" s="435">
        <f t="shared" ref="AB247" si="668">AB246</f>
        <v>0</v>
      </c>
      <c r="AC247" s="435">
        <f t="shared" ref="AC247" si="669">AC246</f>
        <v>0</v>
      </c>
      <c r="AD247" s="435">
        <f t="shared" ref="AD247" si="670">AD246</f>
        <v>0</v>
      </c>
      <c r="AE247" s="435">
        <f t="shared" ref="AE247" si="671">AE246</f>
        <v>0</v>
      </c>
      <c r="AF247" s="435">
        <f t="shared" ref="AF247" si="672">AF246</f>
        <v>0</v>
      </c>
      <c r="AG247" s="435">
        <f t="shared" ref="AG247" si="673">AG246</f>
        <v>0</v>
      </c>
      <c r="AH247" s="435">
        <f t="shared" ref="AH247" si="674">AH246</f>
        <v>0</v>
      </c>
      <c r="AI247" s="435">
        <f t="shared" ref="AI247" si="675">AI246</f>
        <v>0</v>
      </c>
      <c r="AJ247" s="435">
        <f t="shared" ref="AJ247" si="676">AJ246</f>
        <v>0</v>
      </c>
      <c r="AK247" s="435">
        <f t="shared" ref="AK247" si="677">AK246</f>
        <v>0</v>
      </c>
      <c r="AL247" s="435">
        <f t="shared" ref="AL247" si="678">AL246</f>
        <v>0</v>
      </c>
      <c r="AM247" s="336"/>
    </row>
    <row r="248" spans="1:39" ht="15" outlineLevel="1">
      <c r="B248" s="1001"/>
      <c r="C248" s="337"/>
      <c r="D248" s="341"/>
      <c r="E248" s="341"/>
      <c r="F248" s="341"/>
      <c r="G248" s="341"/>
      <c r="H248" s="341"/>
      <c r="I248" s="341"/>
      <c r="J248" s="341"/>
      <c r="K248" s="341"/>
      <c r="L248" s="341"/>
      <c r="M248" s="341"/>
      <c r="N248" s="316"/>
      <c r="O248" s="341"/>
      <c r="P248" s="341"/>
      <c r="Q248" s="341"/>
      <c r="R248" s="341"/>
      <c r="S248" s="341"/>
      <c r="T248" s="341"/>
      <c r="U248" s="341"/>
      <c r="V248" s="341"/>
      <c r="W248" s="341"/>
      <c r="X248" s="341"/>
      <c r="Y248" s="440"/>
      <c r="Z248" s="440"/>
      <c r="AA248" s="440"/>
      <c r="AB248" s="440"/>
      <c r="AC248" s="440"/>
      <c r="AD248" s="440"/>
      <c r="AE248" s="440"/>
      <c r="AF248" s="440"/>
      <c r="AG248" s="440"/>
      <c r="AH248" s="440"/>
      <c r="AI248" s="440"/>
      <c r="AJ248" s="440"/>
      <c r="AK248" s="440"/>
      <c r="AL248" s="440"/>
      <c r="AM248" s="338"/>
    </row>
    <row r="249" spans="1:39" ht="15" outlineLevel="1">
      <c r="A249" s="550">
        <v>10</v>
      </c>
      <c r="B249" s="997" t="s">
        <v>104</v>
      </c>
      <c r="C249" s="316" t="s">
        <v>25</v>
      </c>
      <c r="D249" s="320"/>
      <c r="E249" s="320"/>
      <c r="F249" s="320"/>
      <c r="G249" s="320"/>
      <c r="H249" s="320"/>
      <c r="I249" s="320"/>
      <c r="J249" s="320"/>
      <c r="K249" s="320"/>
      <c r="L249" s="320"/>
      <c r="M249" s="320"/>
      <c r="N249" s="320">
        <f t="shared" ref="N249:N250" si="679">N248</f>
        <v>0</v>
      </c>
      <c r="O249" s="320"/>
      <c r="P249" s="320"/>
      <c r="Q249" s="320"/>
      <c r="R249" s="320"/>
      <c r="S249" s="320"/>
      <c r="T249" s="320"/>
      <c r="U249" s="320"/>
      <c r="V249" s="320"/>
      <c r="W249" s="320"/>
      <c r="X249" s="320"/>
      <c r="Y249" s="439"/>
      <c r="Z249" s="434"/>
      <c r="AA249" s="434"/>
      <c r="AB249" s="434"/>
      <c r="AC249" s="434"/>
      <c r="AD249" s="434"/>
      <c r="AE249" s="434"/>
      <c r="AF249" s="439"/>
      <c r="AG249" s="439"/>
      <c r="AH249" s="439"/>
      <c r="AI249" s="439"/>
      <c r="AJ249" s="439"/>
      <c r="AK249" s="439"/>
      <c r="AL249" s="439"/>
      <c r="AM249" s="321">
        <f>SUM(Y249:AL249)</f>
        <v>0</v>
      </c>
    </row>
    <row r="250" spans="1:39" ht="15" outlineLevel="1">
      <c r="B250" s="918" t="s">
        <v>292</v>
      </c>
      <c r="C250" s="316" t="s">
        <v>164</v>
      </c>
      <c r="D250" s="320"/>
      <c r="E250" s="320"/>
      <c r="F250" s="320"/>
      <c r="G250" s="320"/>
      <c r="H250" s="320"/>
      <c r="I250" s="320"/>
      <c r="J250" s="320"/>
      <c r="K250" s="320"/>
      <c r="L250" s="320"/>
      <c r="M250" s="320"/>
      <c r="N250" s="320">
        <f t="shared" si="679"/>
        <v>0</v>
      </c>
      <c r="O250" s="320"/>
      <c r="P250" s="320"/>
      <c r="Q250" s="320"/>
      <c r="R250" s="320"/>
      <c r="S250" s="320"/>
      <c r="T250" s="320"/>
      <c r="U250" s="320"/>
      <c r="V250" s="320"/>
      <c r="W250" s="320"/>
      <c r="X250" s="320"/>
      <c r="Y250" s="435">
        <f>Y249</f>
        <v>0</v>
      </c>
      <c r="Z250" s="435">
        <f t="shared" ref="Z250" si="680">Z249</f>
        <v>0</v>
      </c>
      <c r="AA250" s="435">
        <f t="shared" ref="AA250" si="681">AA249</f>
        <v>0</v>
      </c>
      <c r="AB250" s="435">
        <f t="shared" ref="AB250" si="682">AB249</f>
        <v>0</v>
      </c>
      <c r="AC250" s="435">
        <f t="shared" ref="AC250" si="683">AC249</f>
        <v>0</v>
      </c>
      <c r="AD250" s="435">
        <f t="shared" ref="AD250" si="684">AD249</f>
        <v>0</v>
      </c>
      <c r="AE250" s="435">
        <f t="shared" ref="AE250" si="685">AE249</f>
        <v>0</v>
      </c>
      <c r="AF250" s="435">
        <f t="shared" ref="AF250" si="686">AF249</f>
        <v>0</v>
      </c>
      <c r="AG250" s="435">
        <f t="shared" ref="AG250" si="687">AG249</f>
        <v>0</v>
      </c>
      <c r="AH250" s="435">
        <f t="shared" ref="AH250" si="688">AH249</f>
        <v>0</v>
      </c>
      <c r="AI250" s="435">
        <f t="shared" ref="AI250" si="689">AI249</f>
        <v>0</v>
      </c>
      <c r="AJ250" s="435">
        <f t="shared" ref="AJ250" si="690">AJ249</f>
        <v>0</v>
      </c>
      <c r="AK250" s="435">
        <f t="shared" ref="AK250" si="691">AK249</f>
        <v>0</v>
      </c>
      <c r="AL250" s="435">
        <f t="shared" ref="AL250" si="692">AL249</f>
        <v>0</v>
      </c>
      <c r="AM250" s="336"/>
    </row>
    <row r="251" spans="1:39" ht="15" outlineLevel="1">
      <c r="B251" s="1001"/>
      <c r="C251" s="337"/>
      <c r="D251" s="341"/>
      <c r="E251" s="341"/>
      <c r="F251" s="341"/>
      <c r="G251" s="341"/>
      <c r="H251" s="341"/>
      <c r="I251" s="341"/>
      <c r="J251" s="341"/>
      <c r="K251" s="341"/>
      <c r="L251" s="341"/>
      <c r="M251" s="341"/>
      <c r="N251" s="316"/>
      <c r="O251" s="341"/>
      <c r="P251" s="341"/>
      <c r="Q251" s="341"/>
      <c r="R251" s="341"/>
      <c r="S251" s="341"/>
      <c r="T251" s="341"/>
      <c r="U251" s="341"/>
      <c r="V251" s="341"/>
      <c r="W251" s="341"/>
      <c r="X251" s="341"/>
      <c r="Y251" s="440"/>
      <c r="Z251" s="441"/>
      <c r="AA251" s="440"/>
      <c r="AB251" s="440"/>
      <c r="AC251" s="440"/>
      <c r="AD251" s="440"/>
      <c r="AE251" s="440"/>
      <c r="AF251" s="440"/>
      <c r="AG251" s="440"/>
      <c r="AH251" s="440"/>
      <c r="AI251" s="440"/>
      <c r="AJ251" s="440"/>
      <c r="AK251" s="440"/>
      <c r="AL251" s="440"/>
      <c r="AM251" s="338"/>
    </row>
    <row r="252" spans="1:39" ht="15.6" outlineLevel="1">
      <c r="B252" s="996" t="s">
        <v>10</v>
      </c>
      <c r="C252" s="314"/>
      <c r="D252" s="314"/>
      <c r="E252" s="314"/>
      <c r="F252" s="314"/>
      <c r="G252" s="314"/>
      <c r="H252" s="314"/>
      <c r="I252" s="314"/>
      <c r="J252" s="314"/>
      <c r="K252" s="314"/>
      <c r="L252" s="314"/>
      <c r="M252" s="314"/>
      <c r="N252" s="315"/>
      <c r="O252" s="314"/>
      <c r="P252" s="314"/>
      <c r="Q252" s="314"/>
      <c r="R252" s="314"/>
      <c r="S252" s="314"/>
      <c r="T252" s="314"/>
      <c r="U252" s="314"/>
      <c r="V252" s="314"/>
      <c r="W252" s="314"/>
      <c r="X252" s="314"/>
      <c r="Y252" s="438"/>
      <c r="Z252" s="438"/>
      <c r="AA252" s="438"/>
      <c r="AB252" s="438"/>
      <c r="AC252" s="438"/>
      <c r="AD252" s="438"/>
      <c r="AE252" s="438"/>
      <c r="AF252" s="438"/>
      <c r="AG252" s="438"/>
      <c r="AH252" s="438"/>
      <c r="AI252" s="438"/>
      <c r="AJ252" s="438"/>
      <c r="AK252" s="438"/>
      <c r="AL252" s="438"/>
      <c r="AM252" s="317"/>
    </row>
    <row r="253" spans="1:39" ht="15" outlineLevel="1">
      <c r="A253" s="550">
        <v>11</v>
      </c>
      <c r="B253" s="997" t="s">
        <v>105</v>
      </c>
      <c r="C253" s="316" t="s">
        <v>25</v>
      </c>
      <c r="D253" s="320"/>
      <c r="E253" s="320"/>
      <c r="F253" s="320"/>
      <c r="G253" s="320"/>
      <c r="H253" s="320"/>
      <c r="I253" s="320"/>
      <c r="J253" s="320"/>
      <c r="K253" s="320"/>
      <c r="L253" s="320"/>
      <c r="M253" s="320"/>
      <c r="N253" s="320">
        <v>12</v>
      </c>
      <c r="O253" s="320"/>
      <c r="P253" s="320"/>
      <c r="Q253" s="320"/>
      <c r="R253" s="320"/>
      <c r="S253" s="320"/>
      <c r="T253" s="320"/>
      <c r="U253" s="320"/>
      <c r="V253" s="320"/>
      <c r="W253" s="320"/>
      <c r="X253" s="320"/>
      <c r="Y253" s="450"/>
      <c r="Z253" s="434"/>
      <c r="AA253" s="434"/>
      <c r="AB253" s="434"/>
      <c r="AC253" s="434"/>
      <c r="AD253" s="434"/>
      <c r="AE253" s="434"/>
      <c r="AF253" s="439"/>
      <c r="AG253" s="439"/>
      <c r="AH253" s="439"/>
      <c r="AI253" s="439"/>
      <c r="AJ253" s="439"/>
      <c r="AK253" s="439"/>
      <c r="AL253" s="439"/>
      <c r="AM253" s="321">
        <f>SUM(Y253:AL253)</f>
        <v>0</v>
      </c>
    </row>
    <row r="254" spans="1:39" ht="15" outlineLevel="1">
      <c r="B254" s="918" t="s">
        <v>292</v>
      </c>
      <c r="C254" s="316" t="s">
        <v>164</v>
      </c>
      <c r="D254" s="320"/>
      <c r="E254" s="320"/>
      <c r="F254" s="320"/>
      <c r="G254" s="320"/>
      <c r="H254" s="320"/>
      <c r="I254" s="320"/>
      <c r="J254" s="320"/>
      <c r="K254" s="320"/>
      <c r="L254" s="320"/>
      <c r="M254" s="320"/>
      <c r="N254" s="320">
        <f>N253</f>
        <v>12</v>
      </c>
      <c r="O254" s="320"/>
      <c r="P254" s="320"/>
      <c r="Q254" s="320"/>
      <c r="R254" s="320"/>
      <c r="S254" s="320"/>
      <c r="T254" s="320"/>
      <c r="U254" s="320"/>
      <c r="V254" s="320"/>
      <c r="W254" s="320"/>
      <c r="X254" s="320"/>
      <c r="Y254" s="435">
        <f>Y253</f>
        <v>0</v>
      </c>
      <c r="Z254" s="435">
        <f t="shared" ref="Z254" si="693">Z253</f>
        <v>0</v>
      </c>
      <c r="AA254" s="435">
        <f t="shared" ref="AA254" si="694">AA253</f>
        <v>0</v>
      </c>
      <c r="AB254" s="435">
        <f t="shared" ref="AB254" si="695">AB253</f>
        <v>0</v>
      </c>
      <c r="AC254" s="435">
        <f t="shared" ref="AC254" si="696">AC253</f>
        <v>0</v>
      </c>
      <c r="AD254" s="435">
        <f t="shared" ref="AD254" si="697">AD253</f>
        <v>0</v>
      </c>
      <c r="AE254" s="435">
        <f t="shared" ref="AE254" si="698">AE253</f>
        <v>0</v>
      </c>
      <c r="AF254" s="435">
        <f t="shared" ref="AF254" si="699">AF253</f>
        <v>0</v>
      </c>
      <c r="AG254" s="435">
        <f t="shared" ref="AG254" si="700">AG253</f>
        <v>0</v>
      </c>
      <c r="AH254" s="435">
        <f t="shared" ref="AH254" si="701">AH253</f>
        <v>0</v>
      </c>
      <c r="AI254" s="435">
        <f t="shared" ref="AI254" si="702">AI253</f>
        <v>0</v>
      </c>
      <c r="AJ254" s="435">
        <f t="shared" ref="AJ254" si="703">AJ253</f>
        <v>0</v>
      </c>
      <c r="AK254" s="435">
        <f t="shared" ref="AK254" si="704">AK253</f>
        <v>0</v>
      </c>
      <c r="AL254" s="435">
        <f t="shared" ref="AL254" si="705">AL253</f>
        <v>0</v>
      </c>
      <c r="AM254" s="322"/>
    </row>
    <row r="255" spans="1:39" ht="15" outlineLevel="1">
      <c r="B255" s="1002"/>
      <c r="C255" s="330"/>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436"/>
      <c r="Z255" s="445"/>
      <c r="AA255" s="445"/>
      <c r="AB255" s="445"/>
      <c r="AC255" s="445"/>
      <c r="AD255" s="445"/>
      <c r="AE255" s="445"/>
      <c r="AF255" s="445"/>
      <c r="AG255" s="445"/>
      <c r="AH255" s="445"/>
      <c r="AI255" s="445"/>
      <c r="AJ255" s="445"/>
      <c r="AK255" s="445"/>
      <c r="AL255" s="445"/>
      <c r="AM255" s="331"/>
    </row>
    <row r="256" spans="1:39" ht="30" outlineLevel="1">
      <c r="A256" s="550">
        <v>12</v>
      </c>
      <c r="B256" s="997" t="s">
        <v>106</v>
      </c>
      <c r="C256" s="316" t="s">
        <v>25</v>
      </c>
      <c r="D256" s="320"/>
      <c r="E256" s="320"/>
      <c r="F256" s="320"/>
      <c r="G256" s="320"/>
      <c r="H256" s="320"/>
      <c r="I256" s="320"/>
      <c r="J256" s="320"/>
      <c r="K256" s="320"/>
      <c r="L256" s="320"/>
      <c r="M256" s="320"/>
      <c r="N256" s="320">
        <v>12</v>
      </c>
      <c r="O256" s="320"/>
      <c r="P256" s="320"/>
      <c r="Q256" s="320"/>
      <c r="R256" s="320"/>
      <c r="S256" s="320"/>
      <c r="T256" s="320"/>
      <c r="U256" s="320"/>
      <c r="V256" s="320"/>
      <c r="W256" s="320"/>
      <c r="X256" s="320"/>
      <c r="Y256" s="434"/>
      <c r="Z256" s="434"/>
      <c r="AA256" s="434"/>
      <c r="AB256" s="434"/>
      <c r="AC256" s="434"/>
      <c r="AD256" s="434"/>
      <c r="AE256" s="434"/>
      <c r="AF256" s="439"/>
      <c r="AG256" s="439"/>
      <c r="AH256" s="439"/>
      <c r="AI256" s="439"/>
      <c r="AJ256" s="439"/>
      <c r="AK256" s="439"/>
      <c r="AL256" s="439"/>
      <c r="AM256" s="321">
        <f>SUM(Y256:AL256)</f>
        <v>0</v>
      </c>
    </row>
    <row r="257" spans="1:39" ht="15" outlineLevel="1">
      <c r="B257" s="918" t="s">
        <v>292</v>
      </c>
      <c r="C257" s="316" t="s">
        <v>164</v>
      </c>
      <c r="D257" s="320"/>
      <c r="E257" s="320"/>
      <c r="F257" s="320"/>
      <c r="G257" s="320"/>
      <c r="H257" s="320"/>
      <c r="I257" s="320"/>
      <c r="J257" s="320"/>
      <c r="K257" s="320"/>
      <c r="L257" s="320"/>
      <c r="M257" s="320"/>
      <c r="N257" s="320">
        <f>N256</f>
        <v>12</v>
      </c>
      <c r="O257" s="320"/>
      <c r="P257" s="320"/>
      <c r="Q257" s="320"/>
      <c r="R257" s="320"/>
      <c r="S257" s="320"/>
      <c r="T257" s="320"/>
      <c r="U257" s="320"/>
      <c r="V257" s="320"/>
      <c r="W257" s="320"/>
      <c r="X257" s="320"/>
      <c r="Y257" s="435">
        <f>Y256</f>
        <v>0</v>
      </c>
      <c r="Z257" s="435">
        <f t="shared" ref="Z257" si="706">Z256</f>
        <v>0</v>
      </c>
      <c r="AA257" s="435">
        <f t="shared" ref="AA257" si="707">AA256</f>
        <v>0</v>
      </c>
      <c r="AB257" s="435">
        <f t="shared" ref="AB257" si="708">AB256</f>
        <v>0</v>
      </c>
      <c r="AC257" s="435">
        <f t="shared" ref="AC257" si="709">AC256</f>
        <v>0</v>
      </c>
      <c r="AD257" s="435">
        <f t="shared" ref="AD257" si="710">AD256</f>
        <v>0</v>
      </c>
      <c r="AE257" s="435">
        <f t="shared" ref="AE257" si="711">AE256</f>
        <v>0</v>
      </c>
      <c r="AF257" s="435">
        <f t="shared" ref="AF257" si="712">AF256</f>
        <v>0</v>
      </c>
      <c r="AG257" s="435">
        <f t="shared" ref="AG257" si="713">AG256</f>
        <v>0</v>
      </c>
      <c r="AH257" s="435">
        <f t="shared" ref="AH257" si="714">AH256</f>
        <v>0</v>
      </c>
      <c r="AI257" s="435">
        <f t="shared" ref="AI257" si="715">AI256</f>
        <v>0</v>
      </c>
      <c r="AJ257" s="435">
        <f t="shared" ref="AJ257" si="716">AJ256</f>
        <v>0</v>
      </c>
      <c r="AK257" s="435">
        <f t="shared" ref="AK257" si="717">AK256</f>
        <v>0</v>
      </c>
      <c r="AL257" s="435">
        <f t="shared" ref="AL257" si="718">AL256</f>
        <v>0</v>
      </c>
      <c r="AM257" s="322"/>
    </row>
    <row r="258" spans="1:39" ht="15" outlineLevel="1">
      <c r="B258" s="1002"/>
      <c r="C258" s="330"/>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446"/>
      <c r="Z258" s="446"/>
      <c r="AA258" s="436"/>
      <c r="AB258" s="436"/>
      <c r="AC258" s="436"/>
      <c r="AD258" s="436"/>
      <c r="AE258" s="436"/>
      <c r="AF258" s="436"/>
      <c r="AG258" s="436"/>
      <c r="AH258" s="436"/>
      <c r="AI258" s="436"/>
      <c r="AJ258" s="436"/>
      <c r="AK258" s="436"/>
      <c r="AL258" s="436"/>
      <c r="AM258" s="331"/>
    </row>
    <row r="259" spans="1:39" ht="15" outlineLevel="1">
      <c r="A259" s="550">
        <v>13</v>
      </c>
      <c r="B259" s="997" t="s">
        <v>107</v>
      </c>
      <c r="C259" s="316" t="s">
        <v>25</v>
      </c>
      <c r="D259" s="320"/>
      <c r="E259" s="320"/>
      <c r="F259" s="320"/>
      <c r="G259" s="320"/>
      <c r="H259" s="320"/>
      <c r="I259" s="320"/>
      <c r="J259" s="320"/>
      <c r="K259" s="320"/>
      <c r="L259" s="320"/>
      <c r="M259" s="320"/>
      <c r="N259" s="320">
        <v>12</v>
      </c>
      <c r="O259" s="320"/>
      <c r="P259" s="320"/>
      <c r="Q259" s="320"/>
      <c r="R259" s="320"/>
      <c r="S259" s="320"/>
      <c r="T259" s="320"/>
      <c r="U259" s="320"/>
      <c r="V259" s="320"/>
      <c r="W259" s="320"/>
      <c r="X259" s="320"/>
      <c r="Y259" s="434"/>
      <c r="Z259" s="434"/>
      <c r="AA259" s="434"/>
      <c r="AB259" s="434"/>
      <c r="AC259" s="434"/>
      <c r="AD259" s="434"/>
      <c r="AE259" s="434"/>
      <c r="AF259" s="439"/>
      <c r="AG259" s="439"/>
      <c r="AH259" s="439"/>
      <c r="AI259" s="439"/>
      <c r="AJ259" s="439"/>
      <c r="AK259" s="439"/>
      <c r="AL259" s="439"/>
      <c r="AM259" s="321">
        <f>SUM(Y259:AL259)</f>
        <v>0</v>
      </c>
    </row>
    <row r="260" spans="1:39" ht="15" outlineLevel="1">
      <c r="B260" s="918" t="s">
        <v>292</v>
      </c>
      <c r="C260" s="316" t="s">
        <v>164</v>
      </c>
      <c r="D260" s="320"/>
      <c r="E260" s="320"/>
      <c r="F260" s="320"/>
      <c r="G260" s="320"/>
      <c r="H260" s="320"/>
      <c r="I260" s="320"/>
      <c r="J260" s="320"/>
      <c r="K260" s="320"/>
      <c r="L260" s="320"/>
      <c r="M260" s="320"/>
      <c r="N260" s="320">
        <f>N259</f>
        <v>12</v>
      </c>
      <c r="O260" s="320"/>
      <c r="P260" s="320"/>
      <c r="Q260" s="320"/>
      <c r="R260" s="320"/>
      <c r="S260" s="320"/>
      <c r="T260" s="320"/>
      <c r="U260" s="320"/>
      <c r="V260" s="320"/>
      <c r="W260" s="320"/>
      <c r="X260" s="320"/>
      <c r="Y260" s="435">
        <f>Y259</f>
        <v>0</v>
      </c>
      <c r="Z260" s="435">
        <f t="shared" ref="Z260" si="719">Z259</f>
        <v>0</v>
      </c>
      <c r="AA260" s="435">
        <f t="shared" ref="AA260" si="720">AA259</f>
        <v>0</v>
      </c>
      <c r="AB260" s="435">
        <f t="shared" ref="AB260" si="721">AB259</f>
        <v>0</v>
      </c>
      <c r="AC260" s="435">
        <f t="shared" ref="AC260" si="722">AC259</f>
        <v>0</v>
      </c>
      <c r="AD260" s="435">
        <f t="shared" ref="AD260" si="723">AD259</f>
        <v>0</v>
      </c>
      <c r="AE260" s="435">
        <f t="shared" ref="AE260" si="724">AE259</f>
        <v>0</v>
      </c>
      <c r="AF260" s="435">
        <f t="shared" ref="AF260" si="725">AF259</f>
        <v>0</v>
      </c>
      <c r="AG260" s="435">
        <f t="shared" ref="AG260" si="726">AG259</f>
        <v>0</v>
      </c>
      <c r="AH260" s="435">
        <f t="shared" ref="AH260" si="727">AH259</f>
        <v>0</v>
      </c>
      <c r="AI260" s="435">
        <f t="shared" ref="AI260" si="728">AI259</f>
        <v>0</v>
      </c>
      <c r="AJ260" s="435">
        <f t="shared" ref="AJ260" si="729">AJ259</f>
        <v>0</v>
      </c>
      <c r="AK260" s="435">
        <f t="shared" ref="AK260" si="730">AK259</f>
        <v>0</v>
      </c>
      <c r="AL260" s="435">
        <f t="shared" ref="AL260" si="731">AL259</f>
        <v>0</v>
      </c>
      <c r="AM260" s="331"/>
    </row>
    <row r="261" spans="1:39" ht="15" outlineLevel="1">
      <c r="B261" s="1002"/>
      <c r="C261" s="330"/>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436"/>
      <c r="Z261" s="436"/>
      <c r="AA261" s="436"/>
      <c r="AB261" s="436"/>
      <c r="AC261" s="436"/>
      <c r="AD261" s="436"/>
      <c r="AE261" s="436"/>
      <c r="AF261" s="436"/>
      <c r="AG261" s="436"/>
      <c r="AH261" s="436"/>
      <c r="AI261" s="436"/>
      <c r="AJ261" s="436"/>
      <c r="AK261" s="436"/>
      <c r="AL261" s="436"/>
      <c r="AM261" s="331"/>
    </row>
    <row r="262" spans="1:39" ht="15.6" outlineLevel="1">
      <c r="B262" s="996" t="s">
        <v>108</v>
      </c>
      <c r="C262" s="314"/>
      <c r="D262" s="315"/>
      <c r="E262" s="315"/>
      <c r="F262" s="315"/>
      <c r="G262" s="315"/>
      <c r="H262" s="315"/>
      <c r="I262" s="315"/>
      <c r="J262" s="315"/>
      <c r="K262" s="315"/>
      <c r="L262" s="315"/>
      <c r="M262" s="315"/>
      <c r="N262" s="315"/>
      <c r="O262" s="315"/>
      <c r="P262" s="314"/>
      <c r="Q262" s="314"/>
      <c r="R262" s="314"/>
      <c r="S262" s="314"/>
      <c r="T262" s="314"/>
      <c r="U262" s="314"/>
      <c r="V262" s="314"/>
      <c r="W262" s="314"/>
      <c r="X262" s="314"/>
      <c r="Y262" s="438"/>
      <c r="Z262" s="438"/>
      <c r="AA262" s="438"/>
      <c r="AB262" s="438"/>
      <c r="AC262" s="438"/>
      <c r="AD262" s="438"/>
      <c r="AE262" s="438"/>
      <c r="AF262" s="438"/>
      <c r="AG262" s="438"/>
      <c r="AH262" s="438"/>
      <c r="AI262" s="438"/>
      <c r="AJ262" s="438"/>
      <c r="AK262" s="438"/>
      <c r="AL262" s="438"/>
      <c r="AM262" s="317"/>
    </row>
    <row r="263" spans="1:39" ht="15" outlineLevel="1">
      <c r="A263" s="550">
        <v>14</v>
      </c>
      <c r="B263" s="1002" t="s">
        <v>109</v>
      </c>
      <c r="C263" s="316" t="s">
        <v>25</v>
      </c>
      <c r="D263" s="320"/>
      <c r="E263" s="320"/>
      <c r="F263" s="320"/>
      <c r="G263" s="320"/>
      <c r="H263" s="320"/>
      <c r="I263" s="320"/>
      <c r="J263" s="320"/>
      <c r="K263" s="320"/>
      <c r="L263" s="320"/>
      <c r="M263" s="320"/>
      <c r="N263" s="320">
        <v>12</v>
      </c>
      <c r="O263" s="320"/>
      <c r="P263" s="320"/>
      <c r="Q263" s="320"/>
      <c r="R263" s="320"/>
      <c r="S263" s="320"/>
      <c r="T263" s="320"/>
      <c r="U263" s="320"/>
      <c r="V263" s="320"/>
      <c r="W263" s="320"/>
      <c r="X263" s="320"/>
      <c r="Y263" s="434"/>
      <c r="Z263" s="434"/>
      <c r="AA263" s="434"/>
      <c r="AB263" s="434"/>
      <c r="AC263" s="434"/>
      <c r="AD263" s="434"/>
      <c r="AE263" s="434"/>
      <c r="AF263" s="434"/>
      <c r="AG263" s="434"/>
      <c r="AH263" s="434"/>
      <c r="AI263" s="434"/>
      <c r="AJ263" s="434"/>
      <c r="AK263" s="434"/>
      <c r="AL263" s="434"/>
      <c r="AM263" s="321">
        <f>SUM(Y263:AL263)</f>
        <v>0</v>
      </c>
    </row>
    <row r="264" spans="1:39" ht="15" outlineLevel="1">
      <c r="B264" s="918" t="s">
        <v>292</v>
      </c>
      <c r="C264" s="316" t="s">
        <v>164</v>
      </c>
      <c r="D264" s="320"/>
      <c r="E264" s="320"/>
      <c r="F264" s="320"/>
      <c r="G264" s="320"/>
      <c r="H264" s="320"/>
      <c r="I264" s="320"/>
      <c r="J264" s="320"/>
      <c r="K264" s="320"/>
      <c r="L264" s="320"/>
      <c r="M264" s="320"/>
      <c r="N264" s="320">
        <f>N263</f>
        <v>12</v>
      </c>
      <c r="O264" s="320"/>
      <c r="P264" s="320"/>
      <c r="Q264" s="320"/>
      <c r="R264" s="320"/>
      <c r="S264" s="320"/>
      <c r="T264" s="320"/>
      <c r="U264" s="320"/>
      <c r="V264" s="320"/>
      <c r="W264" s="320"/>
      <c r="X264" s="320"/>
      <c r="Y264" s="435">
        <f>Y263</f>
        <v>0</v>
      </c>
      <c r="Z264" s="435">
        <f t="shared" ref="Z264" si="732">Z263</f>
        <v>0</v>
      </c>
      <c r="AA264" s="435">
        <f t="shared" ref="AA264" si="733">AA263</f>
        <v>0</v>
      </c>
      <c r="AB264" s="435">
        <f t="shared" ref="AB264" si="734">AB263</f>
        <v>0</v>
      </c>
      <c r="AC264" s="435">
        <f t="shared" ref="AC264" si="735">AC263</f>
        <v>0</v>
      </c>
      <c r="AD264" s="435">
        <f t="shared" ref="AD264" si="736">AD263</f>
        <v>0</v>
      </c>
      <c r="AE264" s="435">
        <f t="shared" ref="AE264" si="737">AE263</f>
        <v>0</v>
      </c>
      <c r="AF264" s="435">
        <f t="shared" ref="AF264" si="738">AF263</f>
        <v>0</v>
      </c>
      <c r="AG264" s="435">
        <f t="shared" ref="AG264" si="739">AG263</f>
        <v>0</v>
      </c>
      <c r="AH264" s="435">
        <f t="shared" ref="AH264" si="740">AH263</f>
        <v>0</v>
      </c>
      <c r="AI264" s="435">
        <f t="shared" ref="AI264" si="741">AI263</f>
        <v>0</v>
      </c>
      <c r="AJ264" s="435">
        <f t="shared" ref="AJ264" si="742">AJ263</f>
        <v>0</v>
      </c>
      <c r="AK264" s="435">
        <f t="shared" ref="AK264" si="743">AK263</f>
        <v>0</v>
      </c>
      <c r="AL264" s="435">
        <f t="shared" ref="AL264" si="744">AL263</f>
        <v>0</v>
      </c>
      <c r="AM264" s="322"/>
    </row>
    <row r="265" spans="1:39" ht="15" outlineLevel="1">
      <c r="A265" s="551"/>
      <c r="B265" s="1002"/>
      <c r="C265" s="330"/>
      <c r="D265" s="316"/>
      <c r="E265" s="316"/>
      <c r="F265" s="316"/>
      <c r="G265" s="316"/>
      <c r="H265" s="316"/>
      <c r="I265" s="316"/>
      <c r="J265" s="316"/>
      <c r="K265" s="316"/>
      <c r="L265" s="316"/>
      <c r="M265" s="316"/>
      <c r="N265" s="490"/>
      <c r="O265" s="316"/>
      <c r="P265" s="316"/>
      <c r="Q265" s="316"/>
      <c r="R265" s="316"/>
      <c r="S265" s="316"/>
      <c r="T265" s="316"/>
      <c r="U265" s="316"/>
      <c r="V265" s="316"/>
      <c r="W265" s="316"/>
      <c r="X265" s="316"/>
      <c r="Y265" s="436"/>
      <c r="Z265" s="436"/>
      <c r="AA265" s="436"/>
      <c r="AB265" s="436"/>
      <c r="AC265" s="436"/>
      <c r="AD265" s="436"/>
      <c r="AE265" s="436"/>
      <c r="AF265" s="436"/>
      <c r="AG265" s="436"/>
      <c r="AH265" s="436"/>
      <c r="AI265" s="436"/>
      <c r="AJ265" s="436"/>
      <c r="AK265" s="436"/>
      <c r="AL265" s="436"/>
      <c r="AM265" s="331"/>
    </row>
    <row r="266" spans="1:39" s="334" customFormat="1" ht="15.6" outlineLevel="1">
      <c r="A266" s="551"/>
      <c r="B266" s="996" t="s">
        <v>502</v>
      </c>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436"/>
      <c r="Z266" s="436"/>
      <c r="AA266" s="436"/>
      <c r="AB266" s="436"/>
      <c r="AC266" s="436"/>
      <c r="AD266" s="436"/>
      <c r="AE266" s="440"/>
      <c r="AF266" s="440"/>
      <c r="AG266" s="440"/>
      <c r="AH266" s="440"/>
      <c r="AI266" s="440"/>
      <c r="AJ266" s="440"/>
      <c r="AK266" s="440"/>
      <c r="AL266" s="440"/>
      <c r="AM266" s="548"/>
    </row>
    <row r="267" spans="1:39" ht="15" outlineLevel="1">
      <c r="A267" s="550">
        <v>15</v>
      </c>
      <c r="B267" s="918" t="s">
        <v>507</v>
      </c>
      <c r="C267" s="316" t="s">
        <v>25</v>
      </c>
      <c r="D267" s="320"/>
      <c r="E267" s="320"/>
      <c r="F267" s="320"/>
      <c r="G267" s="320"/>
      <c r="H267" s="320"/>
      <c r="I267" s="320"/>
      <c r="J267" s="320"/>
      <c r="K267" s="320"/>
      <c r="L267" s="320"/>
      <c r="M267" s="320"/>
      <c r="N267" s="320">
        <v>0</v>
      </c>
      <c r="O267" s="320"/>
      <c r="P267" s="320"/>
      <c r="Q267" s="320"/>
      <c r="R267" s="320"/>
      <c r="S267" s="320"/>
      <c r="T267" s="320"/>
      <c r="U267" s="320"/>
      <c r="V267" s="320"/>
      <c r="W267" s="320"/>
      <c r="X267" s="320"/>
      <c r="Y267" s="434"/>
      <c r="Z267" s="434"/>
      <c r="AA267" s="434"/>
      <c r="AB267" s="434"/>
      <c r="AC267" s="434"/>
      <c r="AD267" s="434"/>
      <c r="AE267" s="434"/>
      <c r="AF267" s="434"/>
      <c r="AG267" s="434"/>
      <c r="AH267" s="434"/>
      <c r="AI267" s="434"/>
      <c r="AJ267" s="434"/>
      <c r="AK267" s="434"/>
      <c r="AL267" s="434"/>
      <c r="AM267" s="321">
        <f>SUM(Y267:AL267)</f>
        <v>0</v>
      </c>
    </row>
    <row r="268" spans="1:39" ht="15" outlineLevel="1">
      <c r="B268" s="918" t="s">
        <v>292</v>
      </c>
      <c r="C268" s="316" t="s">
        <v>164</v>
      </c>
      <c r="D268" s="320"/>
      <c r="E268" s="320"/>
      <c r="F268" s="320"/>
      <c r="G268" s="320"/>
      <c r="H268" s="320"/>
      <c r="I268" s="320"/>
      <c r="J268" s="320"/>
      <c r="K268" s="320"/>
      <c r="L268" s="320"/>
      <c r="M268" s="320"/>
      <c r="N268" s="320">
        <f>N267</f>
        <v>0</v>
      </c>
      <c r="O268" s="320"/>
      <c r="P268" s="320"/>
      <c r="Q268" s="320"/>
      <c r="R268" s="320"/>
      <c r="S268" s="320"/>
      <c r="T268" s="320"/>
      <c r="U268" s="320"/>
      <c r="V268" s="320"/>
      <c r="W268" s="320"/>
      <c r="X268" s="320"/>
      <c r="Y268" s="435">
        <f>Y267</f>
        <v>0</v>
      </c>
      <c r="Z268" s="435">
        <f t="shared" ref="Z268:AL268" si="745">Z267</f>
        <v>0</v>
      </c>
      <c r="AA268" s="435">
        <f t="shared" si="745"/>
        <v>0</v>
      </c>
      <c r="AB268" s="435">
        <f t="shared" si="745"/>
        <v>0</v>
      </c>
      <c r="AC268" s="435">
        <f t="shared" si="745"/>
        <v>0</v>
      </c>
      <c r="AD268" s="435">
        <f t="shared" si="745"/>
        <v>0</v>
      </c>
      <c r="AE268" s="435">
        <f t="shared" si="745"/>
        <v>0</v>
      </c>
      <c r="AF268" s="435">
        <f t="shared" si="745"/>
        <v>0</v>
      </c>
      <c r="AG268" s="435">
        <f t="shared" si="745"/>
        <v>0</v>
      </c>
      <c r="AH268" s="435">
        <f t="shared" si="745"/>
        <v>0</v>
      </c>
      <c r="AI268" s="435">
        <f t="shared" si="745"/>
        <v>0</v>
      </c>
      <c r="AJ268" s="435">
        <f t="shared" si="745"/>
        <v>0</v>
      </c>
      <c r="AK268" s="435">
        <f t="shared" si="745"/>
        <v>0</v>
      </c>
      <c r="AL268" s="435">
        <f t="shared" si="745"/>
        <v>0</v>
      </c>
      <c r="AM268" s="322"/>
    </row>
    <row r="269" spans="1:39" ht="15" outlineLevel="1">
      <c r="B269" s="1002"/>
      <c r="C269" s="330"/>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436"/>
      <c r="Z269" s="436"/>
      <c r="AA269" s="436"/>
      <c r="AB269" s="436"/>
      <c r="AC269" s="436"/>
      <c r="AD269" s="436"/>
      <c r="AE269" s="436"/>
      <c r="AF269" s="436"/>
      <c r="AG269" s="436"/>
      <c r="AH269" s="436"/>
      <c r="AI269" s="436"/>
      <c r="AJ269" s="436"/>
      <c r="AK269" s="436"/>
      <c r="AL269" s="436"/>
      <c r="AM269" s="331"/>
    </row>
    <row r="270" spans="1:39" s="308" customFormat="1" ht="15" outlineLevel="1">
      <c r="A270" s="550">
        <v>16</v>
      </c>
      <c r="B270" s="1003" t="s">
        <v>503</v>
      </c>
      <c r="C270" s="316" t="s">
        <v>25</v>
      </c>
      <c r="D270" s="320"/>
      <c r="E270" s="320"/>
      <c r="F270" s="320"/>
      <c r="G270" s="320"/>
      <c r="H270" s="320"/>
      <c r="I270" s="320"/>
      <c r="J270" s="320"/>
      <c r="K270" s="320"/>
      <c r="L270" s="320"/>
      <c r="M270" s="320"/>
      <c r="N270" s="320">
        <v>0</v>
      </c>
      <c r="O270" s="320"/>
      <c r="P270" s="320"/>
      <c r="Q270" s="320"/>
      <c r="R270" s="320"/>
      <c r="S270" s="320"/>
      <c r="T270" s="320"/>
      <c r="U270" s="320"/>
      <c r="V270" s="320"/>
      <c r="W270" s="320"/>
      <c r="X270" s="320"/>
      <c r="Y270" s="434"/>
      <c r="Z270" s="434"/>
      <c r="AA270" s="434"/>
      <c r="AB270" s="434"/>
      <c r="AC270" s="434"/>
      <c r="AD270" s="434"/>
      <c r="AE270" s="434"/>
      <c r="AF270" s="434"/>
      <c r="AG270" s="434"/>
      <c r="AH270" s="434"/>
      <c r="AI270" s="434"/>
      <c r="AJ270" s="434"/>
      <c r="AK270" s="434"/>
      <c r="AL270" s="434"/>
      <c r="AM270" s="321">
        <f>SUM(Y270:AL270)</f>
        <v>0</v>
      </c>
    </row>
    <row r="271" spans="1:39" s="308" customFormat="1" ht="15" outlineLevel="1">
      <c r="A271" s="550"/>
      <c r="B271" s="1003" t="s">
        <v>292</v>
      </c>
      <c r="C271" s="316" t="s">
        <v>164</v>
      </c>
      <c r="D271" s="320"/>
      <c r="E271" s="320"/>
      <c r="F271" s="320"/>
      <c r="G271" s="320"/>
      <c r="H271" s="320"/>
      <c r="I271" s="320"/>
      <c r="J271" s="320"/>
      <c r="K271" s="320"/>
      <c r="L271" s="320"/>
      <c r="M271" s="320"/>
      <c r="N271" s="320">
        <f>N270</f>
        <v>0</v>
      </c>
      <c r="O271" s="320"/>
      <c r="P271" s="320"/>
      <c r="Q271" s="320"/>
      <c r="R271" s="320"/>
      <c r="S271" s="320"/>
      <c r="T271" s="320"/>
      <c r="U271" s="320"/>
      <c r="V271" s="320"/>
      <c r="W271" s="320"/>
      <c r="X271" s="320"/>
      <c r="Y271" s="435">
        <f>Y270</f>
        <v>0</v>
      </c>
      <c r="Z271" s="435">
        <f t="shared" ref="Z271:AL271" si="746">Z270</f>
        <v>0</v>
      </c>
      <c r="AA271" s="435">
        <f t="shared" si="746"/>
        <v>0</v>
      </c>
      <c r="AB271" s="435">
        <f t="shared" si="746"/>
        <v>0</v>
      </c>
      <c r="AC271" s="435">
        <f t="shared" si="746"/>
        <v>0</v>
      </c>
      <c r="AD271" s="435">
        <f t="shared" si="746"/>
        <v>0</v>
      </c>
      <c r="AE271" s="435">
        <f t="shared" si="746"/>
        <v>0</v>
      </c>
      <c r="AF271" s="435">
        <f t="shared" si="746"/>
        <v>0</v>
      </c>
      <c r="AG271" s="435">
        <f t="shared" si="746"/>
        <v>0</v>
      </c>
      <c r="AH271" s="435">
        <f t="shared" si="746"/>
        <v>0</v>
      </c>
      <c r="AI271" s="435">
        <f t="shared" si="746"/>
        <v>0</v>
      </c>
      <c r="AJ271" s="435">
        <f t="shared" si="746"/>
        <v>0</v>
      </c>
      <c r="AK271" s="435">
        <f t="shared" si="746"/>
        <v>0</v>
      </c>
      <c r="AL271" s="435">
        <f t="shared" si="746"/>
        <v>0</v>
      </c>
      <c r="AM271" s="322"/>
    </row>
    <row r="272" spans="1:39" s="308" customFormat="1" ht="15" outlineLevel="1">
      <c r="A272" s="550"/>
      <c r="B272" s="1003"/>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436"/>
      <c r="Z272" s="436"/>
      <c r="AA272" s="436"/>
      <c r="AB272" s="436"/>
      <c r="AC272" s="436"/>
      <c r="AD272" s="436"/>
      <c r="AE272" s="440"/>
      <c r="AF272" s="440"/>
      <c r="AG272" s="440"/>
      <c r="AH272" s="440"/>
      <c r="AI272" s="440"/>
      <c r="AJ272" s="440"/>
      <c r="AK272" s="440"/>
      <c r="AL272" s="440"/>
      <c r="AM272" s="338"/>
    </row>
    <row r="273" spans="1:39" ht="15.6" outlineLevel="1">
      <c r="B273" s="549" t="s">
        <v>508</v>
      </c>
      <c r="C273" s="344"/>
      <c r="D273" s="315"/>
      <c r="E273" s="314"/>
      <c r="F273" s="314"/>
      <c r="G273" s="314"/>
      <c r="H273" s="314"/>
      <c r="I273" s="314"/>
      <c r="J273" s="314"/>
      <c r="K273" s="314"/>
      <c r="L273" s="314"/>
      <c r="M273" s="314"/>
      <c r="N273" s="315"/>
      <c r="O273" s="314"/>
      <c r="P273" s="314"/>
      <c r="Q273" s="314"/>
      <c r="R273" s="314"/>
      <c r="S273" s="314"/>
      <c r="T273" s="314"/>
      <c r="U273" s="314"/>
      <c r="V273" s="314"/>
      <c r="W273" s="314"/>
      <c r="X273" s="314"/>
      <c r="Y273" s="438"/>
      <c r="Z273" s="438"/>
      <c r="AA273" s="438"/>
      <c r="AB273" s="438"/>
      <c r="AC273" s="438"/>
      <c r="AD273" s="438"/>
      <c r="AE273" s="438"/>
      <c r="AF273" s="438"/>
      <c r="AG273" s="438"/>
      <c r="AH273" s="438"/>
      <c r="AI273" s="438"/>
      <c r="AJ273" s="438"/>
      <c r="AK273" s="438"/>
      <c r="AL273" s="438"/>
      <c r="AM273" s="317"/>
    </row>
    <row r="274" spans="1:39" ht="15" outlineLevel="1">
      <c r="A274" s="550">
        <v>17</v>
      </c>
      <c r="B274" s="997" t="s">
        <v>113</v>
      </c>
      <c r="C274" s="316" t="s">
        <v>25</v>
      </c>
      <c r="D274" s="320"/>
      <c r="E274" s="320"/>
      <c r="F274" s="320"/>
      <c r="G274" s="320"/>
      <c r="H274" s="320"/>
      <c r="I274" s="320"/>
      <c r="J274" s="320"/>
      <c r="K274" s="320"/>
      <c r="L274" s="320"/>
      <c r="M274" s="320"/>
      <c r="N274" s="320">
        <v>0</v>
      </c>
      <c r="O274" s="320"/>
      <c r="P274" s="320"/>
      <c r="Q274" s="320"/>
      <c r="R274" s="320"/>
      <c r="S274" s="320"/>
      <c r="T274" s="320"/>
      <c r="U274" s="320"/>
      <c r="V274" s="320"/>
      <c r="W274" s="320"/>
      <c r="X274" s="320"/>
      <c r="Y274" s="450"/>
      <c r="Z274" s="434"/>
      <c r="AA274" s="434"/>
      <c r="AB274" s="434"/>
      <c r="AC274" s="434"/>
      <c r="AD274" s="434"/>
      <c r="AE274" s="434"/>
      <c r="AF274" s="439"/>
      <c r="AG274" s="439"/>
      <c r="AH274" s="439"/>
      <c r="AI274" s="439"/>
      <c r="AJ274" s="439"/>
      <c r="AK274" s="439"/>
      <c r="AL274" s="439"/>
      <c r="AM274" s="321">
        <f>SUM(Y274:AL274)</f>
        <v>0</v>
      </c>
    </row>
    <row r="275" spans="1:39" ht="15" outlineLevel="1">
      <c r="B275" s="918" t="s">
        <v>292</v>
      </c>
      <c r="C275" s="316" t="s">
        <v>164</v>
      </c>
      <c r="D275" s="320"/>
      <c r="E275" s="320"/>
      <c r="F275" s="320"/>
      <c r="G275" s="320"/>
      <c r="H275" s="320"/>
      <c r="I275" s="320"/>
      <c r="J275" s="320"/>
      <c r="K275" s="320"/>
      <c r="L275" s="320"/>
      <c r="M275" s="320"/>
      <c r="N275" s="320">
        <f>N274</f>
        <v>0</v>
      </c>
      <c r="O275" s="320"/>
      <c r="P275" s="320"/>
      <c r="Q275" s="320"/>
      <c r="R275" s="320"/>
      <c r="S275" s="320"/>
      <c r="T275" s="320"/>
      <c r="U275" s="320"/>
      <c r="V275" s="320"/>
      <c r="W275" s="320"/>
      <c r="X275" s="320"/>
      <c r="Y275" s="435">
        <f>Y274</f>
        <v>0</v>
      </c>
      <c r="Z275" s="435">
        <f t="shared" ref="Z275:AL275" si="747">Z274</f>
        <v>0</v>
      </c>
      <c r="AA275" s="435">
        <f t="shared" si="747"/>
        <v>0</v>
      </c>
      <c r="AB275" s="435">
        <f t="shared" si="747"/>
        <v>0</v>
      </c>
      <c r="AC275" s="435">
        <f t="shared" si="747"/>
        <v>0</v>
      </c>
      <c r="AD275" s="435">
        <f t="shared" si="747"/>
        <v>0</v>
      </c>
      <c r="AE275" s="435">
        <f t="shared" si="747"/>
        <v>0</v>
      </c>
      <c r="AF275" s="435">
        <f t="shared" si="747"/>
        <v>0</v>
      </c>
      <c r="AG275" s="435">
        <f t="shared" si="747"/>
        <v>0</v>
      </c>
      <c r="AH275" s="435">
        <f t="shared" si="747"/>
        <v>0</v>
      </c>
      <c r="AI275" s="435">
        <f t="shared" si="747"/>
        <v>0</v>
      </c>
      <c r="AJ275" s="435">
        <f t="shared" si="747"/>
        <v>0</v>
      </c>
      <c r="AK275" s="435">
        <f t="shared" si="747"/>
        <v>0</v>
      </c>
      <c r="AL275" s="435">
        <f t="shared" si="747"/>
        <v>0</v>
      </c>
      <c r="AM275" s="331"/>
    </row>
    <row r="276" spans="1:39" ht="15" outlineLevel="1">
      <c r="B276" s="918"/>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446"/>
      <c r="Z276" s="449"/>
      <c r="AA276" s="449"/>
      <c r="AB276" s="449"/>
      <c r="AC276" s="449"/>
      <c r="AD276" s="449"/>
      <c r="AE276" s="449"/>
      <c r="AF276" s="449"/>
      <c r="AG276" s="449"/>
      <c r="AH276" s="449"/>
      <c r="AI276" s="449"/>
      <c r="AJ276" s="449"/>
      <c r="AK276" s="449"/>
      <c r="AL276" s="449"/>
      <c r="AM276" s="331"/>
    </row>
    <row r="277" spans="1:39" ht="30">
      <c r="B277" s="997" t="s">
        <v>799</v>
      </c>
      <c r="C277" s="316" t="s">
        <v>25</v>
      </c>
      <c r="D277" s="320">
        <v>2781</v>
      </c>
      <c r="E277" s="320">
        <v>2781</v>
      </c>
      <c r="F277" s="320">
        <v>2781</v>
      </c>
      <c r="G277" s="320">
        <v>2781</v>
      </c>
      <c r="H277" s="320">
        <v>2781</v>
      </c>
      <c r="I277" s="320">
        <v>2781</v>
      </c>
      <c r="J277" s="320">
        <v>2781</v>
      </c>
      <c r="K277" s="320">
        <v>2781</v>
      </c>
      <c r="L277" s="320">
        <v>2781</v>
      </c>
      <c r="M277" s="320">
        <v>2781</v>
      </c>
      <c r="N277" s="320">
        <v>0</v>
      </c>
      <c r="O277" s="320"/>
      <c r="P277" s="320"/>
      <c r="Q277" s="320"/>
      <c r="R277" s="320"/>
      <c r="S277" s="320"/>
      <c r="T277" s="320"/>
      <c r="U277" s="320"/>
      <c r="V277" s="320"/>
      <c r="W277" s="320"/>
      <c r="X277" s="320"/>
      <c r="Y277" s="450">
        <v>1</v>
      </c>
      <c r="Z277" s="905"/>
      <c r="AA277" s="905"/>
      <c r="AB277" s="905"/>
      <c r="AC277" s="905"/>
      <c r="AD277" s="906"/>
      <c r="AE277" s="906"/>
      <c r="AF277" s="906"/>
      <c r="AG277" s="906"/>
      <c r="AH277" s="906"/>
      <c r="AI277" s="906"/>
      <c r="AJ277" s="907">
        <f>SUM(Y277:AI277)</f>
        <v>1</v>
      </c>
    </row>
    <row r="278" spans="1:39" ht="15">
      <c r="B278" s="918" t="s">
        <v>292</v>
      </c>
      <c r="C278" s="316" t="s">
        <v>164</v>
      </c>
      <c r="D278" s="320"/>
      <c r="E278" s="320"/>
      <c r="F278" s="320"/>
      <c r="G278" s="320"/>
      <c r="H278" s="320"/>
      <c r="I278" s="320"/>
      <c r="J278" s="320"/>
      <c r="K278" s="320"/>
      <c r="L278" s="320"/>
      <c r="M278" s="320"/>
      <c r="N278" s="320">
        <f>N277</f>
        <v>0</v>
      </c>
      <c r="O278" s="320"/>
      <c r="P278" s="320"/>
      <c r="Q278" s="320"/>
      <c r="R278" s="320"/>
      <c r="S278" s="320"/>
      <c r="T278" s="320"/>
      <c r="U278" s="320"/>
      <c r="V278" s="320"/>
      <c r="W278" s="320"/>
      <c r="X278" s="320"/>
      <c r="Y278" s="435">
        <f>Y277</f>
        <v>1</v>
      </c>
      <c r="Z278" s="435">
        <f t="shared" ref="Z278:AI278" si="748">Z277</f>
        <v>0</v>
      </c>
      <c r="AA278" s="435">
        <f t="shared" si="748"/>
        <v>0</v>
      </c>
      <c r="AB278" s="435">
        <f t="shared" si="748"/>
        <v>0</v>
      </c>
      <c r="AC278" s="435">
        <f t="shared" si="748"/>
        <v>0</v>
      </c>
      <c r="AD278" s="435">
        <f t="shared" si="748"/>
        <v>0</v>
      </c>
      <c r="AE278" s="435">
        <f t="shared" si="748"/>
        <v>0</v>
      </c>
      <c r="AF278" s="435">
        <f t="shared" si="748"/>
        <v>0</v>
      </c>
      <c r="AG278" s="435">
        <f t="shared" si="748"/>
        <v>0</v>
      </c>
      <c r="AH278" s="435">
        <f t="shared" si="748"/>
        <v>0</v>
      </c>
      <c r="AI278" s="435">
        <f t="shared" si="748"/>
        <v>0</v>
      </c>
      <c r="AJ278" s="908"/>
    </row>
    <row r="279" spans="1:39" ht="15" outlineLevel="1">
      <c r="B279" s="918"/>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446"/>
      <c r="Z279" s="449"/>
      <c r="AA279" s="449"/>
      <c r="AB279" s="449"/>
      <c r="AC279" s="449"/>
      <c r="AD279" s="449"/>
      <c r="AE279" s="449"/>
      <c r="AF279" s="449"/>
      <c r="AG279" s="449"/>
      <c r="AH279" s="449"/>
      <c r="AI279" s="449"/>
      <c r="AJ279" s="449"/>
      <c r="AK279" s="449"/>
      <c r="AL279" s="449"/>
      <c r="AM279" s="331"/>
    </row>
    <row r="280" spans="1:39" ht="15" outlineLevel="1">
      <c r="A280" s="550">
        <v>18</v>
      </c>
      <c r="B280" s="997" t="s">
        <v>110</v>
      </c>
      <c r="C280" s="316" t="s">
        <v>25</v>
      </c>
      <c r="D280" s="320"/>
      <c r="E280" s="320"/>
      <c r="F280" s="320"/>
      <c r="G280" s="320"/>
      <c r="H280" s="320"/>
      <c r="I280" s="320"/>
      <c r="J280" s="320"/>
      <c r="K280" s="320"/>
      <c r="L280" s="320"/>
      <c r="M280" s="320"/>
      <c r="N280" s="320">
        <v>0</v>
      </c>
      <c r="O280" s="320"/>
      <c r="P280" s="320"/>
      <c r="Q280" s="320"/>
      <c r="R280" s="320"/>
      <c r="S280" s="320"/>
      <c r="T280" s="320"/>
      <c r="U280" s="320"/>
      <c r="V280" s="320"/>
      <c r="W280" s="320"/>
      <c r="X280" s="320"/>
      <c r="Y280" s="450"/>
      <c r="Z280" s="434"/>
      <c r="AA280" s="434"/>
      <c r="AB280" s="434"/>
      <c r="AC280" s="434"/>
      <c r="AD280" s="434"/>
      <c r="AE280" s="434"/>
      <c r="AF280" s="439"/>
      <c r="AG280" s="439"/>
      <c r="AH280" s="439"/>
      <c r="AI280" s="439"/>
      <c r="AJ280" s="439"/>
      <c r="AK280" s="439"/>
      <c r="AL280" s="439"/>
      <c r="AM280" s="321">
        <f>SUM(Y280:AL280)</f>
        <v>0</v>
      </c>
    </row>
    <row r="281" spans="1:39" ht="15" outlineLevel="1">
      <c r="B281" s="918" t="s">
        <v>292</v>
      </c>
      <c r="C281" s="316" t="s">
        <v>164</v>
      </c>
      <c r="D281" s="320"/>
      <c r="E281" s="320"/>
      <c r="F281" s="320"/>
      <c r="G281" s="320"/>
      <c r="H281" s="320"/>
      <c r="I281" s="320"/>
      <c r="J281" s="320"/>
      <c r="K281" s="320"/>
      <c r="L281" s="320"/>
      <c r="M281" s="320"/>
      <c r="N281" s="320">
        <f>N280</f>
        <v>0</v>
      </c>
      <c r="O281" s="320"/>
      <c r="P281" s="320"/>
      <c r="Q281" s="320"/>
      <c r="R281" s="320"/>
      <c r="S281" s="320"/>
      <c r="T281" s="320"/>
      <c r="U281" s="320"/>
      <c r="V281" s="320"/>
      <c r="W281" s="320"/>
      <c r="X281" s="320"/>
      <c r="Y281" s="435">
        <f>Y280</f>
        <v>0</v>
      </c>
      <c r="Z281" s="435">
        <f t="shared" ref="Z281:AL281" si="749">Z280</f>
        <v>0</v>
      </c>
      <c r="AA281" s="435">
        <f t="shared" si="749"/>
        <v>0</v>
      </c>
      <c r="AB281" s="435">
        <f t="shared" si="749"/>
        <v>0</v>
      </c>
      <c r="AC281" s="435">
        <f t="shared" si="749"/>
        <v>0</v>
      </c>
      <c r="AD281" s="435">
        <f t="shared" si="749"/>
        <v>0</v>
      </c>
      <c r="AE281" s="435">
        <f t="shared" si="749"/>
        <v>0</v>
      </c>
      <c r="AF281" s="435">
        <f t="shared" si="749"/>
        <v>0</v>
      </c>
      <c r="AG281" s="435">
        <f t="shared" si="749"/>
        <v>0</v>
      </c>
      <c r="AH281" s="435">
        <f t="shared" si="749"/>
        <v>0</v>
      </c>
      <c r="AI281" s="435">
        <f t="shared" si="749"/>
        <v>0</v>
      </c>
      <c r="AJ281" s="435">
        <f t="shared" si="749"/>
        <v>0</v>
      </c>
      <c r="AK281" s="435">
        <f t="shared" si="749"/>
        <v>0</v>
      </c>
      <c r="AL281" s="435">
        <f t="shared" si="749"/>
        <v>0</v>
      </c>
      <c r="AM281" s="331"/>
    </row>
    <row r="282" spans="1:39" ht="15" outlineLevel="1">
      <c r="B282" s="1004"/>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447"/>
      <c r="Z282" s="448"/>
      <c r="AA282" s="448"/>
      <c r="AB282" s="448"/>
      <c r="AC282" s="448"/>
      <c r="AD282" s="448"/>
      <c r="AE282" s="448"/>
      <c r="AF282" s="448"/>
      <c r="AG282" s="448"/>
      <c r="AH282" s="448"/>
      <c r="AI282" s="448"/>
      <c r="AJ282" s="448"/>
      <c r="AK282" s="448"/>
      <c r="AL282" s="448"/>
      <c r="AM282" s="322"/>
    </row>
    <row r="283" spans="1:39" ht="15" outlineLevel="1">
      <c r="A283" s="550">
        <v>19</v>
      </c>
      <c r="B283" s="997" t="s">
        <v>112</v>
      </c>
      <c r="C283" s="316" t="s">
        <v>25</v>
      </c>
      <c r="D283" s="320"/>
      <c r="E283" s="320"/>
      <c r="F283" s="320"/>
      <c r="G283" s="320"/>
      <c r="H283" s="320"/>
      <c r="I283" s="320"/>
      <c r="J283" s="320"/>
      <c r="K283" s="320"/>
      <c r="L283" s="320"/>
      <c r="M283" s="320"/>
      <c r="N283" s="320">
        <v>0</v>
      </c>
      <c r="O283" s="320"/>
      <c r="P283" s="320"/>
      <c r="Q283" s="320"/>
      <c r="R283" s="320"/>
      <c r="S283" s="320"/>
      <c r="T283" s="320"/>
      <c r="U283" s="320"/>
      <c r="V283" s="320"/>
      <c r="W283" s="320"/>
      <c r="X283" s="320"/>
      <c r="Y283" s="450"/>
      <c r="Z283" s="434"/>
      <c r="AA283" s="434"/>
      <c r="AB283" s="434"/>
      <c r="AC283" s="434"/>
      <c r="AD283" s="434"/>
      <c r="AE283" s="434"/>
      <c r="AF283" s="439"/>
      <c r="AG283" s="439"/>
      <c r="AH283" s="439"/>
      <c r="AI283" s="439"/>
      <c r="AJ283" s="439"/>
      <c r="AK283" s="439"/>
      <c r="AL283" s="439"/>
      <c r="AM283" s="321">
        <f>SUM(Y283:AL283)</f>
        <v>0</v>
      </c>
    </row>
    <row r="284" spans="1:39" ht="15" outlineLevel="1">
      <c r="B284" s="918" t="s">
        <v>292</v>
      </c>
      <c r="C284" s="316" t="s">
        <v>164</v>
      </c>
      <c r="D284" s="320"/>
      <c r="E284" s="320"/>
      <c r="F284" s="320"/>
      <c r="G284" s="320"/>
      <c r="H284" s="320"/>
      <c r="I284" s="320"/>
      <c r="J284" s="320"/>
      <c r="K284" s="320"/>
      <c r="L284" s="320"/>
      <c r="M284" s="320"/>
      <c r="N284" s="320">
        <f>N283</f>
        <v>0</v>
      </c>
      <c r="O284" s="320"/>
      <c r="P284" s="320"/>
      <c r="Q284" s="320"/>
      <c r="R284" s="320"/>
      <c r="S284" s="320"/>
      <c r="T284" s="320"/>
      <c r="U284" s="320"/>
      <c r="V284" s="320"/>
      <c r="W284" s="320"/>
      <c r="X284" s="320"/>
      <c r="Y284" s="435">
        <f>Y283</f>
        <v>0</v>
      </c>
      <c r="Z284" s="435">
        <f t="shared" ref="Z284:AL284" si="750">Z283</f>
        <v>0</v>
      </c>
      <c r="AA284" s="435">
        <f t="shared" si="750"/>
        <v>0</v>
      </c>
      <c r="AB284" s="435">
        <f t="shared" si="750"/>
        <v>0</v>
      </c>
      <c r="AC284" s="435">
        <f t="shared" si="750"/>
        <v>0</v>
      </c>
      <c r="AD284" s="435">
        <f t="shared" si="750"/>
        <v>0</v>
      </c>
      <c r="AE284" s="435">
        <f t="shared" si="750"/>
        <v>0</v>
      </c>
      <c r="AF284" s="435">
        <f t="shared" si="750"/>
        <v>0</v>
      </c>
      <c r="AG284" s="435">
        <f t="shared" si="750"/>
        <v>0</v>
      </c>
      <c r="AH284" s="435">
        <f t="shared" si="750"/>
        <v>0</v>
      </c>
      <c r="AI284" s="435">
        <f t="shared" si="750"/>
        <v>0</v>
      </c>
      <c r="AJ284" s="435">
        <f t="shared" si="750"/>
        <v>0</v>
      </c>
      <c r="AK284" s="435">
        <f t="shared" si="750"/>
        <v>0</v>
      </c>
      <c r="AL284" s="435">
        <f t="shared" si="750"/>
        <v>0</v>
      </c>
      <c r="AM284" s="322"/>
    </row>
    <row r="285" spans="1:39" ht="15" outlineLevel="1">
      <c r="B285" s="1004"/>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436"/>
      <c r="Z285" s="436"/>
      <c r="AA285" s="436"/>
      <c r="AB285" s="436"/>
      <c r="AC285" s="436"/>
      <c r="AD285" s="436"/>
      <c r="AE285" s="436"/>
      <c r="AF285" s="436"/>
      <c r="AG285" s="436"/>
      <c r="AH285" s="436"/>
      <c r="AI285" s="436"/>
      <c r="AJ285" s="436"/>
      <c r="AK285" s="436"/>
      <c r="AL285" s="436"/>
      <c r="AM285" s="331"/>
    </row>
    <row r="286" spans="1:39" ht="15" outlineLevel="1">
      <c r="A286" s="550">
        <v>20</v>
      </c>
      <c r="B286" s="997" t="s">
        <v>111</v>
      </c>
      <c r="C286" s="316" t="s">
        <v>25</v>
      </c>
      <c r="D286" s="320"/>
      <c r="E286" s="320"/>
      <c r="F286" s="320"/>
      <c r="G286" s="320"/>
      <c r="H286" s="320"/>
      <c r="I286" s="320"/>
      <c r="J286" s="320"/>
      <c r="K286" s="320"/>
      <c r="L286" s="320"/>
      <c r="M286" s="320"/>
      <c r="N286" s="320">
        <v>0</v>
      </c>
      <c r="O286" s="320"/>
      <c r="P286" s="320"/>
      <c r="Q286" s="320"/>
      <c r="R286" s="320"/>
      <c r="S286" s="320"/>
      <c r="T286" s="320"/>
      <c r="U286" s="320"/>
      <c r="V286" s="320"/>
      <c r="W286" s="320"/>
      <c r="X286" s="320"/>
      <c r="Y286" s="450"/>
      <c r="Z286" s="434"/>
      <c r="AA286" s="434"/>
      <c r="AB286" s="434"/>
      <c r="AC286" s="434"/>
      <c r="AD286" s="434"/>
      <c r="AE286" s="434"/>
      <c r="AF286" s="439"/>
      <c r="AG286" s="439"/>
      <c r="AH286" s="439"/>
      <c r="AI286" s="439"/>
      <c r="AJ286" s="439"/>
      <c r="AK286" s="439"/>
      <c r="AL286" s="439"/>
      <c r="AM286" s="321">
        <f>SUM(Y286:AL286)</f>
        <v>0</v>
      </c>
    </row>
    <row r="287" spans="1:39" ht="15" outlineLevel="1">
      <c r="B287" s="918" t="s">
        <v>292</v>
      </c>
      <c r="C287" s="316" t="s">
        <v>164</v>
      </c>
      <c r="D287" s="320"/>
      <c r="E287" s="320"/>
      <c r="F287" s="320"/>
      <c r="G287" s="320"/>
      <c r="H287" s="320"/>
      <c r="I287" s="320"/>
      <c r="J287" s="320"/>
      <c r="K287" s="320"/>
      <c r="L287" s="320"/>
      <c r="M287" s="320"/>
      <c r="N287" s="320">
        <f>N286</f>
        <v>0</v>
      </c>
      <c r="O287" s="320"/>
      <c r="P287" s="320"/>
      <c r="Q287" s="320"/>
      <c r="R287" s="320"/>
      <c r="S287" s="320"/>
      <c r="T287" s="320"/>
      <c r="U287" s="320"/>
      <c r="V287" s="320"/>
      <c r="W287" s="320"/>
      <c r="X287" s="320"/>
      <c r="Y287" s="435">
        <f t="shared" ref="Y287:AL287" si="751">Y286</f>
        <v>0</v>
      </c>
      <c r="Z287" s="435">
        <f t="shared" si="751"/>
        <v>0</v>
      </c>
      <c r="AA287" s="435">
        <f t="shared" si="751"/>
        <v>0</v>
      </c>
      <c r="AB287" s="435">
        <f t="shared" si="751"/>
        <v>0</v>
      </c>
      <c r="AC287" s="435">
        <f t="shared" si="751"/>
        <v>0</v>
      </c>
      <c r="AD287" s="435">
        <f t="shared" si="751"/>
        <v>0</v>
      </c>
      <c r="AE287" s="435">
        <f t="shared" si="751"/>
        <v>0</v>
      </c>
      <c r="AF287" s="435">
        <f t="shared" si="751"/>
        <v>0</v>
      </c>
      <c r="AG287" s="435">
        <f t="shared" si="751"/>
        <v>0</v>
      </c>
      <c r="AH287" s="435">
        <f t="shared" si="751"/>
        <v>0</v>
      </c>
      <c r="AI287" s="435">
        <f t="shared" si="751"/>
        <v>0</v>
      </c>
      <c r="AJ287" s="435">
        <f t="shared" si="751"/>
        <v>0</v>
      </c>
      <c r="AK287" s="435">
        <f t="shared" si="751"/>
        <v>0</v>
      </c>
      <c r="AL287" s="435">
        <f t="shared" si="751"/>
        <v>0</v>
      </c>
      <c r="AM287" s="331"/>
    </row>
    <row r="288" spans="1:39" ht="15.6" outlineLevel="1">
      <c r="B288" s="1005"/>
      <c r="C288" s="325"/>
      <c r="D288" s="316"/>
      <c r="E288" s="316"/>
      <c r="F288" s="316"/>
      <c r="G288" s="316"/>
      <c r="H288" s="316"/>
      <c r="I288" s="316"/>
      <c r="J288" s="316"/>
      <c r="K288" s="316"/>
      <c r="L288" s="316"/>
      <c r="M288" s="316"/>
      <c r="N288" s="325"/>
      <c r="O288" s="316"/>
      <c r="P288" s="316"/>
      <c r="Q288" s="316"/>
      <c r="R288" s="316"/>
      <c r="S288" s="316"/>
      <c r="T288" s="316"/>
      <c r="U288" s="316"/>
      <c r="V288" s="316"/>
      <c r="W288" s="316"/>
      <c r="X288" s="316"/>
      <c r="Y288" s="436"/>
      <c r="Z288" s="436"/>
      <c r="AA288" s="436"/>
      <c r="AB288" s="436"/>
      <c r="AC288" s="436"/>
      <c r="AD288" s="436"/>
      <c r="AE288" s="436"/>
      <c r="AF288" s="436"/>
      <c r="AG288" s="436"/>
      <c r="AH288" s="436"/>
      <c r="AI288" s="436"/>
      <c r="AJ288" s="436"/>
      <c r="AK288" s="436"/>
      <c r="AL288" s="436"/>
      <c r="AM288" s="331"/>
    </row>
    <row r="289" spans="1:39" ht="15.6" outlineLevel="1">
      <c r="B289" s="995" t="s">
        <v>515</v>
      </c>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446"/>
      <c r="Z289" s="449"/>
      <c r="AA289" s="449"/>
      <c r="AB289" s="449"/>
      <c r="AC289" s="449"/>
      <c r="AD289" s="449"/>
      <c r="AE289" s="449"/>
      <c r="AF289" s="449"/>
      <c r="AG289" s="449"/>
      <c r="AH289" s="449"/>
      <c r="AI289" s="449"/>
      <c r="AJ289" s="449"/>
      <c r="AK289" s="449"/>
      <c r="AL289" s="449"/>
      <c r="AM289" s="331"/>
    </row>
    <row r="290" spans="1:39" ht="15.6" outlineLevel="1">
      <c r="B290" s="996" t="s">
        <v>511</v>
      </c>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446"/>
      <c r="Z290" s="449"/>
      <c r="AA290" s="449"/>
      <c r="AB290" s="449"/>
      <c r="AC290" s="449"/>
      <c r="AD290" s="449"/>
      <c r="AE290" s="449"/>
      <c r="AF290" s="449"/>
      <c r="AG290" s="449"/>
      <c r="AH290" s="449"/>
      <c r="AI290" s="449"/>
      <c r="AJ290" s="449"/>
      <c r="AK290" s="449"/>
      <c r="AL290" s="449"/>
      <c r="AM290" s="331"/>
    </row>
    <row r="291" spans="1:39" ht="15" outlineLevel="1">
      <c r="A291" s="550">
        <v>21</v>
      </c>
      <c r="B291" s="997" t="s">
        <v>114</v>
      </c>
      <c r="C291" s="316" t="s">
        <v>25</v>
      </c>
      <c r="D291" s="320">
        <v>15788572</v>
      </c>
      <c r="E291" s="320">
        <v>15788572</v>
      </c>
      <c r="F291" s="320">
        <v>15788572</v>
      </c>
      <c r="G291" s="320">
        <v>15788572</v>
      </c>
      <c r="H291" s="320">
        <v>15788572</v>
      </c>
      <c r="I291" s="320">
        <v>15788572</v>
      </c>
      <c r="J291" s="320">
        <v>15788572</v>
      </c>
      <c r="K291" s="320">
        <v>15786158</v>
      </c>
      <c r="L291" s="320">
        <v>15786158</v>
      </c>
      <c r="M291" s="320">
        <v>15715829</v>
      </c>
      <c r="N291" s="316"/>
      <c r="O291" s="320">
        <v>1031</v>
      </c>
      <c r="P291" s="320">
        <v>1031</v>
      </c>
      <c r="Q291" s="320">
        <v>1031</v>
      </c>
      <c r="R291" s="320">
        <v>1031</v>
      </c>
      <c r="S291" s="320">
        <v>1031</v>
      </c>
      <c r="T291" s="320">
        <v>1031</v>
      </c>
      <c r="U291" s="320">
        <v>1031</v>
      </c>
      <c r="V291" s="320">
        <v>1031</v>
      </c>
      <c r="W291" s="320">
        <v>1031</v>
      </c>
      <c r="X291" s="320">
        <v>1027</v>
      </c>
      <c r="Y291" s="434">
        <v>1</v>
      </c>
      <c r="Z291" s="434"/>
      <c r="AA291" s="434"/>
      <c r="AB291" s="434"/>
      <c r="AC291" s="434"/>
      <c r="AD291" s="434"/>
      <c r="AE291" s="434"/>
      <c r="AF291" s="434"/>
      <c r="AG291" s="434"/>
      <c r="AH291" s="434"/>
      <c r="AI291" s="434"/>
      <c r="AJ291" s="434"/>
      <c r="AK291" s="434"/>
      <c r="AL291" s="434"/>
      <c r="AM291" s="321">
        <f>SUM(Y291:AL291)</f>
        <v>1</v>
      </c>
    </row>
    <row r="292" spans="1:39" ht="15" outlineLevel="1">
      <c r="B292" s="918" t="s">
        <v>292</v>
      </c>
      <c r="C292" s="316" t="s">
        <v>164</v>
      </c>
      <c r="D292" s="320">
        <v>1761333.2011043339</v>
      </c>
      <c r="E292" s="320">
        <f>+D292*E291/D291</f>
        <v>1761333.2011043339</v>
      </c>
      <c r="F292" s="320">
        <f>+E292*F291/E291</f>
        <v>1761333.2011043339</v>
      </c>
      <c r="G292" s="320">
        <f>+F292*G291/F291</f>
        <v>1761333.2011043339</v>
      </c>
      <c r="H292" s="320"/>
      <c r="I292" s="320"/>
      <c r="J292" s="320"/>
      <c r="K292" s="320"/>
      <c r="L292" s="320"/>
      <c r="M292" s="320"/>
      <c r="N292" s="316"/>
      <c r="O292" s="320">
        <v>112</v>
      </c>
      <c r="P292" s="320">
        <f>+O292*P291/O291</f>
        <v>112</v>
      </c>
      <c r="Q292" s="320">
        <f t="shared" ref="Q292:R292" si="752">+P292*Q291/P291</f>
        <v>112</v>
      </c>
      <c r="R292" s="320">
        <f t="shared" si="752"/>
        <v>112</v>
      </c>
      <c r="S292" s="320"/>
      <c r="T292" s="320"/>
      <c r="U292" s="320"/>
      <c r="V292" s="320"/>
      <c r="W292" s="320"/>
      <c r="X292" s="320"/>
      <c r="Y292" s="435">
        <f>Y291</f>
        <v>1</v>
      </c>
      <c r="Z292" s="435">
        <f t="shared" ref="Z292" si="753">Z291</f>
        <v>0</v>
      </c>
      <c r="AA292" s="435">
        <f t="shared" ref="AA292" si="754">AA291</f>
        <v>0</v>
      </c>
      <c r="AB292" s="435">
        <f t="shared" ref="AB292" si="755">AB291</f>
        <v>0</v>
      </c>
      <c r="AC292" s="435">
        <f t="shared" ref="AC292" si="756">AC291</f>
        <v>0</v>
      </c>
      <c r="AD292" s="435">
        <f t="shared" ref="AD292" si="757">AD291</f>
        <v>0</v>
      </c>
      <c r="AE292" s="435">
        <f t="shared" ref="AE292" si="758">AE291</f>
        <v>0</v>
      </c>
      <c r="AF292" s="435">
        <f t="shared" ref="AF292" si="759">AF291</f>
        <v>0</v>
      </c>
      <c r="AG292" s="435">
        <f t="shared" ref="AG292" si="760">AG291</f>
        <v>0</v>
      </c>
      <c r="AH292" s="435">
        <f t="shared" ref="AH292" si="761">AH291</f>
        <v>0</v>
      </c>
      <c r="AI292" s="435">
        <f t="shared" ref="AI292" si="762">AI291</f>
        <v>0</v>
      </c>
      <c r="AJ292" s="435">
        <f t="shared" ref="AJ292" si="763">AJ291</f>
        <v>0</v>
      </c>
      <c r="AK292" s="435">
        <f t="shared" ref="AK292" si="764">AK291</f>
        <v>0</v>
      </c>
      <c r="AL292" s="435">
        <f t="shared" ref="AL292" si="765">AL291</f>
        <v>0</v>
      </c>
      <c r="AM292" s="331"/>
    </row>
    <row r="293" spans="1:39" ht="15" outlineLevel="1">
      <c r="B293" s="918"/>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446"/>
      <c r="Z293" s="449"/>
      <c r="AA293" s="449"/>
      <c r="AB293" s="449"/>
      <c r="AC293" s="449"/>
      <c r="AD293" s="449"/>
      <c r="AE293" s="449"/>
      <c r="AF293" s="449"/>
      <c r="AG293" s="449"/>
      <c r="AH293" s="449"/>
      <c r="AI293" s="449"/>
      <c r="AJ293" s="449"/>
      <c r="AK293" s="449"/>
      <c r="AL293" s="449"/>
      <c r="AM293" s="331"/>
    </row>
    <row r="294" spans="1:39" ht="15" outlineLevel="1">
      <c r="A294" s="550">
        <v>22</v>
      </c>
      <c r="B294" s="997" t="s">
        <v>115</v>
      </c>
      <c r="C294" s="316" t="s">
        <v>25</v>
      </c>
      <c r="D294" s="320">
        <v>3798500</v>
      </c>
      <c r="E294" s="320">
        <v>3798500</v>
      </c>
      <c r="F294" s="320">
        <v>3798500</v>
      </c>
      <c r="G294" s="320">
        <v>3798500</v>
      </c>
      <c r="H294" s="320">
        <v>3798500</v>
      </c>
      <c r="I294" s="320">
        <v>3798500</v>
      </c>
      <c r="J294" s="320">
        <v>3798500</v>
      </c>
      <c r="K294" s="320">
        <v>3798500</v>
      </c>
      <c r="L294" s="320">
        <v>3798500</v>
      </c>
      <c r="M294" s="320">
        <v>3798500</v>
      </c>
      <c r="N294" s="316"/>
      <c r="O294" s="320">
        <v>1138</v>
      </c>
      <c r="P294" s="320">
        <v>1138</v>
      </c>
      <c r="Q294" s="320">
        <v>1138</v>
      </c>
      <c r="R294" s="320">
        <v>1138</v>
      </c>
      <c r="S294" s="320">
        <v>1138</v>
      </c>
      <c r="T294" s="320">
        <v>1138</v>
      </c>
      <c r="U294" s="320">
        <v>1138</v>
      </c>
      <c r="V294" s="320">
        <v>1138</v>
      </c>
      <c r="W294" s="320">
        <v>1138</v>
      </c>
      <c r="X294" s="320">
        <v>1138</v>
      </c>
      <c r="Y294" s="905">
        <v>1</v>
      </c>
      <c r="Z294" s="434"/>
      <c r="AA294" s="434"/>
      <c r="AB294" s="434"/>
      <c r="AC294" s="434"/>
      <c r="AD294" s="434"/>
      <c r="AE294" s="434"/>
      <c r="AF294" s="434"/>
      <c r="AG294" s="434"/>
      <c r="AH294" s="434"/>
      <c r="AI294" s="434"/>
      <c r="AJ294" s="434"/>
      <c r="AK294" s="434"/>
      <c r="AL294" s="434"/>
      <c r="AM294" s="321">
        <f>SUM(Y294:AL294)</f>
        <v>1</v>
      </c>
    </row>
    <row r="295" spans="1:39" ht="15" outlineLevel="1">
      <c r="B295" s="918" t="s">
        <v>292</v>
      </c>
      <c r="C295" s="316" t="s">
        <v>164</v>
      </c>
      <c r="D295" s="320">
        <v>31221</v>
      </c>
      <c r="E295" s="320">
        <f>+D295*E294/D294</f>
        <v>31221</v>
      </c>
      <c r="F295" s="320">
        <f>+E295*F294/E294</f>
        <v>31221</v>
      </c>
      <c r="G295" s="320">
        <f>+F295*G294/F294</f>
        <v>31221</v>
      </c>
      <c r="H295" s="320"/>
      <c r="I295" s="320"/>
      <c r="J295" s="320"/>
      <c r="K295" s="320"/>
      <c r="L295" s="320"/>
      <c r="M295" s="320"/>
      <c r="N295" s="316"/>
      <c r="O295" s="320">
        <v>9</v>
      </c>
      <c r="P295" s="320">
        <v>9</v>
      </c>
      <c r="Q295" s="320">
        <v>9</v>
      </c>
      <c r="R295" s="320">
        <v>9</v>
      </c>
      <c r="S295" s="320"/>
      <c r="T295" s="320"/>
      <c r="U295" s="320"/>
      <c r="V295" s="320"/>
      <c r="W295" s="320"/>
      <c r="X295" s="320"/>
      <c r="Y295" s="435">
        <f>Y294</f>
        <v>1</v>
      </c>
      <c r="Z295" s="435">
        <f t="shared" ref="Z295" si="766">Z294</f>
        <v>0</v>
      </c>
      <c r="AA295" s="435">
        <f t="shared" ref="AA295" si="767">AA294</f>
        <v>0</v>
      </c>
      <c r="AB295" s="435">
        <f t="shared" ref="AB295" si="768">AB294</f>
        <v>0</v>
      </c>
      <c r="AC295" s="435">
        <f t="shared" ref="AC295" si="769">AC294</f>
        <v>0</v>
      </c>
      <c r="AD295" s="435">
        <f t="shared" ref="AD295" si="770">AD294</f>
        <v>0</v>
      </c>
      <c r="AE295" s="435">
        <f t="shared" ref="AE295" si="771">AE294</f>
        <v>0</v>
      </c>
      <c r="AF295" s="435">
        <f t="shared" ref="AF295" si="772">AF294</f>
        <v>0</v>
      </c>
      <c r="AG295" s="435">
        <f t="shared" ref="AG295" si="773">AG294</f>
        <v>0</v>
      </c>
      <c r="AH295" s="435">
        <f t="shared" ref="AH295" si="774">AH294</f>
        <v>0</v>
      </c>
      <c r="AI295" s="435">
        <f t="shared" ref="AI295" si="775">AI294</f>
        <v>0</v>
      </c>
      <c r="AJ295" s="435">
        <f t="shared" ref="AJ295" si="776">AJ294</f>
        <v>0</v>
      </c>
      <c r="AK295" s="435">
        <f t="shared" ref="AK295" si="777">AK294</f>
        <v>0</v>
      </c>
      <c r="AL295" s="435">
        <f t="shared" ref="AL295" si="778">AL294</f>
        <v>0</v>
      </c>
      <c r="AM295" s="331"/>
    </row>
    <row r="296" spans="1:39" ht="15" outlineLevel="1">
      <c r="B296" s="918"/>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446"/>
      <c r="Z296" s="449"/>
      <c r="AA296" s="449"/>
      <c r="AB296" s="449"/>
      <c r="AC296" s="449"/>
      <c r="AD296" s="449"/>
      <c r="AE296" s="449"/>
      <c r="AF296" s="449"/>
      <c r="AG296" s="449"/>
      <c r="AH296" s="449"/>
      <c r="AI296" s="449"/>
      <c r="AJ296" s="449"/>
      <c r="AK296" s="449"/>
      <c r="AL296" s="449"/>
      <c r="AM296" s="331"/>
    </row>
    <row r="297" spans="1:39" ht="15" outlineLevel="1">
      <c r="A297" s="550">
        <v>23</v>
      </c>
      <c r="B297" s="997" t="s">
        <v>116</v>
      </c>
      <c r="C297" s="316" t="s">
        <v>25</v>
      </c>
      <c r="D297" s="320">
        <v>18591</v>
      </c>
      <c r="E297" s="320">
        <v>18591</v>
      </c>
      <c r="F297" s="320">
        <v>18591</v>
      </c>
      <c r="G297" s="320">
        <v>18591</v>
      </c>
      <c r="H297" s="320">
        <v>18591</v>
      </c>
      <c r="I297" s="320">
        <v>18591</v>
      </c>
      <c r="J297" s="320">
        <v>18591</v>
      </c>
      <c r="K297" s="320">
        <v>18591</v>
      </c>
      <c r="L297" s="320">
        <v>18591</v>
      </c>
      <c r="M297" s="320">
        <v>18591</v>
      </c>
      <c r="N297" s="316"/>
      <c r="O297" s="320">
        <v>4</v>
      </c>
      <c r="P297" s="320">
        <v>4</v>
      </c>
      <c r="Q297" s="320">
        <v>4</v>
      </c>
      <c r="R297" s="320">
        <v>4</v>
      </c>
      <c r="S297" s="320">
        <v>4</v>
      </c>
      <c r="T297" s="320">
        <v>4</v>
      </c>
      <c r="U297" s="320">
        <v>4</v>
      </c>
      <c r="V297" s="320">
        <v>4</v>
      </c>
      <c r="W297" s="320">
        <v>4</v>
      </c>
      <c r="X297" s="320">
        <v>4</v>
      </c>
      <c r="Y297" s="905">
        <v>1</v>
      </c>
      <c r="Z297" s="434"/>
      <c r="AA297" s="434"/>
      <c r="AB297" s="434"/>
      <c r="AC297" s="434"/>
      <c r="AD297" s="434"/>
      <c r="AE297" s="434"/>
      <c r="AF297" s="434"/>
      <c r="AG297" s="434"/>
      <c r="AH297" s="434"/>
      <c r="AI297" s="434"/>
      <c r="AJ297" s="434"/>
      <c r="AK297" s="434"/>
      <c r="AL297" s="434"/>
      <c r="AM297" s="321">
        <f>SUM(Y297:AL297)</f>
        <v>1</v>
      </c>
    </row>
    <row r="298" spans="1:39" ht="15" outlineLevel="1">
      <c r="B298" s="918" t="s">
        <v>292</v>
      </c>
      <c r="C298" s="316" t="s">
        <v>164</v>
      </c>
      <c r="D298" s="320">
        <v>13049</v>
      </c>
      <c r="E298" s="320">
        <f>+D298*E297/D297</f>
        <v>13049</v>
      </c>
      <c r="F298" s="320">
        <f>+E298*F297/E297</f>
        <v>13049</v>
      </c>
      <c r="G298" s="320">
        <f>+F298*G297/F297</f>
        <v>13049</v>
      </c>
      <c r="H298" s="320"/>
      <c r="I298" s="320"/>
      <c r="J298" s="320"/>
      <c r="K298" s="320"/>
      <c r="L298" s="320"/>
      <c r="M298" s="320"/>
      <c r="N298" s="316"/>
      <c r="O298" s="320">
        <v>3</v>
      </c>
      <c r="P298" s="320">
        <f>+O298*P297/O297</f>
        <v>3</v>
      </c>
      <c r="Q298" s="320">
        <f t="shared" ref="Q298" si="779">+P298*Q297/P297</f>
        <v>3</v>
      </c>
      <c r="R298" s="320">
        <f t="shared" ref="R298" si="780">+Q298*R297/Q297</f>
        <v>3</v>
      </c>
      <c r="S298" s="320"/>
      <c r="T298" s="320"/>
      <c r="U298" s="320"/>
      <c r="V298" s="320"/>
      <c r="W298" s="320"/>
      <c r="X298" s="320"/>
      <c r="Y298" s="435">
        <f>Y297</f>
        <v>1</v>
      </c>
      <c r="Z298" s="435">
        <f t="shared" ref="Z298" si="781">Z297</f>
        <v>0</v>
      </c>
      <c r="AA298" s="435">
        <f t="shared" ref="AA298" si="782">AA297</f>
        <v>0</v>
      </c>
      <c r="AB298" s="435">
        <f t="shared" ref="AB298" si="783">AB297</f>
        <v>0</v>
      </c>
      <c r="AC298" s="435">
        <f t="shared" ref="AC298" si="784">AC297</f>
        <v>0</v>
      </c>
      <c r="AD298" s="435">
        <f t="shared" ref="AD298" si="785">AD297</f>
        <v>0</v>
      </c>
      <c r="AE298" s="435">
        <f t="shared" ref="AE298" si="786">AE297</f>
        <v>0</v>
      </c>
      <c r="AF298" s="435">
        <f t="shared" ref="AF298" si="787">AF297</f>
        <v>0</v>
      </c>
      <c r="AG298" s="435">
        <f t="shared" ref="AG298" si="788">AG297</f>
        <v>0</v>
      </c>
      <c r="AH298" s="435">
        <f t="shared" ref="AH298" si="789">AH297</f>
        <v>0</v>
      </c>
      <c r="AI298" s="435">
        <f t="shared" ref="AI298" si="790">AI297</f>
        <v>0</v>
      </c>
      <c r="AJ298" s="435">
        <f t="shared" ref="AJ298" si="791">AJ297</f>
        <v>0</v>
      </c>
      <c r="AK298" s="435">
        <f t="shared" ref="AK298" si="792">AK297</f>
        <v>0</v>
      </c>
      <c r="AL298" s="435">
        <f t="shared" ref="AL298" si="793">AL297</f>
        <v>0</v>
      </c>
      <c r="AM298" s="331"/>
    </row>
    <row r="299" spans="1:39" ht="15" outlineLevel="1">
      <c r="B299" s="1004"/>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446"/>
      <c r="Z299" s="449"/>
      <c r="AA299" s="449"/>
      <c r="AB299" s="449"/>
      <c r="AC299" s="449"/>
      <c r="AD299" s="449"/>
      <c r="AE299" s="449"/>
      <c r="AF299" s="449"/>
      <c r="AG299" s="449"/>
      <c r="AH299" s="449"/>
      <c r="AI299" s="449"/>
      <c r="AJ299" s="449"/>
      <c r="AK299" s="449"/>
      <c r="AL299" s="449"/>
      <c r="AM299" s="331"/>
    </row>
    <row r="300" spans="1:39" ht="15" outlineLevel="1">
      <c r="A300" s="550">
        <v>24</v>
      </c>
      <c r="B300" s="997" t="s">
        <v>117</v>
      </c>
      <c r="C300" s="316" t="s">
        <v>25</v>
      </c>
      <c r="D300" s="320">
        <v>747287</v>
      </c>
      <c r="E300" s="320">
        <v>747287</v>
      </c>
      <c r="F300" s="320">
        <v>747287</v>
      </c>
      <c r="G300" s="320">
        <v>747287</v>
      </c>
      <c r="H300" s="320">
        <v>747287</v>
      </c>
      <c r="I300" s="320">
        <v>745739</v>
      </c>
      <c r="J300" s="320">
        <v>745739</v>
      </c>
      <c r="K300" s="320">
        <v>745739</v>
      </c>
      <c r="L300" s="320">
        <v>745739</v>
      </c>
      <c r="M300" s="320">
        <v>656028</v>
      </c>
      <c r="N300" s="316"/>
      <c r="O300" s="320">
        <v>58</v>
      </c>
      <c r="P300" s="320">
        <v>58</v>
      </c>
      <c r="Q300" s="320">
        <v>58</v>
      </c>
      <c r="R300" s="320">
        <v>58</v>
      </c>
      <c r="S300" s="320">
        <v>58</v>
      </c>
      <c r="T300" s="320">
        <v>57</v>
      </c>
      <c r="U300" s="320">
        <v>57</v>
      </c>
      <c r="V300" s="320">
        <v>57</v>
      </c>
      <c r="W300" s="320">
        <v>57</v>
      </c>
      <c r="X300" s="320">
        <v>45</v>
      </c>
      <c r="Y300" s="905">
        <v>1</v>
      </c>
      <c r="Z300" s="434"/>
      <c r="AA300" s="434"/>
      <c r="AB300" s="434"/>
      <c r="AC300" s="434"/>
      <c r="AD300" s="434"/>
      <c r="AE300" s="434"/>
      <c r="AF300" s="434"/>
      <c r="AG300" s="434"/>
      <c r="AH300" s="434"/>
      <c r="AI300" s="434"/>
      <c r="AJ300" s="434"/>
      <c r="AK300" s="434"/>
      <c r="AL300" s="434"/>
      <c r="AM300" s="321">
        <f>SUM(Y300:AL300)</f>
        <v>1</v>
      </c>
    </row>
    <row r="301" spans="1:39" ht="15" outlineLevel="1">
      <c r="B301" s="918" t="s">
        <v>292</v>
      </c>
      <c r="C301" s="316" t="s">
        <v>164</v>
      </c>
      <c r="D301" s="320"/>
      <c r="E301" s="320"/>
      <c r="F301" s="320"/>
      <c r="G301" s="320"/>
      <c r="H301" s="320"/>
      <c r="I301" s="320"/>
      <c r="J301" s="320"/>
      <c r="K301" s="320"/>
      <c r="L301" s="320"/>
      <c r="M301" s="320"/>
      <c r="N301" s="316"/>
      <c r="O301" s="320"/>
      <c r="P301" s="320"/>
      <c r="Q301" s="320"/>
      <c r="R301" s="320"/>
      <c r="S301" s="320"/>
      <c r="T301" s="320"/>
      <c r="U301" s="320"/>
      <c r="V301" s="320"/>
      <c r="W301" s="320"/>
      <c r="X301" s="320"/>
      <c r="Y301" s="435">
        <f>Y300</f>
        <v>1</v>
      </c>
      <c r="Z301" s="435">
        <f t="shared" ref="Z301" si="794">Z300</f>
        <v>0</v>
      </c>
      <c r="AA301" s="435">
        <f t="shared" ref="AA301" si="795">AA300</f>
        <v>0</v>
      </c>
      <c r="AB301" s="435">
        <f t="shared" ref="AB301" si="796">AB300</f>
        <v>0</v>
      </c>
      <c r="AC301" s="435">
        <f t="shared" ref="AC301" si="797">AC300</f>
        <v>0</v>
      </c>
      <c r="AD301" s="435">
        <f t="shared" ref="AD301" si="798">AD300</f>
        <v>0</v>
      </c>
      <c r="AE301" s="435">
        <f t="shared" ref="AE301" si="799">AE300</f>
        <v>0</v>
      </c>
      <c r="AF301" s="435">
        <f t="shared" ref="AF301" si="800">AF300</f>
        <v>0</v>
      </c>
      <c r="AG301" s="435">
        <f t="shared" ref="AG301" si="801">AG300</f>
        <v>0</v>
      </c>
      <c r="AH301" s="435">
        <f t="shared" ref="AH301" si="802">AH300</f>
        <v>0</v>
      </c>
      <c r="AI301" s="435">
        <f t="shared" ref="AI301" si="803">AI300</f>
        <v>0</v>
      </c>
      <c r="AJ301" s="435">
        <f t="shared" ref="AJ301" si="804">AJ300</f>
        <v>0</v>
      </c>
      <c r="AK301" s="435">
        <f t="shared" ref="AK301" si="805">AK300</f>
        <v>0</v>
      </c>
      <c r="AL301" s="435">
        <f t="shared" ref="AL301" si="806">AL300</f>
        <v>0</v>
      </c>
      <c r="AM301" s="331"/>
    </row>
    <row r="302" spans="1:39" ht="15" outlineLevel="1">
      <c r="B302" s="918"/>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436"/>
      <c r="Z302" s="449"/>
      <c r="AA302" s="449"/>
      <c r="AB302" s="449"/>
      <c r="AC302" s="449"/>
      <c r="AD302" s="449"/>
      <c r="AE302" s="449"/>
      <c r="AF302" s="449"/>
      <c r="AG302" s="449"/>
      <c r="AH302" s="449"/>
      <c r="AI302" s="449"/>
      <c r="AJ302" s="449"/>
      <c r="AK302" s="449"/>
      <c r="AL302" s="449"/>
      <c r="AM302" s="331"/>
    </row>
    <row r="303" spans="1:39" ht="15.6" outlineLevel="1">
      <c r="B303" s="996" t="s">
        <v>512</v>
      </c>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436"/>
      <c r="Z303" s="449"/>
      <c r="AA303" s="449"/>
      <c r="AB303" s="449"/>
      <c r="AC303" s="449"/>
      <c r="AD303" s="449"/>
      <c r="AE303" s="449"/>
      <c r="AF303" s="449"/>
      <c r="AG303" s="449"/>
      <c r="AH303" s="449"/>
      <c r="AI303" s="449"/>
      <c r="AJ303" s="449"/>
      <c r="AK303" s="449"/>
      <c r="AL303" s="449"/>
      <c r="AM303" s="331"/>
    </row>
    <row r="304" spans="1:39" ht="15" outlineLevel="1">
      <c r="A304" s="550">
        <v>25</v>
      </c>
      <c r="B304" s="997" t="s">
        <v>118</v>
      </c>
      <c r="C304" s="316" t="s">
        <v>25</v>
      </c>
      <c r="D304" s="320">
        <v>157712</v>
      </c>
      <c r="E304" s="320">
        <v>157712</v>
      </c>
      <c r="F304" s="320">
        <v>157712</v>
      </c>
      <c r="G304" s="320">
        <v>157712</v>
      </c>
      <c r="H304" s="320">
        <v>157712</v>
      </c>
      <c r="I304" s="320">
        <v>157712</v>
      </c>
      <c r="J304" s="320">
        <v>157712</v>
      </c>
      <c r="K304" s="320">
        <v>157712</v>
      </c>
      <c r="L304" s="320">
        <v>157712</v>
      </c>
      <c r="M304" s="320">
        <v>157712</v>
      </c>
      <c r="N304" s="320">
        <v>12</v>
      </c>
      <c r="O304" s="320">
        <v>21</v>
      </c>
      <c r="P304" s="320">
        <v>21</v>
      </c>
      <c r="Q304" s="320">
        <v>21</v>
      </c>
      <c r="R304" s="320">
        <v>21</v>
      </c>
      <c r="S304" s="320">
        <v>21</v>
      </c>
      <c r="T304" s="320">
        <v>21</v>
      </c>
      <c r="U304" s="320">
        <v>21</v>
      </c>
      <c r="V304" s="320">
        <v>21</v>
      </c>
      <c r="W304" s="320">
        <v>21</v>
      </c>
      <c r="X304" s="320">
        <v>21</v>
      </c>
      <c r="Y304" s="450"/>
      <c r="Z304" s="434"/>
      <c r="AA304" s="905">
        <v>1</v>
      </c>
      <c r="AB304" s="434"/>
      <c r="AC304" s="434"/>
      <c r="AD304" s="434"/>
      <c r="AE304" s="434"/>
      <c r="AF304" s="434"/>
      <c r="AG304" s="439"/>
      <c r="AH304" s="439"/>
      <c r="AI304" s="439"/>
      <c r="AJ304" s="439"/>
      <c r="AK304" s="439"/>
      <c r="AL304" s="439"/>
      <c r="AM304" s="321">
        <f>SUM(Y304:AL304)</f>
        <v>1</v>
      </c>
    </row>
    <row r="305" spans="1:39" ht="15" outlineLevel="1">
      <c r="B305" s="918" t="s">
        <v>292</v>
      </c>
      <c r="C305" s="316" t="s">
        <v>164</v>
      </c>
      <c r="D305" s="320"/>
      <c r="E305" s="320"/>
      <c r="F305" s="320"/>
      <c r="G305" s="320"/>
      <c r="H305" s="320"/>
      <c r="I305" s="320"/>
      <c r="J305" s="320"/>
      <c r="K305" s="320"/>
      <c r="L305" s="320"/>
      <c r="M305" s="320"/>
      <c r="N305" s="320">
        <f>N304</f>
        <v>12</v>
      </c>
      <c r="O305" s="320"/>
      <c r="P305" s="320"/>
      <c r="Q305" s="320"/>
      <c r="R305" s="320"/>
      <c r="S305" s="320"/>
      <c r="T305" s="320"/>
      <c r="U305" s="320"/>
      <c r="V305" s="320"/>
      <c r="W305" s="320"/>
      <c r="X305" s="320"/>
      <c r="Y305" s="435">
        <f>Y304</f>
        <v>0</v>
      </c>
      <c r="Z305" s="435">
        <f t="shared" ref="Z305" si="807">Z304</f>
        <v>0</v>
      </c>
      <c r="AA305" s="435">
        <f t="shared" ref="AA305" si="808">AA304</f>
        <v>1</v>
      </c>
      <c r="AB305" s="435">
        <f t="shared" ref="AB305" si="809">AB304</f>
        <v>0</v>
      </c>
      <c r="AC305" s="435">
        <f t="shared" ref="AC305" si="810">AC304</f>
        <v>0</v>
      </c>
      <c r="AD305" s="435">
        <f t="shared" ref="AD305" si="811">AD304</f>
        <v>0</v>
      </c>
      <c r="AE305" s="435">
        <f t="shared" ref="AE305" si="812">AE304</f>
        <v>0</v>
      </c>
      <c r="AF305" s="435">
        <f t="shared" ref="AF305" si="813">AF304</f>
        <v>0</v>
      </c>
      <c r="AG305" s="435">
        <f t="shared" ref="AG305" si="814">AG304</f>
        <v>0</v>
      </c>
      <c r="AH305" s="435">
        <f t="shared" ref="AH305" si="815">AH304</f>
        <v>0</v>
      </c>
      <c r="AI305" s="435">
        <f t="shared" ref="AI305" si="816">AI304</f>
        <v>0</v>
      </c>
      <c r="AJ305" s="435">
        <f t="shared" ref="AJ305" si="817">AJ304</f>
        <v>0</v>
      </c>
      <c r="AK305" s="435">
        <f t="shared" ref="AK305" si="818">AK304</f>
        <v>0</v>
      </c>
      <c r="AL305" s="435">
        <f t="shared" ref="AL305" si="819">AL304</f>
        <v>0</v>
      </c>
      <c r="AM305" s="331"/>
    </row>
    <row r="306" spans="1:39" ht="15" outlineLevel="1">
      <c r="B306" s="918"/>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436"/>
      <c r="Z306" s="449"/>
      <c r="AA306" s="449"/>
      <c r="AB306" s="449"/>
      <c r="AC306" s="449"/>
      <c r="AD306" s="449"/>
      <c r="AE306" s="449"/>
      <c r="AF306" s="449"/>
      <c r="AG306" s="449"/>
      <c r="AH306" s="449"/>
      <c r="AI306" s="449"/>
      <c r="AJ306" s="449"/>
      <c r="AK306" s="449"/>
      <c r="AL306" s="449"/>
      <c r="AM306" s="331"/>
    </row>
    <row r="307" spans="1:39" ht="15" outlineLevel="1">
      <c r="A307" s="550">
        <v>26</v>
      </c>
      <c r="B307" s="997" t="s">
        <v>119</v>
      </c>
      <c r="C307" s="316" t="s">
        <v>25</v>
      </c>
      <c r="D307" s="320">
        <f>24740964-900782</f>
        <v>23840182</v>
      </c>
      <c r="E307" s="320">
        <f>23977370-E310</f>
        <v>23076588</v>
      </c>
      <c r="F307" s="320">
        <f>23977370-F310</f>
        <v>23076588</v>
      </c>
      <c r="G307" s="320">
        <f>23977370-G310</f>
        <v>23076588</v>
      </c>
      <c r="H307" s="320">
        <f>23977370-H310</f>
        <v>23076588</v>
      </c>
      <c r="I307" s="320">
        <f>23855235-I310</f>
        <v>22954453</v>
      </c>
      <c r="J307" s="320">
        <f>23855235-J310</f>
        <v>22954453</v>
      </c>
      <c r="K307" s="320">
        <f>23855235-K310</f>
        <v>22954453</v>
      </c>
      <c r="L307" s="320">
        <f>23799097-L310</f>
        <v>22898315</v>
      </c>
      <c r="M307" s="320">
        <f>23799097-M310</f>
        <v>22898315</v>
      </c>
      <c r="N307" s="320">
        <v>12</v>
      </c>
      <c r="O307" s="320">
        <v>3341</v>
      </c>
      <c r="P307" s="320">
        <v>3203</v>
      </c>
      <c r="Q307" s="320">
        <v>3203</v>
      </c>
      <c r="R307" s="320">
        <v>3203</v>
      </c>
      <c r="S307" s="320">
        <v>3203</v>
      </c>
      <c r="T307" s="320">
        <v>3185</v>
      </c>
      <c r="U307" s="320">
        <v>3185</v>
      </c>
      <c r="V307" s="320">
        <v>3185</v>
      </c>
      <c r="W307" s="320">
        <v>3172</v>
      </c>
      <c r="X307" s="320">
        <v>3172</v>
      </c>
      <c r="Y307" s="450"/>
      <c r="Z307" s="905">
        <v>0.37457889486727591</v>
      </c>
      <c r="AA307" s="905">
        <v>0.4381921214638127</v>
      </c>
      <c r="AB307" s="905">
        <v>0.10317239588917215</v>
      </c>
      <c r="AC307" s="905">
        <v>8.4056587779739067E-2</v>
      </c>
      <c r="AD307" s="906"/>
      <c r="AE307" s="434"/>
      <c r="AF307" s="434"/>
      <c r="AG307" s="439"/>
      <c r="AH307" s="439"/>
      <c r="AI307" s="439"/>
      <c r="AJ307" s="439"/>
      <c r="AK307" s="439"/>
      <c r="AL307" s="439"/>
      <c r="AM307" s="321">
        <f>SUM(Y307:AL307)</f>
        <v>0.99999999999999978</v>
      </c>
    </row>
    <row r="308" spans="1:39" s="923" customFormat="1" ht="15" outlineLevel="1">
      <c r="A308" s="917"/>
      <c r="B308" s="918" t="s">
        <v>292</v>
      </c>
      <c r="C308" s="919" t="s">
        <v>164</v>
      </c>
      <c r="D308" s="320">
        <v>1890561</v>
      </c>
      <c r="E308" s="320">
        <v>2246961</v>
      </c>
      <c r="F308" s="320">
        <v>2272927</v>
      </c>
      <c r="G308" s="320">
        <f>+F308*(G307/F307)</f>
        <v>2272927</v>
      </c>
      <c r="H308" s="920"/>
      <c r="I308" s="920"/>
      <c r="J308" s="920"/>
      <c r="K308" s="920"/>
      <c r="L308" s="920"/>
      <c r="M308" s="920"/>
      <c r="N308" s="920">
        <f>N307</f>
        <v>12</v>
      </c>
      <c r="O308" s="920">
        <v>303</v>
      </c>
      <c r="P308" s="320">
        <v>367</v>
      </c>
      <c r="Q308" s="320">
        <v>372</v>
      </c>
      <c r="R308" s="320">
        <f t="shared" ref="R308" si="820">+Q308*R307/Q307</f>
        <v>372</v>
      </c>
      <c r="S308" s="920"/>
      <c r="T308" s="920"/>
      <c r="U308" s="920"/>
      <c r="V308" s="920"/>
      <c r="W308" s="920"/>
      <c r="X308" s="920"/>
      <c r="Y308" s="921">
        <f>Y307</f>
        <v>0</v>
      </c>
      <c r="Z308" s="921">
        <f t="shared" ref="Z308" si="821">Z307</f>
        <v>0.37457889486727591</v>
      </c>
      <c r="AA308" s="921">
        <f t="shared" ref="AA308" si="822">AA307</f>
        <v>0.4381921214638127</v>
      </c>
      <c r="AB308" s="921">
        <f t="shared" ref="AB308" si="823">AB307</f>
        <v>0.10317239588917215</v>
      </c>
      <c r="AC308" s="921">
        <f t="shared" ref="AC308" si="824">AC307</f>
        <v>8.4056587779739067E-2</v>
      </c>
      <c r="AD308" s="921">
        <f t="shared" ref="AD308" si="825">AD307</f>
        <v>0</v>
      </c>
      <c r="AE308" s="921">
        <f t="shared" ref="AE308" si="826">AE307</f>
        <v>0</v>
      </c>
      <c r="AF308" s="921">
        <f t="shared" ref="AF308" si="827">AF307</f>
        <v>0</v>
      </c>
      <c r="AG308" s="921">
        <f t="shared" ref="AG308" si="828">AG307</f>
        <v>0</v>
      </c>
      <c r="AH308" s="921">
        <f t="shared" ref="AH308" si="829">AH307</f>
        <v>0</v>
      </c>
      <c r="AI308" s="921">
        <f t="shared" ref="AI308" si="830">AI307</f>
        <v>0</v>
      </c>
      <c r="AJ308" s="921">
        <f t="shared" ref="AJ308" si="831">AJ307</f>
        <v>0</v>
      </c>
      <c r="AK308" s="921">
        <f t="shared" ref="AK308" si="832">AK307</f>
        <v>0</v>
      </c>
      <c r="AL308" s="921">
        <f t="shared" ref="AL308" si="833">AL307</f>
        <v>0</v>
      </c>
      <c r="AM308" s="922"/>
    </row>
    <row r="309" spans="1:39" ht="15.6" outlineLevel="1">
      <c r="B309" s="996" t="s">
        <v>502</v>
      </c>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36"/>
      <c r="Z309" s="449"/>
      <c r="AA309" s="449"/>
      <c r="AB309" s="449"/>
      <c r="AC309" s="449"/>
      <c r="AD309" s="449"/>
      <c r="AE309" s="449"/>
      <c r="AF309" s="449"/>
      <c r="AG309" s="449"/>
      <c r="AH309" s="449"/>
      <c r="AI309" s="449"/>
      <c r="AJ309" s="449"/>
      <c r="AK309" s="449"/>
      <c r="AL309" s="449"/>
      <c r="AM309" s="331"/>
    </row>
    <row r="310" spans="1:39" ht="15" outlineLevel="1">
      <c r="A310" s="550">
        <v>15</v>
      </c>
      <c r="B310" s="997" t="s">
        <v>816</v>
      </c>
      <c r="C310" s="316" t="s">
        <v>25</v>
      </c>
      <c r="D310" s="320">
        <v>900782</v>
      </c>
      <c r="E310" s="320">
        <v>900782</v>
      </c>
      <c r="F310" s="320">
        <v>900782</v>
      </c>
      <c r="G310" s="320">
        <v>900782</v>
      </c>
      <c r="H310" s="320">
        <v>900782</v>
      </c>
      <c r="I310" s="320">
        <v>900782</v>
      </c>
      <c r="J310" s="320">
        <v>900782</v>
      </c>
      <c r="K310" s="320">
        <v>900782</v>
      </c>
      <c r="L310" s="320">
        <v>900782</v>
      </c>
      <c r="M310" s="320">
        <v>900782</v>
      </c>
      <c r="N310" s="320">
        <v>0</v>
      </c>
      <c r="O310" s="320"/>
      <c r="P310" s="320"/>
      <c r="Q310" s="320"/>
      <c r="R310" s="320"/>
      <c r="S310" s="320"/>
      <c r="T310" s="320"/>
      <c r="U310" s="320"/>
      <c r="V310" s="320"/>
      <c r="W310" s="320"/>
      <c r="X310" s="320"/>
      <c r="Y310" s="450"/>
      <c r="Z310" s="434"/>
      <c r="AA310" s="905"/>
      <c r="AB310" s="434"/>
      <c r="AC310" s="434"/>
      <c r="AD310" s="434">
        <v>1</v>
      </c>
      <c r="AE310" s="434"/>
      <c r="AF310" s="434"/>
      <c r="AG310" s="439"/>
      <c r="AH310" s="439"/>
      <c r="AI310" s="439"/>
      <c r="AJ310" s="439"/>
      <c r="AK310" s="439"/>
      <c r="AL310" s="439"/>
      <c r="AM310" s="321">
        <f>SUM(Y310:AL310)</f>
        <v>1</v>
      </c>
    </row>
    <row r="311" spans="1:39" ht="15" outlineLevel="1">
      <c r="B311" s="918" t="s">
        <v>292</v>
      </c>
      <c r="C311" s="316" t="s">
        <v>164</v>
      </c>
      <c r="D311" s="320"/>
      <c r="E311" s="320"/>
      <c r="F311" s="320"/>
      <c r="G311" s="320"/>
      <c r="H311" s="320"/>
      <c r="I311" s="320"/>
      <c r="J311" s="320"/>
      <c r="K311" s="320"/>
      <c r="L311" s="320"/>
      <c r="M311" s="320"/>
      <c r="N311" s="320">
        <f>N310</f>
        <v>0</v>
      </c>
      <c r="O311" s="320"/>
      <c r="P311" s="320"/>
      <c r="Q311" s="320"/>
      <c r="R311" s="320"/>
      <c r="S311" s="320"/>
      <c r="T311" s="320"/>
      <c r="U311" s="320"/>
      <c r="V311" s="320"/>
      <c r="W311" s="320"/>
      <c r="X311" s="320"/>
      <c r="Y311" s="435">
        <f>Y310</f>
        <v>0</v>
      </c>
      <c r="Z311" s="435">
        <f t="shared" ref="Z311:AC311" si="834">Z310</f>
        <v>0</v>
      </c>
      <c r="AA311" s="435">
        <f t="shared" si="834"/>
        <v>0</v>
      </c>
      <c r="AB311" s="435">
        <f t="shared" si="834"/>
        <v>0</v>
      </c>
      <c r="AC311" s="435">
        <f t="shared" si="834"/>
        <v>0</v>
      </c>
      <c r="AD311" s="435">
        <f>AD310</f>
        <v>1</v>
      </c>
      <c r="AE311" s="435">
        <f t="shared" ref="AE311:AL311" si="835">AE310</f>
        <v>0</v>
      </c>
      <c r="AF311" s="435">
        <f t="shared" si="835"/>
        <v>0</v>
      </c>
      <c r="AG311" s="435">
        <f t="shared" si="835"/>
        <v>0</v>
      </c>
      <c r="AH311" s="435">
        <f t="shared" si="835"/>
        <v>0</v>
      </c>
      <c r="AI311" s="435">
        <f t="shared" si="835"/>
        <v>0</v>
      </c>
      <c r="AJ311" s="435">
        <f t="shared" si="835"/>
        <v>0</v>
      </c>
      <c r="AK311" s="435">
        <f t="shared" si="835"/>
        <v>0</v>
      </c>
      <c r="AL311" s="435">
        <f t="shared" si="835"/>
        <v>0</v>
      </c>
      <c r="AM311" s="331"/>
    </row>
    <row r="312" spans="1:39" ht="15" outlineLevel="1">
      <c r="B312" s="918"/>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36"/>
      <c r="Z312" s="449"/>
      <c r="AA312" s="449"/>
      <c r="AB312" s="449"/>
      <c r="AC312" s="449"/>
      <c r="AD312" s="449"/>
      <c r="AE312" s="449"/>
      <c r="AF312" s="449"/>
      <c r="AG312" s="449"/>
      <c r="AH312" s="449"/>
      <c r="AI312" s="449"/>
      <c r="AJ312" s="449"/>
      <c r="AK312" s="449"/>
      <c r="AL312" s="449"/>
      <c r="AM312" s="331"/>
    </row>
    <row r="313" spans="1:39" ht="15" outlineLevel="1">
      <c r="A313" s="550">
        <v>27</v>
      </c>
      <c r="B313" s="997" t="s">
        <v>120</v>
      </c>
      <c r="C313" s="316" t="s">
        <v>25</v>
      </c>
      <c r="D313" s="320">
        <v>65908</v>
      </c>
      <c r="E313" s="320">
        <v>65908</v>
      </c>
      <c r="F313" s="320">
        <v>62249</v>
      </c>
      <c r="G313" s="320">
        <v>56749</v>
      </c>
      <c r="H313" s="320">
        <v>53584</v>
      </c>
      <c r="I313" s="320">
        <v>44903</v>
      </c>
      <c r="J313" s="320">
        <v>42087</v>
      </c>
      <c r="K313" s="320">
        <v>33654</v>
      </c>
      <c r="L313" s="320">
        <v>27309</v>
      </c>
      <c r="M313" s="320">
        <v>22379</v>
      </c>
      <c r="N313" s="320">
        <v>12</v>
      </c>
      <c r="O313" s="320">
        <v>12</v>
      </c>
      <c r="P313" s="320">
        <v>12</v>
      </c>
      <c r="Q313" s="320">
        <v>12</v>
      </c>
      <c r="R313" s="320">
        <v>11</v>
      </c>
      <c r="S313" s="320">
        <v>11</v>
      </c>
      <c r="T313" s="320">
        <v>10</v>
      </c>
      <c r="U313" s="320">
        <v>9</v>
      </c>
      <c r="V313" s="320">
        <v>8</v>
      </c>
      <c r="W313" s="320">
        <v>7</v>
      </c>
      <c r="X313" s="320">
        <v>6</v>
      </c>
      <c r="Y313" s="450"/>
      <c r="Z313" s="905">
        <v>1</v>
      </c>
      <c r="AA313" s="434"/>
      <c r="AB313" s="434"/>
      <c r="AC313" s="434"/>
      <c r="AD313" s="434"/>
      <c r="AE313" s="434"/>
      <c r="AF313" s="434"/>
      <c r="AG313" s="439"/>
      <c r="AH313" s="439"/>
      <c r="AI313" s="439"/>
      <c r="AJ313" s="439"/>
      <c r="AK313" s="439"/>
      <c r="AL313" s="439"/>
      <c r="AM313" s="321">
        <f>SUM(Y313:AL313)</f>
        <v>1</v>
      </c>
    </row>
    <row r="314" spans="1:39" ht="15" outlineLevel="1">
      <c r="B314" s="918" t="s">
        <v>292</v>
      </c>
      <c r="C314" s="316" t="s">
        <v>164</v>
      </c>
      <c r="D314" s="320"/>
      <c r="E314" s="320"/>
      <c r="F314" s="320"/>
      <c r="G314" s="320"/>
      <c r="H314" s="320"/>
      <c r="I314" s="320"/>
      <c r="J314" s="320"/>
      <c r="K314" s="320"/>
      <c r="L314" s="320"/>
      <c r="M314" s="320"/>
      <c r="N314" s="320">
        <f>N313</f>
        <v>12</v>
      </c>
      <c r="O314" s="320"/>
      <c r="P314" s="320"/>
      <c r="Q314" s="320"/>
      <c r="R314" s="320"/>
      <c r="S314" s="320"/>
      <c r="T314" s="320"/>
      <c r="U314" s="320"/>
      <c r="V314" s="320"/>
      <c r="W314" s="320"/>
      <c r="X314" s="320"/>
      <c r="Y314" s="435">
        <f>Y313</f>
        <v>0</v>
      </c>
      <c r="Z314" s="435">
        <f t="shared" ref="Z314" si="836">Z313</f>
        <v>1</v>
      </c>
      <c r="AA314" s="435">
        <f t="shared" ref="AA314" si="837">AA313</f>
        <v>0</v>
      </c>
      <c r="AB314" s="435">
        <f t="shared" ref="AB314" si="838">AB313</f>
        <v>0</v>
      </c>
      <c r="AC314" s="435">
        <f t="shared" ref="AC314" si="839">AC313</f>
        <v>0</v>
      </c>
      <c r="AD314" s="435">
        <f t="shared" ref="AD314" si="840">AD313</f>
        <v>0</v>
      </c>
      <c r="AE314" s="435">
        <f t="shared" ref="AE314" si="841">AE313</f>
        <v>0</v>
      </c>
      <c r="AF314" s="435">
        <f t="shared" ref="AF314" si="842">AF313</f>
        <v>0</v>
      </c>
      <c r="AG314" s="435">
        <f t="shared" ref="AG314" si="843">AG313</f>
        <v>0</v>
      </c>
      <c r="AH314" s="435">
        <f t="shared" ref="AH314" si="844">AH313</f>
        <v>0</v>
      </c>
      <c r="AI314" s="435">
        <f t="shared" ref="AI314" si="845">AI313</f>
        <v>0</v>
      </c>
      <c r="AJ314" s="435">
        <f t="shared" ref="AJ314" si="846">AJ313</f>
        <v>0</v>
      </c>
      <c r="AK314" s="435">
        <f t="shared" ref="AK314" si="847">AK313</f>
        <v>0</v>
      </c>
      <c r="AL314" s="435">
        <f t="shared" ref="AL314" si="848">AL313</f>
        <v>0</v>
      </c>
      <c r="AM314" s="331"/>
    </row>
    <row r="315" spans="1:39" ht="15" outlineLevel="1">
      <c r="B315" s="918"/>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436"/>
      <c r="Z315" s="449"/>
      <c r="AA315" s="449"/>
      <c r="AB315" s="449"/>
      <c r="AC315" s="449"/>
      <c r="AD315" s="449"/>
      <c r="AE315" s="449"/>
      <c r="AF315" s="449"/>
      <c r="AG315" s="449"/>
      <c r="AH315" s="449"/>
      <c r="AI315" s="449"/>
      <c r="AJ315" s="449"/>
      <c r="AK315" s="449"/>
      <c r="AL315" s="449"/>
      <c r="AM315" s="331"/>
    </row>
    <row r="316" spans="1:39" ht="15" outlineLevel="1">
      <c r="A316" s="550">
        <v>28</v>
      </c>
      <c r="B316" s="997" t="s">
        <v>121</v>
      </c>
      <c r="C316" s="316" t="s">
        <v>25</v>
      </c>
      <c r="D316" s="320">
        <v>339878</v>
      </c>
      <c r="E316" s="320">
        <v>339878</v>
      </c>
      <c r="F316" s="320">
        <v>339878</v>
      </c>
      <c r="G316" s="320">
        <v>339878</v>
      </c>
      <c r="H316" s="320">
        <v>339878</v>
      </c>
      <c r="I316" s="320">
        <v>339878</v>
      </c>
      <c r="J316" s="320">
        <v>339878</v>
      </c>
      <c r="K316" s="320">
        <v>339878</v>
      </c>
      <c r="L316" s="320">
        <v>339878</v>
      </c>
      <c r="M316" s="320">
        <v>339878</v>
      </c>
      <c r="N316" s="320">
        <v>12</v>
      </c>
      <c r="O316" s="320">
        <v>64</v>
      </c>
      <c r="P316" s="320">
        <v>64</v>
      </c>
      <c r="Q316" s="320">
        <v>64</v>
      </c>
      <c r="R316" s="320">
        <v>64</v>
      </c>
      <c r="S316" s="320">
        <v>64</v>
      </c>
      <c r="T316" s="320">
        <v>64</v>
      </c>
      <c r="U316" s="320">
        <v>64</v>
      </c>
      <c r="V316" s="320">
        <v>64</v>
      </c>
      <c r="W316" s="320">
        <v>64</v>
      </c>
      <c r="X316" s="320">
        <v>64</v>
      </c>
      <c r="Y316" s="450"/>
      <c r="Z316" s="434"/>
      <c r="AA316" s="905">
        <v>1</v>
      </c>
      <c r="AB316" s="434"/>
      <c r="AC316" s="434"/>
      <c r="AD316" s="434"/>
      <c r="AE316" s="434"/>
      <c r="AF316" s="434"/>
      <c r="AG316" s="439"/>
      <c r="AH316" s="439"/>
      <c r="AI316" s="439"/>
      <c r="AJ316" s="439"/>
      <c r="AK316" s="439"/>
      <c r="AL316" s="439"/>
      <c r="AM316" s="321">
        <f>SUM(Y316:AL316)</f>
        <v>1</v>
      </c>
    </row>
    <row r="317" spans="1:39" ht="15" outlineLevel="1">
      <c r="B317" s="918" t="s">
        <v>292</v>
      </c>
      <c r="C317" s="316" t="s">
        <v>164</v>
      </c>
      <c r="D317" s="320"/>
      <c r="E317" s="320"/>
      <c r="F317" s="320"/>
      <c r="G317" s="320"/>
      <c r="H317" s="320"/>
      <c r="I317" s="320"/>
      <c r="J317" s="320"/>
      <c r="K317" s="320"/>
      <c r="L317" s="320"/>
      <c r="M317" s="320"/>
      <c r="N317" s="320">
        <f>N316</f>
        <v>12</v>
      </c>
      <c r="O317" s="320"/>
      <c r="P317" s="320"/>
      <c r="Q317" s="320"/>
      <c r="R317" s="320"/>
      <c r="S317" s="320"/>
      <c r="T317" s="320"/>
      <c r="U317" s="320"/>
      <c r="V317" s="320"/>
      <c r="W317" s="320"/>
      <c r="X317" s="320"/>
      <c r="Y317" s="435">
        <f>Y316</f>
        <v>0</v>
      </c>
      <c r="Z317" s="435">
        <f t="shared" ref="Z317" si="849">Z316</f>
        <v>0</v>
      </c>
      <c r="AA317" s="435">
        <f t="shared" ref="AA317" si="850">AA316</f>
        <v>1</v>
      </c>
      <c r="AB317" s="435">
        <f t="shared" ref="AB317" si="851">AB316</f>
        <v>0</v>
      </c>
      <c r="AC317" s="435">
        <f t="shared" ref="AC317" si="852">AC316</f>
        <v>0</v>
      </c>
      <c r="AD317" s="435">
        <f t="shared" ref="AD317" si="853">AD316</f>
        <v>0</v>
      </c>
      <c r="AE317" s="435">
        <f t="shared" ref="AE317" si="854">AE316</f>
        <v>0</v>
      </c>
      <c r="AF317" s="435">
        <f t="shared" ref="AF317" si="855">AF316</f>
        <v>0</v>
      </c>
      <c r="AG317" s="435">
        <f t="shared" ref="AG317" si="856">AG316</f>
        <v>0</v>
      </c>
      <c r="AH317" s="435">
        <f t="shared" ref="AH317" si="857">AH316</f>
        <v>0</v>
      </c>
      <c r="AI317" s="435">
        <f t="shared" ref="AI317" si="858">AI316</f>
        <v>0</v>
      </c>
      <c r="AJ317" s="435">
        <f t="shared" ref="AJ317" si="859">AJ316</f>
        <v>0</v>
      </c>
      <c r="AK317" s="435">
        <f t="shared" ref="AK317" si="860">AK316</f>
        <v>0</v>
      </c>
      <c r="AL317" s="435">
        <f t="shared" ref="AL317" si="861">AL316</f>
        <v>0</v>
      </c>
      <c r="AM317" s="331"/>
    </row>
    <row r="318" spans="1:39" ht="15" outlineLevel="1">
      <c r="B318" s="918"/>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436"/>
      <c r="Z318" s="449"/>
      <c r="AA318" s="449"/>
      <c r="AB318" s="449"/>
      <c r="AC318" s="449"/>
      <c r="AD318" s="449"/>
      <c r="AE318" s="449"/>
      <c r="AF318" s="449"/>
      <c r="AG318" s="449"/>
      <c r="AH318" s="449"/>
      <c r="AI318" s="449"/>
      <c r="AJ318" s="449"/>
      <c r="AK318" s="449"/>
      <c r="AL318" s="449"/>
      <c r="AM318" s="331"/>
    </row>
    <row r="319" spans="1:39" ht="15" outlineLevel="1">
      <c r="A319" s="550">
        <v>29</v>
      </c>
      <c r="B319" s="997" t="s">
        <v>122</v>
      </c>
      <c r="C319" s="316" t="s">
        <v>25</v>
      </c>
      <c r="D319" s="320"/>
      <c r="E319" s="320"/>
      <c r="F319" s="320"/>
      <c r="G319" s="320"/>
      <c r="H319" s="320"/>
      <c r="I319" s="320"/>
      <c r="J319" s="320"/>
      <c r="K319" s="320"/>
      <c r="L319" s="320"/>
      <c r="M319" s="320"/>
      <c r="N319" s="320">
        <v>3</v>
      </c>
      <c r="O319" s="320"/>
      <c r="P319" s="320"/>
      <c r="Q319" s="320"/>
      <c r="R319" s="320"/>
      <c r="S319" s="320"/>
      <c r="T319" s="320"/>
      <c r="U319" s="320"/>
      <c r="V319" s="320"/>
      <c r="W319" s="320"/>
      <c r="X319" s="320"/>
      <c r="Y319" s="450"/>
      <c r="Z319" s="434"/>
      <c r="AA319" s="434"/>
      <c r="AB319" s="434"/>
      <c r="AC319" s="434"/>
      <c r="AD319" s="434"/>
      <c r="AE319" s="434"/>
      <c r="AF319" s="434"/>
      <c r="AG319" s="439"/>
      <c r="AH319" s="439"/>
      <c r="AI319" s="439"/>
      <c r="AJ319" s="439"/>
      <c r="AK319" s="439"/>
      <c r="AL319" s="439"/>
      <c r="AM319" s="321">
        <f>SUM(Y319:AL319)</f>
        <v>0</v>
      </c>
    </row>
    <row r="320" spans="1:39" ht="15" outlineLevel="1">
      <c r="B320" s="918" t="s">
        <v>292</v>
      </c>
      <c r="C320" s="316" t="s">
        <v>164</v>
      </c>
      <c r="D320" s="320"/>
      <c r="E320" s="320"/>
      <c r="F320" s="320"/>
      <c r="G320" s="320"/>
      <c r="H320" s="320"/>
      <c r="I320" s="320"/>
      <c r="J320" s="320"/>
      <c r="K320" s="320"/>
      <c r="L320" s="320"/>
      <c r="M320" s="320"/>
      <c r="N320" s="320">
        <f>N319</f>
        <v>3</v>
      </c>
      <c r="O320" s="320"/>
      <c r="P320" s="320"/>
      <c r="Q320" s="320"/>
      <c r="R320" s="320"/>
      <c r="S320" s="320"/>
      <c r="T320" s="320"/>
      <c r="U320" s="320"/>
      <c r="V320" s="320"/>
      <c r="W320" s="320"/>
      <c r="X320" s="320"/>
      <c r="Y320" s="435">
        <f>Y319</f>
        <v>0</v>
      </c>
      <c r="Z320" s="435">
        <f t="shared" ref="Z320" si="862">Z319</f>
        <v>0</v>
      </c>
      <c r="AA320" s="435">
        <f t="shared" ref="AA320" si="863">AA319</f>
        <v>0</v>
      </c>
      <c r="AB320" s="435">
        <f t="shared" ref="AB320" si="864">AB319</f>
        <v>0</v>
      </c>
      <c r="AC320" s="435">
        <f t="shared" ref="AC320" si="865">AC319</f>
        <v>0</v>
      </c>
      <c r="AD320" s="435">
        <f t="shared" ref="AD320" si="866">AD319</f>
        <v>0</v>
      </c>
      <c r="AE320" s="435">
        <f t="shared" ref="AE320" si="867">AE319</f>
        <v>0</v>
      </c>
      <c r="AF320" s="435">
        <f t="shared" ref="AF320" si="868">AF319</f>
        <v>0</v>
      </c>
      <c r="AG320" s="435">
        <f t="shared" ref="AG320" si="869">AG319</f>
        <v>0</v>
      </c>
      <c r="AH320" s="435">
        <f t="shared" ref="AH320" si="870">AH319</f>
        <v>0</v>
      </c>
      <c r="AI320" s="435">
        <f t="shared" ref="AI320" si="871">AI319</f>
        <v>0</v>
      </c>
      <c r="AJ320" s="435">
        <f t="shared" ref="AJ320" si="872">AJ319</f>
        <v>0</v>
      </c>
      <c r="AK320" s="435">
        <f t="shared" ref="AK320" si="873">AK319</f>
        <v>0</v>
      </c>
      <c r="AL320" s="435">
        <f t="shared" ref="AL320" si="874">AL319</f>
        <v>0</v>
      </c>
      <c r="AM320" s="331"/>
    </row>
    <row r="321" spans="1:39" ht="15" outlineLevel="1">
      <c r="B321" s="918"/>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436"/>
      <c r="Z321" s="449"/>
      <c r="AA321" s="449"/>
      <c r="AB321" s="449"/>
      <c r="AC321" s="449"/>
      <c r="AD321" s="449"/>
      <c r="AE321" s="449"/>
      <c r="AF321" s="449"/>
      <c r="AG321" s="449"/>
      <c r="AH321" s="449"/>
      <c r="AI321" s="449"/>
      <c r="AJ321" s="449"/>
      <c r="AK321" s="449"/>
      <c r="AL321" s="449"/>
      <c r="AM321" s="331"/>
    </row>
    <row r="322" spans="1:39" ht="15" outlineLevel="1">
      <c r="A322" s="550">
        <v>30</v>
      </c>
      <c r="B322" s="997" t="s">
        <v>123</v>
      </c>
      <c r="C322" s="316" t="s">
        <v>25</v>
      </c>
      <c r="D322" s="320"/>
      <c r="E322" s="320"/>
      <c r="F322" s="320"/>
      <c r="G322" s="320"/>
      <c r="H322" s="320"/>
      <c r="I322" s="320"/>
      <c r="J322" s="320"/>
      <c r="K322" s="320"/>
      <c r="L322" s="320"/>
      <c r="M322" s="320"/>
      <c r="N322" s="320">
        <v>12</v>
      </c>
      <c r="O322" s="320"/>
      <c r="P322" s="320"/>
      <c r="Q322" s="320"/>
      <c r="R322" s="320"/>
      <c r="S322" s="320"/>
      <c r="T322" s="320"/>
      <c r="U322" s="320"/>
      <c r="V322" s="320"/>
      <c r="W322" s="320"/>
      <c r="X322" s="320"/>
      <c r="Y322" s="450"/>
      <c r="Z322" s="434"/>
      <c r="AA322" s="434"/>
      <c r="AB322" s="434"/>
      <c r="AC322" s="434"/>
      <c r="AD322" s="434"/>
      <c r="AE322" s="434"/>
      <c r="AF322" s="434"/>
      <c r="AG322" s="439"/>
      <c r="AH322" s="439"/>
      <c r="AI322" s="439"/>
      <c r="AJ322" s="439"/>
      <c r="AK322" s="439"/>
      <c r="AL322" s="439"/>
      <c r="AM322" s="321">
        <f>SUM(Y322:AL322)</f>
        <v>0</v>
      </c>
    </row>
    <row r="323" spans="1:39" ht="15" outlineLevel="1">
      <c r="B323" s="918" t="s">
        <v>292</v>
      </c>
      <c r="C323" s="316" t="s">
        <v>164</v>
      </c>
      <c r="D323" s="943">
        <v>701185</v>
      </c>
      <c r="E323" s="943">
        <v>701185</v>
      </c>
      <c r="F323" s="943">
        <v>701185</v>
      </c>
      <c r="G323" s="320"/>
      <c r="H323" s="320"/>
      <c r="I323" s="320"/>
      <c r="J323" s="320"/>
      <c r="K323" s="320"/>
      <c r="L323" s="320"/>
      <c r="M323" s="320"/>
      <c r="N323" s="320">
        <f>N322</f>
        <v>12</v>
      </c>
      <c r="O323" s="320">
        <v>87</v>
      </c>
      <c r="P323" s="320">
        <v>87</v>
      </c>
      <c r="Q323" s="320">
        <v>87</v>
      </c>
      <c r="R323" s="320"/>
      <c r="S323" s="320"/>
      <c r="T323" s="320"/>
      <c r="U323" s="320"/>
      <c r="V323" s="320"/>
      <c r="W323" s="320"/>
      <c r="X323" s="320"/>
      <c r="Y323" s="435">
        <f>Y322</f>
        <v>0</v>
      </c>
      <c r="Z323" s="435">
        <f t="shared" ref="Z323" si="875">Z322</f>
        <v>0</v>
      </c>
      <c r="AA323" s="435">
        <v>1</v>
      </c>
      <c r="AB323" s="435">
        <f t="shared" ref="AB323" si="876">AB322</f>
        <v>0</v>
      </c>
      <c r="AC323" s="435">
        <f t="shared" ref="AC323" si="877">AC322</f>
        <v>0</v>
      </c>
      <c r="AD323" s="435">
        <f t="shared" ref="AD323" si="878">AD322</f>
        <v>0</v>
      </c>
      <c r="AE323" s="435">
        <f t="shared" ref="AE323" si="879">AE322</f>
        <v>0</v>
      </c>
      <c r="AF323" s="435">
        <f t="shared" ref="AF323" si="880">AF322</f>
        <v>0</v>
      </c>
      <c r="AG323" s="435">
        <f t="shared" ref="AG323" si="881">AG322</f>
        <v>0</v>
      </c>
      <c r="AH323" s="435">
        <f t="shared" ref="AH323" si="882">AH322</f>
        <v>0</v>
      </c>
      <c r="AI323" s="435">
        <f t="shared" ref="AI323" si="883">AI322</f>
        <v>0</v>
      </c>
      <c r="AJ323" s="435">
        <f t="shared" ref="AJ323" si="884">AJ322</f>
        <v>0</v>
      </c>
      <c r="AK323" s="435">
        <f t="shared" ref="AK323" si="885">AK322</f>
        <v>0</v>
      </c>
      <c r="AL323" s="435">
        <f t="shared" ref="AL323" si="886">AL322</f>
        <v>0</v>
      </c>
      <c r="AM323" s="331"/>
    </row>
    <row r="324" spans="1:39" ht="15" outlineLevel="1">
      <c r="B324" s="918"/>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436"/>
      <c r="Z324" s="449"/>
      <c r="AA324" s="449"/>
      <c r="AB324" s="449"/>
      <c r="AC324" s="449"/>
      <c r="AD324" s="449"/>
      <c r="AE324" s="449"/>
      <c r="AF324" s="449"/>
      <c r="AG324" s="449"/>
      <c r="AH324" s="449"/>
      <c r="AI324" s="449"/>
      <c r="AJ324" s="449"/>
      <c r="AK324" s="449"/>
      <c r="AL324" s="449"/>
      <c r="AM324" s="331"/>
    </row>
    <row r="325" spans="1:39" ht="15" outlineLevel="1">
      <c r="A325" s="550">
        <v>31</v>
      </c>
      <c r="B325" s="997" t="s">
        <v>124</v>
      </c>
      <c r="C325" s="316" t="s">
        <v>25</v>
      </c>
      <c r="D325" s="320"/>
      <c r="E325" s="320"/>
      <c r="F325" s="320"/>
      <c r="G325" s="320"/>
      <c r="H325" s="320"/>
      <c r="I325" s="320"/>
      <c r="J325" s="320"/>
      <c r="K325" s="320"/>
      <c r="L325" s="320"/>
      <c r="M325" s="320"/>
      <c r="N325" s="320">
        <v>12</v>
      </c>
      <c r="O325" s="320"/>
      <c r="P325" s="320"/>
      <c r="Q325" s="320"/>
      <c r="R325" s="320"/>
      <c r="S325" s="320"/>
      <c r="T325" s="320"/>
      <c r="U325" s="320"/>
      <c r="V325" s="320"/>
      <c r="W325" s="320"/>
      <c r="X325" s="320"/>
      <c r="Y325" s="450"/>
      <c r="Z325" s="434"/>
      <c r="AA325" s="434"/>
      <c r="AB325" s="434"/>
      <c r="AC325" s="434"/>
      <c r="AD325" s="434"/>
      <c r="AE325" s="434"/>
      <c r="AF325" s="434"/>
      <c r="AG325" s="439"/>
      <c r="AH325" s="439"/>
      <c r="AI325" s="439"/>
      <c r="AJ325" s="439"/>
      <c r="AK325" s="439"/>
      <c r="AL325" s="439"/>
      <c r="AM325" s="321">
        <f>SUM(Y325:AL325)</f>
        <v>0</v>
      </c>
    </row>
    <row r="326" spans="1:39" ht="15" outlineLevel="1">
      <c r="B326" s="918" t="s">
        <v>292</v>
      </c>
      <c r="C326" s="316" t="s">
        <v>164</v>
      </c>
      <c r="D326" s="320"/>
      <c r="E326" s="320"/>
      <c r="F326" s="320"/>
      <c r="G326" s="320"/>
      <c r="H326" s="320"/>
      <c r="I326" s="320"/>
      <c r="J326" s="320"/>
      <c r="K326" s="320"/>
      <c r="L326" s="320"/>
      <c r="M326" s="320"/>
      <c r="N326" s="320">
        <f>N325</f>
        <v>12</v>
      </c>
      <c r="O326" s="320"/>
      <c r="P326" s="320"/>
      <c r="Q326" s="320"/>
      <c r="R326" s="320"/>
      <c r="S326" s="320"/>
      <c r="T326" s="320"/>
      <c r="U326" s="320"/>
      <c r="V326" s="320"/>
      <c r="W326" s="320"/>
      <c r="X326" s="320"/>
      <c r="Y326" s="435">
        <f>Y325</f>
        <v>0</v>
      </c>
      <c r="Z326" s="435">
        <f t="shared" ref="Z326" si="887">Z325</f>
        <v>0</v>
      </c>
      <c r="AA326" s="435">
        <f t="shared" ref="AA326" si="888">AA325</f>
        <v>0</v>
      </c>
      <c r="AB326" s="435">
        <f t="shared" ref="AB326" si="889">AB325</f>
        <v>0</v>
      </c>
      <c r="AC326" s="435">
        <f t="shared" ref="AC326" si="890">AC325</f>
        <v>0</v>
      </c>
      <c r="AD326" s="435">
        <f t="shared" ref="AD326" si="891">AD325</f>
        <v>0</v>
      </c>
      <c r="AE326" s="435">
        <f t="shared" ref="AE326" si="892">AE325</f>
        <v>0</v>
      </c>
      <c r="AF326" s="435">
        <f t="shared" ref="AF326" si="893">AF325</f>
        <v>0</v>
      </c>
      <c r="AG326" s="435">
        <f t="shared" ref="AG326" si="894">AG325</f>
        <v>0</v>
      </c>
      <c r="AH326" s="435">
        <f t="shared" ref="AH326" si="895">AH325</f>
        <v>0</v>
      </c>
      <c r="AI326" s="435">
        <f t="shared" ref="AI326" si="896">AI325</f>
        <v>0</v>
      </c>
      <c r="AJ326" s="435">
        <f t="shared" ref="AJ326" si="897">AJ325</f>
        <v>0</v>
      </c>
      <c r="AK326" s="435">
        <f t="shared" ref="AK326" si="898">AK325</f>
        <v>0</v>
      </c>
      <c r="AL326" s="435">
        <f t="shared" ref="AL326" si="899">AL325</f>
        <v>0</v>
      </c>
      <c r="AM326" s="331"/>
    </row>
    <row r="327" spans="1:39" ht="15" outlineLevel="1">
      <c r="B327" s="997"/>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436"/>
      <c r="Z327" s="449"/>
      <c r="AA327" s="449"/>
      <c r="AB327" s="449"/>
      <c r="AC327" s="449"/>
      <c r="AD327" s="449"/>
      <c r="AE327" s="449"/>
      <c r="AF327" s="449"/>
      <c r="AG327" s="449"/>
      <c r="AH327" s="449"/>
      <c r="AI327" s="449"/>
      <c r="AJ327" s="449"/>
      <c r="AK327" s="449"/>
      <c r="AL327" s="449"/>
      <c r="AM327" s="331"/>
    </row>
    <row r="328" spans="1:39" ht="15" outlineLevel="1">
      <c r="A328" s="550">
        <v>32</v>
      </c>
      <c r="B328" s="997" t="s">
        <v>125</v>
      </c>
      <c r="C328" s="316" t="s">
        <v>25</v>
      </c>
      <c r="D328" s="320"/>
      <c r="E328" s="320"/>
      <c r="F328" s="320"/>
      <c r="G328" s="320"/>
      <c r="H328" s="320"/>
      <c r="I328" s="320"/>
      <c r="J328" s="320"/>
      <c r="K328" s="320"/>
      <c r="L328" s="320"/>
      <c r="M328" s="320"/>
      <c r="N328" s="320">
        <v>12</v>
      </c>
      <c r="O328" s="320"/>
      <c r="P328" s="320"/>
      <c r="Q328" s="320"/>
      <c r="R328" s="320"/>
      <c r="S328" s="320"/>
      <c r="T328" s="320"/>
      <c r="U328" s="320"/>
      <c r="V328" s="320"/>
      <c r="W328" s="320"/>
      <c r="X328" s="320"/>
      <c r="Y328" s="450"/>
      <c r="Z328" s="434"/>
      <c r="AA328" s="434"/>
      <c r="AB328" s="434"/>
      <c r="AC328" s="434"/>
      <c r="AD328" s="434"/>
      <c r="AE328" s="434"/>
      <c r="AF328" s="434"/>
      <c r="AG328" s="439"/>
      <c r="AH328" s="439"/>
      <c r="AI328" s="439"/>
      <c r="AJ328" s="439"/>
      <c r="AK328" s="439"/>
      <c r="AL328" s="439"/>
      <c r="AM328" s="321">
        <f>SUM(Y328:AL328)</f>
        <v>0</v>
      </c>
    </row>
    <row r="329" spans="1:39" ht="15" outlineLevel="1">
      <c r="B329" s="918" t="s">
        <v>292</v>
      </c>
      <c r="C329" s="316" t="s">
        <v>164</v>
      </c>
      <c r="D329" s="320">
        <v>62802</v>
      </c>
      <c r="E329" s="320"/>
      <c r="F329" s="320"/>
      <c r="G329" s="320"/>
      <c r="H329" s="320"/>
      <c r="I329" s="320"/>
      <c r="J329" s="320"/>
      <c r="K329" s="320"/>
      <c r="L329" s="320"/>
      <c r="M329" s="320"/>
      <c r="N329" s="320">
        <f>N328</f>
        <v>12</v>
      </c>
      <c r="O329" s="320">
        <v>4</v>
      </c>
      <c r="P329" s="320"/>
      <c r="Q329" s="320"/>
      <c r="R329" s="320"/>
      <c r="S329" s="320"/>
      <c r="T329" s="320"/>
      <c r="U329" s="320"/>
      <c r="V329" s="320"/>
      <c r="W329" s="320"/>
      <c r="X329" s="320"/>
      <c r="Y329" s="435">
        <f>Y328</f>
        <v>0</v>
      </c>
      <c r="Z329" s="435">
        <f t="shared" ref="Z329" si="900">Z328</f>
        <v>0</v>
      </c>
      <c r="AA329" s="435">
        <v>1</v>
      </c>
      <c r="AB329" s="435">
        <f t="shared" ref="AB329" si="901">AB328</f>
        <v>0</v>
      </c>
      <c r="AC329" s="435">
        <f t="shared" ref="AC329" si="902">AC328</f>
        <v>0</v>
      </c>
      <c r="AD329" s="435">
        <f t="shared" ref="AD329" si="903">AD328</f>
        <v>0</v>
      </c>
      <c r="AE329" s="435">
        <f t="shared" ref="AE329" si="904">AE328</f>
        <v>0</v>
      </c>
      <c r="AF329" s="435">
        <f t="shared" ref="AF329" si="905">AF328</f>
        <v>0</v>
      </c>
      <c r="AG329" s="435">
        <f t="shared" ref="AG329" si="906">AG328</f>
        <v>0</v>
      </c>
      <c r="AH329" s="435">
        <f t="shared" ref="AH329" si="907">AH328</f>
        <v>0</v>
      </c>
      <c r="AI329" s="435">
        <f t="shared" ref="AI329" si="908">AI328</f>
        <v>0</v>
      </c>
      <c r="AJ329" s="435">
        <f t="shared" ref="AJ329" si="909">AJ328</f>
        <v>0</v>
      </c>
      <c r="AK329" s="435">
        <f t="shared" ref="AK329" si="910">AK328</f>
        <v>0</v>
      </c>
      <c r="AL329" s="435">
        <f t="shared" ref="AL329" si="911">AL328</f>
        <v>0</v>
      </c>
      <c r="AM329" s="331"/>
    </row>
    <row r="330" spans="1:39" ht="15" outlineLevel="1">
      <c r="B330" s="997"/>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436"/>
      <c r="Z330" s="449"/>
      <c r="AA330" s="449"/>
      <c r="AB330" s="449"/>
      <c r="AC330" s="449"/>
      <c r="AD330" s="449"/>
      <c r="AE330" s="449"/>
      <c r="AF330" s="449"/>
      <c r="AG330" s="449"/>
      <c r="AH330" s="449"/>
      <c r="AI330" s="449"/>
      <c r="AJ330" s="449"/>
      <c r="AK330" s="449"/>
      <c r="AL330" s="449"/>
      <c r="AM330" s="331"/>
    </row>
    <row r="331" spans="1:39" ht="15.6" outlineLevel="1">
      <c r="B331" s="996" t="s">
        <v>513</v>
      </c>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436"/>
      <c r="Z331" s="449"/>
      <c r="AA331" s="449"/>
      <c r="AB331" s="449"/>
      <c r="AC331" s="449"/>
      <c r="AD331" s="449"/>
      <c r="AE331" s="449"/>
      <c r="AF331" s="449"/>
      <c r="AG331" s="449"/>
      <c r="AH331" s="449"/>
      <c r="AI331" s="449"/>
      <c r="AJ331" s="449"/>
      <c r="AK331" s="449"/>
      <c r="AL331" s="449"/>
      <c r="AM331" s="331"/>
    </row>
    <row r="332" spans="1:39" ht="15" outlineLevel="1">
      <c r="A332" s="550">
        <v>33</v>
      </c>
      <c r="B332" s="997" t="s">
        <v>126</v>
      </c>
      <c r="C332" s="316" t="s">
        <v>25</v>
      </c>
      <c r="D332" s="320"/>
      <c r="E332" s="320"/>
      <c r="F332" s="320"/>
      <c r="G332" s="320"/>
      <c r="H332" s="320"/>
      <c r="I332" s="320"/>
      <c r="J332" s="320"/>
      <c r="K332" s="320"/>
      <c r="L332" s="320"/>
      <c r="M332" s="320"/>
      <c r="N332" s="320">
        <v>0</v>
      </c>
      <c r="O332" s="320"/>
      <c r="P332" s="320"/>
      <c r="Q332" s="320"/>
      <c r="R332" s="320"/>
      <c r="S332" s="320"/>
      <c r="T332" s="320"/>
      <c r="U332" s="320"/>
      <c r="V332" s="320"/>
      <c r="W332" s="320"/>
      <c r="X332" s="320"/>
      <c r="Y332" s="450"/>
      <c r="Z332" s="434"/>
      <c r="AA332" s="434"/>
      <c r="AB332" s="434"/>
      <c r="AC332" s="434"/>
      <c r="AD332" s="434"/>
      <c r="AE332" s="434"/>
      <c r="AF332" s="434"/>
      <c r="AG332" s="439"/>
      <c r="AH332" s="439"/>
      <c r="AI332" s="439"/>
      <c r="AJ332" s="439"/>
      <c r="AK332" s="439"/>
      <c r="AL332" s="439"/>
      <c r="AM332" s="321">
        <f>SUM(Y332:AL332)</f>
        <v>0</v>
      </c>
    </row>
    <row r="333" spans="1:39" ht="15" outlineLevel="1">
      <c r="B333" s="918" t="s">
        <v>292</v>
      </c>
      <c r="C333" s="316" t="s">
        <v>164</v>
      </c>
      <c r="D333" s="320"/>
      <c r="E333" s="320"/>
      <c r="F333" s="320"/>
      <c r="G333" s="320"/>
      <c r="H333" s="320"/>
      <c r="I333" s="320"/>
      <c r="J333" s="320"/>
      <c r="K333" s="320"/>
      <c r="L333" s="320"/>
      <c r="M333" s="320"/>
      <c r="N333" s="320">
        <f>N332</f>
        <v>0</v>
      </c>
      <c r="O333" s="320"/>
      <c r="P333" s="320"/>
      <c r="Q333" s="320"/>
      <c r="R333" s="320"/>
      <c r="S333" s="320"/>
      <c r="T333" s="320"/>
      <c r="U333" s="320"/>
      <c r="V333" s="320"/>
      <c r="W333" s="320"/>
      <c r="X333" s="320"/>
      <c r="Y333" s="435">
        <f>Y332</f>
        <v>0</v>
      </c>
      <c r="Z333" s="435">
        <f t="shared" ref="Z333" si="912">Z332</f>
        <v>0</v>
      </c>
      <c r="AA333" s="435">
        <f t="shared" ref="AA333" si="913">AA332</f>
        <v>0</v>
      </c>
      <c r="AB333" s="435">
        <f t="shared" ref="AB333" si="914">AB332</f>
        <v>0</v>
      </c>
      <c r="AC333" s="435">
        <f t="shared" ref="AC333" si="915">AC332</f>
        <v>0</v>
      </c>
      <c r="AD333" s="435">
        <f t="shared" ref="AD333" si="916">AD332</f>
        <v>0</v>
      </c>
      <c r="AE333" s="435">
        <f t="shared" ref="AE333" si="917">AE332</f>
        <v>0</v>
      </c>
      <c r="AF333" s="435">
        <f t="shared" ref="AF333" si="918">AF332</f>
        <v>0</v>
      </c>
      <c r="AG333" s="435">
        <f t="shared" ref="AG333" si="919">AG332</f>
        <v>0</v>
      </c>
      <c r="AH333" s="435">
        <f t="shared" ref="AH333" si="920">AH332</f>
        <v>0</v>
      </c>
      <c r="AI333" s="435">
        <f t="shared" ref="AI333" si="921">AI332</f>
        <v>0</v>
      </c>
      <c r="AJ333" s="435">
        <f t="shared" ref="AJ333" si="922">AJ332</f>
        <v>0</v>
      </c>
      <c r="AK333" s="435">
        <f t="shared" ref="AK333" si="923">AK332</f>
        <v>0</v>
      </c>
      <c r="AL333" s="435">
        <f t="shared" ref="AL333" si="924">AL332</f>
        <v>0</v>
      </c>
      <c r="AM333" s="331"/>
    </row>
    <row r="334" spans="1:39" ht="15" outlineLevel="1">
      <c r="B334" s="997"/>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6"/>
      <c r="Z334" s="449"/>
      <c r="AA334" s="449"/>
      <c r="AB334" s="449"/>
      <c r="AC334" s="449"/>
      <c r="AD334" s="449"/>
      <c r="AE334" s="449"/>
      <c r="AF334" s="449"/>
      <c r="AG334" s="449"/>
      <c r="AH334" s="449"/>
      <c r="AI334" s="449"/>
      <c r="AJ334" s="449"/>
      <c r="AK334" s="449"/>
      <c r="AL334" s="449"/>
      <c r="AM334" s="331"/>
    </row>
    <row r="335" spans="1:39" ht="15" outlineLevel="1">
      <c r="A335" s="550">
        <v>34</v>
      </c>
      <c r="B335" s="997" t="s">
        <v>127</v>
      </c>
      <c r="C335" s="316" t="s">
        <v>25</v>
      </c>
      <c r="D335" s="320"/>
      <c r="E335" s="320"/>
      <c r="F335" s="320"/>
      <c r="G335" s="320"/>
      <c r="H335" s="320"/>
      <c r="I335" s="320"/>
      <c r="J335" s="320"/>
      <c r="K335" s="320"/>
      <c r="L335" s="320"/>
      <c r="M335" s="320"/>
      <c r="N335" s="320">
        <v>0</v>
      </c>
      <c r="O335" s="320"/>
      <c r="P335" s="320"/>
      <c r="Q335" s="320"/>
      <c r="R335" s="320"/>
      <c r="S335" s="320"/>
      <c r="T335" s="320"/>
      <c r="U335" s="320"/>
      <c r="V335" s="320"/>
      <c r="W335" s="320"/>
      <c r="X335" s="320"/>
      <c r="Y335" s="450"/>
      <c r="Z335" s="434"/>
      <c r="AA335" s="434"/>
      <c r="AB335" s="434"/>
      <c r="AC335" s="434"/>
      <c r="AD335" s="434"/>
      <c r="AE335" s="434"/>
      <c r="AF335" s="434"/>
      <c r="AG335" s="439"/>
      <c r="AH335" s="439"/>
      <c r="AI335" s="439"/>
      <c r="AJ335" s="439"/>
      <c r="AK335" s="439"/>
      <c r="AL335" s="439"/>
      <c r="AM335" s="321">
        <f>SUM(Y335:AL335)</f>
        <v>0</v>
      </c>
    </row>
    <row r="336" spans="1:39" ht="15" outlineLevel="1">
      <c r="B336" s="918" t="s">
        <v>292</v>
      </c>
      <c r="C336" s="316" t="s">
        <v>164</v>
      </c>
      <c r="D336" s="320"/>
      <c r="E336" s="320"/>
      <c r="F336" s="320"/>
      <c r="G336" s="320"/>
      <c r="H336" s="320"/>
      <c r="I336" s="320"/>
      <c r="J336" s="320"/>
      <c r="K336" s="320"/>
      <c r="L336" s="320"/>
      <c r="M336" s="320"/>
      <c r="N336" s="320">
        <f>N335</f>
        <v>0</v>
      </c>
      <c r="O336" s="320"/>
      <c r="P336" s="320"/>
      <c r="Q336" s="320"/>
      <c r="R336" s="320"/>
      <c r="S336" s="320"/>
      <c r="T336" s="320"/>
      <c r="U336" s="320"/>
      <c r="V336" s="320"/>
      <c r="W336" s="320"/>
      <c r="X336" s="320"/>
      <c r="Y336" s="435">
        <f>Y335</f>
        <v>0</v>
      </c>
      <c r="Z336" s="435">
        <f t="shared" ref="Z336" si="925">Z335</f>
        <v>0</v>
      </c>
      <c r="AA336" s="435">
        <f t="shared" ref="AA336" si="926">AA335</f>
        <v>0</v>
      </c>
      <c r="AB336" s="435">
        <f t="shared" ref="AB336" si="927">AB335</f>
        <v>0</v>
      </c>
      <c r="AC336" s="435">
        <f t="shared" ref="AC336" si="928">AC335</f>
        <v>0</v>
      </c>
      <c r="AD336" s="435">
        <f t="shared" ref="AD336" si="929">AD335</f>
        <v>0</v>
      </c>
      <c r="AE336" s="435">
        <f t="shared" ref="AE336" si="930">AE335</f>
        <v>0</v>
      </c>
      <c r="AF336" s="435">
        <f t="shared" ref="AF336" si="931">AF335</f>
        <v>0</v>
      </c>
      <c r="AG336" s="435">
        <f t="shared" ref="AG336" si="932">AG335</f>
        <v>0</v>
      </c>
      <c r="AH336" s="435">
        <f t="shared" ref="AH336" si="933">AH335</f>
        <v>0</v>
      </c>
      <c r="AI336" s="435">
        <f t="shared" ref="AI336" si="934">AI335</f>
        <v>0</v>
      </c>
      <c r="AJ336" s="435">
        <f t="shared" ref="AJ336" si="935">AJ335</f>
        <v>0</v>
      </c>
      <c r="AK336" s="435">
        <f t="shared" ref="AK336" si="936">AK335</f>
        <v>0</v>
      </c>
      <c r="AL336" s="435">
        <f t="shared" ref="AL336" si="937">AL335</f>
        <v>0</v>
      </c>
      <c r="AM336" s="331"/>
    </row>
    <row r="337" spans="1:39" ht="15" outlineLevel="1">
      <c r="B337" s="997"/>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36"/>
      <c r="Z337" s="449"/>
      <c r="AA337" s="449"/>
      <c r="AB337" s="449"/>
      <c r="AC337" s="449"/>
      <c r="AD337" s="449"/>
      <c r="AE337" s="449"/>
      <c r="AF337" s="449"/>
      <c r="AG337" s="449"/>
      <c r="AH337" s="449"/>
      <c r="AI337" s="449"/>
      <c r="AJ337" s="449"/>
      <c r="AK337" s="449"/>
      <c r="AL337" s="449"/>
      <c r="AM337" s="331"/>
    </row>
    <row r="338" spans="1:39" ht="15" outlineLevel="1">
      <c r="A338" s="550">
        <v>35</v>
      </c>
      <c r="B338" s="997" t="s">
        <v>128</v>
      </c>
      <c r="C338" s="316" t="s">
        <v>25</v>
      </c>
      <c r="D338" s="320"/>
      <c r="E338" s="320"/>
      <c r="F338" s="320"/>
      <c r="G338" s="320"/>
      <c r="H338" s="320"/>
      <c r="I338" s="320"/>
      <c r="J338" s="320"/>
      <c r="K338" s="320"/>
      <c r="L338" s="320"/>
      <c r="M338" s="320"/>
      <c r="N338" s="320">
        <v>0</v>
      </c>
      <c r="O338" s="320"/>
      <c r="P338" s="320"/>
      <c r="Q338" s="320"/>
      <c r="R338" s="320"/>
      <c r="S338" s="320"/>
      <c r="T338" s="320"/>
      <c r="U338" s="320"/>
      <c r="V338" s="320"/>
      <c r="W338" s="320"/>
      <c r="X338" s="320"/>
      <c r="Y338" s="450"/>
      <c r="Z338" s="434"/>
      <c r="AA338" s="434"/>
      <c r="AB338" s="434"/>
      <c r="AC338" s="434"/>
      <c r="AD338" s="434"/>
      <c r="AE338" s="434"/>
      <c r="AF338" s="434"/>
      <c r="AG338" s="439"/>
      <c r="AH338" s="439"/>
      <c r="AI338" s="439"/>
      <c r="AJ338" s="439"/>
      <c r="AK338" s="439"/>
      <c r="AL338" s="439"/>
      <c r="AM338" s="321">
        <f>SUM(Y338:AL338)</f>
        <v>0</v>
      </c>
    </row>
    <row r="339" spans="1:39" ht="15" outlineLevel="1">
      <c r="B339" s="918" t="s">
        <v>292</v>
      </c>
      <c r="C339" s="316" t="s">
        <v>164</v>
      </c>
      <c r="D339" s="320">
        <v>3434382</v>
      </c>
      <c r="E339" s="320"/>
      <c r="F339" s="320"/>
      <c r="G339" s="320"/>
      <c r="H339" s="320"/>
      <c r="I339" s="320"/>
      <c r="J339" s="320"/>
      <c r="K339" s="320"/>
      <c r="L339" s="320"/>
      <c r="M339" s="320"/>
      <c r="N339" s="320">
        <v>12</v>
      </c>
      <c r="O339" s="320"/>
      <c r="P339" s="320"/>
      <c r="Q339" s="320"/>
      <c r="R339" s="320"/>
      <c r="S339" s="320"/>
      <c r="T339" s="320"/>
      <c r="U339" s="320"/>
      <c r="V339" s="320"/>
      <c r="W339" s="320"/>
      <c r="X339" s="320"/>
      <c r="Y339" s="435">
        <v>1</v>
      </c>
      <c r="Z339" s="435">
        <f t="shared" ref="Z339" si="938">Z338</f>
        <v>0</v>
      </c>
      <c r="AA339" s="435">
        <f t="shared" ref="AA339" si="939">AA338</f>
        <v>0</v>
      </c>
      <c r="AB339" s="435">
        <f t="shared" ref="AB339" si="940">AB338</f>
        <v>0</v>
      </c>
      <c r="AC339" s="435">
        <f t="shared" ref="AC339" si="941">AC338</f>
        <v>0</v>
      </c>
      <c r="AD339" s="435">
        <f t="shared" ref="AD339" si="942">AD338</f>
        <v>0</v>
      </c>
      <c r="AE339" s="435">
        <f t="shared" ref="AE339" si="943">AE338</f>
        <v>0</v>
      </c>
      <c r="AF339" s="435">
        <f t="shared" ref="AF339" si="944">AF338</f>
        <v>0</v>
      </c>
      <c r="AG339" s="435">
        <f t="shared" ref="AG339" si="945">AG338</f>
        <v>0</v>
      </c>
      <c r="AH339" s="435">
        <f t="shared" ref="AH339" si="946">AH338</f>
        <v>0</v>
      </c>
      <c r="AI339" s="435">
        <f t="shared" ref="AI339" si="947">AI338</f>
        <v>0</v>
      </c>
      <c r="AJ339" s="435">
        <f t="shared" ref="AJ339" si="948">AJ338</f>
        <v>0</v>
      </c>
      <c r="AK339" s="435">
        <f t="shared" ref="AK339" si="949">AK338</f>
        <v>0</v>
      </c>
      <c r="AL339" s="435">
        <f t="shared" ref="AL339" si="950">AL338</f>
        <v>0</v>
      </c>
      <c r="AM339" s="331"/>
    </row>
    <row r="340" spans="1:39" ht="15" outlineLevel="1">
      <c r="B340" s="918"/>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436"/>
      <c r="Z340" s="449"/>
      <c r="AA340" s="449"/>
      <c r="AB340" s="449"/>
      <c r="AC340" s="449"/>
      <c r="AD340" s="449"/>
      <c r="AE340" s="449"/>
      <c r="AF340" s="449"/>
      <c r="AG340" s="449"/>
      <c r="AH340" s="449"/>
      <c r="AI340" s="449"/>
      <c r="AJ340" s="449"/>
      <c r="AK340" s="449"/>
      <c r="AL340" s="449"/>
      <c r="AM340" s="331"/>
    </row>
    <row r="341" spans="1:39" ht="15.6" outlineLevel="1">
      <c r="B341" s="996" t="s">
        <v>514</v>
      </c>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436"/>
      <c r="Z341" s="449"/>
      <c r="AA341" s="449"/>
      <c r="AB341" s="449"/>
      <c r="AC341" s="449"/>
      <c r="AD341" s="449"/>
      <c r="AE341" s="449"/>
      <c r="AF341" s="449"/>
      <c r="AG341" s="449"/>
      <c r="AH341" s="449"/>
      <c r="AI341" s="449"/>
      <c r="AJ341" s="449"/>
      <c r="AK341" s="449"/>
      <c r="AL341" s="449"/>
      <c r="AM341" s="331"/>
    </row>
    <row r="342" spans="1:39" ht="30" outlineLevel="1">
      <c r="A342" s="550">
        <v>36</v>
      </c>
      <c r="B342" s="997" t="s">
        <v>129</v>
      </c>
      <c r="C342" s="316" t="s">
        <v>25</v>
      </c>
      <c r="D342" s="320"/>
      <c r="E342" s="320"/>
      <c r="F342" s="320"/>
      <c r="G342" s="320"/>
      <c r="H342" s="320"/>
      <c r="I342" s="320"/>
      <c r="J342" s="320"/>
      <c r="K342" s="320"/>
      <c r="L342" s="320"/>
      <c r="M342" s="320"/>
      <c r="N342" s="320">
        <v>0</v>
      </c>
      <c r="O342" s="320"/>
      <c r="P342" s="320"/>
      <c r="Q342" s="320"/>
      <c r="R342" s="320"/>
      <c r="S342" s="320"/>
      <c r="T342" s="320"/>
      <c r="U342" s="320"/>
      <c r="V342" s="320"/>
      <c r="W342" s="320"/>
      <c r="X342" s="320"/>
      <c r="Y342" s="450"/>
      <c r="Z342" s="434"/>
      <c r="AA342" s="434"/>
      <c r="AB342" s="434"/>
      <c r="AC342" s="434"/>
      <c r="AD342" s="434"/>
      <c r="AE342" s="434"/>
      <c r="AF342" s="434"/>
      <c r="AG342" s="439"/>
      <c r="AH342" s="439"/>
      <c r="AI342" s="439"/>
      <c r="AJ342" s="439"/>
      <c r="AK342" s="439"/>
      <c r="AL342" s="439"/>
      <c r="AM342" s="321">
        <f>SUM(Y342:AL342)</f>
        <v>0</v>
      </c>
    </row>
    <row r="343" spans="1:39" ht="15" outlineLevel="1">
      <c r="B343" s="918" t="s">
        <v>292</v>
      </c>
      <c r="C343" s="316" t="s">
        <v>164</v>
      </c>
      <c r="D343" s="320"/>
      <c r="E343" s="320"/>
      <c r="F343" s="320"/>
      <c r="G343" s="320"/>
      <c r="H343" s="320"/>
      <c r="I343" s="320"/>
      <c r="J343" s="320"/>
      <c r="K343" s="320"/>
      <c r="L343" s="320"/>
      <c r="M343" s="320"/>
      <c r="N343" s="320">
        <f>N342</f>
        <v>0</v>
      </c>
      <c r="O343" s="320"/>
      <c r="P343" s="320"/>
      <c r="Q343" s="320"/>
      <c r="R343" s="320"/>
      <c r="S343" s="320"/>
      <c r="T343" s="320"/>
      <c r="U343" s="320"/>
      <c r="V343" s="320"/>
      <c r="W343" s="320"/>
      <c r="X343" s="320"/>
      <c r="Y343" s="435">
        <f>Y342</f>
        <v>0</v>
      </c>
      <c r="Z343" s="435">
        <f t="shared" ref="Z343" si="951">Z342</f>
        <v>0</v>
      </c>
      <c r="AA343" s="435">
        <f t="shared" ref="AA343" si="952">AA342</f>
        <v>0</v>
      </c>
      <c r="AB343" s="435">
        <f t="shared" ref="AB343" si="953">AB342</f>
        <v>0</v>
      </c>
      <c r="AC343" s="435">
        <f t="shared" ref="AC343" si="954">AC342</f>
        <v>0</v>
      </c>
      <c r="AD343" s="435">
        <f t="shared" ref="AD343" si="955">AD342</f>
        <v>0</v>
      </c>
      <c r="AE343" s="435">
        <f t="shared" ref="AE343" si="956">AE342</f>
        <v>0</v>
      </c>
      <c r="AF343" s="435">
        <f t="shared" ref="AF343" si="957">AF342</f>
        <v>0</v>
      </c>
      <c r="AG343" s="435">
        <f t="shared" ref="AG343" si="958">AG342</f>
        <v>0</v>
      </c>
      <c r="AH343" s="435">
        <f t="shared" ref="AH343" si="959">AH342</f>
        <v>0</v>
      </c>
      <c r="AI343" s="435">
        <f t="shared" ref="AI343" si="960">AI342</f>
        <v>0</v>
      </c>
      <c r="AJ343" s="435">
        <f t="shared" ref="AJ343" si="961">AJ342</f>
        <v>0</v>
      </c>
      <c r="AK343" s="435">
        <f t="shared" ref="AK343" si="962">AK342</f>
        <v>0</v>
      </c>
      <c r="AL343" s="435">
        <f t="shared" ref="AL343" si="963">AL342</f>
        <v>0</v>
      </c>
      <c r="AM343" s="331"/>
    </row>
    <row r="344" spans="1:39" ht="15" outlineLevel="1">
      <c r="B344" s="997"/>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436"/>
      <c r="Z344" s="449"/>
      <c r="AA344" s="449"/>
      <c r="AB344" s="449"/>
      <c r="AC344" s="449"/>
      <c r="AD344" s="449"/>
      <c r="AE344" s="449"/>
      <c r="AF344" s="449"/>
      <c r="AG344" s="449"/>
      <c r="AH344" s="449"/>
      <c r="AI344" s="449"/>
      <c r="AJ344" s="449"/>
      <c r="AK344" s="449"/>
      <c r="AL344" s="449"/>
      <c r="AM344" s="331"/>
    </row>
    <row r="345" spans="1:39" ht="15" outlineLevel="1">
      <c r="A345" s="550">
        <v>37</v>
      </c>
      <c r="B345" s="997" t="s">
        <v>130</v>
      </c>
      <c r="C345" s="316" t="s">
        <v>25</v>
      </c>
      <c r="D345" s="320"/>
      <c r="E345" s="320"/>
      <c r="F345" s="320"/>
      <c r="G345" s="320"/>
      <c r="H345" s="320"/>
      <c r="I345" s="320"/>
      <c r="J345" s="320"/>
      <c r="K345" s="320"/>
      <c r="L345" s="320"/>
      <c r="M345" s="320"/>
      <c r="N345" s="320">
        <v>0</v>
      </c>
      <c r="O345" s="320"/>
      <c r="P345" s="320"/>
      <c r="Q345" s="320"/>
      <c r="R345" s="320"/>
      <c r="S345" s="320"/>
      <c r="T345" s="320"/>
      <c r="U345" s="320"/>
      <c r="V345" s="320"/>
      <c r="W345" s="320"/>
      <c r="X345" s="320"/>
      <c r="Y345" s="450"/>
      <c r="Z345" s="434"/>
      <c r="AA345" s="434"/>
      <c r="AB345" s="434"/>
      <c r="AC345" s="434"/>
      <c r="AD345" s="434"/>
      <c r="AE345" s="434"/>
      <c r="AF345" s="434"/>
      <c r="AG345" s="439"/>
      <c r="AH345" s="439"/>
      <c r="AI345" s="439"/>
      <c r="AJ345" s="439"/>
      <c r="AK345" s="439"/>
      <c r="AL345" s="439"/>
      <c r="AM345" s="321">
        <f>SUM(Y345:AL345)</f>
        <v>0</v>
      </c>
    </row>
    <row r="346" spans="1:39" ht="15" outlineLevel="1">
      <c r="B346" s="918" t="s">
        <v>292</v>
      </c>
      <c r="C346" s="316" t="s">
        <v>164</v>
      </c>
      <c r="D346" s="320"/>
      <c r="E346" s="320"/>
      <c r="F346" s="320"/>
      <c r="G346" s="320"/>
      <c r="H346" s="320"/>
      <c r="I346" s="320"/>
      <c r="J346" s="320"/>
      <c r="K346" s="320"/>
      <c r="L346" s="320"/>
      <c r="M346" s="320"/>
      <c r="N346" s="320">
        <f>N345</f>
        <v>0</v>
      </c>
      <c r="O346" s="320"/>
      <c r="P346" s="320"/>
      <c r="Q346" s="320"/>
      <c r="R346" s="320"/>
      <c r="S346" s="320"/>
      <c r="T346" s="320"/>
      <c r="U346" s="320"/>
      <c r="V346" s="320"/>
      <c r="W346" s="320"/>
      <c r="X346" s="320"/>
      <c r="Y346" s="435">
        <f>Y345</f>
        <v>0</v>
      </c>
      <c r="Z346" s="435">
        <f t="shared" ref="Z346" si="964">Z345</f>
        <v>0</v>
      </c>
      <c r="AA346" s="435">
        <f t="shared" ref="AA346" si="965">AA345</f>
        <v>0</v>
      </c>
      <c r="AB346" s="435">
        <f t="shared" ref="AB346" si="966">AB345</f>
        <v>0</v>
      </c>
      <c r="AC346" s="435">
        <f t="shared" ref="AC346" si="967">AC345</f>
        <v>0</v>
      </c>
      <c r="AD346" s="435">
        <f t="shared" ref="AD346" si="968">AD345</f>
        <v>0</v>
      </c>
      <c r="AE346" s="435">
        <f t="shared" ref="AE346" si="969">AE345</f>
        <v>0</v>
      </c>
      <c r="AF346" s="435">
        <f t="shared" ref="AF346" si="970">AF345</f>
        <v>0</v>
      </c>
      <c r="AG346" s="435">
        <f t="shared" ref="AG346" si="971">AG345</f>
        <v>0</v>
      </c>
      <c r="AH346" s="435">
        <f t="shared" ref="AH346" si="972">AH345</f>
        <v>0</v>
      </c>
      <c r="AI346" s="435">
        <f t="shared" ref="AI346" si="973">AI345</f>
        <v>0</v>
      </c>
      <c r="AJ346" s="435">
        <f t="shared" ref="AJ346" si="974">AJ345</f>
        <v>0</v>
      </c>
      <c r="AK346" s="435">
        <f t="shared" ref="AK346" si="975">AK345</f>
        <v>0</v>
      </c>
      <c r="AL346" s="435">
        <f t="shared" ref="AL346" si="976">AL345</f>
        <v>0</v>
      </c>
      <c r="AM346" s="331"/>
    </row>
    <row r="347" spans="1:39" ht="15" outlineLevel="1">
      <c r="B347" s="997"/>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436"/>
      <c r="Z347" s="449"/>
      <c r="AA347" s="449"/>
      <c r="AB347" s="449"/>
      <c r="AC347" s="449"/>
      <c r="AD347" s="449"/>
      <c r="AE347" s="449"/>
      <c r="AF347" s="449"/>
      <c r="AG347" s="449"/>
      <c r="AH347" s="449"/>
      <c r="AI347" s="449"/>
      <c r="AJ347" s="449"/>
      <c r="AK347" s="449"/>
      <c r="AL347" s="449"/>
      <c r="AM347" s="331"/>
    </row>
    <row r="348" spans="1:39" ht="15" outlineLevel="1">
      <c r="A348" s="550">
        <v>38</v>
      </c>
      <c r="B348" s="997" t="s">
        <v>131</v>
      </c>
      <c r="C348" s="316" t="s">
        <v>25</v>
      </c>
      <c r="D348" s="320"/>
      <c r="E348" s="320"/>
      <c r="F348" s="320"/>
      <c r="G348" s="320"/>
      <c r="H348" s="320"/>
      <c r="I348" s="320"/>
      <c r="J348" s="320"/>
      <c r="K348" s="320"/>
      <c r="L348" s="320"/>
      <c r="M348" s="320"/>
      <c r="N348" s="320">
        <v>0</v>
      </c>
      <c r="O348" s="320"/>
      <c r="P348" s="320"/>
      <c r="Q348" s="320"/>
      <c r="R348" s="320"/>
      <c r="S348" s="320"/>
      <c r="T348" s="320"/>
      <c r="U348" s="320"/>
      <c r="V348" s="320"/>
      <c r="W348" s="320"/>
      <c r="X348" s="320"/>
      <c r="Y348" s="450"/>
      <c r="Z348" s="434"/>
      <c r="AA348" s="434"/>
      <c r="AB348" s="434"/>
      <c r="AC348" s="434"/>
      <c r="AD348" s="434"/>
      <c r="AE348" s="434"/>
      <c r="AF348" s="434"/>
      <c r="AG348" s="439"/>
      <c r="AH348" s="439"/>
      <c r="AI348" s="439"/>
      <c r="AJ348" s="439"/>
      <c r="AK348" s="439"/>
      <c r="AL348" s="439"/>
      <c r="AM348" s="321">
        <f>SUM(Y348:AL348)</f>
        <v>0</v>
      </c>
    </row>
    <row r="349" spans="1:39" ht="15" outlineLevel="1">
      <c r="B349" s="918" t="s">
        <v>292</v>
      </c>
      <c r="C349" s="316" t="s">
        <v>164</v>
      </c>
      <c r="D349" s="320"/>
      <c r="E349" s="320"/>
      <c r="F349" s="320"/>
      <c r="G349" s="320"/>
      <c r="H349" s="320"/>
      <c r="I349" s="320"/>
      <c r="J349" s="320"/>
      <c r="K349" s="320"/>
      <c r="L349" s="320"/>
      <c r="M349" s="320"/>
      <c r="N349" s="320">
        <f>N348</f>
        <v>0</v>
      </c>
      <c r="O349" s="320"/>
      <c r="P349" s="320"/>
      <c r="Q349" s="320"/>
      <c r="R349" s="320"/>
      <c r="S349" s="320"/>
      <c r="T349" s="320"/>
      <c r="U349" s="320"/>
      <c r="V349" s="320"/>
      <c r="W349" s="320"/>
      <c r="X349" s="320"/>
      <c r="Y349" s="435">
        <f>Y348</f>
        <v>0</v>
      </c>
      <c r="Z349" s="435">
        <f t="shared" ref="Z349" si="977">Z348</f>
        <v>0</v>
      </c>
      <c r="AA349" s="435">
        <f t="shared" ref="AA349" si="978">AA348</f>
        <v>0</v>
      </c>
      <c r="AB349" s="435">
        <f t="shared" ref="AB349" si="979">AB348</f>
        <v>0</v>
      </c>
      <c r="AC349" s="435">
        <f t="shared" ref="AC349" si="980">AC348</f>
        <v>0</v>
      </c>
      <c r="AD349" s="435">
        <f t="shared" ref="AD349" si="981">AD348</f>
        <v>0</v>
      </c>
      <c r="AE349" s="435">
        <f t="shared" ref="AE349" si="982">AE348</f>
        <v>0</v>
      </c>
      <c r="AF349" s="435">
        <f t="shared" ref="AF349" si="983">AF348</f>
        <v>0</v>
      </c>
      <c r="AG349" s="435">
        <f t="shared" ref="AG349" si="984">AG348</f>
        <v>0</v>
      </c>
      <c r="AH349" s="435">
        <f t="shared" ref="AH349" si="985">AH348</f>
        <v>0</v>
      </c>
      <c r="AI349" s="435">
        <f t="shared" ref="AI349" si="986">AI348</f>
        <v>0</v>
      </c>
      <c r="AJ349" s="435">
        <f t="shared" ref="AJ349" si="987">AJ348</f>
        <v>0</v>
      </c>
      <c r="AK349" s="435">
        <f t="shared" ref="AK349" si="988">AK348</f>
        <v>0</v>
      </c>
      <c r="AL349" s="435">
        <f t="shared" ref="AL349" si="989">AL348</f>
        <v>0</v>
      </c>
      <c r="AM349" s="331"/>
    </row>
    <row r="350" spans="1:39" ht="15" outlineLevel="1">
      <c r="B350" s="997"/>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6"/>
      <c r="Z350" s="449"/>
      <c r="AA350" s="449"/>
      <c r="AB350" s="449"/>
      <c r="AC350" s="449"/>
      <c r="AD350" s="449"/>
      <c r="AE350" s="449"/>
      <c r="AF350" s="449"/>
      <c r="AG350" s="449"/>
      <c r="AH350" s="449"/>
      <c r="AI350" s="449"/>
      <c r="AJ350" s="449"/>
      <c r="AK350" s="449"/>
      <c r="AL350" s="449"/>
      <c r="AM350" s="331"/>
    </row>
    <row r="351" spans="1:39" ht="15" outlineLevel="1">
      <c r="A351" s="550">
        <v>39</v>
      </c>
      <c r="B351" s="997" t="s">
        <v>132</v>
      </c>
      <c r="C351" s="316" t="s">
        <v>25</v>
      </c>
      <c r="D351" s="320"/>
      <c r="E351" s="320"/>
      <c r="F351" s="320"/>
      <c r="G351" s="320"/>
      <c r="H351" s="320"/>
      <c r="I351" s="320"/>
      <c r="J351" s="320"/>
      <c r="K351" s="320"/>
      <c r="L351" s="320"/>
      <c r="M351" s="320"/>
      <c r="N351" s="320">
        <v>0</v>
      </c>
      <c r="O351" s="320"/>
      <c r="P351" s="320"/>
      <c r="Q351" s="320"/>
      <c r="R351" s="320"/>
      <c r="S351" s="320"/>
      <c r="T351" s="320"/>
      <c r="U351" s="320"/>
      <c r="V351" s="320"/>
      <c r="W351" s="320"/>
      <c r="X351" s="320"/>
      <c r="Y351" s="450"/>
      <c r="Z351" s="434"/>
      <c r="AA351" s="434"/>
      <c r="AB351" s="434"/>
      <c r="AC351" s="434"/>
      <c r="AD351" s="434"/>
      <c r="AE351" s="434"/>
      <c r="AF351" s="434"/>
      <c r="AG351" s="439"/>
      <c r="AH351" s="439"/>
      <c r="AI351" s="439"/>
      <c r="AJ351" s="439"/>
      <c r="AK351" s="439"/>
      <c r="AL351" s="439"/>
      <c r="AM351" s="321">
        <f>SUM(Y351:AL351)</f>
        <v>0</v>
      </c>
    </row>
    <row r="352" spans="1:39" ht="15" outlineLevel="1">
      <c r="B352" s="918" t="s">
        <v>292</v>
      </c>
      <c r="C352" s="316" t="s">
        <v>164</v>
      </c>
      <c r="D352" s="320"/>
      <c r="E352" s="320"/>
      <c r="F352" s="320"/>
      <c r="G352" s="320"/>
      <c r="H352" s="320"/>
      <c r="I352" s="320"/>
      <c r="J352" s="320"/>
      <c r="K352" s="320"/>
      <c r="L352" s="320"/>
      <c r="M352" s="320"/>
      <c r="N352" s="320">
        <f>N351</f>
        <v>0</v>
      </c>
      <c r="O352" s="320"/>
      <c r="P352" s="320"/>
      <c r="Q352" s="320"/>
      <c r="R352" s="320"/>
      <c r="S352" s="320"/>
      <c r="T352" s="320"/>
      <c r="U352" s="320"/>
      <c r="V352" s="320"/>
      <c r="W352" s="320"/>
      <c r="X352" s="320"/>
      <c r="Y352" s="435">
        <f>Y351</f>
        <v>0</v>
      </c>
      <c r="Z352" s="435">
        <f t="shared" ref="Z352" si="990">Z351</f>
        <v>0</v>
      </c>
      <c r="AA352" s="435">
        <f t="shared" ref="AA352" si="991">AA351</f>
        <v>0</v>
      </c>
      <c r="AB352" s="435">
        <f t="shared" ref="AB352" si="992">AB351</f>
        <v>0</v>
      </c>
      <c r="AC352" s="435">
        <f t="shared" ref="AC352" si="993">AC351</f>
        <v>0</v>
      </c>
      <c r="AD352" s="435">
        <f t="shared" ref="AD352" si="994">AD351</f>
        <v>0</v>
      </c>
      <c r="AE352" s="435">
        <f t="shared" ref="AE352" si="995">AE351</f>
        <v>0</v>
      </c>
      <c r="AF352" s="435">
        <f t="shared" ref="AF352" si="996">AF351</f>
        <v>0</v>
      </c>
      <c r="AG352" s="435">
        <f t="shared" ref="AG352" si="997">AG351</f>
        <v>0</v>
      </c>
      <c r="AH352" s="435">
        <f t="shared" ref="AH352" si="998">AH351</f>
        <v>0</v>
      </c>
      <c r="AI352" s="435">
        <f t="shared" ref="AI352" si="999">AI351</f>
        <v>0</v>
      </c>
      <c r="AJ352" s="435">
        <f t="shared" ref="AJ352" si="1000">AJ351</f>
        <v>0</v>
      </c>
      <c r="AK352" s="435">
        <f t="shared" ref="AK352" si="1001">AK351</f>
        <v>0</v>
      </c>
      <c r="AL352" s="435">
        <f t="shared" ref="AL352" si="1002">AL351</f>
        <v>0</v>
      </c>
      <c r="AM352" s="331"/>
    </row>
    <row r="353" spans="1:39" ht="15" outlineLevel="1">
      <c r="B353" s="997"/>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436"/>
      <c r="Z353" s="449"/>
      <c r="AA353" s="449"/>
      <c r="AB353" s="449"/>
      <c r="AC353" s="449"/>
      <c r="AD353" s="449"/>
      <c r="AE353" s="449"/>
      <c r="AF353" s="449"/>
      <c r="AG353" s="449"/>
      <c r="AH353" s="449"/>
      <c r="AI353" s="449"/>
      <c r="AJ353" s="449"/>
      <c r="AK353" s="449"/>
      <c r="AL353" s="449"/>
      <c r="AM353" s="331"/>
    </row>
    <row r="354" spans="1:39" ht="15" outlineLevel="1">
      <c r="A354" s="550">
        <v>40</v>
      </c>
      <c r="B354" s="997" t="s">
        <v>133</v>
      </c>
      <c r="C354" s="316" t="s">
        <v>25</v>
      </c>
      <c r="D354" s="320"/>
      <c r="E354" s="320"/>
      <c r="F354" s="320"/>
      <c r="G354" s="320"/>
      <c r="H354" s="320"/>
      <c r="I354" s="320"/>
      <c r="J354" s="320"/>
      <c r="K354" s="320"/>
      <c r="L354" s="320"/>
      <c r="M354" s="320"/>
      <c r="N354" s="320">
        <v>0</v>
      </c>
      <c r="O354" s="320"/>
      <c r="P354" s="320"/>
      <c r="Q354" s="320"/>
      <c r="R354" s="320"/>
      <c r="S354" s="320"/>
      <c r="T354" s="320"/>
      <c r="U354" s="320"/>
      <c r="V354" s="320"/>
      <c r="W354" s="320"/>
      <c r="X354" s="320"/>
      <c r="Y354" s="450"/>
      <c r="Z354" s="434"/>
      <c r="AA354" s="434"/>
      <c r="AB354" s="434"/>
      <c r="AC354" s="434"/>
      <c r="AD354" s="434"/>
      <c r="AE354" s="434"/>
      <c r="AF354" s="434"/>
      <c r="AG354" s="439"/>
      <c r="AH354" s="439"/>
      <c r="AI354" s="439"/>
      <c r="AJ354" s="439"/>
      <c r="AK354" s="439"/>
      <c r="AL354" s="439"/>
      <c r="AM354" s="321">
        <f>SUM(Y354:AL354)</f>
        <v>0</v>
      </c>
    </row>
    <row r="355" spans="1:39" ht="15" outlineLevel="1">
      <c r="B355" s="918" t="s">
        <v>292</v>
      </c>
      <c r="C355" s="316" t="s">
        <v>164</v>
      </c>
      <c r="D355" s="320"/>
      <c r="E355" s="320"/>
      <c r="F355" s="320"/>
      <c r="G355" s="320"/>
      <c r="H355" s="320"/>
      <c r="I355" s="320"/>
      <c r="J355" s="320"/>
      <c r="K355" s="320"/>
      <c r="L355" s="320"/>
      <c r="M355" s="320"/>
      <c r="N355" s="320">
        <f>N354</f>
        <v>0</v>
      </c>
      <c r="O355" s="320"/>
      <c r="P355" s="320"/>
      <c r="Q355" s="320"/>
      <c r="R355" s="320"/>
      <c r="S355" s="320"/>
      <c r="T355" s="320"/>
      <c r="U355" s="320"/>
      <c r="V355" s="320"/>
      <c r="W355" s="320"/>
      <c r="X355" s="320"/>
      <c r="Y355" s="435">
        <f>Y354</f>
        <v>0</v>
      </c>
      <c r="Z355" s="435">
        <f t="shared" ref="Z355" si="1003">Z354</f>
        <v>0</v>
      </c>
      <c r="AA355" s="435">
        <f t="shared" ref="AA355" si="1004">AA354</f>
        <v>0</v>
      </c>
      <c r="AB355" s="435">
        <f t="shared" ref="AB355" si="1005">AB354</f>
        <v>0</v>
      </c>
      <c r="AC355" s="435">
        <f t="shared" ref="AC355" si="1006">AC354</f>
        <v>0</v>
      </c>
      <c r="AD355" s="435">
        <f t="shared" ref="AD355" si="1007">AD354</f>
        <v>0</v>
      </c>
      <c r="AE355" s="435">
        <f t="shared" ref="AE355" si="1008">AE354</f>
        <v>0</v>
      </c>
      <c r="AF355" s="435">
        <f t="shared" ref="AF355" si="1009">AF354</f>
        <v>0</v>
      </c>
      <c r="AG355" s="435">
        <f t="shared" ref="AG355" si="1010">AG354</f>
        <v>0</v>
      </c>
      <c r="AH355" s="435">
        <f t="shared" ref="AH355" si="1011">AH354</f>
        <v>0</v>
      </c>
      <c r="AI355" s="435">
        <f t="shared" ref="AI355" si="1012">AI354</f>
        <v>0</v>
      </c>
      <c r="AJ355" s="435">
        <f t="shared" ref="AJ355" si="1013">AJ354</f>
        <v>0</v>
      </c>
      <c r="AK355" s="435">
        <f t="shared" ref="AK355" si="1014">AK354</f>
        <v>0</v>
      </c>
      <c r="AL355" s="435">
        <f t="shared" ref="AL355" si="1015">AL354</f>
        <v>0</v>
      </c>
      <c r="AM355" s="331"/>
    </row>
    <row r="356" spans="1:39" ht="15" outlineLevel="1">
      <c r="B356" s="997"/>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436"/>
      <c r="Z356" s="449"/>
      <c r="AA356" s="449"/>
      <c r="AB356" s="449"/>
      <c r="AC356" s="449"/>
      <c r="AD356" s="449"/>
      <c r="AE356" s="449"/>
      <c r="AF356" s="449"/>
      <c r="AG356" s="449"/>
      <c r="AH356" s="449"/>
      <c r="AI356" s="449"/>
      <c r="AJ356" s="449"/>
      <c r="AK356" s="449"/>
      <c r="AL356" s="449"/>
      <c r="AM356" s="331"/>
    </row>
    <row r="357" spans="1:39" ht="30" outlineLevel="1">
      <c r="A357" s="550">
        <v>41</v>
      </c>
      <c r="B357" s="997" t="s">
        <v>134</v>
      </c>
      <c r="C357" s="316" t="s">
        <v>25</v>
      </c>
      <c r="D357" s="320"/>
      <c r="E357" s="320"/>
      <c r="F357" s="320"/>
      <c r="G357" s="320"/>
      <c r="H357" s="320"/>
      <c r="I357" s="320"/>
      <c r="J357" s="320"/>
      <c r="K357" s="320"/>
      <c r="L357" s="320"/>
      <c r="M357" s="320"/>
      <c r="N357" s="320">
        <v>0</v>
      </c>
      <c r="O357" s="320"/>
      <c r="P357" s="320"/>
      <c r="Q357" s="320"/>
      <c r="R357" s="320"/>
      <c r="S357" s="320"/>
      <c r="T357" s="320"/>
      <c r="U357" s="320"/>
      <c r="V357" s="320"/>
      <c r="W357" s="320"/>
      <c r="X357" s="320"/>
      <c r="Y357" s="450"/>
      <c r="Z357" s="434"/>
      <c r="AA357" s="434"/>
      <c r="AB357" s="434"/>
      <c r="AC357" s="434"/>
      <c r="AD357" s="434"/>
      <c r="AE357" s="434"/>
      <c r="AF357" s="434"/>
      <c r="AG357" s="439"/>
      <c r="AH357" s="439"/>
      <c r="AI357" s="439"/>
      <c r="AJ357" s="439"/>
      <c r="AK357" s="439"/>
      <c r="AL357" s="439"/>
      <c r="AM357" s="321">
        <f>SUM(Y357:AL357)</f>
        <v>0</v>
      </c>
    </row>
    <row r="358" spans="1:39" ht="15" outlineLevel="1">
      <c r="B358" s="918" t="s">
        <v>292</v>
      </c>
      <c r="C358" s="316" t="s">
        <v>164</v>
      </c>
      <c r="D358" s="320"/>
      <c r="E358" s="320"/>
      <c r="F358" s="320"/>
      <c r="G358" s="320"/>
      <c r="H358" s="320"/>
      <c r="I358" s="320"/>
      <c r="J358" s="320"/>
      <c r="K358" s="320"/>
      <c r="L358" s="320"/>
      <c r="M358" s="320"/>
      <c r="N358" s="320">
        <f>N357</f>
        <v>0</v>
      </c>
      <c r="O358" s="320"/>
      <c r="P358" s="320"/>
      <c r="Q358" s="320"/>
      <c r="R358" s="320"/>
      <c r="S358" s="320"/>
      <c r="T358" s="320"/>
      <c r="U358" s="320"/>
      <c r="V358" s="320"/>
      <c r="W358" s="320"/>
      <c r="X358" s="320"/>
      <c r="Y358" s="435">
        <f>Y357</f>
        <v>0</v>
      </c>
      <c r="Z358" s="435">
        <f t="shared" ref="Z358" si="1016">Z357</f>
        <v>0</v>
      </c>
      <c r="AA358" s="435">
        <f t="shared" ref="AA358" si="1017">AA357</f>
        <v>0</v>
      </c>
      <c r="AB358" s="435">
        <f t="shared" ref="AB358" si="1018">AB357</f>
        <v>0</v>
      </c>
      <c r="AC358" s="435">
        <f t="shared" ref="AC358" si="1019">AC357</f>
        <v>0</v>
      </c>
      <c r="AD358" s="435">
        <f t="shared" ref="AD358" si="1020">AD357</f>
        <v>0</v>
      </c>
      <c r="AE358" s="435">
        <f t="shared" ref="AE358" si="1021">AE357</f>
        <v>0</v>
      </c>
      <c r="AF358" s="435">
        <f t="shared" ref="AF358" si="1022">AF357</f>
        <v>0</v>
      </c>
      <c r="AG358" s="435">
        <f t="shared" ref="AG358" si="1023">AG357</f>
        <v>0</v>
      </c>
      <c r="AH358" s="435">
        <f t="shared" ref="AH358" si="1024">AH357</f>
        <v>0</v>
      </c>
      <c r="AI358" s="435">
        <f t="shared" ref="AI358" si="1025">AI357</f>
        <v>0</v>
      </c>
      <c r="AJ358" s="435">
        <f t="shared" ref="AJ358" si="1026">AJ357</f>
        <v>0</v>
      </c>
      <c r="AK358" s="435">
        <f t="shared" ref="AK358" si="1027">AK357</f>
        <v>0</v>
      </c>
      <c r="AL358" s="435">
        <f t="shared" ref="AL358" si="1028">AL357</f>
        <v>0</v>
      </c>
      <c r="AM358" s="331"/>
    </row>
    <row r="359" spans="1:39" ht="15" outlineLevel="1">
      <c r="B359" s="997"/>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436"/>
      <c r="Z359" s="449"/>
      <c r="AA359" s="449"/>
      <c r="AB359" s="449"/>
      <c r="AC359" s="449"/>
      <c r="AD359" s="449"/>
      <c r="AE359" s="449"/>
      <c r="AF359" s="449"/>
      <c r="AG359" s="449"/>
      <c r="AH359" s="449"/>
      <c r="AI359" s="449"/>
      <c r="AJ359" s="449"/>
      <c r="AK359" s="449"/>
      <c r="AL359" s="449"/>
      <c r="AM359" s="331"/>
    </row>
    <row r="360" spans="1:39" ht="30" outlineLevel="1">
      <c r="A360" s="550">
        <v>42</v>
      </c>
      <c r="B360" s="997" t="s">
        <v>135</v>
      </c>
      <c r="C360" s="316" t="s">
        <v>25</v>
      </c>
      <c r="D360" s="320"/>
      <c r="E360" s="320"/>
      <c r="F360" s="320"/>
      <c r="G360" s="320"/>
      <c r="H360" s="320"/>
      <c r="I360" s="320"/>
      <c r="J360" s="320"/>
      <c r="K360" s="320"/>
      <c r="L360" s="320"/>
      <c r="M360" s="320"/>
      <c r="N360" s="316"/>
      <c r="O360" s="320"/>
      <c r="P360" s="320"/>
      <c r="Q360" s="320"/>
      <c r="R360" s="320"/>
      <c r="S360" s="320"/>
      <c r="T360" s="320"/>
      <c r="U360" s="320"/>
      <c r="V360" s="320"/>
      <c r="W360" s="320"/>
      <c r="X360" s="320"/>
      <c r="Y360" s="450"/>
      <c r="Z360" s="434"/>
      <c r="AA360" s="434"/>
      <c r="AB360" s="434"/>
      <c r="AC360" s="434"/>
      <c r="AD360" s="434"/>
      <c r="AE360" s="434"/>
      <c r="AF360" s="434"/>
      <c r="AG360" s="439"/>
      <c r="AH360" s="439"/>
      <c r="AI360" s="439"/>
      <c r="AJ360" s="439"/>
      <c r="AK360" s="439"/>
      <c r="AL360" s="439"/>
      <c r="AM360" s="321">
        <f>SUM(Y360:AL360)</f>
        <v>0</v>
      </c>
    </row>
    <row r="361" spans="1:39" ht="15" outlineLevel="1">
      <c r="B361" s="918" t="s">
        <v>292</v>
      </c>
      <c r="C361" s="316" t="s">
        <v>164</v>
      </c>
      <c r="D361" s="320"/>
      <c r="E361" s="320"/>
      <c r="F361" s="320"/>
      <c r="G361" s="320"/>
      <c r="H361" s="320"/>
      <c r="I361" s="320"/>
      <c r="J361" s="320"/>
      <c r="K361" s="320"/>
      <c r="L361" s="320"/>
      <c r="M361" s="320"/>
      <c r="N361" s="490"/>
      <c r="O361" s="320"/>
      <c r="P361" s="320"/>
      <c r="Q361" s="320"/>
      <c r="R361" s="320"/>
      <c r="S361" s="320"/>
      <c r="T361" s="320"/>
      <c r="U361" s="320"/>
      <c r="V361" s="320"/>
      <c r="W361" s="320"/>
      <c r="X361" s="320"/>
      <c r="Y361" s="435">
        <f>Y360</f>
        <v>0</v>
      </c>
      <c r="Z361" s="435">
        <f t="shared" ref="Z361" si="1029">Z360</f>
        <v>0</v>
      </c>
      <c r="AA361" s="435">
        <f t="shared" ref="AA361" si="1030">AA360</f>
        <v>0</v>
      </c>
      <c r="AB361" s="435">
        <f t="shared" ref="AB361" si="1031">AB360</f>
        <v>0</v>
      </c>
      <c r="AC361" s="435">
        <f t="shared" ref="AC361" si="1032">AC360</f>
        <v>0</v>
      </c>
      <c r="AD361" s="435">
        <f t="shared" ref="AD361" si="1033">AD360</f>
        <v>0</v>
      </c>
      <c r="AE361" s="435">
        <f t="shared" ref="AE361" si="1034">AE360</f>
        <v>0</v>
      </c>
      <c r="AF361" s="435">
        <f t="shared" ref="AF361" si="1035">AF360</f>
        <v>0</v>
      </c>
      <c r="AG361" s="435">
        <f t="shared" ref="AG361" si="1036">AG360</f>
        <v>0</v>
      </c>
      <c r="AH361" s="435">
        <f t="shared" ref="AH361" si="1037">AH360</f>
        <v>0</v>
      </c>
      <c r="AI361" s="435">
        <f t="shared" ref="AI361" si="1038">AI360</f>
        <v>0</v>
      </c>
      <c r="AJ361" s="435">
        <f t="shared" ref="AJ361" si="1039">AJ360</f>
        <v>0</v>
      </c>
      <c r="AK361" s="435">
        <f t="shared" ref="AK361" si="1040">AK360</f>
        <v>0</v>
      </c>
      <c r="AL361" s="435">
        <f t="shared" ref="AL361" si="1041">AL360</f>
        <v>0</v>
      </c>
      <c r="AM361" s="331"/>
    </row>
    <row r="362" spans="1:39" ht="15" outlineLevel="1">
      <c r="B362" s="997"/>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436"/>
      <c r="Z362" s="449"/>
      <c r="AA362" s="449"/>
      <c r="AB362" s="449"/>
      <c r="AC362" s="449"/>
      <c r="AD362" s="449"/>
      <c r="AE362" s="449"/>
      <c r="AF362" s="449"/>
      <c r="AG362" s="449"/>
      <c r="AH362" s="449"/>
      <c r="AI362" s="449"/>
      <c r="AJ362" s="449"/>
      <c r="AK362" s="449"/>
      <c r="AL362" s="449"/>
      <c r="AM362" s="331"/>
    </row>
    <row r="363" spans="1:39" ht="15" outlineLevel="1">
      <c r="A363" s="550">
        <v>43</v>
      </c>
      <c r="B363" s="997" t="s">
        <v>136</v>
      </c>
      <c r="C363" s="316" t="s">
        <v>25</v>
      </c>
      <c r="D363" s="320"/>
      <c r="E363" s="320"/>
      <c r="F363" s="320"/>
      <c r="G363" s="320"/>
      <c r="H363" s="320"/>
      <c r="I363" s="320"/>
      <c r="J363" s="320"/>
      <c r="K363" s="320"/>
      <c r="L363" s="320"/>
      <c r="M363" s="320"/>
      <c r="N363" s="320">
        <v>0</v>
      </c>
      <c r="O363" s="320"/>
      <c r="P363" s="320"/>
      <c r="Q363" s="320"/>
      <c r="R363" s="320"/>
      <c r="S363" s="320"/>
      <c r="T363" s="320"/>
      <c r="U363" s="320"/>
      <c r="V363" s="320"/>
      <c r="W363" s="320"/>
      <c r="X363" s="320"/>
      <c r="Y363" s="450"/>
      <c r="Z363" s="434"/>
      <c r="AA363" s="434"/>
      <c r="AB363" s="434"/>
      <c r="AC363" s="434"/>
      <c r="AD363" s="434"/>
      <c r="AE363" s="434"/>
      <c r="AF363" s="434"/>
      <c r="AG363" s="439"/>
      <c r="AH363" s="439"/>
      <c r="AI363" s="439"/>
      <c r="AJ363" s="439"/>
      <c r="AK363" s="439"/>
      <c r="AL363" s="439"/>
      <c r="AM363" s="321">
        <f>SUM(Y363:AL363)</f>
        <v>0</v>
      </c>
    </row>
    <row r="364" spans="1:39" ht="15" outlineLevel="1">
      <c r="B364" s="918" t="s">
        <v>292</v>
      </c>
      <c r="C364" s="316" t="s">
        <v>164</v>
      </c>
      <c r="D364" s="320"/>
      <c r="E364" s="320"/>
      <c r="F364" s="320"/>
      <c r="G364" s="320"/>
      <c r="H364" s="320"/>
      <c r="I364" s="320"/>
      <c r="J364" s="320"/>
      <c r="K364" s="320"/>
      <c r="L364" s="320"/>
      <c r="M364" s="320"/>
      <c r="N364" s="320">
        <f>N363</f>
        <v>0</v>
      </c>
      <c r="O364" s="320"/>
      <c r="P364" s="320"/>
      <c r="Q364" s="320"/>
      <c r="R364" s="320"/>
      <c r="S364" s="320"/>
      <c r="T364" s="320"/>
      <c r="U364" s="320"/>
      <c r="V364" s="320"/>
      <c r="W364" s="320"/>
      <c r="X364" s="320"/>
      <c r="Y364" s="435">
        <f>Y363</f>
        <v>0</v>
      </c>
      <c r="Z364" s="435">
        <f t="shared" ref="Z364" si="1042">Z363</f>
        <v>0</v>
      </c>
      <c r="AA364" s="435">
        <f t="shared" ref="AA364" si="1043">AA363</f>
        <v>0</v>
      </c>
      <c r="AB364" s="435">
        <f t="shared" ref="AB364" si="1044">AB363</f>
        <v>0</v>
      </c>
      <c r="AC364" s="435">
        <f t="shared" ref="AC364" si="1045">AC363</f>
        <v>0</v>
      </c>
      <c r="AD364" s="435">
        <f t="shared" ref="AD364" si="1046">AD363</f>
        <v>0</v>
      </c>
      <c r="AE364" s="435">
        <f t="shared" ref="AE364" si="1047">AE363</f>
        <v>0</v>
      </c>
      <c r="AF364" s="435">
        <f t="shared" ref="AF364" si="1048">AF363</f>
        <v>0</v>
      </c>
      <c r="AG364" s="435">
        <f t="shared" ref="AG364" si="1049">AG363</f>
        <v>0</v>
      </c>
      <c r="AH364" s="435">
        <f t="shared" ref="AH364" si="1050">AH363</f>
        <v>0</v>
      </c>
      <c r="AI364" s="435">
        <f t="shared" ref="AI364" si="1051">AI363</f>
        <v>0</v>
      </c>
      <c r="AJ364" s="435">
        <f t="shared" ref="AJ364" si="1052">AJ363</f>
        <v>0</v>
      </c>
      <c r="AK364" s="435">
        <f t="shared" ref="AK364" si="1053">AK363</f>
        <v>0</v>
      </c>
      <c r="AL364" s="435">
        <f t="shared" ref="AL364" si="1054">AL363</f>
        <v>0</v>
      </c>
      <c r="AM364" s="331"/>
    </row>
    <row r="365" spans="1:39" ht="15" outlineLevel="1">
      <c r="B365" s="997"/>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436"/>
      <c r="Z365" s="449"/>
      <c r="AA365" s="449"/>
      <c r="AB365" s="449"/>
      <c r="AC365" s="449"/>
      <c r="AD365" s="449"/>
      <c r="AE365" s="449"/>
      <c r="AF365" s="449"/>
      <c r="AG365" s="449"/>
      <c r="AH365" s="449"/>
      <c r="AI365" s="449"/>
      <c r="AJ365" s="449"/>
      <c r="AK365" s="449"/>
      <c r="AL365" s="449"/>
      <c r="AM365" s="331"/>
    </row>
    <row r="366" spans="1:39" ht="30" outlineLevel="1">
      <c r="A366" s="550">
        <v>44</v>
      </c>
      <c r="B366" s="997" t="s">
        <v>137</v>
      </c>
      <c r="C366" s="316" t="s">
        <v>25</v>
      </c>
      <c r="D366" s="320"/>
      <c r="E366" s="320"/>
      <c r="F366" s="320"/>
      <c r="G366" s="320"/>
      <c r="H366" s="320"/>
      <c r="I366" s="320"/>
      <c r="J366" s="320"/>
      <c r="K366" s="320"/>
      <c r="L366" s="320"/>
      <c r="M366" s="320"/>
      <c r="N366" s="320">
        <v>0</v>
      </c>
      <c r="O366" s="320"/>
      <c r="P366" s="320"/>
      <c r="Q366" s="320"/>
      <c r="R366" s="320"/>
      <c r="S366" s="320"/>
      <c r="T366" s="320"/>
      <c r="U366" s="320"/>
      <c r="V366" s="320"/>
      <c r="W366" s="320"/>
      <c r="X366" s="320"/>
      <c r="Y366" s="450"/>
      <c r="Z366" s="434"/>
      <c r="AA366" s="434"/>
      <c r="AB366" s="434"/>
      <c r="AC366" s="434"/>
      <c r="AD366" s="434"/>
      <c r="AE366" s="434"/>
      <c r="AF366" s="434"/>
      <c r="AG366" s="439"/>
      <c r="AH366" s="439"/>
      <c r="AI366" s="439"/>
      <c r="AJ366" s="439"/>
      <c r="AK366" s="439"/>
      <c r="AL366" s="439"/>
      <c r="AM366" s="321">
        <f>SUM(Y366:AL366)</f>
        <v>0</v>
      </c>
    </row>
    <row r="367" spans="1:39" ht="15" outlineLevel="1">
      <c r="B367" s="918" t="s">
        <v>292</v>
      </c>
      <c r="C367" s="316" t="s">
        <v>164</v>
      </c>
      <c r="D367" s="320"/>
      <c r="E367" s="320"/>
      <c r="F367" s="320"/>
      <c r="G367" s="320"/>
      <c r="H367" s="320"/>
      <c r="I367" s="320"/>
      <c r="J367" s="320"/>
      <c r="K367" s="320"/>
      <c r="L367" s="320"/>
      <c r="M367" s="320"/>
      <c r="N367" s="320">
        <f>N366</f>
        <v>0</v>
      </c>
      <c r="O367" s="320"/>
      <c r="P367" s="320"/>
      <c r="Q367" s="320"/>
      <c r="R367" s="320"/>
      <c r="S367" s="320"/>
      <c r="T367" s="320"/>
      <c r="U367" s="320"/>
      <c r="V367" s="320"/>
      <c r="W367" s="320"/>
      <c r="X367" s="320"/>
      <c r="Y367" s="435">
        <f>Y366</f>
        <v>0</v>
      </c>
      <c r="Z367" s="435">
        <f t="shared" ref="Z367" si="1055">Z366</f>
        <v>0</v>
      </c>
      <c r="AA367" s="435">
        <f t="shared" ref="AA367" si="1056">AA366</f>
        <v>0</v>
      </c>
      <c r="AB367" s="435">
        <f t="shared" ref="AB367" si="1057">AB366</f>
        <v>0</v>
      </c>
      <c r="AC367" s="435">
        <f t="shared" ref="AC367" si="1058">AC366</f>
        <v>0</v>
      </c>
      <c r="AD367" s="435">
        <f t="shared" ref="AD367" si="1059">AD366</f>
        <v>0</v>
      </c>
      <c r="AE367" s="435">
        <f t="shared" ref="AE367" si="1060">AE366</f>
        <v>0</v>
      </c>
      <c r="AF367" s="435">
        <f t="shared" ref="AF367" si="1061">AF366</f>
        <v>0</v>
      </c>
      <c r="AG367" s="435">
        <f t="shared" ref="AG367" si="1062">AG366</f>
        <v>0</v>
      </c>
      <c r="AH367" s="435">
        <f t="shared" ref="AH367" si="1063">AH366</f>
        <v>0</v>
      </c>
      <c r="AI367" s="435">
        <f t="shared" ref="AI367" si="1064">AI366</f>
        <v>0</v>
      </c>
      <c r="AJ367" s="435">
        <f t="shared" ref="AJ367" si="1065">AJ366</f>
        <v>0</v>
      </c>
      <c r="AK367" s="435">
        <f t="shared" ref="AK367" si="1066">AK366</f>
        <v>0</v>
      </c>
      <c r="AL367" s="435">
        <f t="shared" ref="AL367" si="1067">AL366</f>
        <v>0</v>
      </c>
      <c r="AM367" s="331"/>
    </row>
    <row r="368" spans="1:39" ht="15" outlineLevel="1">
      <c r="B368" s="997"/>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436"/>
      <c r="Z368" s="449"/>
      <c r="AA368" s="449"/>
      <c r="AB368" s="449"/>
      <c r="AC368" s="449"/>
      <c r="AD368" s="449"/>
      <c r="AE368" s="449"/>
      <c r="AF368" s="449"/>
      <c r="AG368" s="449"/>
      <c r="AH368" s="449"/>
      <c r="AI368" s="449"/>
      <c r="AJ368" s="449"/>
      <c r="AK368" s="449"/>
      <c r="AL368" s="449"/>
      <c r="AM368" s="331"/>
    </row>
    <row r="369" spans="1:39" ht="15" outlineLevel="1">
      <c r="A369" s="550">
        <v>45</v>
      </c>
      <c r="B369" s="997" t="s">
        <v>138</v>
      </c>
      <c r="C369" s="316" t="s">
        <v>25</v>
      </c>
      <c r="D369" s="320"/>
      <c r="E369" s="320"/>
      <c r="F369" s="320"/>
      <c r="G369" s="320"/>
      <c r="H369" s="320"/>
      <c r="I369" s="320"/>
      <c r="J369" s="320"/>
      <c r="K369" s="320"/>
      <c r="L369" s="320"/>
      <c r="M369" s="320"/>
      <c r="N369" s="320">
        <v>0</v>
      </c>
      <c r="O369" s="320"/>
      <c r="P369" s="320"/>
      <c r="Q369" s="320"/>
      <c r="R369" s="320"/>
      <c r="S369" s="320"/>
      <c r="T369" s="320"/>
      <c r="U369" s="320"/>
      <c r="V369" s="320"/>
      <c r="W369" s="320"/>
      <c r="X369" s="320"/>
      <c r="Y369" s="450"/>
      <c r="Z369" s="434"/>
      <c r="AA369" s="434"/>
      <c r="AB369" s="434"/>
      <c r="AC369" s="434"/>
      <c r="AD369" s="434"/>
      <c r="AE369" s="434"/>
      <c r="AF369" s="434"/>
      <c r="AG369" s="439"/>
      <c r="AH369" s="439"/>
      <c r="AI369" s="439"/>
      <c r="AJ369" s="439"/>
      <c r="AK369" s="439"/>
      <c r="AL369" s="439"/>
      <c r="AM369" s="321">
        <f>SUM(Y369:AL369)</f>
        <v>0</v>
      </c>
    </row>
    <row r="370" spans="1:39" ht="15" outlineLevel="1">
      <c r="B370" s="918" t="s">
        <v>292</v>
      </c>
      <c r="C370" s="316" t="s">
        <v>164</v>
      </c>
      <c r="D370" s="320"/>
      <c r="E370" s="320"/>
      <c r="F370" s="320"/>
      <c r="G370" s="320"/>
      <c r="H370" s="320"/>
      <c r="I370" s="320"/>
      <c r="J370" s="320"/>
      <c r="K370" s="320"/>
      <c r="L370" s="320"/>
      <c r="M370" s="320"/>
      <c r="N370" s="320">
        <f>N369</f>
        <v>0</v>
      </c>
      <c r="O370" s="320"/>
      <c r="P370" s="320"/>
      <c r="Q370" s="320"/>
      <c r="R370" s="320"/>
      <c r="S370" s="320"/>
      <c r="T370" s="320"/>
      <c r="U370" s="320"/>
      <c r="V370" s="320"/>
      <c r="W370" s="320"/>
      <c r="X370" s="320"/>
      <c r="Y370" s="435">
        <f>Y369</f>
        <v>0</v>
      </c>
      <c r="Z370" s="435">
        <f t="shared" ref="Z370" si="1068">Z369</f>
        <v>0</v>
      </c>
      <c r="AA370" s="435">
        <f t="shared" ref="AA370" si="1069">AA369</f>
        <v>0</v>
      </c>
      <c r="AB370" s="435">
        <f t="shared" ref="AB370" si="1070">AB369</f>
        <v>0</v>
      </c>
      <c r="AC370" s="435">
        <f t="shared" ref="AC370" si="1071">AC369</f>
        <v>0</v>
      </c>
      <c r="AD370" s="435">
        <f t="shared" ref="AD370" si="1072">AD369</f>
        <v>0</v>
      </c>
      <c r="AE370" s="435">
        <f t="shared" ref="AE370" si="1073">AE369</f>
        <v>0</v>
      </c>
      <c r="AF370" s="435">
        <f t="shared" ref="AF370" si="1074">AF369</f>
        <v>0</v>
      </c>
      <c r="AG370" s="435">
        <f t="shared" ref="AG370" si="1075">AG369</f>
        <v>0</v>
      </c>
      <c r="AH370" s="435">
        <f t="shared" ref="AH370" si="1076">AH369</f>
        <v>0</v>
      </c>
      <c r="AI370" s="435">
        <f t="shared" ref="AI370" si="1077">AI369</f>
        <v>0</v>
      </c>
      <c r="AJ370" s="435">
        <f t="shared" ref="AJ370" si="1078">AJ369</f>
        <v>0</v>
      </c>
      <c r="AK370" s="435">
        <f t="shared" ref="AK370" si="1079">AK369</f>
        <v>0</v>
      </c>
      <c r="AL370" s="435">
        <f t="shared" ref="AL370" si="1080">AL369</f>
        <v>0</v>
      </c>
      <c r="AM370" s="331"/>
    </row>
    <row r="371" spans="1:39" ht="15" outlineLevel="1">
      <c r="B371" s="997"/>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436"/>
      <c r="Z371" s="449"/>
      <c r="AA371" s="449"/>
      <c r="AB371" s="449"/>
      <c r="AC371" s="449"/>
      <c r="AD371" s="449"/>
      <c r="AE371" s="449"/>
      <c r="AF371" s="449"/>
      <c r="AG371" s="449"/>
      <c r="AH371" s="449"/>
      <c r="AI371" s="449"/>
      <c r="AJ371" s="449"/>
      <c r="AK371" s="449"/>
      <c r="AL371" s="449"/>
      <c r="AM371" s="331"/>
    </row>
    <row r="372" spans="1:39" ht="15" outlineLevel="1">
      <c r="A372" s="550">
        <v>46</v>
      </c>
      <c r="B372" s="997" t="s">
        <v>139</v>
      </c>
      <c r="C372" s="316" t="s">
        <v>25</v>
      </c>
      <c r="D372" s="320"/>
      <c r="E372" s="320"/>
      <c r="F372" s="320"/>
      <c r="G372" s="320"/>
      <c r="H372" s="320"/>
      <c r="I372" s="320"/>
      <c r="J372" s="320"/>
      <c r="K372" s="320"/>
      <c r="L372" s="320"/>
      <c r="M372" s="320"/>
      <c r="N372" s="320">
        <v>0</v>
      </c>
      <c r="O372" s="320"/>
      <c r="P372" s="320"/>
      <c r="Q372" s="320"/>
      <c r="R372" s="320"/>
      <c r="S372" s="320"/>
      <c r="T372" s="320"/>
      <c r="U372" s="320"/>
      <c r="V372" s="320"/>
      <c r="W372" s="320"/>
      <c r="X372" s="320"/>
      <c r="Y372" s="450"/>
      <c r="Z372" s="434"/>
      <c r="AA372" s="434"/>
      <c r="AB372" s="434"/>
      <c r="AC372" s="434"/>
      <c r="AD372" s="434"/>
      <c r="AE372" s="434"/>
      <c r="AF372" s="434"/>
      <c r="AG372" s="439"/>
      <c r="AH372" s="439"/>
      <c r="AI372" s="439"/>
      <c r="AJ372" s="439"/>
      <c r="AK372" s="439"/>
      <c r="AL372" s="439"/>
      <c r="AM372" s="321">
        <f>SUM(Y372:AL372)</f>
        <v>0</v>
      </c>
    </row>
    <row r="373" spans="1:39" ht="15" outlineLevel="1">
      <c r="B373" s="918" t="s">
        <v>292</v>
      </c>
      <c r="C373" s="316" t="s">
        <v>164</v>
      </c>
      <c r="D373" s="320"/>
      <c r="E373" s="320"/>
      <c r="F373" s="320"/>
      <c r="G373" s="320"/>
      <c r="H373" s="320"/>
      <c r="I373" s="320"/>
      <c r="J373" s="320"/>
      <c r="K373" s="320"/>
      <c r="L373" s="320"/>
      <c r="M373" s="320"/>
      <c r="N373" s="320">
        <f>N372</f>
        <v>0</v>
      </c>
      <c r="O373" s="320"/>
      <c r="P373" s="320"/>
      <c r="Q373" s="320"/>
      <c r="R373" s="320"/>
      <c r="S373" s="320"/>
      <c r="T373" s="320"/>
      <c r="U373" s="320"/>
      <c r="V373" s="320"/>
      <c r="W373" s="320"/>
      <c r="X373" s="320"/>
      <c r="Y373" s="435">
        <f>Y372</f>
        <v>0</v>
      </c>
      <c r="Z373" s="435">
        <f t="shared" ref="Z373" si="1081">Z372</f>
        <v>0</v>
      </c>
      <c r="AA373" s="435">
        <f t="shared" ref="AA373" si="1082">AA372</f>
        <v>0</v>
      </c>
      <c r="AB373" s="435">
        <f t="shared" ref="AB373" si="1083">AB372</f>
        <v>0</v>
      </c>
      <c r="AC373" s="435">
        <f t="shared" ref="AC373" si="1084">AC372</f>
        <v>0</v>
      </c>
      <c r="AD373" s="435">
        <f t="shared" ref="AD373" si="1085">AD372</f>
        <v>0</v>
      </c>
      <c r="AE373" s="435">
        <f t="shared" ref="AE373" si="1086">AE372</f>
        <v>0</v>
      </c>
      <c r="AF373" s="435">
        <f t="shared" ref="AF373" si="1087">AF372</f>
        <v>0</v>
      </c>
      <c r="AG373" s="435">
        <f t="shared" ref="AG373" si="1088">AG372</f>
        <v>0</v>
      </c>
      <c r="AH373" s="435">
        <f t="shared" ref="AH373" si="1089">AH372</f>
        <v>0</v>
      </c>
      <c r="AI373" s="435">
        <f t="shared" ref="AI373" si="1090">AI372</f>
        <v>0</v>
      </c>
      <c r="AJ373" s="435">
        <f t="shared" ref="AJ373" si="1091">AJ372</f>
        <v>0</v>
      </c>
      <c r="AK373" s="435">
        <f t="shared" ref="AK373" si="1092">AK372</f>
        <v>0</v>
      </c>
      <c r="AL373" s="435">
        <f t="shared" ref="AL373" si="1093">AL372</f>
        <v>0</v>
      </c>
      <c r="AM373" s="331"/>
    </row>
    <row r="374" spans="1:39" ht="15" outlineLevel="1">
      <c r="B374" s="997"/>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6"/>
      <c r="Z374" s="449"/>
      <c r="AA374" s="449"/>
      <c r="AB374" s="449"/>
      <c r="AC374" s="449"/>
      <c r="AD374" s="449"/>
      <c r="AE374" s="449"/>
      <c r="AF374" s="449"/>
      <c r="AG374" s="449"/>
      <c r="AH374" s="449"/>
      <c r="AI374" s="449"/>
      <c r="AJ374" s="449"/>
      <c r="AK374" s="449"/>
      <c r="AL374" s="449"/>
      <c r="AM374" s="331"/>
    </row>
    <row r="375" spans="1:39" ht="30" outlineLevel="1">
      <c r="A375" s="550">
        <v>47</v>
      </c>
      <c r="B375" s="997" t="s">
        <v>140</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50"/>
      <c r="Z375" s="434"/>
      <c r="AA375" s="434"/>
      <c r="AB375" s="434"/>
      <c r="AC375" s="434"/>
      <c r="AD375" s="434"/>
      <c r="AE375" s="434"/>
      <c r="AF375" s="434"/>
      <c r="AG375" s="439"/>
      <c r="AH375" s="439"/>
      <c r="AI375" s="439"/>
      <c r="AJ375" s="439"/>
      <c r="AK375" s="439"/>
      <c r="AL375" s="439"/>
      <c r="AM375" s="321">
        <f>SUM(Y375:AL375)</f>
        <v>0</v>
      </c>
    </row>
    <row r="376" spans="1:39" ht="15" outlineLevel="1">
      <c r="B376" s="918" t="s">
        <v>292</v>
      </c>
      <c r="C376" s="316" t="s">
        <v>164</v>
      </c>
      <c r="D376" s="320"/>
      <c r="E376" s="320"/>
      <c r="F376" s="320"/>
      <c r="G376" s="320"/>
      <c r="H376" s="320"/>
      <c r="I376" s="320"/>
      <c r="J376" s="320"/>
      <c r="K376" s="320"/>
      <c r="L376" s="320"/>
      <c r="M376" s="320"/>
      <c r="N376" s="320">
        <f>N375</f>
        <v>0</v>
      </c>
      <c r="O376" s="320"/>
      <c r="P376" s="320"/>
      <c r="Q376" s="320"/>
      <c r="R376" s="320"/>
      <c r="S376" s="320"/>
      <c r="T376" s="320"/>
      <c r="U376" s="320"/>
      <c r="V376" s="320"/>
      <c r="W376" s="320"/>
      <c r="X376" s="320"/>
      <c r="Y376" s="435">
        <f>Y375</f>
        <v>0</v>
      </c>
      <c r="Z376" s="435">
        <f t="shared" ref="Z376" si="1094">Z375</f>
        <v>0</v>
      </c>
      <c r="AA376" s="435">
        <f t="shared" ref="AA376" si="1095">AA375</f>
        <v>0</v>
      </c>
      <c r="AB376" s="435">
        <f t="shared" ref="AB376" si="1096">AB375</f>
        <v>0</v>
      </c>
      <c r="AC376" s="435">
        <f t="shared" ref="AC376" si="1097">AC375</f>
        <v>0</v>
      </c>
      <c r="AD376" s="435">
        <f t="shared" ref="AD376" si="1098">AD375</f>
        <v>0</v>
      </c>
      <c r="AE376" s="435">
        <f t="shared" ref="AE376" si="1099">AE375</f>
        <v>0</v>
      </c>
      <c r="AF376" s="435">
        <f t="shared" ref="AF376" si="1100">AF375</f>
        <v>0</v>
      </c>
      <c r="AG376" s="435">
        <f t="shared" ref="AG376" si="1101">AG375</f>
        <v>0</v>
      </c>
      <c r="AH376" s="435">
        <f t="shared" ref="AH376" si="1102">AH375</f>
        <v>0</v>
      </c>
      <c r="AI376" s="435">
        <f t="shared" ref="AI376" si="1103">AI375</f>
        <v>0</v>
      </c>
      <c r="AJ376" s="435">
        <f t="shared" ref="AJ376" si="1104">AJ375</f>
        <v>0</v>
      </c>
      <c r="AK376" s="435">
        <f t="shared" ref="AK376" si="1105">AK375</f>
        <v>0</v>
      </c>
      <c r="AL376" s="435">
        <f t="shared" ref="AL376" si="1106">AL375</f>
        <v>0</v>
      </c>
      <c r="AM376" s="331"/>
    </row>
    <row r="377" spans="1:39" ht="15" outlineLevel="1">
      <c r="B377" s="997"/>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6"/>
      <c r="Z377" s="449"/>
      <c r="AA377" s="449"/>
      <c r="AB377" s="449"/>
      <c r="AC377" s="449"/>
      <c r="AD377" s="449"/>
      <c r="AE377" s="449"/>
      <c r="AF377" s="449"/>
      <c r="AG377" s="449"/>
      <c r="AH377" s="449"/>
      <c r="AI377" s="449"/>
      <c r="AJ377" s="449"/>
      <c r="AK377" s="449"/>
      <c r="AL377" s="449"/>
      <c r="AM377" s="331"/>
    </row>
    <row r="378" spans="1:39" ht="30" outlineLevel="1">
      <c r="A378" s="550">
        <v>48</v>
      </c>
      <c r="B378" s="997" t="s">
        <v>141</v>
      </c>
      <c r="C378" s="316" t="s">
        <v>25</v>
      </c>
      <c r="D378" s="320"/>
      <c r="E378" s="320"/>
      <c r="F378" s="320"/>
      <c r="G378" s="320"/>
      <c r="H378" s="320"/>
      <c r="I378" s="320"/>
      <c r="J378" s="320"/>
      <c r="K378" s="320"/>
      <c r="L378" s="320"/>
      <c r="M378" s="320"/>
      <c r="N378" s="320">
        <v>0</v>
      </c>
      <c r="O378" s="320"/>
      <c r="P378" s="320"/>
      <c r="Q378" s="320"/>
      <c r="R378" s="320"/>
      <c r="S378" s="320"/>
      <c r="T378" s="320"/>
      <c r="U378" s="320"/>
      <c r="V378" s="320"/>
      <c r="W378" s="320"/>
      <c r="X378" s="320"/>
      <c r="Y378" s="450"/>
      <c r="Z378" s="434"/>
      <c r="AA378" s="434"/>
      <c r="AB378" s="434"/>
      <c r="AC378" s="434"/>
      <c r="AD378" s="434"/>
      <c r="AE378" s="434"/>
      <c r="AF378" s="434"/>
      <c r="AG378" s="439"/>
      <c r="AH378" s="439"/>
      <c r="AI378" s="439"/>
      <c r="AJ378" s="439"/>
      <c r="AK378" s="439"/>
      <c r="AL378" s="439"/>
      <c r="AM378" s="321">
        <f>SUM(Y378:AL378)</f>
        <v>0</v>
      </c>
    </row>
    <row r="379" spans="1:39" ht="15" outlineLevel="1">
      <c r="B379" s="918" t="s">
        <v>292</v>
      </c>
      <c r="C379" s="316" t="s">
        <v>164</v>
      </c>
      <c r="D379" s="320"/>
      <c r="E379" s="320"/>
      <c r="F379" s="320"/>
      <c r="G379" s="320"/>
      <c r="H379" s="320"/>
      <c r="I379" s="320"/>
      <c r="J379" s="320"/>
      <c r="K379" s="320"/>
      <c r="L379" s="320"/>
      <c r="M379" s="320"/>
      <c r="N379" s="320">
        <f>N378</f>
        <v>0</v>
      </c>
      <c r="O379" s="320"/>
      <c r="P379" s="320"/>
      <c r="Q379" s="320"/>
      <c r="R379" s="320"/>
      <c r="S379" s="320"/>
      <c r="T379" s="320"/>
      <c r="U379" s="320"/>
      <c r="V379" s="320"/>
      <c r="W379" s="320"/>
      <c r="X379" s="320"/>
      <c r="Y379" s="435">
        <f>Y378</f>
        <v>0</v>
      </c>
      <c r="Z379" s="435">
        <f t="shared" ref="Z379" si="1107">Z378</f>
        <v>0</v>
      </c>
      <c r="AA379" s="435">
        <f t="shared" ref="AA379" si="1108">AA378</f>
        <v>0</v>
      </c>
      <c r="AB379" s="435">
        <f t="shared" ref="AB379" si="1109">AB378</f>
        <v>0</v>
      </c>
      <c r="AC379" s="435">
        <f t="shared" ref="AC379" si="1110">AC378</f>
        <v>0</v>
      </c>
      <c r="AD379" s="435">
        <f t="shared" ref="AD379" si="1111">AD378</f>
        <v>0</v>
      </c>
      <c r="AE379" s="435">
        <f t="shared" ref="AE379" si="1112">AE378</f>
        <v>0</v>
      </c>
      <c r="AF379" s="435">
        <f t="shared" ref="AF379" si="1113">AF378</f>
        <v>0</v>
      </c>
      <c r="AG379" s="435">
        <f t="shared" ref="AG379" si="1114">AG378</f>
        <v>0</v>
      </c>
      <c r="AH379" s="435">
        <f t="shared" ref="AH379" si="1115">AH378</f>
        <v>0</v>
      </c>
      <c r="AI379" s="435">
        <f t="shared" ref="AI379" si="1116">AI378</f>
        <v>0</v>
      </c>
      <c r="AJ379" s="435">
        <f t="shared" ref="AJ379" si="1117">AJ378</f>
        <v>0</v>
      </c>
      <c r="AK379" s="435">
        <f t="shared" ref="AK379" si="1118">AK378</f>
        <v>0</v>
      </c>
      <c r="AL379" s="435">
        <f t="shared" ref="AL379" si="1119">AL378</f>
        <v>0</v>
      </c>
      <c r="AM379" s="331"/>
    </row>
    <row r="380" spans="1:39" ht="15" outlineLevel="1">
      <c r="B380" s="997"/>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436"/>
      <c r="Z380" s="449"/>
      <c r="AA380" s="449"/>
      <c r="AB380" s="449"/>
      <c r="AC380" s="449"/>
      <c r="AD380" s="449"/>
      <c r="AE380" s="449"/>
      <c r="AF380" s="449"/>
      <c r="AG380" s="449"/>
      <c r="AH380" s="449"/>
      <c r="AI380" s="449"/>
      <c r="AJ380" s="449"/>
      <c r="AK380" s="449"/>
      <c r="AL380" s="449"/>
      <c r="AM380" s="331"/>
    </row>
    <row r="381" spans="1:39" ht="15" outlineLevel="1">
      <c r="A381" s="550">
        <v>49</v>
      </c>
      <c r="B381" s="997" t="s">
        <v>142</v>
      </c>
      <c r="C381" s="316" t="s">
        <v>25</v>
      </c>
      <c r="D381" s="320"/>
      <c r="E381" s="320"/>
      <c r="F381" s="320"/>
      <c r="G381" s="320"/>
      <c r="H381" s="320"/>
      <c r="I381" s="320"/>
      <c r="J381" s="320"/>
      <c r="K381" s="320"/>
      <c r="L381" s="320"/>
      <c r="M381" s="320"/>
      <c r="N381" s="320">
        <v>0</v>
      </c>
      <c r="O381" s="320"/>
      <c r="P381" s="320"/>
      <c r="Q381" s="320"/>
      <c r="R381" s="320"/>
      <c r="S381" s="320"/>
      <c r="T381" s="320"/>
      <c r="U381" s="320"/>
      <c r="V381" s="320"/>
      <c r="W381" s="320"/>
      <c r="X381" s="320"/>
      <c r="Y381" s="450"/>
      <c r="Z381" s="434"/>
      <c r="AA381" s="434"/>
      <c r="AB381" s="434"/>
      <c r="AC381" s="434"/>
      <c r="AD381" s="434"/>
      <c r="AE381" s="434"/>
      <c r="AF381" s="434"/>
      <c r="AG381" s="439"/>
      <c r="AH381" s="439"/>
      <c r="AI381" s="439"/>
      <c r="AJ381" s="439"/>
      <c r="AK381" s="439"/>
      <c r="AL381" s="439"/>
      <c r="AM381" s="321">
        <f>SUM(Y381:AL381)</f>
        <v>0</v>
      </c>
    </row>
    <row r="382" spans="1:39" ht="15" outlineLevel="1">
      <c r="B382" s="918" t="s">
        <v>292</v>
      </c>
      <c r="C382" s="316" t="s">
        <v>164</v>
      </c>
      <c r="D382" s="320"/>
      <c r="E382" s="320"/>
      <c r="F382" s="320"/>
      <c r="G382" s="320"/>
      <c r="H382" s="320"/>
      <c r="I382" s="320"/>
      <c r="J382" s="320"/>
      <c r="K382" s="320"/>
      <c r="L382" s="320"/>
      <c r="M382" s="320"/>
      <c r="N382" s="320">
        <f>N381</f>
        <v>0</v>
      </c>
      <c r="O382" s="320"/>
      <c r="P382" s="320"/>
      <c r="Q382" s="320"/>
      <c r="R382" s="320"/>
      <c r="S382" s="320"/>
      <c r="T382" s="320"/>
      <c r="U382" s="320"/>
      <c r="V382" s="320"/>
      <c r="W382" s="320"/>
      <c r="X382" s="320"/>
      <c r="Y382" s="435">
        <f>Y381</f>
        <v>0</v>
      </c>
      <c r="Z382" s="435">
        <f t="shared" ref="Z382" si="1120">Z381</f>
        <v>0</v>
      </c>
      <c r="AA382" s="435">
        <f t="shared" ref="AA382" si="1121">AA381</f>
        <v>0</v>
      </c>
      <c r="AB382" s="435">
        <f t="shared" ref="AB382" si="1122">AB381</f>
        <v>0</v>
      </c>
      <c r="AC382" s="435">
        <f t="shared" ref="AC382" si="1123">AC381</f>
        <v>0</v>
      </c>
      <c r="AD382" s="435">
        <f t="shared" ref="AD382" si="1124">AD381</f>
        <v>0</v>
      </c>
      <c r="AE382" s="435">
        <f t="shared" ref="AE382" si="1125">AE381</f>
        <v>0</v>
      </c>
      <c r="AF382" s="435">
        <f t="shared" ref="AF382" si="1126">AF381</f>
        <v>0</v>
      </c>
      <c r="AG382" s="435">
        <f t="shared" ref="AG382" si="1127">AG381</f>
        <v>0</v>
      </c>
      <c r="AH382" s="435">
        <f t="shared" ref="AH382" si="1128">AH381</f>
        <v>0</v>
      </c>
      <c r="AI382" s="435">
        <f t="shared" ref="AI382" si="1129">AI381</f>
        <v>0</v>
      </c>
      <c r="AJ382" s="435">
        <f t="shared" ref="AJ382" si="1130">AJ381</f>
        <v>0</v>
      </c>
      <c r="AK382" s="435">
        <f t="shared" ref="AK382" si="1131">AK381</f>
        <v>0</v>
      </c>
      <c r="AL382" s="435">
        <f t="shared" ref="AL382" si="1132">AL381</f>
        <v>0</v>
      </c>
      <c r="AM382" s="331"/>
    </row>
    <row r="383" spans="1:39" ht="15" outlineLevel="1">
      <c r="B383" s="1010"/>
      <c r="C383" s="330"/>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26"/>
      <c r="Z383" s="326"/>
      <c r="AA383" s="326"/>
      <c r="AB383" s="326"/>
      <c r="AC383" s="326"/>
      <c r="AD383" s="326"/>
      <c r="AE383" s="326"/>
      <c r="AF383" s="326"/>
      <c r="AG383" s="326"/>
      <c r="AH383" s="326"/>
      <c r="AI383" s="326"/>
      <c r="AJ383" s="326"/>
      <c r="AK383" s="326"/>
      <c r="AL383" s="326"/>
      <c r="AM383" s="331"/>
    </row>
    <row r="384" spans="1:39" ht="15.6">
      <c r="B384" s="1006" t="s">
        <v>277</v>
      </c>
      <c r="C384" s="353"/>
      <c r="D384" s="353">
        <f>SUM(D221:D382)</f>
        <v>53554726.201104335</v>
      </c>
      <c r="E384" s="353">
        <f t="shared" ref="E384:X384" si="1133">SUM(E221:E382)</f>
        <v>49650348.201104335</v>
      </c>
      <c r="F384" s="353">
        <f t="shared" si="1133"/>
        <v>49672655.201104335</v>
      </c>
      <c r="G384" s="353">
        <f t="shared" si="1133"/>
        <v>48965970.201104335</v>
      </c>
      <c r="H384" s="353">
        <f t="shared" si="1133"/>
        <v>44884275</v>
      </c>
      <c r="I384" s="353">
        <f t="shared" si="1133"/>
        <v>44751911</v>
      </c>
      <c r="J384" s="353">
        <f t="shared" si="1133"/>
        <v>44749095</v>
      </c>
      <c r="K384" s="353">
        <f t="shared" si="1133"/>
        <v>44738248</v>
      </c>
      <c r="L384" s="353">
        <f t="shared" si="1133"/>
        <v>44675765</v>
      </c>
      <c r="M384" s="353">
        <f t="shared" si="1133"/>
        <v>44510795</v>
      </c>
      <c r="N384" s="353"/>
      <c r="O384" s="353">
        <f>SUM(O221:O382)</f>
        <v>6187</v>
      </c>
      <c r="P384" s="353">
        <f>SUM(P221:P382)</f>
        <v>6109</v>
      </c>
      <c r="Q384" s="353">
        <f>SUM(Q221:Q382)</f>
        <v>6114</v>
      </c>
      <c r="R384" s="353">
        <f t="shared" si="1133"/>
        <v>6026</v>
      </c>
      <c r="S384" s="353">
        <f t="shared" si="1133"/>
        <v>5530</v>
      </c>
      <c r="T384" s="353">
        <f t="shared" si="1133"/>
        <v>5510</v>
      </c>
      <c r="U384" s="353">
        <f t="shared" si="1133"/>
        <v>5509</v>
      </c>
      <c r="V384" s="353">
        <f t="shared" si="1133"/>
        <v>5508</v>
      </c>
      <c r="W384" s="353">
        <f t="shared" si="1133"/>
        <v>5494</v>
      </c>
      <c r="X384" s="353">
        <f t="shared" si="1133"/>
        <v>5477</v>
      </c>
      <c r="Y384" s="353">
        <f>IF(Y219="kWh",SUMPRODUCT(D221:D382,Y221:Y382))</f>
        <v>25595716.201104335</v>
      </c>
      <c r="Z384" s="353">
        <f>IF(Z219="kWh",SUMPRODUCT(D221:D382,Z221:Z382))</f>
        <v>9704101.2770538963</v>
      </c>
      <c r="AA384" s="353">
        <f>IF(AA219="kw",SUMPRODUCT(N221:N382,O221:O382,AA221:AA382),SUMPRODUCT(D221:D382,AA221:AA382))</f>
        <v>21273.265087369604</v>
      </c>
      <c r="AB384" s="353">
        <f>IF(AB219="kw",SUMPRODUCT(N221:N382,O221:O382,AB221:AB382),SUMPRODUCT(D221:D382,AB221:AB382))</f>
        <v>4511.5225274417198</v>
      </c>
      <c r="AC384" s="353">
        <f>IF(AC219="kw",SUMPRODUCT(N221:N382,O221:O382,AC221:AC382),SUMPRODUCT(D221:D382,AC221:AC382))</f>
        <v>3675.6264704324299</v>
      </c>
      <c r="AD384" s="353">
        <f>IF(AD219="kw",SUMPRODUCT(N221:N382,O221:O382,AD221:AD382),SUMPRODUCT(D221:D382,AD221:AD382))</f>
        <v>0</v>
      </c>
      <c r="AE384" s="353">
        <f>IF(AE219="kw",SUMPRODUCT(N221:N382,O221:O382,AE221:AE382),SUMPRODUCT(D221:D382,AE221:AE382))</f>
        <v>0</v>
      </c>
      <c r="AF384" s="353">
        <f>IF(AF219="kw",SUMPRODUCT(N221:N382,O221:O382,AF221:AF382),SUMPRODUCT(D221:D382,AF221:AF382))</f>
        <v>0</v>
      </c>
      <c r="AG384" s="353">
        <f>IF(AG219="kw",SUMPRODUCT(N221:N382,O221:O382,AG221:AG382),SUMPRODUCT(D221:D382,AG221:AG382))</f>
        <v>0</v>
      </c>
      <c r="AH384" s="353">
        <f>IF(AH219="kw",SUMPRODUCT(N221:N382,O221:O382,AH221:AH382),SUMPRODUCT(D221:D382,AH221:AH382))</f>
        <v>0</v>
      </c>
      <c r="AI384" s="353">
        <f>IF(AI219="kw",SUMPRODUCT(N221:N382,O221:O382,AI221:AI382),SUMPRODUCT(D221:D382,AI221:AI382))</f>
        <v>0</v>
      </c>
      <c r="AJ384" s="353">
        <f>IF(AJ219="kw",SUMPRODUCT(N221:N382,O221:O382,AJ221:AJ382),SUMPRODUCT(D221:D382,AJ221:AJ382))</f>
        <v>2781</v>
      </c>
      <c r="AK384" s="353">
        <f>IF(AK219="kw",SUMPRODUCT(N221:N382,O221:O382,AK221:AK382),SUMPRODUCT(D221:D382,AK221:AK382))</f>
        <v>0</v>
      </c>
      <c r="AL384" s="353">
        <f>IF(AL219="kw",SUMPRODUCT(N221:N382,O221:O382,AL221:AL382),SUMPRODUCT(D221:D382,AL221:AL382))</f>
        <v>0</v>
      </c>
      <c r="AM384" s="354"/>
    </row>
    <row r="385" spans="1:42" s="912" customFormat="1" ht="15.6">
      <c r="A385" s="909"/>
      <c r="B385" s="1007" t="s">
        <v>278</v>
      </c>
      <c r="C385" s="910"/>
      <c r="D385" s="910"/>
      <c r="E385" s="910"/>
      <c r="F385" s="910"/>
      <c r="G385" s="910"/>
      <c r="H385" s="910"/>
      <c r="I385" s="910"/>
      <c r="J385" s="910"/>
      <c r="K385" s="910"/>
      <c r="L385" s="910"/>
      <c r="M385" s="910"/>
      <c r="N385" s="910"/>
      <c r="O385" s="910"/>
      <c r="P385" s="910"/>
      <c r="Q385" s="910"/>
      <c r="R385" s="910"/>
      <c r="S385" s="910"/>
      <c r="T385" s="910"/>
      <c r="U385" s="910"/>
      <c r="V385" s="910"/>
      <c r="W385" s="910"/>
      <c r="X385" s="910"/>
      <c r="Y385" s="910">
        <f>HLOOKUP(Y218,'2. LRAMVA Threshold'!$B$27:$Q$38,8,FALSE)</f>
        <v>0</v>
      </c>
      <c r="Z385" s="910">
        <f>HLOOKUP(Z218,'2. LRAMVA Threshold'!$B$27:$Q$38,8,FALSE)</f>
        <v>0</v>
      </c>
      <c r="AA385" s="910">
        <f>HLOOKUP(AA218,'2. LRAMVA Threshold'!$B$27:$Q$38,8,FALSE)</f>
        <v>0</v>
      </c>
      <c r="AB385" s="910">
        <f>HLOOKUP(AB218,'2. LRAMVA Threshold'!$B$27:$Q$38,8,FALSE)</f>
        <v>0</v>
      </c>
      <c r="AC385" s="910">
        <f>HLOOKUP(AC218,'2. LRAMVA Threshold'!$B$27:$Q$38,8,FALSE)</f>
        <v>0</v>
      </c>
      <c r="AD385" s="910">
        <f>HLOOKUP(AD218,'2. LRAMVA Threshold'!$B$27:$Q$38,8,FALSE)</f>
        <v>0</v>
      </c>
      <c r="AE385" s="910">
        <f>HLOOKUP(AE218,'2. LRAMVA Threshold'!$B$27:$Q$38,8,FALSE)</f>
        <v>0</v>
      </c>
      <c r="AF385" s="910">
        <f>HLOOKUP(AF218,'2. LRAMVA Threshold'!$B$27:$Q$38,8,FALSE)</f>
        <v>0</v>
      </c>
      <c r="AG385" s="910">
        <f>HLOOKUP(AG218,'2. LRAMVA Threshold'!$B$27:$Q$38,8,FALSE)</f>
        <v>0</v>
      </c>
      <c r="AH385" s="910">
        <f>HLOOKUP(AH218,'2. LRAMVA Threshold'!$B$27:$Q$38,8,FALSE)</f>
        <v>0</v>
      </c>
      <c r="AI385" s="910">
        <f>HLOOKUP(AI218,'2. LRAMVA Threshold'!$B$27:$Q$38,8,FALSE)</f>
        <v>0</v>
      </c>
      <c r="AJ385" s="910">
        <f>HLOOKUP(AJ218,'2. LRAMVA Threshold'!$B$27:$Q$38,8,FALSE)</f>
        <v>0</v>
      </c>
      <c r="AK385" s="910">
        <f>HLOOKUP(AK218,'2. LRAMVA Threshold'!$B$27:$Q$38,8,FALSE)</f>
        <v>0</v>
      </c>
      <c r="AL385" s="910">
        <f>HLOOKUP(AL218,'2. LRAMVA Threshold'!$B$27:$Q$38,8,FALSE)</f>
        <v>0</v>
      </c>
      <c r="AM385" s="911"/>
    </row>
    <row r="386" spans="1:42" ht="15">
      <c r="B386" s="1012"/>
      <c r="C386" s="456"/>
      <c r="D386" s="457"/>
      <c r="E386" s="457"/>
      <c r="F386" s="457"/>
      <c r="G386" s="457"/>
      <c r="H386" s="457"/>
      <c r="I386" s="457"/>
      <c r="J386" s="457"/>
      <c r="K386" s="457"/>
      <c r="L386" s="457"/>
      <c r="M386" s="457"/>
      <c r="N386" s="457"/>
      <c r="O386" s="458"/>
      <c r="P386" s="457"/>
      <c r="Q386" s="457"/>
      <c r="R386" s="457"/>
      <c r="S386" s="459"/>
      <c r="T386" s="459"/>
      <c r="U386" s="459"/>
      <c r="V386" s="459"/>
      <c r="W386" s="457"/>
      <c r="X386" s="457"/>
      <c r="Y386" s="460"/>
      <c r="Z386" s="460"/>
      <c r="AA386" s="460"/>
      <c r="AB386" s="460"/>
      <c r="AC386" s="460"/>
      <c r="AD386" s="460"/>
      <c r="AE386" s="460"/>
      <c r="AF386" s="423"/>
      <c r="AG386" s="423"/>
      <c r="AH386" s="423"/>
      <c r="AI386" s="423"/>
      <c r="AJ386" s="423"/>
      <c r="AK386" s="423"/>
      <c r="AL386" s="423"/>
      <c r="AM386" s="424"/>
    </row>
    <row r="387" spans="1:42" ht="15">
      <c r="B387" s="1003" t="s">
        <v>279</v>
      </c>
      <c r="C387" s="362"/>
      <c r="D387" s="362"/>
      <c r="E387" s="400"/>
      <c r="F387" s="400"/>
      <c r="G387" s="400"/>
      <c r="H387" s="400"/>
      <c r="I387" s="400"/>
      <c r="J387" s="400"/>
      <c r="K387" s="400"/>
      <c r="L387" s="400"/>
      <c r="M387" s="400"/>
      <c r="N387" s="400"/>
      <c r="O387" s="316"/>
      <c r="P387" s="364"/>
      <c r="Q387" s="364"/>
      <c r="R387" s="364"/>
      <c r="S387" s="363"/>
      <c r="T387" s="363"/>
      <c r="U387" s="363"/>
      <c r="V387" s="363"/>
      <c r="W387" s="364"/>
      <c r="X387" s="364"/>
      <c r="Y387" s="365">
        <f>HLOOKUP(Y$35,'3.  Distribution Rates'!$C$122:$P$133,8,FALSE)</f>
        <v>1.21E-2</v>
      </c>
      <c r="Z387" s="365">
        <f>HLOOKUP(Z$35,'3.  Distribution Rates'!$C$122:$P$133,8,FALSE)</f>
        <v>1.06E-2</v>
      </c>
      <c r="AA387" s="365">
        <f>HLOOKUP(AA$35,'3.  Distribution Rates'!$C$122:$P$133,8,FALSE)</f>
        <v>2.5413000000000001</v>
      </c>
      <c r="AB387" s="365">
        <f>HLOOKUP(AB$35,'3.  Distribution Rates'!$C$122:$P$133,8,FALSE)</f>
        <v>1.3985000000000001</v>
      </c>
      <c r="AC387" s="365">
        <f>+'3.  Distribution Rates'!G129</f>
        <v>0.26090000000000002</v>
      </c>
      <c r="AD387" s="365">
        <f>HLOOKUP(AD$35,'3.  Distribution Rates'!$C$122:$P$133,8,FALSE)</f>
        <v>6.0732999999999997</v>
      </c>
      <c r="AE387" s="365">
        <f>HLOOKUP(AE$35,'3.  Distribution Rates'!$C$122:$P$133,8,FALSE)</f>
        <v>0</v>
      </c>
      <c r="AF387" s="365">
        <f>HLOOKUP(AF$35,'3.  Distribution Rates'!$C$122:$P$133,8,FALSE)</f>
        <v>0</v>
      </c>
      <c r="AG387" s="365">
        <f>HLOOKUP(AG$35,'3.  Distribution Rates'!$C$122:$P$133,8,FALSE)</f>
        <v>0</v>
      </c>
      <c r="AH387" s="365">
        <f>HLOOKUP(AH$35,'3.  Distribution Rates'!$C$122:$P$133,8,FALSE)</f>
        <v>0</v>
      </c>
      <c r="AI387" s="365">
        <f>HLOOKUP(AI$35,'3.  Distribution Rates'!$C$122:$P$133,8,FALSE)</f>
        <v>0</v>
      </c>
      <c r="AJ387" s="365">
        <f>HLOOKUP(AJ$35,'3.  Distribution Rates'!$C$122:$P$133,8,FALSE)</f>
        <v>0</v>
      </c>
      <c r="AK387" s="365">
        <f>HLOOKUP(AK$35,'3.  Distribution Rates'!$C$122:$P$133,8,FALSE)</f>
        <v>0</v>
      </c>
      <c r="AL387" s="365">
        <f>HLOOKUP(AL$35,'3.  Distribution Rates'!$C$122:$P$133,8,FALSE)</f>
        <v>0</v>
      </c>
      <c r="AM387" s="401"/>
      <c r="AN387" s="365"/>
      <c r="AO387" s="365"/>
      <c r="AP387" s="365"/>
    </row>
    <row r="388" spans="1:42" ht="15">
      <c r="B388" s="1003" t="s">
        <v>280</v>
      </c>
      <c r="C388" s="369"/>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2"/>
      <c r="Z388" s="402"/>
      <c r="AA388" s="402"/>
      <c r="AB388" s="402"/>
      <c r="AC388" s="402"/>
      <c r="AD388" s="402"/>
      <c r="AE388" s="402">
        <f>'4.  2011-2014 LRAM'!AE139*AE387</f>
        <v>0</v>
      </c>
      <c r="AF388" s="402">
        <f>'4.  2011-2014 LRAM'!AF139*AF387</f>
        <v>0</v>
      </c>
      <c r="AG388" s="402">
        <f>'4.  2011-2014 LRAM'!AG139*AG387</f>
        <v>0</v>
      </c>
      <c r="AH388" s="402">
        <f>'4.  2011-2014 LRAM'!AH139*AH387</f>
        <v>0</v>
      </c>
      <c r="AI388" s="402">
        <f>'4.  2011-2014 LRAM'!AI139*AI387</f>
        <v>0</v>
      </c>
      <c r="AJ388" s="402">
        <f>'4.  2011-2014 LRAM'!AJ139*AJ387</f>
        <v>0</v>
      </c>
      <c r="AK388" s="402">
        <f>'4.  2011-2014 LRAM'!AK139*AK387</f>
        <v>0</v>
      </c>
      <c r="AL388" s="402">
        <f>'4.  2011-2014 LRAM'!AL139*AL387</f>
        <v>0</v>
      </c>
      <c r="AM388" s="401">
        <f t="shared" ref="AM388:AM393" si="1134">SUM(Y388:AL388)</f>
        <v>0</v>
      </c>
    </row>
    <row r="389" spans="1:42" ht="15">
      <c r="B389" s="1003" t="s">
        <v>281</v>
      </c>
      <c r="C389" s="369"/>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2"/>
      <c r="Z389" s="402"/>
      <c r="AA389" s="402"/>
      <c r="AB389" s="402"/>
      <c r="AC389" s="402"/>
      <c r="AD389" s="402"/>
      <c r="AE389" s="402">
        <f>'4.  2011-2014 LRAM'!AE268*AE387</f>
        <v>0</v>
      </c>
      <c r="AF389" s="402">
        <f>'4.  2011-2014 LRAM'!AF268*AF387</f>
        <v>0</v>
      </c>
      <c r="AG389" s="402">
        <f>'4.  2011-2014 LRAM'!AG268*AG387</f>
        <v>0</v>
      </c>
      <c r="AH389" s="402">
        <f>'4.  2011-2014 LRAM'!AH268*AH387</f>
        <v>0</v>
      </c>
      <c r="AI389" s="402">
        <f>'4.  2011-2014 LRAM'!AI268*AI387</f>
        <v>0</v>
      </c>
      <c r="AJ389" s="402">
        <f>'4.  2011-2014 LRAM'!AJ268*AJ387</f>
        <v>0</v>
      </c>
      <c r="AK389" s="402">
        <f>'4.  2011-2014 LRAM'!AK268*AK387</f>
        <v>0</v>
      </c>
      <c r="AL389" s="402">
        <f>'4.  2011-2014 LRAM'!AL268*AL387</f>
        <v>0</v>
      </c>
      <c r="AM389" s="401">
        <f t="shared" si="1134"/>
        <v>0</v>
      </c>
    </row>
    <row r="390" spans="1:42" ht="15">
      <c r="B390" s="1003" t="s">
        <v>282</v>
      </c>
      <c r="C390" s="369"/>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2"/>
      <c r="Z390" s="402"/>
      <c r="AA390" s="402"/>
      <c r="AB390" s="402"/>
      <c r="AC390" s="402"/>
      <c r="AD390" s="402"/>
      <c r="AE390" s="402">
        <f>'4.  2011-2014 LRAM'!AE397*AE387</f>
        <v>0</v>
      </c>
      <c r="AF390" s="402">
        <f>'4.  2011-2014 LRAM'!AF397*AF387</f>
        <v>0</v>
      </c>
      <c r="AG390" s="402">
        <f>'4.  2011-2014 LRAM'!AG397*AG387</f>
        <v>0</v>
      </c>
      <c r="AH390" s="402">
        <f>'4.  2011-2014 LRAM'!AH397*AH387</f>
        <v>0</v>
      </c>
      <c r="AI390" s="402">
        <f>'4.  2011-2014 LRAM'!AI397*AI387</f>
        <v>0</v>
      </c>
      <c r="AJ390" s="402">
        <f>'4.  2011-2014 LRAM'!AJ397*AJ387</f>
        <v>0</v>
      </c>
      <c r="AK390" s="402">
        <f>'4.  2011-2014 LRAM'!AK397*AK387</f>
        <v>0</v>
      </c>
      <c r="AL390" s="402">
        <f>'4.  2011-2014 LRAM'!AL397*AL387</f>
        <v>0</v>
      </c>
      <c r="AM390" s="401">
        <f t="shared" si="1134"/>
        <v>0</v>
      </c>
    </row>
    <row r="391" spans="1:42" ht="15">
      <c r="B391" s="1003" t="s">
        <v>283</v>
      </c>
      <c r="C391" s="369"/>
      <c r="D391" s="334"/>
      <c r="E391" s="304"/>
      <c r="F391" s="304"/>
      <c r="G391" s="304"/>
      <c r="H391" s="304"/>
      <c r="I391" s="304"/>
      <c r="J391" s="304"/>
      <c r="K391" s="304"/>
      <c r="L391" s="304"/>
      <c r="M391" s="304"/>
      <c r="N391" s="304"/>
      <c r="O391" s="316"/>
      <c r="P391" s="304"/>
      <c r="Q391" s="304"/>
      <c r="R391" s="304"/>
      <c r="S391" s="334"/>
      <c r="T391" s="334"/>
      <c r="U391" s="334"/>
      <c r="V391" s="334"/>
      <c r="W391" s="304"/>
      <c r="X391" s="304"/>
      <c r="Y391" s="402"/>
      <c r="Z391" s="402"/>
      <c r="AA391" s="402"/>
      <c r="AB391" s="402"/>
      <c r="AC391" s="402"/>
      <c r="AD391" s="402"/>
      <c r="AE391" s="402">
        <f>'4.  2011-2014 LRAM'!AE527*AE387</f>
        <v>0</v>
      </c>
      <c r="AF391" s="402">
        <f>'4.  2011-2014 LRAM'!AF527*AF387</f>
        <v>0</v>
      </c>
      <c r="AG391" s="402">
        <f>'4.  2011-2014 LRAM'!AG527*AG387</f>
        <v>0</v>
      </c>
      <c r="AH391" s="402">
        <f>'4.  2011-2014 LRAM'!AH527*AH387</f>
        <v>0</v>
      </c>
      <c r="AI391" s="402">
        <f>'4.  2011-2014 LRAM'!AI527*AI387</f>
        <v>0</v>
      </c>
      <c r="AJ391" s="402">
        <f>'4.  2011-2014 LRAM'!AJ527*AJ387</f>
        <v>0</v>
      </c>
      <c r="AK391" s="402">
        <f>'4.  2011-2014 LRAM'!AK527*AK387</f>
        <v>0</v>
      </c>
      <c r="AL391" s="402">
        <f>'4.  2011-2014 LRAM'!AL527*AL387</f>
        <v>0</v>
      </c>
      <c r="AM391" s="401">
        <f t="shared" si="1134"/>
        <v>0</v>
      </c>
    </row>
    <row r="392" spans="1:42" ht="15">
      <c r="B392" s="1003" t="s">
        <v>284</v>
      </c>
      <c r="C392" s="369"/>
      <c r="D392" s="334"/>
      <c r="E392" s="304"/>
      <c r="F392" s="304"/>
      <c r="G392" s="304"/>
      <c r="H392" s="304"/>
      <c r="I392" s="304"/>
      <c r="J392" s="304"/>
      <c r="K392" s="304"/>
      <c r="L392" s="304"/>
      <c r="M392" s="304"/>
      <c r="N392" s="304"/>
      <c r="O392" s="316"/>
      <c r="P392" s="304"/>
      <c r="Q392" s="304"/>
      <c r="R392" s="304"/>
      <c r="S392" s="334"/>
      <c r="T392" s="334"/>
      <c r="U392" s="334"/>
      <c r="V392" s="334"/>
      <c r="W392" s="304"/>
      <c r="X392" s="304"/>
      <c r="Y392" s="402"/>
      <c r="Z392" s="402"/>
      <c r="AA392" s="402"/>
      <c r="AB392" s="402"/>
      <c r="AC392" s="402"/>
      <c r="AD392" s="402"/>
      <c r="AE392" s="402">
        <f t="shared" ref="AE392:AL392" si="1135">AE208*AE387</f>
        <v>0</v>
      </c>
      <c r="AF392" s="402">
        <f t="shared" si="1135"/>
        <v>0</v>
      </c>
      <c r="AG392" s="402">
        <f t="shared" si="1135"/>
        <v>0</v>
      </c>
      <c r="AH392" s="402">
        <f t="shared" si="1135"/>
        <v>0</v>
      </c>
      <c r="AI392" s="402">
        <f t="shared" si="1135"/>
        <v>0</v>
      </c>
      <c r="AJ392" s="402">
        <f t="shared" si="1135"/>
        <v>0</v>
      </c>
      <c r="AK392" s="402">
        <f t="shared" si="1135"/>
        <v>0</v>
      </c>
      <c r="AL392" s="402">
        <f t="shared" si="1135"/>
        <v>0</v>
      </c>
      <c r="AM392" s="401">
        <f t="shared" si="1134"/>
        <v>0</v>
      </c>
    </row>
    <row r="393" spans="1:42" ht="15">
      <c r="B393" s="1003" t="s">
        <v>293</v>
      </c>
      <c r="C393" s="369"/>
      <c r="D393" s="334"/>
      <c r="E393" s="304"/>
      <c r="F393" s="304"/>
      <c r="G393" s="304"/>
      <c r="H393" s="304"/>
      <c r="I393" s="304"/>
      <c r="J393" s="304"/>
      <c r="K393" s="304"/>
      <c r="L393" s="304"/>
      <c r="M393" s="304"/>
      <c r="N393" s="304"/>
      <c r="O393" s="316"/>
      <c r="P393" s="304"/>
      <c r="Q393" s="304"/>
      <c r="R393" s="304"/>
      <c r="S393" s="334"/>
      <c r="T393" s="334"/>
      <c r="U393" s="334"/>
      <c r="V393" s="334"/>
      <c r="W393" s="304"/>
      <c r="X393" s="304"/>
      <c r="Y393" s="402"/>
      <c r="Z393" s="402"/>
      <c r="AA393" s="402"/>
      <c r="AB393" s="402"/>
      <c r="AC393" s="402"/>
      <c r="AD393" s="402"/>
      <c r="AE393" s="402">
        <f t="shared" ref="AE393:AL393" si="1136">AE384*AE387</f>
        <v>0</v>
      </c>
      <c r="AF393" s="402">
        <f t="shared" si="1136"/>
        <v>0</v>
      </c>
      <c r="AG393" s="402">
        <f t="shared" si="1136"/>
        <v>0</v>
      </c>
      <c r="AH393" s="402">
        <f t="shared" si="1136"/>
        <v>0</v>
      </c>
      <c r="AI393" s="402">
        <f t="shared" si="1136"/>
        <v>0</v>
      </c>
      <c r="AJ393" s="402">
        <f t="shared" si="1136"/>
        <v>0</v>
      </c>
      <c r="AK393" s="402">
        <f t="shared" si="1136"/>
        <v>0</v>
      </c>
      <c r="AL393" s="402">
        <f t="shared" si="1136"/>
        <v>0</v>
      </c>
      <c r="AM393" s="401">
        <f t="shared" si="1134"/>
        <v>0</v>
      </c>
    </row>
    <row r="394" spans="1:42" ht="15.6">
      <c r="B394" s="1009" t="s">
        <v>285</v>
      </c>
      <c r="C394" s="369"/>
      <c r="D394" s="360"/>
      <c r="E394" s="358"/>
      <c r="F394" s="358"/>
      <c r="G394" s="358"/>
      <c r="H394" s="358"/>
      <c r="I394" s="358"/>
      <c r="J394" s="358"/>
      <c r="K394" s="358"/>
      <c r="L394" s="358"/>
      <c r="M394" s="358"/>
      <c r="N394" s="358"/>
      <c r="O394" s="325"/>
      <c r="P394" s="358"/>
      <c r="Q394" s="358"/>
      <c r="R394" s="358"/>
      <c r="S394" s="360"/>
      <c r="T394" s="360"/>
      <c r="U394" s="360"/>
      <c r="V394" s="360"/>
      <c r="W394" s="358"/>
      <c r="X394" s="358"/>
      <c r="Y394" s="370"/>
      <c r="Z394" s="370"/>
      <c r="AA394" s="370"/>
      <c r="AB394" s="370"/>
      <c r="AC394" s="370"/>
      <c r="AD394" s="370"/>
      <c r="AE394" s="370">
        <f t="shared" ref="AE394" si="1137">SUM(AE388:AE393)</f>
        <v>0</v>
      </c>
      <c r="AF394" s="370">
        <f>SUM(AF388:AF393)</f>
        <v>0</v>
      </c>
      <c r="AG394" s="370">
        <f t="shared" ref="AG394:AL394" si="1138">SUM(AG388:AG393)</f>
        <v>0</v>
      </c>
      <c r="AH394" s="370">
        <f t="shared" si="1138"/>
        <v>0</v>
      </c>
      <c r="AI394" s="370">
        <f t="shared" si="1138"/>
        <v>0</v>
      </c>
      <c r="AJ394" s="370">
        <f t="shared" si="1138"/>
        <v>0</v>
      </c>
      <c r="AK394" s="370">
        <f t="shared" si="1138"/>
        <v>0</v>
      </c>
      <c r="AL394" s="370">
        <f t="shared" si="1138"/>
        <v>0</v>
      </c>
      <c r="AM394" s="372">
        <f>SUM(AM388:AM393)</f>
        <v>0</v>
      </c>
    </row>
    <row r="395" spans="1:42" ht="15.6">
      <c r="B395" s="1009" t="s">
        <v>286</v>
      </c>
      <c r="C395" s="369"/>
      <c r="D395" s="374"/>
      <c r="E395" s="358"/>
      <c r="F395" s="358"/>
      <c r="G395" s="358"/>
      <c r="H395" s="358"/>
      <c r="I395" s="358"/>
      <c r="J395" s="358"/>
      <c r="K395" s="358"/>
      <c r="L395" s="358"/>
      <c r="M395" s="358"/>
      <c r="N395" s="358"/>
      <c r="O395" s="325"/>
      <c r="P395" s="358"/>
      <c r="Q395" s="358"/>
      <c r="R395" s="358"/>
      <c r="S395" s="360"/>
      <c r="T395" s="360"/>
      <c r="U395" s="360"/>
      <c r="V395" s="360"/>
      <c r="W395" s="358"/>
      <c r="X395" s="358"/>
      <c r="Y395" s="371"/>
      <c r="Z395" s="371"/>
      <c r="AA395" s="371"/>
      <c r="AB395" s="371"/>
      <c r="AC395" s="371"/>
      <c r="AD395" s="371"/>
      <c r="AE395" s="371">
        <f t="shared" ref="AE395" si="1139">AE385*AE387</f>
        <v>0</v>
      </c>
      <c r="AF395" s="371">
        <f>AF385*AF387</f>
        <v>0</v>
      </c>
      <c r="AG395" s="371">
        <f t="shared" ref="AG395:AL395" si="1140">AG385*AG387</f>
        <v>0</v>
      </c>
      <c r="AH395" s="371">
        <f t="shared" si="1140"/>
        <v>0</v>
      </c>
      <c r="AI395" s="371">
        <f t="shared" si="1140"/>
        <v>0</v>
      </c>
      <c r="AJ395" s="371">
        <f t="shared" si="1140"/>
        <v>0</v>
      </c>
      <c r="AK395" s="371">
        <f t="shared" si="1140"/>
        <v>0</v>
      </c>
      <c r="AL395" s="371">
        <f t="shared" si="1140"/>
        <v>0</v>
      </c>
      <c r="AM395" s="372">
        <f>SUM(Y395:AL395)</f>
        <v>0</v>
      </c>
    </row>
    <row r="396" spans="1:42" ht="15.6">
      <c r="B396" s="1009" t="s">
        <v>287</v>
      </c>
      <c r="C396" s="369"/>
      <c r="D396" s="374"/>
      <c r="E396" s="358"/>
      <c r="F396" s="358"/>
      <c r="G396" s="358"/>
      <c r="H396" s="358"/>
      <c r="I396" s="358"/>
      <c r="J396" s="358"/>
      <c r="K396" s="358"/>
      <c r="L396" s="358"/>
      <c r="M396" s="358"/>
      <c r="N396" s="358"/>
      <c r="O396" s="325"/>
      <c r="P396" s="358"/>
      <c r="Q396" s="358"/>
      <c r="R396" s="358"/>
      <c r="S396" s="374"/>
      <c r="T396" s="374"/>
      <c r="U396" s="374"/>
      <c r="V396" s="374"/>
      <c r="W396" s="358"/>
      <c r="X396" s="358"/>
      <c r="Y396" s="375"/>
      <c r="Z396" s="375"/>
      <c r="AA396" s="375"/>
      <c r="AB396" s="375"/>
      <c r="AC396" s="375"/>
      <c r="AD396" s="375"/>
      <c r="AE396" s="375"/>
      <c r="AF396" s="375"/>
      <c r="AG396" s="375"/>
      <c r="AH396" s="375"/>
      <c r="AI396" s="375"/>
      <c r="AJ396" s="375"/>
      <c r="AK396" s="375"/>
      <c r="AL396" s="375"/>
      <c r="AM396" s="372">
        <f>AM394-AM395</f>
        <v>0</v>
      </c>
    </row>
    <row r="397" spans="1:42" ht="15">
      <c r="B397" s="1003"/>
      <c r="C397" s="374"/>
      <c r="D397" s="374"/>
      <c r="E397" s="358"/>
      <c r="F397" s="358"/>
      <c r="G397" s="358"/>
      <c r="H397" s="358"/>
      <c r="I397" s="358"/>
      <c r="J397" s="358"/>
      <c r="K397" s="358"/>
      <c r="L397" s="358"/>
      <c r="M397" s="358"/>
      <c r="N397" s="358"/>
      <c r="O397" s="325"/>
      <c r="P397" s="358"/>
      <c r="Q397" s="358"/>
      <c r="R397" s="358"/>
      <c r="S397" s="374"/>
      <c r="T397" s="369"/>
      <c r="U397" s="374"/>
      <c r="V397" s="374"/>
      <c r="W397" s="358"/>
      <c r="X397" s="358"/>
      <c r="Y397" s="376"/>
      <c r="Z397" s="376"/>
      <c r="AA397" s="376"/>
      <c r="AB397" s="376"/>
      <c r="AC397" s="376"/>
      <c r="AD397" s="376"/>
      <c r="AE397" s="376"/>
      <c r="AF397" s="376"/>
      <c r="AG397" s="376"/>
      <c r="AH397" s="376"/>
      <c r="AI397" s="376"/>
      <c r="AJ397" s="376"/>
      <c r="AK397" s="376"/>
      <c r="AL397" s="376"/>
      <c r="AM397" s="372"/>
    </row>
    <row r="398" spans="1:42" ht="15">
      <c r="B398" s="1013" t="s">
        <v>288</v>
      </c>
      <c r="C398" s="329"/>
      <c r="D398" s="304"/>
      <c r="E398" s="304"/>
      <c r="F398" s="304"/>
      <c r="G398" s="304"/>
      <c r="H398" s="304"/>
      <c r="I398" s="304"/>
      <c r="J398" s="304"/>
      <c r="K398" s="304"/>
      <c r="L398" s="304"/>
      <c r="M398" s="304"/>
      <c r="N398" s="304"/>
      <c r="O398" s="381"/>
      <c r="P398" s="304"/>
      <c r="Q398" s="304"/>
      <c r="R398" s="304"/>
      <c r="S398" s="329"/>
      <c r="T398" s="334"/>
      <c r="U398" s="334"/>
      <c r="V398" s="304"/>
      <c r="W398" s="304"/>
      <c r="X398" s="334"/>
      <c r="Y398" s="316">
        <f>SUMPRODUCT(E221:E382,Y221:Y382)</f>
        <v>22161334.201104335</v>
      </c>
      <c r="Z398" s="316">
        <f>SUMPRODUCT(E221:E382,Z221:Z382)</f>
        <v>9551574.9985373095</v>
      </c>
      <c r="AA398" s="316">
        <f t="shared" ref="AA398:AL398" si="1141">IF(AA219="kw",SUMPRODUCT($N$221:$N$382,$P$221:$P$382,AA221:AA382),SUMPRODUCT($E$221:$E$382,AA221:AA382))</f>
        <v>20836.150483509737</v>
      </c>
      <c r="AB398" s="316">
        <f t="shared" si="1141"/>
        <v>4419.9054398921353</v>
      </c>
      <c r="AC398" s="316">
        <f t="shared" si="1141"/>
        <v>3600.9842204840215</v>
      </c>
      <c r="AD398" s="316">
        <f t="shared" si="1141"/>
        <v>0</v>
      </c>
      <c r="AE398" s="316">
        <f t="shared" si="1141"/>
        <v>0</v>
      </c>
      <c r="AF398" s="316">
        <f t="shared" si="1141"/>
        <v>0</v>
      </c>
      <c r="AG398" s="316">
        <f t="shared" si="1141"/>
        <v>0</v>
      </c>
      <c r="AH398" s="316">
        <f t="shared" si="1141"/>
        <v>0</v>
      </c>
      <c r="AI398" s="316">
        <f t="shared" si="1141"/>
        <v>0</v>
      </c>
      <c r="AJ398" s="316">
        <f t="shared" si="1141"/>
        <v>2781</v>
      </c>
      <c r="AK398" s="316">
        <f t="shared" si="1141"/>
        <v>0</v>
      </c>
      <c r="AL398" s="316">
        <f t="shared" si="1141"/>
        <v>0</v>
      </c>
      <c r="AM398" s="372"/>
    </row>
    <row r="399" spans="1:42" ht="15">
      <c r="B399" s="1013" t="s">
        <v>289</v>
      </c>
      <c r="C399" s="329"/>
      <c r="D399" s="304"/>
      <c r="E399" s="304"/>
      <c r="F399" s="304"/>
      <c r="G399" s="304"/>
      <c r="H399" s="304"/>
      <c r="I399" s="304"/>
      <c r="J399" s="304"/>
      <c r="K399" s="304"/>
      <c r="L399" s="304"/>
      <c r="M399" s="304"/>
      <c r="N399" s="304"/>
      <c r="O399" s="381"/>
      <c r="P399" s="304"/>
      <c r="Q399" s="304"/>
      <c r="R399" s="304"/>
      <c r="S399" s="329"/>
      <c r="T399" s="334"/>
      <c r="U399" s="334"/>
      <c r="V399" s="304"/>
      <c r="W399" s="304"/>
      <c r="X399" s="334"/>
      <c r="Y399" s="316">
        <f>SUMPRODUCT(F221:F382,Y221:Y382)</f>
        <v>22161334.201104335</v>
      </c>
      <c r="Z399" s="316">
        <f>SUMPRODUCT(F221:F382,Z221:Z382)</f>
        <v>9557642.3141214345</v>
      </c>
      <c r="AA399" s="316">
        <f t="shared" ref="AA399:AL399" si="1142">IF(AA219="kw",SUMPRODUCT($N$221:$N$382,$Q$221:$Q$382,AA221:AA382),SUMPRODUCT($F$221:$F$382,AA221:AA382))</f>
        <v>20862.442010797567</v>
      </c>
      <c r="AB399" s="316">
        <f t="shared" si="1142"/>
        <v>4426.0957836454854</v>
      </c>
      <c r="AC399" s="316">
        <f t="shared" si="1142"/>
        <v>3606.0276157508056</v>
      </c>
      <c r="AD399" s="316">
        <f t="shared" si="1142"/>
        <v>0</v>
      </c>
      <c r="AE399" s="316">
        <f t="shared" si="1142"/>
        <v>0</v>
      </c>
      <c r="AF399" s="316">
        <f t="shared" si="1142"/>
        <v>0</v>
      </c>
      <c r="AG399" s="316">
        <f t="shared" si="1142"/>
        <v>0</v>
      </c>
      <c r="AH399" s="316">
        <f t="shared" si="1142"/>
        <v>0</v>
      </c>
      <c r="AI399" s="316">
        <f t="shared" si="1142"/>
        <v>0</v>
      </c>
      <c r="AJ399" s="316">
        <f t="shared" si="1142"/>
        <v>2781</v>
      </c>
      <c r="AK399" s="316">
        <f t="shared" si="1142"/>
        <v>0</v>
      </c>
      <c r="AL399" s="316">
        <f t="shared" si="1142"/>
        <v>0</v>
      </c>
      <c r="AM399" s="361"/>
    </row>
    <row r="400" spans="1:42" ht="15">
      <c r="B400" s="1013" t="s">
        <v>290</v>
      </c>
      <c r="C400" s="329"/>
      <c r="D400" s="304"/>
      <c r="E400" s="304"/>
      <c r="F400" s="304"/>
      <c r="G400" s="304"/>
      <c r="H400" s="304"/>
      <c r="I400" s="304"/>
      <c r="J400" s="304"/>
      <c r="K400" s="304"/>
      <c r="L400" s="304"/>
      <c r="M400" s="304"/>
      <c r="N400" s="304"/>
      <c r="O400" s="381"/>
      <c r="P400" s="304"/>
      <c r="Q400" s="304"/>
      <c r="R400" s="304"/>
      <c r="S400" s="329"/>
      <c r="T400" s="334"/>
      <c r="U400" s="334"/>
      <c r="V400" s="304"/>
      <c r="W400" s="304"/>
      <c r="X400" s="334"/>
      <c r="Y400" s="316">
        <f>SUMPRODUCT(G221:G382,Y221:Y382)</f>
        <v>22161334.201104335</v>
      </c>
      <c r="Z400" s="316">
        <f>SUMPRODUCT(G221:G382,Z221:Z382)</f>
        <v>9552142.3141214345</v>
      </c>
      <c r="AA400" s="316">
        <f t="shared" ref="AA400:AL400" si="1143">IF(AA219="kw",SUMPRODUCT($N$221:$N$382,$R$221:$R$382,AA221:AA382),SUMPRODUCT($G$221:$G$382,AA221:AA382))</f>
        <v>19818.442010797567</v>
      </c>
      <c r="AB400" s="316">
        <f t="shared" si="1143"/>
        <v>4426.0957836454854</v>
      </c>
      <c r="AC400" s="316">
        <f t="shared" si="1143"/>
        <v>3606.0276157508056</v>
      </c>
      <c r="AD400" s="316">
        <f t="shared" si="1143"/>
        <v>0</v>
      </c>
      <c r="AE400" s="316">
        <f t="shared" si="1143"/>
        <v>0</v>
      </c>
      <c r="AF400" s="316">
        <f t="shared" si="1143"/>
        <v>0</v>
      </c>
      <c r="AG400" s="316">
        <f t="shared" si="1143"/>
        <v>0</v>
      </c>
      <c r="AH400" s="316">
        <f t="shared" si="1143"/>
        <v>0</v>
      </c>
      <c r="AI400" s="316">
        <f t="shared" si="1143"/>
        <v>0</v>
      </c>
      <c r="AJ400" s="316">
        <f t="shared" si="1143"/>
        <v>2781</v>
      </c>
      <c r="AK400" s="316">
        <f t="shared" si="1143"/>
        <v>0</v>
      </c>
      <c r="AL400" s="316">
        <f t="shared" si="1143"/>
        <v>0</v>
      </c>
      <c r="AM400" s="361"/>
    </row>
    <row r="401" spans="1:39" ht="15">
      <c r="B401" s="1014" t="s">
        <v>291</v>
      </c>
      <c r="C401" s="388"/>
      <c r="D401" s="408"/>
      <c r="E401" s="408"/>
      <c r="F401" s="408"/>
      <c r="G401" s="408"/>
      <c r="H401" s="408"/>
      <c r="I401" s="408"/>
      <c r="J401" s="408"/>
      <c r="K401" s="408"/>
      <c r="L401" s="408"/>
      <c r="M401" s="408"/>
      <c r="N401" s="408"/>
      <c r="O401" s="407"/>
      <c r="P401" s="408"/>
      <c r="Q401" s="408"/>
      <c r="R401" s="408"/>
      <c r="S401" s="388"/>
      <c r="T401" s="409"/>
      <c r="U401" s="409"/>
      <c r="V401" s="408"/>
      <c r="W401" s="408"/>
      <c r="X401" s="409"/>
      <c r="Y401" s="350">
        <f>SUMPRODUCT(H221:H382,Y221:Y382)</f>
        <v>20355731</v>
      </c>
      <c r="Z401" s="350">
        <f>SUMPRODUCT(H221:H382,Z221:Z382)</f>
        <v>8697586.8303474411</v>
      </c>
      <c r="AA401" s="350">
        <f t="shared" ref="AA401:AL401" si="1144">IF(AA219="kw",SUMPRODUCT($N$221:$N$382,$S$221:$S$382,AA221:AA382),SUMPRODUCT($H$221:$H$382,AA221:AA382))</f>
        <v>17862.352380583106</v>
      </c>
      <c r="AB401" s="350">
        <f t="shared" si="1144"/>
        <v>3965.5342083962209</v>
      </c>
      <c r="AC401" s="350">
        <f t="shared" si="1144"/>
        <v>3230.7990079020506</v>
      </c>
      <c r="AD401" s="350">
        <f t="shared" si="1144"/>
        <v>0</v>
      </c>
      <c r="AE401" s="350">
        <f t="shared" si="1144"/>
        <v>0</v>
      </c>
      <c r="AF401" s="350">
        <f t="shared" si="1144"/>
        <v>0</v>
      </c>
      <c r="AG401" s="350">
        <f t="shared" si="1144"/>
        <v>0</v>
      </c>
      <c r="AH401" s="350">
        <f t="shared" si="1144"/>
        <v>0</v>
      </c>
      <c r="AI401" s="350">
        <f t="shared" si="1144"/>
        <v>0</v>
      </c>
      <c r="AJ401" s="350">
        <f t="shared" si="1144"/>
        <v>2781</v>
      </c>
      <c r="AK401" s="350">
        <f t="shared" si="1144"/>
        <v>0</v>
      </c>
      <c r="AL401" s="350">
        <f t="shared" si="1144"/>
        <v>0</v>
      </c>
      <c r="AM401" s="410"/>
    </row>
    <row r="402" spans="1:39" ht="21" customHeight="1">
      <c r="B402" s="1011" t="s">
        <v>226</v>
      </c>
      <c r="C402" s="411"/>
      <c r="D402" s="412"/>
      <c r="E402" s="412"/>
      <c r="F402" s="412"/>
      <c r="G402" s="412"/>
      <c r="H402" s="412"/>
      <c r="I402" s="412"/>
      <c r="J402" s="412"/>
      <c r="K402" s="412"/>
      <c r="L402" s="412"/>
      <c r="M402" s="412"/>
      <c r="N402" s="412"/>
      <c r="O402" s="412"/>
      <c r="P402" s="412"/>
      <c r="Q402" s="412"/>
      <c r="R402" s="412"/>
      <c r="S402" s="395"/>
      <c r="T402" s="396"/>
      <c r="U402" s="412"/>
      <c r="V402" s="412"/>
      <c r="W402" s="412"/>
      <c r="X402" s="412"/>
      <c r="Y402" s="433"/>
      <c r="Z402" s="433"/>
      <c r="AA402" s="433"/>
      <c r="AB402" s="433"/>
      <c r="AC402" s="433"/>
      <c r="AD402" s="433"/>
      <c r="AE402" s="433"/>
      <c r="AF402" s="433"/>
      <c r="AG402" s="433"/>
      <c r="AH402" s="433"/>
      <c r="AI402" s="433"/>
      <c r="AJ402" s="433"/>
      <c r="AK402" s="433"/>
      <c r="AL402" s="433"/>
      <c r="AM402" s="413"/>
    </row>
    <row r="405" spans="1:39" ht="15.6">
      <c r="B405" s="994" t="s">
        <v>294</v>
      </c>
      <c r="C405" s="306"/>
      <c r="D405" s="616" t="s">
        <v>587</v>
      </c>
      <c r="E405" s="278"/>
      <c r="F405" s="618" t="s">
        <v>598</v>
      </c>
      <c r="G405" s="278"/>
      <c r="H405" s="278"/>
      <c r="I405" s="278"/>
      <c r="J405" s="278"/>
      <c r="K405" s="278"/>
      <c r="L405" s="278"/>
      <c r="M405" s="278"/>
      <c r="N405" s="278"/>
      <c r="O405" s="306"/>
      <c r="P405" s="278"/>
      <c r="Q405" s="278"/>
      <c r="R405" s="278"/>
      <c r="S405" s="278"/>
      <c r="T405" s="278"/>
      <c r="U405" s="278"/>
      <c r="V405" s="278"/>
      <c r="W405" s="278"/>
      <c r="X405" s="278"/>
      <c r="Y405" s="295"/>
      <c r="Z405" s="292"/>
      <c r="AA405" s="292"/>
      <c r="AB405" s="292"/>
      <c r="AC405" s="292"/>
      <c r="AD405" s="292"/>
      <c r="AE405" s="292"/>
      <c r="AF405" s="292"/>
      <c r="AG405" s="292"/>
      <c r="AH405" s="292"/>
      <c r="AI405" s="292"/>
      <c r="AJ405" s="292"/>
      <c r="AK405" s="292"/>
      <c r="AL405" s="292"/>
      <c r="AM405" s="307"/>
    </row>
    <row r="406" spans="1:39" ht="33.75" customHeight="1">
      <c r="B406" s="1076" t="s">
        <v>213</v>
      </c>
      <c r="C406" s="1066" t="s">
        <v>33</v>
      </c>
      <c r="D406" s="309" t="s">
        <v>425</v>
      </c>
      <c r="E406" s="1068" t="s">
        <v>211</v>
      </c>
      <c r="F406" s="1069"/>
      <c r="G406" s="1069"/>
      <c r="H406" s="1069"/>
      <c r="I406" s="1069"/>
      <c r="J406" s="1069"/>
      <c r="K406" s="1069"/>
      <c r="L406" s="1069"/>
      <c r="M406" s="1070"/>
      <c r="N406" s="1074" t="s">
        <v>215</v>
      </c>
      <c r="O406" s="309" t="s">
        <v>426</v>
      </c>
      <c r="P406" s="1068" t="s">
        <v>214</v>
      </c>
      <c r="Q406" s="1069"/>
      <c r="R406" s="1069"/>
      <c r="S406" s="1069"/>
      <c r="T406" s="1069"/>
      <c r="U406" s="1069"/>
      <c r="V406" s="1069"/>
      <c r="W406" s="1069"/>
      <c r="X406" s="1070"/>
      <c r="Y406" s="1071" t="s">
        <v>246</v>
      </c>
      <c r="Z406" s="1072"/>
      <c r="AA406" s="1072"/>
      <c r="AB406" s="1072"/>
      <c r="AC406" s="1072"/>
      <c r="AD406" s="1072"/>
      <c r="AE406" s="1072"/>
      <c r="AF406" s="1072"/>
      <c r="AG406" s="1072"/>
      <c r="AH406" s="1072"/>
      <c r="AI406" s="1072"/>
      <c r="AJ406" s="1072"/>
      <c r="AK406" s="1072"/>
      <c r="AL406" s="1072"/>
      <c r="AM406" s="1073"/>
    </row>
    <row r="407" spans="1:39" ht="61.5" customHeight="1">
      <c r="B407" s="1077"/>
      <c r="C407" s="1067"/>
      <c r="D407" s="310">
        <v>2017</v>
      </c>
      <c r="E407" s="310">
        <v>2018</v>
      </c>
      <c r="F407" s="310">
        <v>2019</v>
      </c>
      <c r="G407" s="310">
        <v>2020</v>
      </c>
      <c r="H407" s="310">
        <v>2021</v>
      </c>
      <c r="I407" s="310">
        <v>2022</v>
      </c>
      <c r="J407" s="310">
        <v>2023</v>
      </c>
      <c r="K407" s="310">
        <v>2024</v>
      </c>
      <c r="L407" s="310">
        <v>2025</v>
      </c>
      <c r="M407" s="310">
        <v>2026</v>
      </c>
      <c r="N407" s="1075"/>
      <c r="O407" s="310">
        <v>2017</v>
      </c>
      <c r="P407" s="310">
        <v>2018</v>
      </c>
      <c r="Q407" s="310">
        <v>2019</v>
      </c>
      <c r="R407" s="310">
        <v>2020</v>
      </c>
      <c r="S407" s="310">
        <v>2021</v>
      </c>
      <c r="T407" s="310">
        <v>2022</v>
      </c>
      <c r="U407" s="310">
        <v>2023</v>
      </c>
      <c r="V407" s="310">
        <v>2024</v>
      </c>
      <c r="W407" s="310">
        <v>2025</v>
      </c>
      <c r="X407" s="310">
        <v>2026</v>
      </c>
      <c r="Y407" s="310" t="str">
        <f>'1.  LRAMVA Summary'!D51</f>
        <v>Residential</v>
      </c>
      <c r="Z407" s="310" t="str">
        <f>'1.  LRAMVA Summary'!E51</f>
        <v>GS&lt;50 kW</v>
      </c>
      <c r="AA407" s="310" t="str">
        <f>'1.  LRAMVA Summary'!F51</f>
        <v>General Service 50 to 4,999 kW</v>
      </c>
      <c r="AB407" s="310" t="str">
        <f>'1.  LRAMVA Summary'!G51</f>
        <v>Large Use</v>
      </c>
      <c r="AC407" s="310" t="str">
        <f>'1.  LRAMVA Summary'!H51</f>
        <v>Large Use</v>
      </c>
      <c r="AD407" s="310" t="str">
        <f>'1.  LRAMVA Summary'!I51</f>
        <v>Street Lighting</v>
      </c>
      <c r="AE407" s="310" t="str">
        <f>'1.  LRAMVA Summary'!J51</f>
        <v>Unmetered Scattered Load</v>
      </c>
      <c r="AF407" s="310" t="str">
        <f>'1.  LRAMVA Summary'!K51</f>
        <v/>
      </c>
      <c r="AG407" s="310" t="str">
        <f>'1.  LRAMVA Summary'!L51</f>
        <v/>
      </c>
      <c r="AH407" s="310" t="str">
        <f>'1.  LRAMVA Summary'!M51</f>
        <v/>
      </c>
      <c r="AI407" s="310" t="str">
        <f>'1.  LRAMVA Summary'!N51</f>
        <v/>
      </c>
      <c r="AJ407" s="310" t="str">
        <f>'1.  LRAMVA Summary'!O51</f>
        <v/>
      </c>
      <c r="AK407" s="310" t="str">
        <f>'1.  LRAMVA Summary'!P51</f>
        <v/>
      </c>
      <c r="AL407" s="310" t="str">
        <f>'1.  LRAMVA Summary'!Q51</f>
        <v/>
      </c>
      <c r="AM407" s="312" t="str">
        <f>'1.  LRAMVA Summary'!R51</f>
        <v>Total</v>
      </c>
    </row>
    <row r="408" spans="1:39" ht="15.75" customHeight="1">
      <c r="A408" s="560"/>
      <c r="B408" s="1015" t="s">
        <v>516</v>
      </c>
      <c r="C408" s="314"/>
      <c r="D408" s="314"/>
      <c r="E408" s="314"/>
      <c r="F408" s="314"/>
      <c r="G408" s="314"/>
      <c r="H408" s="314"/>
      <c r="I408" s="314"/>
      <c r="J408" s="314"/>
      <c r="K408" s="314"/>
      <c r="L408" s="314"/>
      <c r="M408" s="314"/>
      <c r="N408" s="315"/>
      <c r="O408" s="314"/>
      <c r="P408" s="314"/>
      <c r="Q408" s="314"/>
      <c r="R408" s="314"/>
      <c r="S408" s="314"/>
      <c r="T408" s="314"/>
      <c r="U408" s="314"/>
      <c r="V408" s="314"/>
      <c r="W408" s="314"/>
      <c r="X408" s="314"/>
      <c r="Y408" s="316" t="str">
        <f>'1.  LRAMVA Summary'!D52</f>
        <v>kWh</v>
      </c>
      <c r="Z408" s="316" t="str">
        <f>'1.  LRAMVA Summary'!E52</f>
        <v>kWh</v>
      </c>
      <c r="AA408" s="316" t="str">
        <f>'1.  LRAMVA Summary'!F52</f>
        <v>kW</v>
      </c>
      <c r="AB408" s="316" t="str">
        <f>'1.  LRAMVA Summary'!G52</f>
        <v>kW</v>
      </c>
      <c r="AC408" s="316" t="str">
        <f>'1.  LRAMVA Summary'!H52</f>
        <v>kW</v>
      </c>
      <c r="AD408" s="316" t="str">
        <f>'1.  LRAMVA Summary'!I52</f>
        <v>kW</v>
      </c>
      <c r="AE408" s="316" t="str">
        <f>'1.  LRAMVA Summary'!J52</f>
        <v>kWh</v>
      </c>
      <c r="AF408" s="316" t="str">
        <f>'1.  LRAMVA Summary'!K52</f>
        <v/>
      </c>
      <c r="AG408" s="316" t="str">
        <f>'1.  LRAMVA Summary'!L52</f>
        <v/>
      </c>
      <c r="AH408" s="316" t="str">
        <f>'1.  LRAMVA Summary'!M52</f>
        <v/>
      </c>
      <c r="AI408" s="316" t="str">
        <f>'1.  LRAMVA Summary'!N52</f>
        <v/>
      </c>
      <c r="AJ408" s="316" t="str">
        <f>'1.  LRAMVA Summary'!O52</f>
        <v/>
      </c>
      <c r="AK408" s="316" t="str">
        <f>'1.  LRAMVA Summary'!P52</f>
        <v/>
      </c>
      <c r="AL408" s="316" t="str">
        <f>'1.  LRAMVA Summary'!Q52</f>
        <v/>
      </c>
      <c r="AM408" s="317"/>
    </row>
    <row r="409" spans="1:39" ht="15.6" outlineLevel="1">
      <c r="A409" s="560"/>
      <c r="B409" s="1016" t="s">
        <v>509</v>
      </c>
      <c r="C409" s="314"/>
      <c r="D409" s="314"/>
      <c r="E409" s="314"/>
      <c r="F409" s="314"/>
      <c r="G409" s="314"/>
      <c r="H409" s="314"/>
      <c r="I409" s="314"/>
      <c r="J409" s="314"/>
      <c r="K409" s="314"/>
      <c r="L409" s="314"/>
      <c r="M409" s="314"/>
      <c r="N409" s="315"/>
      <c r="O409" s="314"/>
      <c r="P409" s="314"/>
      <c r="Q409" s="314"/>
      <c r="R409" s="314"/>
      <c r="S409" s="314"/>
      <c r="T409" s="314"/>
      <c r="U409" s="314"/>
      <c r="V409" s="314"/>
      <c r="W409" s="314"/>
      <c r="X409" s="314"/>
      <c r="Y409" s="316"/>
      <c r="Z409" s="316"/>
      <c r="AA409" s="316"/>
      <c r="AB409" s="316"/>
      <c r="AC409" s="316"/>
      <c r="AD409" s="316"/>
      <c r="AE409" s="316"/>
      <c r="AF409" s="316"/>
      <c r="AG409" s="316"/>
      <c r="AH409" s="316"/>
      <c r="AI409" s="316"/>
      <c r="AJ409" s="316"/>
      <c r="AK409" s="316"/>
      <c r="AL409" s="316"/>
      <c r="AM409" s="317"/>
    </row>
    <row r="410" spans="1:39" ht="15" outlineLevel="1">
      <c r="A410" s="560">
        <v>1</v>
      </c>
      <c r="B410" s="954" t="s">
        <v>95</v>
      </c>
      <c r="C410" s="316" t="s">
        <v>25</v>
      </c>
      <c r="D410" s="320"/>
      <c r="E410" s="320"/>
      <c r="F410" s="320"/>
      <c r="G410" s="320"/>
      <c r="H410" s="320"/>
      <c r="I410" s="320"/>
      <c r="J410" s="320"/>
      <c r="K410" s="320"/>
      <c r="L410" s="320"/>
      <c r="M410" s="320"/>
      <c r="N410" s="316"/>
      <c r="O410" s="320"/>
      <c r="P410" s="320"/>
      <c r="Q410" s="320"/>
      <c r="R410" s="320"/>
      <c r="S410" s="320"/>
      <c r="T410" s="320"/>
      <c r="U410" s="320"/>
      <c r="V410" s="320"/>
      <c r="W410" s="320"/>
      <c r="X410" s="320"/>
      <c r="Y410" s="434"/>
      <c r="Z410" s="434"/>
      <c r="AA410" s="434"/>
      <c r="AB410" s="434"/>
      <c r="AC410" s="434"/>
      <c r="AD410" s="434"/>
      <c r="AE410" s="434"/>
      <c r="AF410" s="434"/>
      <c r="AG410" s="434"/>
      <c r="AH410" s="434"/>
      <c r="AI410" s="434"/>
      <c r="AJ410" s="434"/>
      <c r="AK410" s="434"/>
      <c r="AL410" s="434"/>
      <c r="AM410" s="321">
        <f>SUM(Y410:AL410)</f>
        <v>0</v>
      </c>
    </row>
    <row r="411" spans="1:39" ht="15" outlineLevel="1">
      <c r="A411" s="560"/>
      <c r="B411" s="931" t="s">
        <v>311</v>
      </c>
      <c r="C411" s="316" t="s">
        <v>164</v>
      </c>
      <c r="D411" s="320"/>
      <c r="E411" s="320"/>
      <c r="F411" s="320"/>
      <c r="G411" s="320"/>
      <c r="H411" s="320"/>
      <c r="I411" s="320"/>
      <c r="J411" s="320"/>
      <c r="K411" s="320"/>
      <c r="L411" s="320"/>
      <c r="M411" s="320"/>
      <c r="N411" s="490"/>
      <c r="O411" s="320"/>
      <c r="P411" s="320"/>
      <c r="Q411" s="320"/>
      <c r="R411" s="320"/>
      <c r="S411" s="320"/>
      <c r="T411" s="320"/>
      <c r="U411" s="320"/>
      <c r="V411" s="320"/>
      <c r="W411" s="320"/>
      <c r="X411" s="320"/>
      <c r="Y411" s="435">
        <f>Y410</f>
        <v>0</v>
      </c>
      <c r="Z411" s="435">
        <f t="shared" ref="Z411" si="1145">Z410</f>
        <v>0</v>
      </c>
      <c r="AA411" s="435">
        <f t="shared" ref="AA411" si="1146">AA410</f>
        <v>0</v>
      </c>
      <c r="AB411" s="435">
        <f t="shared" ref="AB411" si="1147">AB410</f>
        <v>0</v>
      </c>
      <c r="AC411" s="435">
        <f t="shared" ref="AC411" si="1148">AC410</f>
        <v>0</v>
      </c>
      <c r="AD411" s="435">
        <f t="shared" ref="AD411" si="1149">AD410</f>
        <v>0</v>
      </c>
      <c r="AE411" s="435">
        <f t="shared" ref="AE411" si="1150">AE410</f>
        <v>0</v>
      </c>
      <c r="AF411" s="435">
        <f t="shared" ref="AF411" si="1151">AF410</f>
        <v>0</v>
      </c>
      <c r="AG411" s="435">
        <f t="shared" ref="AG411" si="1152">AG410</f>
        <v>0</v>
      </c>
      <c r="AH411" s="435">
        <f t="shared" ref="AH411" si="1153">AH410</f>
        <v>0</v>
      </c>
      <c r="AI411" s="435">
        <f t="shared" ref="AI411" si="1154">AI410</f>
        <v>0</v>
      </c>
      <c r="AJ411" s="435">
        <f t="shared" ref="AJ411" si="1155">AJ410</f>
        <v>0</v>
      </c>
      <c r="AK411" s="435">
        <f t="shared" ref="AK411" si="1156">AK410</f>
        <v>0</v>
      </c>
      <c r="AL411" s="435">
        <f t="shared" ref="AL411" si="1157">AL410</f>
        <v>0</v>
      </c>
      <c r="AM411" s="322"/>
    </row>
    <row r="412" spans="1:39" ht="15.6" outlineLevel="1">
      <c r="A412" s="560"/>
      <c r="B412" s="1017"/>
      <c r="C412" s="324"/>
      <c r="D412" s="324"/>
      <c r="E412" s="324"/>
      <c r="F412" s="324"/>
      <c r="G412" s="324"/>
      <c r="H412" s="324"/>
      <c r="I412" s="324"/>
      <c r="J412" s="324"/>
      <c r="K412" s="324"/>
      <c r="L412" s="324"/>
      <c r="M412" s="324"/>
      <c r="N412" s="325"/>
      <c r="O412" s="324"/>
      <c r="P412" s="324"/>
      <c r="Q412" s="324"/>
      <c r="R412" s="324"/>
      <c r="S412" s="324"/>
      <c r="T412" s="324"/>
      <c r="U412" s="324"/>
      <c r="V412" s="324"/>
      <c r="W412" s="324"/>
      <c r="X412" s="324"/>
      <c r="Y412" s="436"/>
      <c r="Z412" s="437"/>
      <c r="AA412" s="437"/>
      <c r="AB412" s="437"/>
      <c r="AC412" s="437"/>
      <c r="AD412" s="437"/>
      <c r="AE412" s="437"/>
      <c r="AF412" s="437"/>
      <c r="AG412" s="437"/>
      <c r="AH412" s="437"/>
      <c r="AI412" s="437"/>
      <c r="AJ412" s="437"/>
      <c r="AK412" s="437"/>
      <c r="AL412" s="437"/>
      <c r="AM412" s="327"/>
    </row>
    <row r="413" spans="1:39" ht="15" outlineLevel="1">
      <c r="A413" s="560">
        <v>2</v>
      </c>
      <c r="B413" s="954" t="s">
        <v>96</v>
      </c>
      <c r="C413" s="316" t="s">
        <v>25</v>
      </c>
      <c r="D413" s="320"/>
      <c r="E413" s="320"/>
      <c r="F413" s="320"/>
      <c r="G413" s="320"/>
      <c r="H413" s="320"/>
      <c r="I413" s="320"/>
      <c r="J413" s="320"/>
      <c r="K413" s="320"/>
      <c r="L413" s="320"/>
      <c r="M413" s="320"/>
      <c r="N413" s="316"/>
      <c r="O413" s="320"/>
      <c r="P413" s="320"/>
      <c r="Q413" s="320"/>
      <c r="R413" s="320"/>
      <c r="S413" s="320"/>
      <c r="T413" s="320"/>
      <c r="U413" s="320"/>
      <c r="V413" s="320"/>
      <c r="W413" s="320"/>
      <c r="X413" s="320"/>
      <c r="Y413" s="434"/>
      <c r="Z413" s="434"/>
      <c r="AA413" s="434"/>
      <c r="AB413" s="434"/>
      <c r="AC413" s="434"/>
      <c r="AD413" s="434"/>
      <c r="AE413" s="434"/>
      <c r="AF413" s="434"/>
      <c r="AG413" s="434"/>
      <c r="AH413" s="434"/>
      <c r="AI413" s="434"/>
      <c r="AJ413" s="434"/>
      <c r="AK413" s="434"/>
      <c r="AL413" s="434"/>
      <c r="AM413" s="321">
        <f>SUM(Y413:AL413)</f>
        <v>0</v>
      </c>
    </row>
    <row r="414" spans="1:39" ht="15" outlineLevel="1">
      <c r="A414" s="560"/>
      <c r="B414" s="931" t="s">
        <v>311</v>
      </c>
      <c r="C414" s="316" t="s">
        <v>164</v>
      </c>
      <c r="D414" s="320"/>
      <c r="E414" s="320"/>
      <c r="F414" s="320"/>
      <c r="G414" s="320"/>
      <c r="H414" s="320"/>
      <c r="I414" s="320"/>
      <c r="J414" s="320"/>
      <c r="K414" s="320"/>
      <c r="L414" s="320"/>
      <c r="M414" s="320"/>
      <c r="N414" s="490"/>
      <c r="O414" s="320"/>
      <c r="P414" s="320"/>
      <c r="Q414" s="320"/>
      <c r="R414" s="320"/>
      <c r="S414" s="320"/>
      <c r="T414" s="320"/>
      <c r="U414" s="320"/>
      <c r="V414" s="320"/>
      <c r="W414" s="320"/>
      <c r="X414" s="320"/>
      <c r="Y414" s="435">
        <f>Y413</f>
        <v>0</v>
      </c>
      <c r="Z414" s="435">
        <f t="shared" ref="Z414" si="1158">Z413</f>
        <v>0</v>
      </c>
      <c r="AA414" s="435">
        <f t="shared" ref="AA414" si="1159">AA413</f>
        <v>0</v>
      </c>
      <c r="AB414" s="435">
        <f t="shared" ref="AB414" si="1160">AB413</f>
        <v>0</v>
      </c>
      <c r="AC414" s="435">
        <f t="shared" ref="AC414" si="1161">AC413</f>
        <v>0</v>
      </c>
      <c r="AD414" s="435">
        <f t="shared" ref="AD414" si="1162">AD413</f>
        <v>0</v>
      </c>
      <c r="AE414" s="435">
        <f t="shared" ref="AE414" si="1163">AE413</f>
        <v>0</v>
      </c>
      <c r="AF414" s="435">
        <f t="shared" ref="AF414" si="1164">AF413</f>
        <v>0</v>
      </c>
      <c r="AG414" s="435">
        <f t="shared" ref="AG414" si="1165">AG413</f>
        <v>0</v>
      </c>
      <c r="AH414" s="435">
        <f t="shared" ref="AH414" si="1166">AH413</f>
        <v>0</v>
      </c>
      <c r="AI414" s="435">
        <f t="shared" ref="AI414" si="1167">AI413</f>
        <v>0</v>
      </c>
      <c r="AJ414" s="435">
        <f t="shared" ref="AJ414" si="1168">AJ413</f>
        <v>0</v>
      </c>
      <c r="AK414" s="435">
        <f t="shared" ref="AK414" si="1169">AK413</f>
        <v>0</v>
      </c>
      <c r="AL414" s="435">
        <f t="shared" ref="AL414" si="1170">AL413</f>
        <v>0</v>
      </c>
      <c r="AM414" s="322"/>
    </row>
    <row r="415" spans="1:39" ht="15.6" outlineLevel="1">
      <c r="A415" s="560"/>
      <c r="B415" s="1017"/>
      <c r="C415" s="324"/>
      <c r="D415" s="329"/>
      <c r="E415" s="329"/>
      <c r="F415" s="329"/>
      <c r="G415" s="329"/>
      <c r="H415" s="329"/>
      <c r="I415" s="329"/>
      <c r="J415" s="329"/>
      <c r="K415" s="329"/>
      <c r="L415" s="329"/>
      <c r="M415" s="329"/>
      <c r="N415" s="325"/>
      <c r="O415" s="329"/>
      <c r="P415" s="329"/>
      <c r="Q415" s="329"/>
      <c r="R415" s="329"/>
      <c r="S415" s="329"/>
      <c r="T415" s="329"/>
      <c r="U415" s="329"/>
      <c r="V415" s="329"/>
      <c r="W415" s="329"/>
      <c r="X415" s="329"/>
      <c r="Y415" s="436"/>
      <c r="Z415" s="437"/>
      <c r="AA415" s="437"/>
      <c r="AB415" s="437"/>
      <c r="AC415" s="437"/>
      <c r="AD415" s="437"/>
      <c r="AE415" s="437"/>
      <c r="AF415" s="437"/>
      <c r="AG415" s="437"/>
      <c r="AH415" s="437"/>
      <c r="AI415" s="437"/>
      <c r="AJ415" s="437"/>
      <c r="AK415" s="437"/>
      <c r="AL415" s="437"/>
      <c r="AM415" s="327"/>
    </row>
    <row r="416" spans="1:39" ht="15" outlineLevel="1">
      <c r="A416" s="560">
        <v>3</v>
      </c>
      <c r="B416" s="954" t="s">
        <v>97</v>
      </c>
      <c r="C416" s="316" t="s">
        <v>25</v>
      </c>
      <c r="D416" s="320"/>
      <c r="E416" s="320"/>
      <c r="F416" s="320"/>
      <c r="G416" s="320"/>
      <c r="H416" s="320"/>
      <c r="I416" s="320"/>
      <c r="J416" s="320"/>
      <c r="K416" s="320"/>
      <c r="L416" s="320"/>
      <c r="M416" s="320"/>
      <c r="N416" s="316"/>
      <c r="O416" s="320"/>
      <c r="P416" s="320"/>
      <c r="Q416" s="320"/>
      <c r="R416" s="320"/>
      <c r="S416" s="320"/>
      <c r="T416" s="320"/>
      <c r="U416" s="320"/>
      <c r="V416" s="320"/>
      <c r="W416" s="320"/>
      <c r="X416" s="320"/>
      <c r="Y416" s="434"/>
      <c r="Z416" s="434"/>
      <c r="AA416" s="434"/>
      <c r="AB416" s="434"/>
      <c r="AC416" s="434"/>
      <c r="AD416" s="434"/>
      <c r="AE416" s="434"/>
      <c r="AF416" s="434"/>
      <c r="AG416" s="434"/>
      <c r="AH416" s="434"/>
      <c r="AI416" s="434"/>
      <c r="AJ416" s="434"/>
      <c r="AK416" s="434"/>
      <c r="AL416" s="434"/>
      <c r="AM416" s="321">
        <f>SUM(Y416:AL416)</f>
        <v>0</v>
      </c>
    </row>
    <row r="417" spans="1:39" ht="15" outlineLevel="1">
      <c r="A417" s="560"/>
      <c r="B417" s="931" t="s">
        <v>311</v>
      </c>
      <c r="C417" s="316" t="s">
        <v>164</v>
      </c>
      <c r="D417" s="320"/>
      <c r="E417" s="320"/>
      <c r="F417" s="320"/>
      <c r="G417" s="320"/>
      <c r="H417" s="320"/>
      <c r="I417" s="320"/>
      <c r="J417" s="320"/>
      <c r="K417" s="320"/>
      <c r="L417" s="320"/>
      <c r="M417" s="320"/>
      <c r="N417" s="490"/>
      <c r="O417" s="320"/>
      <c r="P417" s="320"/>
      <c r="Q417" s="320"/>
      <c r="R417" s="320"/>
      <c r="S417" s="320"/>
      <c r="T417" s="320"/>
      <c r="U417" s="320"/>
      <c r="V417" s="320"/>
      <c r="W417" s="320"/>
      <c r="X417" s="320"/>
      <c r="Y417" s="435">
        <f>Y416</f>
        <v>0</v>
      </c>
      <c r="Z417" s="435">
        <f t="shared" ref="Z417" si="1171">Z416</f>
        <v>0</v>
      </c>
      <c r="AA417" s="435">
        <f t="shared" ref="AA417" si="1172">AA416</f>
        <v>0</v>
      </c>
      <c r="AB417" s="435">
        <f t="shared" ref="AB417" si="1173">AB416</f>
        <v>0</v>
      </c>
      <c r="AC417" s="435">
        <f t="shared" ref="AC417" si="1174">AC416</f>
        <v>0</v>
      </c>
      <c r="AD417" s="435">
        <f t="shared" ref="AD417" si="1175">AD416</f>
        <v>0</v>
      </c>
      <c r="AE417" s="435">
        <f t="shared" ref="AE417" si="1176">AE416</f>
        <v>0</v>
      </c>
      <c r="AF417" s="435">
        <f t="shared" ref="AF417" si="1177">AF416</f>
        <v>0</v>
      </c>
      <c r="AG417" s="435">
        <f t="shared" ref="AG417" si="1178">AG416</f>
        <v>0</v>
      </c>
      <c r="AH417" s="435">
        <f t="shared" ref="AH417" si="1179">AH416</f>
        <v>0</v>
      </c>
      <c r="AI417" s="435">
        <f t="shared" ref="AI417" si="1180">AI416</f>
        <v>0</v>
      </c>
      <c r="AJ417" s="435">
        <f t="shared" ref="AJ417" si="1181">AJ416</f>
        <v>0</v>
      </c>
      <c r="AK417" s="435">
        <f t="shared" ref="AK417" si="1182">AK416</f>
        <v>0</v>
      </c>
      <c r="AL417" s="435">
        <f t="shared" ref="AL417" si="1183">AL416</f>
        <v>0</v>
      </c>
      <c r="AM417" s="322"/>
    </row>
    <row r="418" spans="1:39" ht="15" outlineLevel="1">
      <c r="A418" s="560"/>
      <c r="B418" s="931"/>
      <c r="C418" s="330"/>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436"/>
      <c r="Z418" s="436"/>
      <c r="AA418" s="436"/>
      <c r="AB418" s="436"/>
      <c r="AC418" s="436"/>
      <c r="AD418" s="436"/>
      <c r="AE418" s="436"/>
      <c r="AF418" s="436"/>
      <c r="AG418" s="436"/>
      <c r="AH418" s="436"/>
      <c r="AI418" s="436"/>
      <c r="AJ418" s="436"/>
      <c r="AK418" s="436"/>
      <c r="AL418" s="436"/>
      <c r="AM418" s="331"/>
    </row>
    <row r="419" spans="1:39" ht="15" outlineLevel="1">
      <c r="A419" s="560">
        <v>4</v>
      </c>
      <c r="B419" s="954" t="s">
        <v>98</v>
      </c>
      <c r="C419" s="316" t="s">
        <v>25</v>
      </c>
      <c r="D419" s="320"/>
      <c r="E419" s="320"/>
      <c r="F419" s="320"/>
      <c r="G419" s="320"/>
      <c r="H419" s="320"/>
      <c r="I419" s="320"/>
      <c r="J419" s="320"/>
      <c r="K419" s="320"/>
      <c r="L419" s="320"/>
      <c r="M419" s="320"/>
      <c r="N419" s="316"/>
      <c r="O419" s="320"/>
      <c r="P419" s="320"/>
      <c r="Q419" s="320"/>
      <c r="R419" s="320"/>
      <c r="S419" s="320"/>
      <c r="T419" s="320"/>
      <c r="U419" s="320"/>
      <c r="V419" s="320"/>
      <c r="W419" s="320"/>
      <c r="X419" s="320"/>
      <c r="Y419" s="434"/>
      <c r="Z419" s="434"/>
      <c r="AA419" s="434"/>
      <c r="AB419" s="434"/>
      <c r="AC419" s="434"/>
      <c r="AD419" s="434"/>
      <c r="AE419" s="434"/>
      <c r="AF419" s="434"/>
      <c r="AG419" s="434"/>
      <c r="AH419" s="434"/>
      <c r="AI419" s="434"/>
      <c r="AJ419" s="434"/>
      <c r="AK419" s="434"/>
      <c r="AL419" s="434"/>
      <c r="AM419" s="321">
        <f>SUM(Y419:AL419)</f>
        <v>0</v>
      </c>
    </row>
    <row r="420" spans="1:39" ht="15" outlineLevel="1">
      <c r="A420" s="560"/>
      <c r="B420" s="931" t="s">
        <v>311</v>
      </c>
      <c r="C420" s="316" t="s">
        <v>164</v>
      </c>
      <c r="D420" s="320"/>
      <c r="E420" s="320"/>
      <c r="F420" s="320"/>
      <c r="G420" s="320"/>
      <c r="H420" s="320"/>
      <c r="I420" s="320"/>
      <c r="J420" s="320"/>
      <c r="K420" s="320"/>
      <c r="L420" s="320"/>
      <c r="M420" s="320"/>
      <c r="N420" s="490"/>
      <c r="O420" s="320"/>
      <c r="P420" s="320"/>
      <c r="Q420" s="320"/>
      <c r="R420" s="320"/>
      <c r="S420" s="320"/>
      <c r="T420" s="320"/>
      <c r="U420" s="320"/>
      <c r="V420" s="320"/>
      <c r="W420" s="320"/>
      <c r="X420" s="320"/>
      <c r="Y420" s="435">
        <f>Y419</f>
        <v>0</v>
      </c>
      <c r="Z420" s="435">
        <f t="shared" ref="Z420" si="1184">Z419</f>
        <v>0</v>
      </c>
      <c r="AA420" s="435">
        <f t="shared" ref="AA420" si="1185">AA419</f>
        <v>0</v>
      </c>
      <c r="AB420" s="435">
        <f t="shared" ref="AB420" si="1186">AB419</f>
        <v>0</v>
      </c>
      <c r="AC420" s="435">
        <f t="shared" ref="AC420" si="1187">AC419</f>
        <v>0</v>
      </c>
      <c r="AD420" s="435">
        <f t="shared" ref="AD420" si="1188">AD419</f>
        <v>0</v>
      </c>
      <c r="AE420" s="435">
        <f t="shared" ref="AE420" si="1189">AE419</f>
        <v>0</v>
      </c>
      <c r="AF420" s="435">
        <f t="shared" ref="AF420" si="1190">AF419</f>
        <v>0</v>
      </c>
      <c r="AG420" s="435">
        <f t="shared" ref="AG420" si="1191">AG419</f>
        <v>0</v>
      </c>
      <c r="AH420" s="435">
        <f t="shared" ref="AH420" si="1192">AH419</f>
        <v>0</v>
      </c>
      <c r="AI420" s="435">
        <f t="shared" ref="AI420" si="1193">AI419</f>
        <v>0</v>
      </c>
      <c r="AJ420" s="435">
        <f t="shared" ref="AJ420" si="1194">AJ419</f>
        <v>0</v>
      </c>
      <c r="AK420" s="435">
        <f t="shared" ref="AK420" si="1195">AK419</f>
        <v>0</v>
      </c>
      <c r="AL420" s="435">
        <f t="shared" ref="AL420" si="1196">AL419</f>
        <v>0</v>
      </c>
      <c r="AM420" s="322"/>
    </row>
    <row r="421" spans="1:39" ht="15" outlineLevel="1">
      <c r="A421" s="560"/>
      <c r="B421" s="931"/>
      <c r="C421" s="330"/>
      <c r="D421" s="329"/>
      <c r="E421" s="329"/>
      <c r="F421" s="329"/>
      <c r="G421" s="329"/>
      <c r="H421" s="329"/>
      <c r="I421" s="329"/>
      <c r="J421" s="329"/>
      <c r="K421" s="329"/>
      <c r="L421" s="329"/>
      <c r="M421" s="329"/>
      <c r="N421" s="316"/>
      <c r="O421" s="329"/>
      <c r="P421" s="329"/>
      <c r="Q421" s="329"/>
      <c r="R421" s="329"/>
      <c r="S421" s="329"/>
      <c r="T421" s="329"/>
      <c r="U421" s="329"/>
      <c r="V421" s="329"/>
      <c r="W421" s="329"/>
      <c r="X421" s="329"/>
      <c r="Y421" s="436"/>
      <c r="Z421" s="436"/>
      <c r="AA421" s="436"/>
      <c r="AB421" s="436"/>
      <c r="AC421" s="436"/>
      <c r="AD421" s="436"/>
      <c r="AE421" s="436"/>
      <c r="AF421" s="436"/>
      <c r="AG421" s="436"/>
      <c r="AH421" s="436"/>
      <c r="AI421" s="436"/>
      <c r="AJ421" s="436"/>
      <c r="AK421" s="436"/>
      <c r="AL421" s="436"/>
      <c r="AM421" s="331"/>
    </row>
    <row r="422" spans="1:39" ht="15" outlineLevel="1">
      <c r="A422" s="560">
        <v>5</v>
      </c>
      <c r="B422" s="954" t="s">
        <v>99</v>
      </c>
      <c r="C422" s="316" t="s">
        <v>25</v>
      </c>
      <c r="D422" s="320"/>
      <c r="E422" s="320"/>
      <c r="F422" s="320"/>
      <c r="G422" s="320"/>
      <c r="H422" s="320"/>
      <c r="I422" s="320"/>
      <c r="J422" s="320"/>
      <c r="K422" s="320"/>
      <c r="L422" s="320"/>
      <c r="M422" s="320"/>
      <c r="N422" s="316"/>
      <c r="O422" s="320"/>
      <c r="P422" s="320"/>
      <c r="Q422" s="320"/>
      <c r="R422" s="320"/>
      <c r="S422" s="320"/>
      <c r="T422" s="320"/>
      <c r="U422" s="320"/>
      <c r="V422" s="320"/>
      <c r="W422" s="320"/>
      <c r="X422" s="320"/>
      <c r="Y422" s="434"/>
      <c r="Z422" s="434"/>
      <c r="AA422" s="434"/>
      <c r="AB422" s="434"/>
      <c r="AC422" s="434"/>
      <c r="AD422" s="434"/>
      <c r="AE422" s="434"/>
      <c r="AF422" s="434"/>
      <c r="AG422" s="434"/>
      <c r="AH422" s="434"/>
      <c r="AI422" s="434"/>
      <c r="AJ422" s="434"/>
      <c r="AK422" s="434"/>
      <c r="AL422" s="434"/>
      <c r="AM422" s="321">
        <f>SUM(Y422:AL422)</f>
        <v>0</v>
      </c>
    </row>
    <row r="423" spans="1:39" ht="15" outlineLevel="1">
      <c r="A423" s="560"/>
      <c r="B423" s="931" t="s">
        <v>311</v>
      </c>
      <c r="C423" s="316" t="s">
        <v>164</v>
      </c>
      <c r="D423" s="320"/>
      <c r="E423" s="320"/>
      <c r="F423" s="320"/>
      <c r="G423" s="320"/>
      <c r="H423" s="320"/>
      <c r="I423" s="320"/>
      <c r="J423" s="320"/>
      <c r="K423" s="320"/>
      <c r="L423" s="320"/>
      <c r="M423" s="320"/>
      <c r="N423" s="490"/>
      <c r="O423" s="320"/>
      <c r="P423" s="320"/>
      <c r="Q423" s="320"/>
      <c r="R423" s="320"/>
      <c r="S423" s="320"/>
      <c r="T423" s="320"/>
      <c r="U423" s="320"/>
      <c r="V423" s="320"/>
      <c r="W423" s="320"/>
      <c r="X423" s="320"/>
      <c r="Y423" s="435">
        <f>Y422</f>
        <v>0</v>
      </c>
      <c r="Z423" s="435">
        <f t="shared" ref="Z423" si="1197">Z422</f>
        <v>0</v>
      </c>
      <c r="AA423" s="435">
        <f t="shared" ref="AA423" si="1198">AA422</f>
        <v>0</v>
      </c>
      <c r="AB423" s="435">
        <f t="shared" ref="AB423" si="1199">AB422</f>
        <v>0</v>
      </c>
      <c r="AC423" s="435">
        <f t="shared" ref="AC423" si="1200">AC422</f>
        <v>0</v>
      </c>
      <c r="AD423" s="435">
        <f t="shared" ref="AD423" si="1201">AD422</f>
        <v>0</v>
      </c>
      <c r="AE423" s="435">
        <f t="shared" ref="AE423" si="1202">AE422</f>
        <v>0</v>
      </c>
      <c r="AF423" s="435">
        <f t="shared" ref="AF423" si="1203">AF422</f>
        <v>0</v>
      </c>
      <c r="AG423" s="435">
        <f t="shared" ref="AG423" si="1204">AG422</f>
        <v>0</v>
      </c>
      <c r="AH423" s="435">
        <f t="shared" ref="AH423" si="1205">AH422</f>
        <v>0</v>
      </c>
      <c r="AI423" s="435">
        <f t="shared" ref="AI423" si="1206">AI422</f>
        <v>0</v>
      </c>
      <c r="AJ423" s="435">
        <f t="shared" ref="AJ423" si="1207">AJ422</f>
        <v>0</v>
      </c>
      <c r="AK423" s="435">
        <f t="shared" ref="AK423" si="1208">AK422</f>
        <v>0</v>
      </c>
      <c r="AL423" s="435">
        <f t="shared" ref="AL423" si="1209">AL422</f>
        <v>0</v>
      </c>
      <c r="AM423" s="322"/>
    </row>
    <row r="424" spans="1:39" ht="15" outlineLevel="1">
      <c r="A424" s="560"/>
      <c r="B424" s="931"/>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446"/>
      <c r="Z424" s="447"/>
      <c r="AA424" s="447"/>
      <c r="AB424" s="447"/>
      <c r="AC424" s="447"/>
      <c r="AD424" s="447"/>
      <c r="AE424" s="447"/>
      <c r="AF424" s="447"/>
      <c r="AG424" s="447"/>
      <c r="AH424" s="447"/>
      <c r="AI424" s="447"/>
      <c r="AJ424" s="447"/>
      <c r="AK424" s="447"/>
      <c r="AL424" s="447"/>
      <c r="AM424" s="322"/>
    </row>
    <row r="425" spans="1:39" ht="15.6" outlineLevel="1">
      <c r="A425" s="560"/>
      <c r="B425" s="1018" t="s">
        <v>510</v>
      </c>
      <c r="C425" s="314"/>
      <c r="D425" s="314"/>
      <c r="E425" s="314"/>
      <c r="F425" s="314"/>
      <c r="G425" s="314"/>
      <c r="H425" s="314"/>
      <c r="I425" s="314"/>
      <c r="J425" s="314"/>
      <c r="K425" s="314"/>
      <c r="L425" s="314"/>
      <c r="M425" s="314"/>
      <c r="N425" s="315"/>
      <c r="O425" s="314"/>
      <c r="P425" s="314"/>
      <c r="Q425" s="314"/>
      <c r="R425" s="314"/>
      <c r="S425" s="314"/>
      <c r="T425" s="314"/>
      <c r="U425" s="314"/>
      <c r="V425" s="314"/>
      <c r="W425" s="314"/>
      <c r="X425" s="314"/>
      <c r="Y425" s="438"/>
      <c r="Z425" s="438"/>
      <c r="AA425" s="438"/>
      <c r="AB425" s="438"/>
      <c r="AC425" s="438"/>
      <c r="AD425" s="438"/>
      <c r="AE425" s="438"/>
      <c r="AF425" s="438"/>
      <c r="AG425" s="438"/>
      <c r="AH425" s="438"/>
      <c r="AI425" s="438"/>
      <c r="AJ425" s="438"/>
      <c r="AK425" s="438"/>
      <c r="AL425" s="438"/>
      <c r="AM425" s="317"/>
    </row>
    <row r="426" spans="1:39" ht="15" outlineLevel="1">
      <c r="A426" s="560">
        <v>6</v>
      </c>
      <c r="B426" s="954" t="s">
        <v>100</v>
      </c>
      <c r="C426" s="316" t="s">
        <v>25</v>
      </c>
      <c r="D426" s="320"/>
      <c r="E426" s="320"/>
      <c r="F426" s="320"/>
      <c r="G426" s="320"/>
      <c r="H426" s="320"/>
      <c r="I426" s="320"/>
      <c r="J426" s="320"/>
      <c r="K426" s="320"/>
      <c r="L426" s="320"/>
      <c r="M426" s="320"/>
      <c r="N426" s="320">
        <v>12</v>
      </c>
      <c r="O426" s="320"/>
      <c r="P426" s="320"/>
      <c r="Q426" s="320"/>
      <c r="R426" s="320"/>
      <c r="S426" s="320"/>
      <c r="T426" s="320"/>
      <c r="U426" s="320"/>
      <c r="V426" s="320"/>
      <c r="W426" s="320"/>
      <c r="X426" s="320"/>
      <c r="Y426" s="439"/>
      <c r="Z426" s="434"/>
      <c r="AA426" s="434"/>
      <c r="AB426" s="434"/>
      <c r="AC426" s="434"/>
      <c r="AD426" s="434"/>
      <c r="AE426" s="434"/>
      <c r="AF426" s="439"/>
      <c r="AG426" s="439"/>
      <c r="AH426" s="439"/>
      <c r="AI426" s="439"/>
      <c r="AJ426" s="439"/>
      <c r="AK426" s="439"/>
      <c r="AL426" s="439"/>
      <c r="AM426" s="321">
        <f>SUM(Y426:AL426)</f>
        <v>0</v>
      </c>
    </row>
    <row r="427" spans="1:39" ht="15" outlineLevel="1">
      <c r="A427" s="560"/>
      <c r="B427" s="931" t="s">
        <v>311</v>
      </c>
      <c r="C427" s="316" t="s">
        <v>164</v>
      </c>
      <c r="D427" s="320"/>
      <c r="E427" s="320"/>
      <c r="F427" s="320"/>
      <c r="G427" s="320"/>
      <c r="H427" s="320"/>
      <c r="I427" s="320"/>
      <c r="J427" s="320"/>
      <c r="K427" s="320"/>
      <c r="L427" s="320"/>
      <c r="M427" s="320"/>
      <c r="N427" s="320">
        <f>N426</f>
        <v>12</v>
      </c>
      <c r="O427" s="320"/>
      <c r="P427" s="320"/>
      <c r="Q427" s="320"/>
      <c r="R427" s="320"/>
      <c r="S427" s="320"/>
      <c r="T427" s="320"/>
      <c r="U427" s="320"/>
      <c r="V427" s="320"/>
      <c r="W427" s="320"/>
      <c r="X427" s="320"/>
      <c r="Y427" s="435">
        <f>Y426</f>
        <v>0</v>
      </c>
      <c r="Z427" s="435">
        <f t="shared" ref="Z427" si="1210">Z426</f>
        <v>0</v>
      </c>
      <c r="AA427" s="435">
        <f t="shared" ref="AA427" si="1211">AA426</f>
        <v>0</v>
      </c>
      <c r="AB427" s="435">
        <f t="shared" ref="AB427" si="1212">AB426</f>
        <v>0</v>
      </c>
      <c r="AC427" s="435">
        <f t="shared" ref="AC427" si="1213">AC426</f>
        <v>0</v>
      </c>
      <c r="AD427" s="435">
        <f t="shared" ref="AD427" si="1214">AD426</f>
        <v>0</v>
      </c>
      <c r="AE427" s="435">
        <f t="shared" ref="AE427" si="1215">AE426</f>
        <v>0</v>
      </c>
      <c r="AF427" s="435">
        <f t="shared" ref="AF427" si="1216">AF426</f>
        <v>0</v>
      </c>
      <c r="AG427" s="435">
        <f t="shared" ref="AG427" si="1217">AG426</f>
        <v>0</v>
      </c>
      <c r="AH427" s="435">
        <f t="shared" ref="AH427" si="1218">AH426</f>
        <v>0</v>
      </c>
      <c r="AI427" s="435">
        <f t="shared" ref="AI427" si="1219">AI426</f>
        <v>0</v>
      </c>
      <c r="AJ427" s="435">
        <f t="shared" ref="AJ427" si="1220">AJ426</f>
        <v>0</v>
      </c>
      <c r="AK427" s="435">
        <f t="shared" ref="AK427" si="1221">AK426</f>
        <v>0</v>
      </c>
      <c r="AL427" s="435">
        <f t="shared" ref="AL427" si="1222">AL426</f>
        <v>0</v>
      </c>
      <c r="AM427" s="336"/>
    </row>
    <row r="428" spans="1:39" ht="15" outlineLevel="1">
      <c r="A428" s="560"/>
      <c r="B428" s="1019"/>
      <c r="C428" s="337"/>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440"/>
      <c r="Z428" s="440"/>
      <c r="AA428" s="440"/>
      <c r="AB428" s="440"/>
      <c r="AC428" s="440"/>
      <c r="AD428" s="440"/>
      <c r="AE428" s="440"/>
      <c r="AF428" s="440"/>
      <c r="AG428" s="440"/>
      <c r="AH428" s="440"/>
      <c r="AI428" s="440"/>
      <c r="AJ428" s="440"/>
      <c r="AK428" s="440"/>
      <c r="AL428" s="440"/>
      <c r="AM428" s="338"/>
    </row>
    <row r="429" spans="1:39" ht="15" outlineLevel="1">
      <c r="A429" s="560">
        <v>7</v>
      </c>
      <c r="B429" s="954" t="s">
        <v>101</v>
      </c>
      <c r="C429" s="316" t="s">
        <v>25</v>
      </c>
      <c r="D429" s="320"/>
      <c r="E429" s="320"/>
      <c r="F429" s="320"/>
      <c r="G429" s="320"/>
      <c r="H429" s="320"/>
      <c r="I429" s="320"/>
      <c r="J429" s="320"/>
      <c r="K429" s="320"/>
      <c r="L429" s="320"/>
      <c r="M429" s="320"/>
      <c r="N429" s="320">
        <v>12</v>
      </c>
      <c r="O429" s="320"/>
      <c r="P429" s="320"/>
      <c r="Q429" s="320"/>
      <c r="R429" s="320"/>
      <c r="S429" s="320"/>
      <c r="T429" s="320"/>
      <c r="U429" s="320"/>
      <c r="V429" s="320"/>
      <c r="W429" s="320"/>
      <c r="X429" s="320"/>
      <c r="Y429" s="439"/>
      <c r="Z429" s="434"/>
      <c r="AA429" s="434"/>
      <c r="AB429" s="434"/>
      <c r="AC429" s="434"/>
      <c r="AD429" s="434"/>
      <c r="AE429" s="434"/>
      <c r="AF429" s="439"/>
      <c r="AG429" s="439"/>
      <c r="AH429" s="439"/>
      <c r="AI429" s="439"/>
      <c r="AJ429" s="439"/>
      <c r="AK429" s="439"/>
      <c r="AL429" s="439"/>
      <c r="AM429" s="321">
        <f>SUM(Y429:AL429)</f>
        <v>0</v>
      </c>
    </row>
    <row r="430" spans="1:39" ht="15" outlineLevel="1">
      <c r="A430" s="560"/>
      <c r="B430" s="931" t="s">
        <v>311</v>
      </c>
      <c r="C430" s="316" t="s">
        <v>164</v>
      </c>
      <c r="D430" s="320"/>
      <c r="E430" s="320"/>
      <c r="F430" s="320"/>
      <c r="G430" s="320"/>
      <c r="H430" s="320"/>
      <c r="I430" s="320"/>
      <c r="J430" s="320"/>
      <c r="K430" s="320"/>
      <c r="L430" s="320"/>
      <c r="M430" s="320"/>
      <c r="N430" s="320">
        <f>N429</f>
        <v>12</v>
      </c>
      <c r="O430" s="320"/>
      <c r="P430" s="320"/>
      <c r="Q430" s="320"/>
      <c r="R430" s="320"/>
      <c r="S430" s="320"/>
      <c r="T430" s="320"/>
      <c r="U430" s="320"/>
      <c r="V430" s="320"/>
      <c r="W430" s="320"/>
      <c r="X430" s="320"/>
      <c r="Y430" s="435">
        <f>Y429</f>
        <v>0</v>
      </c>
      <c r="Z430" s="435">
        <f t="shared" ref="Z430" si="1223">Z429</f>
        <v>0</v>
      </c>
      <c r="AA430" s="435">
        <f t="shared" ref="AA430" si="1224">AA429</f>
        <v>0</v>
      </c>
      <c r="AB430" s="435">
        <f t="shared" ref="AB430" si="1225">AB429</f>
        <v>0</v>
      </c>
      <c r="AC430" s="435">
        <f t="shared" ref="AC430" si="1226">AC429</f>
        <v>0</v>
      </c>
      <c r="AD430" s="435">
        <f t="shared" ref="AD430" si="1227">AD429</f>
        <v>0</v>
      </c>
      <c r="AE430" s="435">
        <f t="shared" ref="AE430" si="1228">AE429</f>
        <v>0</v>
      </c>
      <c r="AF430" s="435">
        <f t="shared" ref="AF430" si="1229">AF429</f>
        <v>0</v>
      </c>
      <c r="AG430" s="435">
        <f t="shared" ref="AG430" si="1230">AG429</f>
        <v>0</v>
      </c>
      <c r="AH430" s="435">
        <f t="shared" ref="AH430" si="1231">AH429</f>
        <v>0</v>
      </c>
      <c r="AI430" s="435">
        <f t="shared" ref="AI430" si="1232">AI429</f>
        <v>0</v>
      </c>
      <c r="AJ430" s="435">
        <f t="shared" ref="AJ430" si="1233">AJ429</f>
        <v>0</v>
      </c>
      <c r="AK430" s="435">
        <f t="shared" ref="AK430" si="1234">AK429</f>
        <v>0</v>
      </c>
      <c r="AL430" s="435">
        <f t="shared" ref="AL430" si="1235">AL429</f>
        <v>0</v>
      </c>
      <c r="AM430" s="336"/>
    </row>
    <row r="431" spans="1:39" ht="15" outlineLevel="1">
      <c r="A431" s="560"/>
      <c r="B431" s="1020"/>
      <c r="C431" s="337"/>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440"/>
      <c r="Z431" s="441"/>
      <c r="AA431" s="440"/>
      <c r="AB431" s="440"/>
      <c r="AC431" s="440"/>
      <c r="AD431" s="440"/>
      <c r="AE431" s="440"/>
      <c r="AF431" s="440"/>
      <c r="AG431" s="440"/>
      <c r="AH431" s="440"/>
      <c r="AI431" s="440"/>
      <c r="AJ431" s="440"/>
      <c r="AK431" s="440"/>
      <c r="AL431" s="440"/>
      <c r="AM431" s="338"/>
    </row>
    <row r="432" spans="1:39" ht="15" outlineLevel="1">
      <c r="A432" s="560">
        <v>8</v>
      </c>
      <c r="B432" s="954" t="s">
        <v>102</v>
      </c>
      <c r="C432" s="316" t="s">
        <v>25</v>
      </c>
      <c r="D432" s="320"/>
      <c r="E432" s="320"/>
      <c r="F432" s="320"/>
      <c r="G432" s="320"/>
      <c r="H432" s="320"/>
      <c r="I432" s="320"/>
      <c r="J432" s="320"/>
      <c r="K432" s="320"/>
      <c r="L432" s="320"/>
      <c r="M432" s="320"/>
      <c r="N432" s="320">
        <v>12</v>
      </c>
      <c r="O432" s="320"/>
      <c r="P432" s="320"/>
      <c r="Q432" s="320"/>
      <c r="R432" s="320"/>
      <c r="S432" s="320"/>
      <c r="T432" s="320"/>
      <c r="U432" s="320"/>
      <c r="V432" s="320"/>
      <c r="W432" s="320"/>
      <c r="X432" s="320"/>
      <c r="Y432" s="439"/>
      <c r="Z432" s="434"/>
      <c r="AA432" s="434"/>
      <c r="AB432" s="434"/>
      <c r="AC432" s="434"/>
      <c r="AD432" s="434"/>
      <c r="AE432" s="434"/>
      <c r="AF432" s="439"/>
      <c r="AG432" s="439"/>
      <c r="AH432" s="439"/>
      <c r="AI432" s="439"/>
      <c r="AJ432" s="439"/>
      <c r="AK432" s="439"/>
      <c r="AL432" s="439"/>
      <c r="AM432" s="321">
        <f>SUM(Y432:AL432)</f>
        <v>0</v>
      </c>
    </row>
    <row r="433" spans="1:39" ht="15" outlineLevel="1">
      <c r="A433" s="560"/>
      <c r="B433" s="931" t="s">
        <v>311</v>
      </c>
      <c r="C433" s="316" t="s">
        <v>164</v>
      </c>
      <c r="D433" s="320"/>
      <c r="E433" s="320"/>
      <c r="F433" s="320"/>
      <c r="G433" s="320"/>
      <c r="H433" s="320"/>
      <c r="I433" s="320"/>
      <c r="J433" s="320"/>
      <c r="K433" s="320"/>
      <c r="L433" s="320"/>
      <c r="M433" s="320"/>
      <c r="N433" s="320">
        <f>N432</f>
        <v>12</v>
      </c>
      <c r="O433" s="320"/>
      <c r="P433" s="320"/>
      <c r="Q433" s="320"/>
      <c r="R433" s="320"/>
      <c r="S433" s="320"/>
      <c r="T433" s="320"/>
      <c r="U433" s="320"/>
      <c r="V433" s="320"/>
      <c r="W433" s="320"/>
      <c r="X433" s="320"/>
      <c r="Y433" s="435">
        <f>Y432</f>
        <v>0</v>
      </c>
      <c r="Z433" s="435">
        <f t="shared" ref="Z433" si="1236">Z432</f>
        <v>0</v>
      </c>
      <c r="AA433" s="435">
        <f t="shared" ref="AA433" si="1237">AA432</f>
        <v>0</v>
      </c>
      <c r="AB433" s="435">
        <f t="shared" ref="AB433" si="1238">AB432</f>
        <v>0</v>
      </c>
      <c r="AC433" s="435">
        <f t="shared" ref="AC433" si="1239">AC432</f>
        <v>0</v>
      </c>
      <c r="AD433" s="435">
        <f t="shared" ref="AD433" si="1240">AD432</f>
        <v>0</v>
      </c>
      <c r="AE433" s="435">
        <f t="shared" ref="AE433" si="1241">AE432</f>
        <v>0</v>
      </c>
      <c r="AF433" s="435">
        <f t="shared" ref="AF433" si="1242">AF432</f>
        <v>0</v>
      </c>
      <c r="AG433" s="435">
        <f t="shared" ref="AG433" si="1243">AG432</f>
        <v>0</v>
      </c>
      <c r="AH433" s="435">
        <f t="shared" ref="AH433" si="1244">AH432</f>
        <v>0</v>
      </c>
      <c r="AI433" s="435">
        <f t="shared" ref="AI433" si="1245">AI432</f>
        <v>0</v>
      </c>
      <c r="AJ433" s="435">
        <f t="shared" ref="AJ433" si="1246">AJ432</f>
        <v>0</v>
      </c>
      <c r="AK433" s="435">
        <f t="shared" ref="AK433" si="1247">AK432</f>
        <v>0</v>
      </c>
      <c r="AL433" s="435">
        <f t="shared" ref="AL433" si="1248">AL432</f>
        <v>0</v>
      </c>
      <c r="AM433" s="336"/>
    </row>
    <row r="434" spans="1:39" ht="15" outlineLevel="1">
      <c r="A434" s="560"/>
      <c r="B434" s="1020"/>
      <c r="C434" s="337"/>
      <c r="D434" s="341"/>
      <c r="E434" s="341"/>
      <c r="F434" s="341"/>
      <c r="G434" s="341"/>
      <c r="H434" s="341"/>
      <c r="I434" s="341"/>
      <c r="J434" s="341"/>
      <c r="K434" s="341"/>
      <c r="L434" s="341"/>
      <c r="M434" s="341"/>
      <c r="N434" s="316"/>
      <c r="O434" s="341"/>
      <c r="P434" s="341"/>
      <c r="Q434" s="341"/>
      <c r="R434" s="341"/>
      <c r="S434" s="341"/>
      <c r="T434" s="341"/>
      <c r="U434" s="341"/>
      <c r="V434" s="341"/>
      <c r="W434" s="341"/>
      <c r="X434" s="341"/>
      <c r="Y434" s="440"/>
      <c r="Z434" s="441"/>
      <c r="AA434" s="440"/>
      <c r="AB434" s="440"/>
      <c r="AC434" s="440"/>
      <c r="AD434" s="440"/>
      <c r="AE434" s="440"/>
      <c r="AF434" s="440"/>
      <c r="AG434" s="440"/>
      <c r="AH434" s="440"/>
      <c r="AI434" s="440"/>
      <c r="AJ434" s="440"/>
      <c r="AK434" s="440"/>
      <c r="AL434" s="440"/>
      <c r="AM434" s="338"/>
    </row>
    <row r="435" spans="1:39" ht="15" outlineLevel="1">
      <c r="A435" s="560">
        <v>9</v>
      </c>
      <c r="B435" s="954" t="s">
        <v>103</v>
      </c>
      <c r="C435" s="316" t="s">
        <v>25</v>
      </c>
      <c r="D435" s="320"/>
      <c r="E435" s="320"/>
      <c r="F435" s="320"/>
      <c r="G435" s="320"/>
      <c r="H435" s="320"/>
      <c r="I435" s="320"/>
      <c r="J435" s="320"/>
      <c r="K435" s="320"/>
      <c r="L435" s="320"/>
      <c r="M435" s="320"/>
      <c r="N435" s="320">
        <v>12</v>
      </c>
      <c r="O435" s="320"/>
      <c r="P435" s="320"/>
      <c r="Q435" s="320"/>
      <c r="R435" s="320"/>
      <c r="S435" s="320"/>
      <c r="T435" s="320"/>
      <c r="U435" s="320"/>
      <c r="V435" s="320"/>
      <c r="W435" s="320"/>
      <c r="X435" s="320"/>
      <c r="Y435" s="439"/>
      <c r="Z435" s="434"/>
      <c r="AA435" s="434"/>
      <c r="AB435" s="434"/>
      <c r="AC435" s="434"/>
      <c r="AD435" s="434"/>
      <c r="AE435" s="434"/>
      <c r="AF435" s="439"/>
      <c r="AG435" s="439"/>
      <c r="AH435" s="439"/>
      <c r="AI435" s="439"/>
      <c r="AJ435" s="439"/>
      <c r="AK435" s="439"/>
      <c r="AL435" s="439"/>
      <c r="AM435" s="321">
        <f>SUM(Y435:AL435)</f>
        <v>0</v>
      </c>
    </row>
    <row r="436" spans="1:39" ht="15" outlineLevel="1">
      <c r="A436" s="560"/>
      <c r="B436" s="931" t="s">
        <v>311</v>
      </c>
      <c r="C436" s="316" t="s">
        <v>164</v>
      </c>
      <c r="D436" s="320"/>
      <c r="E436" s="320"/>
      <c r="F436" s="320"/>
      <c r="G436" s="320"/>
      <c r="H436" s="320"/>
      <c r="I436" s="320"/>
      <c r="J436" s="320"/>
      <c r="K436" s="320"/>
      <c r="L436" s="320"/>
      <c r="M436" s="320"/>
      <c r="N436" s="320">
        <f>N435</f>
        <v>12</v>
      </c>
      <c r="O436" s="320"/>
      <c r="P436" s="320"/>
      <c r="Q436" s="320"/>
      <c r="R436" s="320"/>
      <c r="S436" s="320"/>
      <c r="T436" s="320"/>
      <c r="U436" s="320"/>
      <c r="V436" s="320"/>
      <c r="W436" s="320"/>
      <c r="X436" s="320"/>
      <c r="Y436" s="435">
        <f>Y435</f>
        <v>0</v>
      </c>
      <c r="Z436" s="435">
        <f t="shared" ref="Z436" si="1249">Z435</f>
        <v>0</v>
      </c>
      <c r="AA436" s="435">
        <f t="shared" ref="AA436" si="1250">AA435</f>
        <v>0</v>
      </c>
      <c r="AB436" s="435">
        <f t="shared" ref="AB436" si="1251">AB435</f>
        <v>0</v>
      </c>
      <c r="AC436" s="435">
        <f t="shared" ref="AC436" si="1252">AC435</f>
        <v>0</v>
      </c>
      <c r="AD436" s="435">
        <f t="shared" ref="AD436" si="1253">AD435</f>
        <v>0</v>
      </c>
      <c r="AE436" s="435">
        <f t="shared" ref="AE436" si="1254">AE435</f>
        <v>0</v>
      </c>
      <c r="AF436" s="435">
        <f t="shared" ref="AF436" si="1255">AF435</f>
        <v>0</v>
      </c>
      <c r="AG436" s="435">
        <f t="shared" ref="AG436" si="1256">AG435</f>
        <v>0</v>
      </c>
      <c r="AH436" s="435">
        <f t="shared" ref="AH436" si="1257">AH435</f>
        <v>0</v>
      </c>
      <c r="AI436" s="435">
        <f t="shared" ref="AI436" si="1258">AI435</f>
        <v>0</v>
      </c>
      <c r="AJ436" s="435">
        <f t="shared" ref="AJ436" si="1259">AJ435</f>
        <v>0</v>
      </c>
      <c r="AK436" s="435">
        <f t="shared" ref="AK436" si="1260">AK435</f>
        <v>0</v>
      </c>
      <c r="AL436" s="435">
        <f t="shared" ref="AL436" si="1261">AL435</f>
        <v>0</v>
      </c>
      <c r="AM436" s="336"/>
    </row>
    <row r="437" spans="1:39" ht="15" outlineLevel="1">
      <c r="A437" s="560"/>
      <c r="B437" s="1020"/>
      <c r="C437" s="337"/>
      <c r="D437" s="341"/>
      <c r="E437" s="341"/>
      <c r="F437" s="341"/>
      <c r="G437" s="341"/>
      <c r="H437" s="341"/>
      <c r="I437" s="341"/>
      <c r="J437" s="341"/>
      <c r="K437" s="341"/>
      <c r="L437" s="341"/>
      <c r="M437" s="341"/>
      <c r="N437" s="316"/>
      <c r="O437" s="341"/>
      <c r="P437" s="341"/>
      <c r="Q437" s="341"/>
      <c r="R437" s="341"/>
      <c r="S437" s="341"/>
      <c r="T437" s="341"/>
      <c r="U437" s="341"/>
      <c r="V437" s="341"/>
      <c r="W437" s="341"/>
      <c r="X437" s="341"/>
      <c r="Y437" s="440"/>
      <c r="Z437" s="440"/>
      <c r="AA437" s="440"/>
      <c r="AB437" s="440"/>
      <c r="AC437" s="440"/>
      <c r="AD437" s="440"/>
      <c r="AE437" s="440"/>
      <c r="AF437" s="440"/>
      <c r="AG437" s="440"/>
      <c r="AH437" s="440"/>
      <c r="AI437" s="440"/>
      <c r="AJ437" s="440"/>
      <c r="AK437" s="440"/>
      <c r="AL437" s="440"/>
      <c r="AM437" s="338"/>
    </row>
    <row r="438" spans="1:39" ht="15" outlineLevel="1">
      <c r="A438" s="560">
        <v>10</v>
      </c>
      <c r="B438" s="954" t="s">
        <v>104</v>
      </c>
      <c r="C438" s="316" t="s">
        <v>25</v>
      </c>
      <c r="D438" s="320"/>
      <c r="E438" s="320"/>
      <c r="F438" s="320"/>
      <c r="G438" s="320"/>
      <c r="H438" s="320"/>
      <c r="I438" s="320"/>
      <c r="J438" s="320"/>
      <c r="K438" s="320"/>
      <c r="L438" s="320"/>
      <c r="M438" s="320"/>
      <c r="N438" s="320">
        <v>3</v>
      </c>
      <c r="O438" s="320"/>
      <c r="P438" s="320"/>
      <c r="Q438" s="320"/>
      <c r="R438" s="320"/>
      <c r="S438" s="320"/>
      <c r="T438" s="320"/>
      <c r="U438" s="320"/>
      <c r="V438" s="320"/>
      <c r="W438" s="320"/>
      <c r="X438" s="320"/>
      <c r="Y438" s="439"/>
      <c r="Z438" s="434"/>
      <c r="AA438" s="434"/>
      <c r="AB438" s="434"/>
      <c r="AC438" s="434"/>
      <c r="AD438" s="434"/>
      <c r="AE438" s="434"/>
      <c r="AF438" s="439"/>
      <c r="AG438" s="439"/>
      <c r="AH438" s="439"/>
      <c r="AI438" s="439"/>
      <c r="AJ438" s="439"/>
      <c r="AK438" s="439"/>
      <c r="AL438" s="439"/>
      <c r="AM438" s="321">
        <f>SUM(Y438:AL438)</f>
        <v>0</v>
      </c>
    </row>
    <row r="439" spans="1:39" ht="15" outlineLevel="1">
      <c r="A439" s="560"/>
      <c r="B439" s="931" t="s">
        <v>311</v>
      </c>
      <c r="C439" s="316" t="s">
        <v>164</v>
      </c>
      <c r="D439" s="320"/>
      <c r="E439" s="320"/>
      <c r="F439" s="320"/>
      <c r="G439" s="320"/>
      <c r="H439" s="320"/>
      <c r="I439" s="320"/>
      <c r="J439" s="320"/>
      <c r="K439" s="320"/>
      <c r="L439" s="320"/>
      <c r="M439" s="320"/>
      <c r="N439" s="320">
        <f>N438</f>
        <v>3</v>
      </c>
      <c r="O439" s="320"/>
      <c r="P439" s="320"/>
      <c r="Q439" s="320"/>
      <c r="R439" s="320"/>
      <c r="S439" s="320"/>
      <c r="T439" s="320"/>
      <c r="U439" s="320"/>
      <c r="V439" s="320"/>
      <c r="W439" s="320"/>
      <c r="X439" s="320"/>
      <c r="Y439" s="435">
        <f>Y438</f>
        <v>0</v>
      </c>
      <c r="Z439" s="435">
        <f t="shared" ref="Z439" si="1262">Z438</f>
        <v>0</v>
      </c>
      <c r="AA439" s="435">
        <f t="shared" ref="AA439" si="1263">AA438</f>
        <v>0</v>
      </c>
      <c r="AB439" s="435">
        <f t="shared" ref="AB439" si="1264">AB438</f>
        <v>0</v>
      </c>
      <c r="AC439" s="435">
        <f t="shared" ref="AC439" si="1265">AC438</f>
        <v>0</v>
      </c>
      <c r="AD439" s="435">
        <f t="shared" ref="AD439" si="1266">AD438</f>
        <v>0</v>
      </c>
      <c r="AE439" s="435">
        <f t="shared" ref="AE439" si="1267">AE438</f>
        <v>0</v>
      </c>
      <c r="AF439" s="435">
        <f t="shared" ref="AF439" si="1268">AF438</f>
        <v>0</v>
      </c>
      <c r="AG439" s="435">
        <f t="shared" ref="AG439" si="1269">AG438</f>
        <v>0</v>
      </c>
      <c r="AH439" s="435">
        <f t="shared" ref="AH439" si="1270">AH438</f>
        <v>0</v>
      </c>
      <c r="AI439" s="435">
        <f t="shared" ref="AI439" si="1271">AI438</f>
        <v>0</v>
      </c>
      <c r="AJ439" s="435">
        <f t="shared" ref="AJ439" si="1272">AJ438</f>
        <v>0</v>
      </c>
      <c r="AK439" s="435">
        <f t="shared" ref="AK439" si="1273">AK438</f>
        <v>0</v>
      </c>
      <c r="AL439" s="435">
        <f t="shared" ref="AL439" si="1274">AL438</f>
        <v>0</v>
      </c>
      <c r="AM439" s="336"/>
    </row>
    <row r="440" spans="1:39" ht="15" outlineLevel="1">
      <c r="A440" s="560"/>
      <c r="B440" s="1020"/>
      <c r="C440" s="337"/>
      <c r="D440" s="341"/>
      <c r="E440" s="341"/>
      <c r="F440" s="341"/>
      <c r="G440" s="341"/>
      <c r="H440" s="341"/>
      <c r="I440" s="341"/>
      <c r="J440" s="341"/>
      <c r="K440" s="341"/>
      <c r="L440" s="341"/>
      <c r="M440" s="341"/>
      <c r="N440" s="316"/>
      <c r="O440" s="341"/>
      <c r="P440" s="341"/>
      <c r="Q440" s="341"/>
      <c r="R440" s="341"/>
      <c r="S440" s="341"/>
      <c r="T440" s="341"/>
      <c r="U440" s="341"/>
      <c r="V440" s="341"/>
      <c r="W440" s="341"/>
      <c r="X440" s="341"/>
      <c r="Y440" s="440"/>
      <c r="Z440" s="441"/>
      <c r="AA440" s="440"/>
      <c r="AB440" s="440"/>
      <c r="AC440" s="440"/>
      <c r="AD440" s="440"/>
      <c r="AE440" s="440"/>
      <c r="AF440" s="440"/>
      <c r="AG440" s="440"/>
      <c r="AH440" s="440"/>
      <c r="AI440" s="440"/>
      <c r="AJ440" s="440"/>
      <c r="AK440" s="440"/>
      <c r="AL440" s="440"/>
      <c r="AM440" s="338"/>
    </row>
    <row r="441" spans="1:39" ht="15.6" outlineLevel="1">
      <c r="A441" s="560"/>
      <c r="B441" s="1016" t="s">
        <v>10</v>
      </c>
      <c r="C441" s="314"/>
      <c r="D441" s="314"/>
      <c r="E441" s="314"/>
      <c r="F441" s="314"/>
      <c r="G441" s="314"/>
      <c r="H441" s="314"/>
      <c r="I441" s="314"/>
      <c r="J441" s="314"/>
      <c r="K441" s="314"/>
      <c r="L441" s="314"/>
      <c r="M441" s="314"/>
      <c r="N441" s="315"/>
      <c r="O441" s="314"/>
      <c r="P441" s="314"/>
      <c r="Q441" s="314"/>
      <c r="R441" s="314"/>
      <c r="S441" s="314"/>
      <c r="T441" s="314"/>
      <c r="U441" s="314"/>
      <c r="V441" s="314"/>
      <c r="W441" s="314"/>
      <c r="X441" s="314"/>
      <c r="Y441" s="438"/>
      <c r="Z441" s="438"/>
      <c r="AA441" s="438"/>
      <c r="AB441" s="438"/>
      <c r="AC441" s="438"/>
      <c r="AD441" s="438"/>
      <c r="AE441" s="438"/>
      <c r="AF441" s="438"/>
      <c r="AG441" s="438"/>
      <c r="AH441" s="438"/>
      <c r="AI441" s="438"/>
      <c r="AJ441" s="438"/>
      <c r="AK441" s="438"/>
      <c r="AL441" s="438"/>
      <c r="AM441" s="317"/>
    </row>
    <row r="442" spans="1:39" ht="15" outlineLevel="1">
      <c r="A442" s="560">
        <v>11</v>
      </c>
      <c r="B442" s="954" t="s">
        <v>105</v>
      </c>
      <c r="C442" s="316" t="s">
        <v>25</v>
      </c>
      <c r="D442" s="320"/>
      <c r="E442" s="320"/>
      <c r="F442" s="320"/>
      <c r="G442" s="320"/>
      <c r="H442" s="320"/>
      <c r="I442" s="320"/>
      <c r="J442" s="320"/>
      <c r="K442" s="320"/>
      <c r="L442" s="320"/>
      <c r="M442" s="320"/>
      <c r="N442" s="320">
        <v>12</v>
      </c>
      <c r="O442" s="320"/>
      <c r="P442" s="320"/>
      <c r="Q442" s="320"/>
      <c r="R442" s="320"/>
      <c r="S442" s="320"/>
      <c r="T442" s="320"/>
      <c r="U442" s="320"/>
      <c r="V442" s="320"/>
      <c r="W442" s="320"/>
      <c r="X442" s="320"/>
      <c r="Y442" s="450"/>
      <c r="Z442" s="434"/>
      <c r="AA442" s="434"/>
      <c r="AB442" s="434"/>
      <c r="AC442" s="434"/>
      <c r="AD442" s="434"/>
      <c r="AE442" s="434"/>
      <c r="AF442" s="439"/>
      <c r="AG442" s="439"/>
      <c r="AH442" s="439"/>
      <c r="AI442" s="439"/>
      <c r="AJ442" s="439"/>
      <c r="AK442" s="439"/>
      <c r="AL442" s="439"/>
      <c r="AM442" s="321">
        <f>SUM(Y442:AL442)</f>
        <v>0</v>
      </c>
    </row>
    <row r="443" spans="1:39" ht="15" outlineLevel="1">
      <c r="A443" s="560"/>
      <c r="B443" s="931" t="s">
        <v>311</v>
      </c>
      <c r="C443" s="316" t="s">
        <v>164</v>
      </c>
      <c r="D443" s="320"/>
      <c r="E443" s="320"/>
      <c r="F443" s="320"/>
      <c r="G443" s="320"/>
      <c r="H443" s="320"/>
      <c r="I443" s="320"/>
      <c r="J443" s="320"/>
      <c r="K443" s="320"/>
      <c r="L443" s="320"/>
      <c r="M443" s="320"/>
      <c r="N443" s="320">
        <f>N442</f>
        <v>12</v>
      </c>
      <c r="O443" s="320"/>
      <c r="P443" s="320"/>
      <c r="Q443" s="320"/>
      <c r="R443" s="320"/>
      <c r="S443" s="320"/>
      <c r="T443" s="320"/>
      <c r="U443" s="320"/>
      <c r="V443" s="320"/>
      <c r="W443" s="320"/>
      <c r="X443" s="320"/>
      <c r="Y443" s="435">
        <f>Y442</f>
        <v>0</v>
      </c>
      <c r="Z443" s="435">
        <f t="shared" ref="Z443" si="1275">Z442</f>
        <v>0</v>
      </c>
      <c r="AA443" s="435">
        <f t="shared" ref="AA443" si="1276">AA442</f>
        <v>0</v>
      </c>
      <c r="AB443" s="435">
        <f t="shared" ref="AB443" si="1277">AB442</f>
        <v>0</v>
      </c>
      <c r="AC443" s="435">
        <f t="shared" ref="AC443" si="1278">AC442</f>
        <v>0</v>
      </c>
      <c r="AD443" s="435">
        <f t="shared" ref="AD443" si="1279">AD442</f>
        <v>0</v>
      </c>
      <c r="AE443" s="435">
        <f t="shared" ref="AE443" si="1280">AE442</f>
        <v>0</v>
      </c>
      <c r="AF443" s="435">
        <f t="shared" ref="AF443" si="1281">AF442</f>
        <v>0</v>
      </c>
      <c r="AG443" s="435">
        <f t="shared" ref="AG443" si="1282">AG442</f>
        <v>0</v>
      </c>
      <c r="AH443" s="435">
        <f t="shared" ref="AH443" si="1283">AH442</f>
        <v>0</v>
      </c>
      <c r="AI443" s="435">
        <f t="shared" ref="AI443" si="1284">AI442</f>
        <v>0</v>
      </c>
      <c r="AJ443" s="435">
        <f t="shared" ref="AJ443" si="1285">AJ442</f>
        <v>0</v>
      </c>
      <c r="AK443" s="435">
        <f t="shared" ref="AK443" si="1286">AK442</f>
        <v>0</v>
      </c>
      <c r="AL443" s="435">
        <f t="shared" ref="AL443" si="1287">AL442</f>
        <v>0</v>
      </c>
      <c r="AM443" s="322"/>
    </row>
    <row r="444" spans="1:39" ht="15" outlineLevel="1">
      <c r="A444" s="560"/>
      <c r="B444" s="1021"/>
      <c r="C444" s="330"/>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436"/>
      <c r="Z444" s="445"/>
      <c r="AA444" s="445"/>
      <c r="AB444" s="445"/>
      <c r="AC444" s="445"/>
      <c r="AD444" s="445"/>
      <c r="AE444" s="445"/>
      <c r="AF444" s="445"/>
      <c r="AG444" s="445"/>
      <c r="AH444" s="445"/>
      <c r="AI444" s="445"/>
      <c r="AJ444" s="445"/>
      <c r="AK444" s="445"/>
      <c r="AL444" s="445"/>
      <c r="AM444" s="331"/>
    </row>
    <row r="445" spans="1:39" ht="30" outlineLevel="1">
      <c r="A445" s="560">
        <v>12</v>
      </c>
      <c r="B445" s="954" t="s">
        <v>106</v>
      </c>
      <c r="C445" s="316" t="s">
        <v>25</v>
      </c>
      <c r="D445" s="320"/>
      <c r="E445" s="320"/>
      <c r="F445" s="320"/>
      <c r="G445" s="320"/>
      <c r="H445" s="320"/>
      <c r="I445" s="320"/>
      <c r="J445" s="320"/>
      <c r="K445" s="320"/>
      <c r="L445" s="320"/>
      <c r="M445" s="320"/>
      <c r="N445" s="320">
        <v>12</v>
      </c>
      <c r="O445" s="320"/>
      <c r="P445" s="320"/>
      <c r="Q445" s="320"/>
      <c r="R445" s="320"/>
      <c r="S445" s="320"/>
      <c r="T445" s="320"/>
      <c r="U445" s="320"/>
      <c r="V445" s="320"/>
      <c r="W445" s="320"/>
      <c r="X445" s="320"/>
      <c r="Y445" s="434"/>
      <c r="Z445" s="434"/>
      <c r="AA445" s="434"/>
      <c r="AB445" s="434"/>
      <c r="AC445" s="434"/>
      <c r="AD445" s="434"/>
      <c r="AE445" s="434"/>
      <c r="AF445" s="439"/>
      <c r="AG445" s="439"/>
      <c r="AH445" s="439"/>
      <c r="AI445" s="439"/>
      <c r="AJ445" s="439"/>
      <c r="AK445" s="439"/>
      <c r="AL445" s="439"/>
      <c r="AM445" s="321">
        <f>SUM(Y445:AL445)</f>
        <v>0</v>
      </c>
    </row>
    <row r="446" spans="1:39" ht="15" outlineLevel="1">
      <c r="A446" s="560"/>
      <c r="B446" s="931" t="s">
        <v>311</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5">
        <f>Y445</f>
        <v>0</v>
      </c>
      <c r="Z446" s="435">
        <f t="shared" ref="Z446" si="1288">Z445</f>
        <v>0</v>
      </c>
      <c r="AA446" s="435">
        <f t="shared" ref="AA446" si="1289">AA445</f>
        <v>0</v>
      </c>
      <c r="AB446" s="435">
        <f t="shared" ref="AB446" si="1290">AB445</f>
        <v>0</v>
      </c>
      <c r="AC446" s="435">
        <f t="shared" ref="AC446" si="1291">AC445</f>
        <v>0</v>
      </c>
      <c r="AD446" s="435">
        <f t="shared" ref="AD446" si="1292">AD445</f>
        <v>0</v>
      </c>
      <c r="AE446" s="435">
        <f t="shared" ref="AE446" si="1293">AE445</f>
        <v>0</v>
      </c>
      <c r="AF446" s="435">
        <f t="shared" ref="AF446" si="1294">AF445</f>
        <v>0</v>
      </c>
      <c r="AG446" s="435">
        <f t="shared" ref="AG446" si="1295">AG445</f>
        <v>0</v>
      </c>
      <c r="AH446" s="435">
        <f t="shared" ref="AH446" si="1296">AH445</f>
        <v>0</v>
      </c>
      <c r="AI446" s="435">
        <f t="shared" ref="AI446" si="1297">AI445</f>
        <v>0</v>
      </c>
      <c r="AJ446" s="435">
        <f t="shared" ref="AJ446" si="1298">AJ445</f>
        <v>0</v>
      </c>
      <c r="AK446" s="435">
        <f t="shared" ref="AK446" si="1299">AK445</f>
        <v>0</v>
      </c>
      <c r="AL446" s="435">
        <f t="shared" ref="AL446" si="1300">AL445</f>
        <v>0</v>
      </c>
      <c r="AM446" s="322"/>
    </row>
    <row r="447" spans="1:39" ht="15" outlineLevel="1">
      <c r="A447" s="560"/>
      <c r="B447" s="1021"/>
      <c r="C447" s="330"/>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446"/>
      <c r="Z447" s="446"/>
      <c r="AA447" s="436"/>
      <c r="AB447" s="436"/>
      <c r="AC447" s="436"/>
      <c r="AD447" s="436"/>
      <c r="AE447" s="436"/>
      <c r="AF447" s="436"/>
      <c r="AG447" s="436"/>
      <c r="AH447" s="436"/>
      <c r="AI447" s="436"/>
      <c r="AJ447" s="436"/>
      <c r="AK447" s="436"/>
      <c r="AL447" s="436"/>
      <c r="AM447" s="331"/>
    </row>
    <row r="448" spans="1:39" ht="15" outlineLevel="1">
      <c r="A448" s="560">
        <v>13</v>
      </c>
      <c r="B448" s="954" t="s">
        <v>107</v>
      </c>
      <c r="C448" s="316" t="s">
        <v>25</v>
      </c>
      <c r="D448" s="320"/>
      <c r="E448" s="320"/>
      <c r="F448" s="320"/>
      <c r="G448" s="320"/>
      <c r="H448" s="320"/>
      <c r="I448" s="320"/>
      <c r="J448" s="320"/>
      <c r="K448" s="320"/>
      <c r="L448" s="320"/>
      <c r="M448" s="320"/>
      <c r="N448" s="320">
        <v>12</v>
      </c>
      <c r="O448" s="320"/>
      <c r="P448" s="320"/>
      <c r="Q448" s="320"/>
      <c r="R448" s="320"/>
      <c r="S448" s="320"/>
      <c r="T448" s="320"/>
      <c r="U448" s="320"/>
      <c r="V448" s="320"/>
      <c r="W448" s="320"/>
      <c r="X448" s="320"/>
      <c r="Y448" s="434"/>
      <c r="Z448" s="434"/>
      <c r="AA448" s="434"/>
      <c r="AB448" s="434"/>
      <c r="AC448" s="434"/>
      <c r="AD448" s="434"/>
      <c r="AE448" s="434"/>
      <c r="AF448" s="439"/>
      <c r="AG448" s="439"/>
      <c r="AH448" s="439"/>
      <c r="AI448" s="439"/>
      <c r="AJ448" s="439"/>
      <c r="AK448" s="439"/>
      <c r="AL448" s="439"/>
      <c r="AM448" s="321">
        <f>SUM(Y448:AL448)</f>
        <v>0</v>
      </c>
    </row>
    <row r="449" spans="1:39" ht="15" outlineLevel="1">
      <c r="A449" s="560"/>
      <c r="B449" s="931" t="s">
        <v>311</v>
      </c>
      <c r="C449" s="316" t="s">
        <v>164</v>
      </c>
      <c r="D449" s="320"/>
      <c r="E449" s="320"/>
      <c r="F449" s="320"/>
      <c r="G449" s="320"/>
      <c r="H449" s="320"/>
      <c r="I449" s="320"/>
      <c r="J449" s="320"/>
      <c r="K449" s="320"/>
      <c r="L449" s="320"/>
      <c r="M449" s="320"/>
      <c r="N449" s="320">
        <f>N448</f>
        <v>12</v>
      </c>
      <c r="O449" s="320"/>
      <c r="P449" s="320"/>
      <c r="Q449" s="320"/>
      <c r="R449" s="320"/>
      <c r="S449" s="320"/>
      <c r="T449" s="320"/>
      <c r="U449" s="320"/>
      <c r="V449" s="320"/>
      <c r="W449" s="320"/>
      <c r="X449" s="320"/>
      <c r="Y449" s="435">
        <f>Y448</f>
        <v>0</v>
      </c>
      <c r="Z449" s="435">
        <f t="shared" ref="Z449" si="1301">Z448</f>
        <v>0</v>
      </c>
      <c r="AA449" s="435">
        <f t="shared" ref="AA449" si="1302">AA448</f>
        <v>0</v>
      </c>
      <c r="AB449" s="435">
        <f t="shared" ref="AB449" si="1303">AB448</f>
        <v>0</v>
      </c>
      <c r="AC449" s="435">
        <f t="shared" ref="AC449" si="1304">AC448</f>
        <v>0</v>
      </c>
      <c r="AD449" s="435">
        <f t="shared" ref="AD449" si="1305">AD448</f>
        <v>0</v>
      </c>
      <c r="AE449" s="435">
        <f t="shared" ref="AE449" si="1306">AE448</f>
        <v>0</v>
      </c>
      <c r="AF449" s="435">
        <f t="shared" ref="AF449" si="1307">AF448</f>
        <v>0</v>
      </c>
      <c r="AG449" s="435">
        <f t="shared" ref="AG449" si="1308">AG448</f>
        <v>0</v>
      </c>
      <c r="AH449" s="435">
        <f t="shared" ref="AH449" si="1309">AH448</f>
        <v>0</v>
      </c>
      <c r="AI449" s="435">
        <f t="shared" ref="AI449" si="1310">AI448</f>
        <v>0</v>
      </c>
      <c r="AJ449" s="435">
        <f t="shared" ref="AJ449" si="1311">AJ448</f>
        <v>0</v>
      </c>
      <c r="AK449" s="435">
        <f t="shared" ref="AK449" si="1312">AK448</f>
        <v>0</v>
      </c>
      <c r="AL449" s="435">
        <f t="shared" ref="AL449" si="1313">AL448</f>
        <v>0</v>
      </c>
      <c r="AM449" s="331"/>
    </row>
    <row r="450" spans="1:39" ht="15" outlineLevel="1">
      <c r="A450" s="560"/>
      <c r="B450" s="1021"/>
      <c r="C450" s="330"/>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436"/>
      <c r="Z450" s="436"/>
      <c r="AA450" s="436"/>
      <c r="AB450" s="436"/>
      <c r="AC450" s="436"/>
      <c r="AD450" s="436"/>
      <c r="AE450" s="436"/>
      <c r="AF450" s="436"/>
      <c r="AG450" s="436"/>
      <c r="AH450" s="436"/>
      <c r="AI450" s="436"/>
      <c r="AJ450" s="436"/>
      <c r="AK450" s="436"/>
      <c r="AL450" s="436"/>
      <c r="AM450" s="331"/>
    </row>
    <row r="451" spans="1:39" ht="15.6" outlineLevel="1">
      <c r="A451" s="560"/>
      <c r="B451" s="1016" t="s">
        <v>108</v>
      </c>
      <c r="C451" s="314"/>
      <c r="D451" s="315"/>
      <c r="E451" s="315"/>
      <c r="F451" s="315"/>
      <c r="G451" s="315"/>
      <c r="H451" s="315"/>
      <c r="I451" s="315"/>
      <c r="J451" s="315"/>
      <c r="K451" s="315"/>
      <c r="L451" s="315"/>
      <c r="M451" s="315"/>
      <c r="N451" s="315"/>
      <c r="O451" s="315"/>
      <c r="P451" s="314"/>
      <c r="Q451" s="314"/>
      <c r="R451" s="314"/>
      <c r="S451" s="314"/>
      <c r="T451" s="314"/>
      <c r="U451" s="314"/>
      <c r="V451" s="314"/>
      <c r="W451" s="314"/>
      <c r="X451" s="314"/>
      <c r="Y451" s="438"/>
      <c r="Z451" s="438"/>
      <c r="AA451" s="438"/>
      <c r="AB451" s="438"/>
      <c r="AC451" s="438"/>
      <c r="AD451" s="438"/>
      <c r="AE451" s="438"/>
      <c r="AF451" s="438"/>
      <c r="AG451" s="438"/>
      <c r="AH451" s="438"/>
      <c r="AI451" s="438"/>
      <c r="AJ451" s="438"/>
      <c r="AK451" s="438"/>
      <c r="AL451" s="438"/>
      <c r="AM451" s="317"/>
    </row>
    <row r="452" spans="1:39" ht="15" outlineLevel="1">
      <c r="A452" s="560">
        <v>14</v>
      </c>
      <c r="B452" s="1021" t="s">
        <v>109</v>
      </c>
      <c r="C452" s="316" t="s">
        <v>25</v>
      </c>
      <c r="D452" s="320"/>
      <c r="E452" s="320"/>
      <c r="F452" s="320"/>
      <c r="G452" s="320"/>
      <c r="H452" s="320"/>
      <c r="I452" s="320"/>
      <c r="J452" s="320"/>
      <c r="K452" s="320"/>
      <c r="L452" s="320"/>
      <c r="M452" s="320"/>
      <c r="N452" s="320">
        <v>12</v>
      </c>
      <c r="O452" s="320"/>
      <c r="P452" s="320"/>
      <c r="Q452" s="320"/>
      <c r="R452" s="320"/>
      <c r="S452" s="320"/>
      <c r="T452" s="320"/>
      <c r="U452" s="320"/>
      <c r="V452" s="320"/>
      <c r="W452" s="320"/>
      <c r="X452" s="320"/>
      <c r="Y452" s="434"/>
      <c r="Z452" s="434"/>
      <c r="AA452" s="434"/>
      <c r="AB452" s="434"/>
      <c r="AC452" s="434"/>
      <c r="AD452" s="434"/>
      <c r="AE452" s="434"/>
      <c r="AF452" s="434"/>
      <c r="AG452" s="434"/>
      <c r="AH452" s="434"/>
      <c r="AI452" s="434"/>
      <c r="AJ452" s="434"/>
      <c r="AK452" s="434"/>
      <c r="AL452" s="434"/>
      <c r="AM452" s="321">
        <f>SUM(Y452:AL452)</f>
        <v>0</v>
      </c>
    </row>
    <row r="453" spans="1:39" ht="15" outlineLevel="1">
      <c r="A453" s="560"/>
      <c r="B453" s="931" t="s">
        <v>311</v>
      </c>
      <c r="C453" s="316" t="s">
        <v>164</v>
      </c>
      <c r="D453" s="320"/>
      <c r="E453" s="320"/>
      <c r="F453" s="320"/>
      <c r="G453" s="320"/>
      <c r="H453" s="320"/>
      <c r="I453" s="320"/>
      <c r="J453" s="320"/>
      <c r="K453" s="320"/>
      <c r="L453" s="320"/>
      <c r="M453" s="320"/>
      <c r="N453" s="320">
        <f>N452</f>
        <v>12</v>
      </c>
      <c r="O453" s="320"/>
      <c r="P453" s="320"/>
      <c r="Q453" s="320"/>
      <c r="R453" s="320"/>
      <c r="S453" s="320"/>
      <c r="T453" s="320"/>
      <c r="U453" s="320"/>
      <c r="V453" s="320"/>
      <c r="W453" s="320"/>
      <c r="X453" s="320"/>
      <c r="Y453" s="435">
        <f>Y452</f>
        <v>0</v>
      </c>
      <c r="Z453" s="435">
        <f t="shared" ref="Z453" si="1314">Z452</f>
        <v>0</v>
      </c>
      <c r="AA453" s="435">
        <f t="shared" ref="AA453" si="1315">AA452</f>
        <v>0</v>
      </c>
      <c r="AB453" s="435">
        <f t="shared" ref="AB453" si="1316">AB452</f>
        <v>0</v>
      </c>
      <c r="AC453" s="435">
        <f t="shared" ref="AC453" si="1317">AC452</f>
        <v>0</v>
      </c>
      <c r="AD453" s="435">
        <f t="shared" ref="AD453" si="1318">AD452</f>
        <v>0</v>
      </c>
      <c r="AE453" s="435">
        <f t="shared" ref="AE453" si="1319">AE452</f>
        <v>0</v>
      </c>
      <c r="AF453" s="435">
        <f t="shared" ref="AF453" si="1320">AF452</f>
        <v>0</v>
      </c>
      <c r="AG453" s="435">
        <f t="shared" ref="AG453" si="1321">AG452</f>
        <v>0</v>
      </c>
      <c r="AH453" s="435">
        <f t="shared" ref="AH453" si="1322">AH452</f>
        <v>0</v>
      </c>
      <c r="AI453" s="435">
        <f t="shared" ref="AI453" si="1323">AI452</f>
        <v>0</v>
      </c>
      <c r="AJ453" s="435">
        <f t="shared" ref="AJ453" si="1324">AJ452</f>
        <v>0</v>
      </c>
      <c r="AK453" s="435">
        <f t="shared" ref="AK453" si="1325">AK452</f>
        <v>0</v>
      </c>
      <c r="AL453" s="435">
        <f t="shared" ref="AL453" si="1326">AL452</f>
        <v>0</v>
      </c>
      <c r="AM453" s="322"/>
    </row>
    <row r="454" spans="1:39" ht="15" outlineLevel="1">
      <c r="A454" s="560"/>
      <c r="B454" s="1021"/>
      <c r="C454" s="330"/>
      <c r="D454" s="316"/>
      <c r="E454" s="316"/>
      <c r="F454" s="316"/>
      <c r="G454" s="316"/>
      <c r="H454" s="316"/>
      <c r="I454" s="316"/>
      <c r="J454" s="316"/>
      <c r="K454" s="316"/>
      <c r="L454" s="316"/>
      <c r="M454" s="316"/>
      <c r="N454" s="490"/>
      <c r="O454" s="316"/>
      <c r="P454" s="316"/>
      <c r="Q454" s="316"/>
      <c r="R454" s="316"/>
      <c r="S454" s="316"/>
      <c r="T454" s="316"/>
      <c r="U454" s="316"/>
      <c r="V454" s="316"/>
      <c r="W454" s="316"/>
      <c r="X454" s="316"/>
      <c r="Y454" s="436"/>
      <c r="Z454" s="436"/>
      <c r="AA454" s="436"/>
      <c r="AB454" s="436"/>
      <c r="AC454" s="436"/>
      <c r="AD454" s="436"/>
      <c r="AE454" s="436"/>
      <c r="AF454" s="436"/>
      <c r="AG454" s="436"/>
      <c r="AH454" s="436"/>
      <c r="AI454" s="436"/>
      <c r="AJ454" s="436"/>
      <c r="AK454" s="436"/>
      <c r="AL454" s="436"/>
      <c r="AM454" s="331"/>
    </row>
    <row r="455" spans="1:39" s="334" customFormat="1" ht="15.6" outlineLevel="1">
      <c r="A455" s="560"/>
      <c r="B455" s="1016" t="s">
        <v>502</v>
      </c>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436"/>
      <c r="Z455" s="436"/>
      <c r="AA455" s="436"/>
      <c r="AB455" s="436"/>
      <c r="AC455" s="436"/>
      <c r="AD455" s="436"/>
      <c r="AE455" s="440"/>
      <c r="AF455" s="440"/>
      <c r="AG455" s="440"/>
      <c r="AH455" s="440"/>
      <c r="AI455" s="440"/>
      <c r="AJ455" s="440"/>
      <c r="AK455" s="440"/>
      <c r="AL455" s="440"/>
      <c r="AM455" s="548"/>
    </row>
    <row r="456" spans="1:39" ht="15" outlineLevel="1">
      <c r="A456" s="560">
        <v>15</v>
      </c>
      <c r="B456" s="931" t="s">
        <v>507</v>
      </c>
      <c r="C456" s="316" t="s">
        <v>25</v>
      </c>
      <c r="D456" s="320"/>
      <c r="E456" s="320"/>
      <c r="F456" s="320"/>
      <c r="G456" s="320"/>
      <c r="H456" s="320"/>
      <c r="I456" s="320"/>
      <c r="J456" s="320"/>
      <c r="K456" s="320"/>
      <c r="L456" s="320"/>
      <c r="M456" s="320"/>
      <c r="N456" s="320">
        <v>0</v>
      </c>
      <c r="O456" s="320"/>
      <c r="P456" s="320"/>
      <c r="Q456" s="320"/>
      <c r="R456" s="320"/>
      <c r="S456" s="320"/>
      <c r="T456" s="320"/>
      <c r="U456" s="320"/>
      <c r="V456" s="320"/>
      <c r="W456" s="320"/>
      <c r="X456" s="320"/>
      <c r="Y456" s="434"/>
      <c r="Z456" s="434"/>
      <c r="AA456" s="434"/>
      <c r="AB456" s="434"/>
      <c r="AC456" s="434"/>
      <c r="AD456" s="434"/>
      <c r="AE456" s="434"/>
      <c r="AF456" s="434"/>
      <c r="AG456" s="434"/>
      <c r="AH456" s="434"/>
      <c r="AI456" s="434"/>
      <c r="AJ456" s="434"/>
      <c r="AK456" s="434"/>
      <c r="AL456" s="434"/>
      <c r="AM456" s="321">
        <f>SUM(Y456:AL456)</f>
        <v>0</v>
      </c>
    </row>
    <row r="457" spans="1:39" ht="15" outlineLevel="1">
      <c r="A457" s="560"/>
      <c r="B457" s="931" t="s">
        <v>311</v>
      </c>
      <c r="C457" s="316" t="s">
        <v>164</v>
      </c>
      <c r="D457" s="320"/>
      <c r="E457" s="320"/>
      <c r="F457" s="320"/>
      <c r="G457" s="320"/>
      <c r="H457" s="320"/>
      <c r="I457" s="320"/>
      <c r="J457" s="320"/>
      <c r="K457" s="320"/>
      <c r="L457" s="320"/>
      <c r="M457" s="320"/>
      <c r="N457" s="320">
        <f>N456</f>
        <v>0</v>
      </c>
      <c r="O457" s="320"/>
      <c r="P457" s="320"/>
      <c r="Q457" s="320"/>
      <c r="R457" s="320"/>
      <c r="S457" s="320"/>
      <c r="T457" s="320"/>
      <c r="U457" s="320"/>
      <c r="V457" s="320"/>
      <c r="W457" s="320"/>
      <c r="X457" s="320"/>
      <c r="Y457" s="435">
        <f>Y456</f>
        <v>0</v>
      </c>
      <c r="Z457" s="435">
        <f t="shared" ref="Z457:AL457" si="1327">Z456</f>
        <v>0</v>
      </c>
      <c r="AA457" s="435">
        <f t="shared" si="1327"/>
        <v>0</v>
      </c>
      <c r="AB457" s="435">
        <f t="shared" si="1327"/>
        <v>0</v>
      </c>
      <c r="AC457" s="435">
        <f t="shared" si="1327"/>
        <v>0</v>
      </c>
      <c r="AD457" s="435">
        <f t="shared" si="1327"/>
        <v>0</v>
      </c>
      <c r="AE457" s="435">
        <f t="shared" si="1327"/>
        <v>0</v>
      </c>
      <c r="AF457" s="435">
        <f t="shared" si="1327"/>
        <v>0</v>
      </c>
      <c r="AG457" s="435">
        <f t="shared" si="1327"/>
        <v>0</v>
      </c>
      <c r="AH457" s="435">
        <f t="shared" si="1327"/>
        <v>0</v>
      </c>
      <c r="AI457" s="435">
        <f t="shared" si="1327"/>
        <v>0</v>
      </c>
      <c r="AJ457" s="435">
        <f t="shared" si="1327"/>
        <v>0</v>
      </c>
      <c r="AK457" s="435">
        <f t="shared" si="1327"/>
        <v>0</v>
      </c>
      <c r="AL457" s="435">
        <f t="shared" si="1327"/>
        <v>0</v>
      </c>
      <c r="AM457" s="322"/>
    </row>
    <row r="458" spans="1:39" ht="15" outlineLevel="1">
      <c r="A458" s="560"/>
      <c r="B458" s="1021"/>
      <c r="C458" s="330"/>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436"/>
      <c r="Z458" s="436"/>
      <c r="AA458" s="436"/>
      <c r="AB458" s="436"/>
      <c r="AC458" s="436"/>
      <c r="AD458" s="436"/>
      <c r="AE458" s="436"/>
      <c r="AF458" s="436"/>
      <c r="AG458" s="436"/>
      <c r="AH458" s="436"/>
      <c r="AI458" s="436"/>
      <c r="AJ458" s="436"/>
      <c r="AK458" s="436"/>
      <c r="AL458" s="436"/>
      <c r="AM458" s="331"/>
    </row>
    <row r="459" spans="1:39" s="308" customFormat="1" ht="15" outlineLevel="1">
      <c r="A459" s="560">
        <v>16</v>
      </c>
      <c r="B459" s="1022" t="s">
        <v>503</v>
      </c>
      <c r="C459" s="316" t="s">
        <v>25</v>
      </c>
      <c r="D459" s="320"/>
      <c r="E459" s="320"/>
      <c r="F459" s="320"/>
      <c r="G459" s="320"/>
      <c r="H459" s="320"/>
      <c r="I459" s="320"/>
      <c r="J459" s="320"/>
      <c r="K459" s="320"/>
      <c r="L459" s="320"/>
      <c r="M459" s="320"/>
      <c r="N459" s="320">
        <v>0</v>
      </c>
      <c r="O459" s="320"/>
      <c r="P459" s="320"/>
      <c r="Q459" s="320"/>
      <c r="R459" s="320"/>
      <c r="S459" s="320"/>
      <c r="T459" s="320"/>
      <c r="U459" s="320"/>
      <c r="V459" s="320"/>
      <c r="W459" s="320"/>
      <c r="X459" s="320"/>
      <c r="Y459" s="434"/>
      <c r="Z459" s="434"/>
      <c r="AA459" s="434"/>
      <c r="AB459" s="434"/>
      <c r="AC459" s="434"/>
      <c r="AD459" s="434"/>
      <c r="AE459" s="434"/>
      <c r="AF459" s="434"/>
      <c r="AG459" s="434"/>
      <c r="AH459" s="434"/>
      <c r="AI459" s="434"/>
      <c r="AJ459" s="434"/>
      <c r="AK459" s="434"/>
      <c r="AL459" s="434"/>
      <c r="AM459" s="321">
        <f>SUM(Y459:AL459)</f>
        <v>0</v>
      </c>
    </row>
    <row r="460" spans="1:39" s="308" customFormat="1" ht="15" outlineLevel="1">
      <c r="A460" s="560"/>
      <c r="B460" s="1022" t="s">
        <v>311</v>
      </c>
      <c r="C460" s="316" t="s">
        <v>164</v>
      </c>
      <c r="D460" s="320"/>
      <c r="E460" s="320"/>
      <c r="F460" s="320"/>
      <c r="G460" s="320"/>
      <c r="H460" s="320"/>
      <c r="I460" s="320"/>
      <c r="J460" s="320"/>
      <c r="K460" s="320"/>
      <c r="L460" s="320"/>
      <c r="M460" s="320"/>
      <c r="N460" s="320">
        <f>N459</f>
        <v>0</v>
      </c>
      <c r="O460" s="320"/>
      <c r="P460" s="320"/>
      <c r="Q460" s="320"/>
      <c r="R460" s="320"/>
      <c r="S460" s="320"/>
      <c r="T460" s="320"/>
      <c r="U460" s="320"/>
      <c r="V460" s="320"/>
      <c r="W460" s="320"/>
      <c r="X460" s="320"/>
      <c r="Y460" s="435">
        <f>Y459</f>
        <v>0</v>
      </c>
      <c r="Z460" s="435">
        <f t="shared" ref="Z460:AL460" si="1328">Z459</f>
        <v>0</v>
      </c>
      <c r="AA460" s="435">
        <f t="shared" si="1328"/>
        <v>0</v>
      </c>
      <c r="AB460" s="435">
        <f t="shared" si="1328"/>
        <v>0</v>
      </c>
      <c r="AC460" s="435">
        <f t="shared" si="1328"/>
        <v>0</v>
      </c>
      <c r="AD460" s="435">
        <f t="shared" si="1328"/>
        <v>0</v>
      </c>
      <c r="AE460" s="435">
        <f t="shared" si="1328"/>
        <v>0</v>
      </c>
      <c r="AF460" s="435">
        <f t="shared" si="1328"/>
        <v>0</v>
      </c>
      <c r="AG460" s="435">
        <f t="shared" si="1328"/>
        <v>0</v>
      </c>
      <c r="AH460" s="435">
        <f t="shared" si="1328"/>
        <v>0</v>
      </c>
      <c r="AI460" s="435">
        <f t="shared" si="1328"/>
        <v>0</v>
      </c>
      <c r="AJ460" s="435">
        <f t="shared" si="1328"/>
        <v>0</v>
      </c>
      <c r="AK460" s="435">
        <f t="shared" si="1328"/>
        <v>0</v>
      </c>
      <c r="AL460" s="435">
        <f t="shared" si="1328"/>
        <v>0</v>
      </c>
      <c r="AM460" s="322"/>
    </row>
    <row r="461" spans="1:39" s="308" customFormat="1" ht="15" outlineLevel="1">
      <c r="A461" s="560"/>
      <c r="B461" s="1022"/>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436"/>
      <c r="Z461" s="436"/>
      <c r="AA461" s="436"/>
      <c r="AB461" s="436"/>
      <c r="AC461" s="436"/>
      <c r="AD461" s="436"/>
      <c r="AE461" s="440"/>
      <c r="AF461" s="440"/>
      <c r="AG461" s="440"/>
      <c r="AH461" s="440"/>
      <c r="AI461" s="440"/>
      <c r="AJ461" s="440"/>
      <c r="AK461" s="440"/>
      <c r="AL461" s="440"/>
      <c r="AM461" s="338"/>
    </row>
    <row r="462" spans="1:39" ht="15.6" outlineLevel="1">
      <c r="A462" s="560"/>
      <c r="B462" s="558" t="s">
        <v>508</v>
      </c>
      <c r="C462" s="344"/>
      <c r="D462" s="315"/>
      <c r="E462" s="314"/>
      <c r="F462" s="314"/>
      <c r="G462" s="314"/>
      <c r="H462" s="314"/>
      <c r="I462" s="314"/>
      <c r="J462" s="314"/>
      <c r="K462" s="314"/>
      <c r="L462" s="314"/>
      <c r="M462" s="314"/>
      <c r="N462" s="315"/>
      <c r="O462" s="314"/>
      <c r="P462" s="314"/>
      <c r="Q462" s="314"/>
      <c r="R462" s="314"/>
      <c r="S462" s="314"/>
      <c r="T462" s="314"/>
      <c r="U462" s="314"/>
      <c r="V462" s="314"/>
      <c r="W462" s="314"/>
      <c r="X462" s="314"/>
      <c r="Y462" s="438"/>
      <c r="Z462" s="438"/>
      <c r="AA462" s="438"/>
      <c r="AB462" s="438"/>
      <c r="AC462" s="438"/>
      <c r="AD462" s="438"/>
      <c r="AE462" s="438"/>
      <c r="AF462" s="438"/>
      <c r="AG462" s="438"/>
      <c r="AH462" s="438"/>
      <c r="AI462" s="438"/>
      <c r="AJ462" s="438"/>
      <c r="AK462" s="438"/>
      <c r="AL462" s="438"/>
      <c r="AM462" s="317"/>
    </row>
    <row r="463" spans="1:39" ht="15" outlineLevel="1">
      <c r="A463" s="560">
        <v>17</v>
      </c>
      <c r="B463" s="954" t="s">
        <v>113</v>
      </c>
      <c r="C463" s="316" t="s">
        <v>25</v>
      </c>
      <c r="D463" s="320"/>
      <c r="E463" s="320"/>
      <c r="F463" s="320"/>
      <c r="G463" s="320"/>
      <c r="H463" s="320"/>
      <c r="I463" s="320"/>
      <c r="J463" s="320"/>
      <c r="K463" s="320"/>
      <c r="L463" s="320"/>
      <c r="M463" s="320"/>
      <c r="N463" s="320">
        <v>0</v>
      </c>
      <c r="O463" s="320"/>
      <c r="P463" s="320"/>
      <c r="Q463" s="320"/>
      <c r="R463" s="320"/>
      <c r="S463" s="320"/>
      <c r="T463" s="320"/>
      <c r="U463" s="320"/>
      <c r="V463" s="320"/>
      <c r="W463" s="320"/>
      <c r="X463" s="320"/>
      <c r="Y463" s="450"/>
      <c r="Z463" s="434"/>
      <c r="AA463" s="434"/>
      <c r="AB463" s="434"/>
      <c r="AC463" s="434"/>
      <c r="AD463" s="434"/>
      <c r="AE463" s="434"/>
      <c r="AF463" s="439"/>
      <c r="AG463" s="439"/>
      <c r="AH463" s="439"/>
      <c r="AI463" s="439"/>
      <c r="AJ463" s="439"/>
      <c r="AK463" s="439"/>
      <c r="AL463" s="439"/>
      <c r="AM463" s="321">
        <f>SUM(Y463:AL463)</f>
        <v>0</v>
      </c>
    </row>
    <row r="464" spans="1:39" ht="15" outlineLevel="1">
      <c r="A464" s="560"/>
      <c r="B464" s="931" t="s">
        <v>311</v>
      </c>
      <c r="C464" s="316" t="s">
        <v>164</v>
      </c>
      <c r="D464" s="320"/>
      <c r="E464" s="320"/>
      <c r="F464" s="320"/>
      <c r="G464" s="320"/>
      <c r="H464" s="320"/>
      <c r="I464" s="320"/>
      <c r="J464" s="320"/>
      <c r="K464" s="320"/>
      <c r="L464" s="320"/>
      <c r="M464" s="320"/>
      <c r="N464" s="320">
        <f>N463</f>
        <v>0</v>
      </c>
      <c r="O464" s="320"/>
      <c r="P464" s="320"/>
      <c r="Q464" s="320"/>
      <c r="R464" s="320"/>
      <c r="S464" s="320"/>
      <c r="T464" s="320"/>
      <c r="U464" s="320"/>
      <c r="V464" s="320"/>
      <c r="W464" s="320"/>
      <c r="X464" s="320"/>
      <c r="Y464" s="435">
        <f>Y463</f>
        <v>0</v>
      </c>
      <c r="Z464" s="435">
        <f t="shared" ref="Z464:AL464" si="1329">Z463</f>
        <v>0</v>
      </c>
      <c r="AA464" s="435">
        <f t="shared" si="1329"/>
        <v>0</v>
      </c>
      <c r="AB464" s="435">
        <f t="shared" si="1329"/>
        <v>0</v>
      </c>
      <c r="AC464" s="435">
        <f t="shared" si="1329"/>
        <v>0</v>
      </c>
      <c r="AD464" s="435">
        <f t="shared" si="1329"/>
        <v>0</v>
      </c>
      <c r="AE464" s="435">
        <f t="shared" si="1329"/>
        <v>0</v>
      </c>
      <c r="AF464" s="435">
        <f t="shared" si="1329"/>
        <v>0</v>
      </c>
      <c r="AG464" s="435">
        <f t="shared" si="1329"/>
        <v>0</v>
      </c>
      <c r="AH464" s="435">
        <f t="shared" si="1329"/>
        <v>0</v>
      </c>
      <c r="AI464" s="435">
        <f t="shared" si="1329"/>
        <v>0</v>
      </c>
      <c r="AJ464" s="435">
        <f t="shared" si="1329"/>
        <v>0</v>
      </c>
      <c r="AK464" s="435">
        <f t="shared" si="1329"/>
        <v>0</v>
      </c>
      <c r="AL464" s="435">
        <f t="shared" si="1329"/>
        <v>0</v>
      </c>
      <c r="AM464" s="331"/>
    </row>
    <row r="465" spans="1:39" ht="15" outlineLevel="1">
      <c r="A465" s="560"/>
      <c r="B465" s="931"/>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446"/>
      <c r="Z465" s="449"/>
      <c r="AA465" s="449"/>
      <c r="AB465" s="449"/>
      <c r="AC465" s="449"/>
      <c r="AD465" s="449"/>
      <c r="AE465" s="449"/>
      <c r="AF465" s="449"/>
      <c r="AG465" s="449"/>
      <c r="AH465" s="449"/>
      <c r="AI465" s="449"/>
      <c r="AJ465" s="449"/>
      <c r="AK465" s="449"/>
      <c r="AL465" s="449"/>
      <c r="AM465" s="331"/>
    </row>
    <row r="466" spans="1:39" ht="15" outlineLevel="1">
      <c r="A466" s="560">
        <v>18</v>
      </c>
      <c r="B466" s="954" t="s">
        <v>110</v>
      </c>
      <c r="C466" s="316" t="s">
        <v>25</v>
      </c>
      <c r="D466" s="320"/>
      <c r="E466" s="320"/>
      <c r="F466" s="320"/>
      <c r="G466" s="320"/>
      <c r="H466" s="320"/>
      <c r="I466" s="320"/>
      <c r="J466" s="320"/>
      <c r="K466" s="320"/>
      <c r="L466" s="320"/>
      <c r="M466" s="320"/>
      <c r="N466" s="320">
        <v>0</v>
      </c>
      <c r="O466" s="320"/>
      <c r="P466" s="320"/>
      <c r="Q466" s="320"/>
      <c r="R466" s="320"/>
      <c r="S466" s="320"/>
      <c r="T466" s="320"/>
      <c r="U466" s="320"/>
      <c r="V466" s="320"/>
      <c r="W466" s="320"/>
      <c r="X466" s="320"/>
      <c r="Y466" s="450"/>
      <c r="Z466" s="434"/>
      <c r="AA466" s="434"/>
      <c r="AB466" s="434"/>
      <c r="AC466" s="434"/>
      <c r="AD466" s="434"/>
      <c r="AE466" s="434"/>
      <c r="AF466" s="439"/>
      <c r="AG466" s="439"/>
      <c r="AH466" s="439"/>
      <c r="AI466" s="439"/>
      <c r="AJ466" s="439"/>
      <c r="AK466" s="439"/>
      <c r="AL466" s="439"/>
      <c r="AM466" s="321">
        <f>SUM(Y466:AL466)</f>
        <v>0</v>
      </c>
    </row>
    <row r="467" spans="1:39" ht="15" outlineLevel="1">
      <c r="A467" s="560"/>
      <c r="B467" s="931" t="s">
        <v>311</v>
      </c>
      <c r="C467" s="316" t="s">
        <v>164</v>
      </c>
      <c r="D467" s="320"/>
      <c r="E467" s="320"/>
      <c r="F467" s="320"/>
      <c r="G467" s="320"/>
      <c r="H467" s="320"/>
      <c r="I467" s="320"/>
      <c r="J467" s="320"/>
      <c r="K467" s="320"/>
      <c r="L467" s="320"/>
      <c r="M467" s="320"/>
      <c r="N467" s="320">
        <f>N466</f>
        <v>0</v>
      </c>
      <c r="O467" s="320"/>
      <c r="P467" s="320"/>
      <c r="Q467" s="320"/>
      <c r="R467" s="320"/>
      <c r="S467" s="320"/>
      <c r="T467" s="320"/>
      <c r="U467" s="320"/>
      <c r="V467" s="320"/>
      <c r="W467" s="320"/>
      <c r="X467" s="320"/>
      <c r="Y467" s="435">
        <f>Y466</f>
        <v>0</v>
      </c>
      <c r="Z467" s="435">
        <f t="shared" ref="Z467:AL467" si="1330">Z466</f>
        <v>0</v>
      </c>
      <c r="AA467" s="435">
        <f t="shared" si="1330"/>
        <v>0</v>
      </c>
      <c r="AB467" s="435">
        <f t="shared" si="1330"/>
        <v>0</v>
      </c>
      <c r="AC467" s="435">
        <f t="shared" si="1330"/>
        <v>0</v>
      </c>
      <c r="AD467" s="435">
        <f t="shared" si="1330"/>
        <v>0</v>
      </c>
      <c r="AE467" s="435">
        <f t="shared" si="1330"/>
        <v>0</v>
      </c>
      <c r="AF467" s="435">
        <f t="shared" si="1330"/>
        <v>0</v>
      </c>
      <c r="AG467" s="435">
        <f t="shared" si="1330"/>
        <v>0</v>
      </c>
      <c r="AH467" s="435">
        <f t="shared" si="1330"/>
        <v>0</v>
      </c>
      <c r="AI467" s="435">
        <f t="shared" si="1330"/>
        <v>0</v>
      </c>
      <c r="AJ467" s="435">
        <f t="shared" si="1330"/>
        <v>0</v>
      </c>
      <c r="AK467" s="435">
        <f t="shared" si="1330"/>
        <v>0</v>
      </c>
      <c r="AL467" s="435">
        <f t="shared" si="1330"/>
        <v>0</v>
      </c>
      <c r="AM467" s="331"/>
    </row>
    <row r="468" spans="1:39" ht="15" outlineLevel="1">
      <c r="A468" s="560"/>
      <c r="B468" s="1023"/>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447"/>
      <c r="Z468" s="448"/>
      <c r="AA468" s="448"/>
      <c r="AB468" s="448"/>
      <c r="AC468" s="448"/>
      <c r="AD468" s="448"/>
      <c r="AE468" s="448"/>
      <c r="AF468" s="448"/>
      <c r="AG468" s="448"/>
      <c r="AH468" s="448"/>
      <c r="AI468" s="448"/>
      <c r="AJ468" s="448"/>
      <c r="AK468" s="448"/>
      <c r="AL468" s="448"/>
      <c r="AM468" s="322"/>
    </row>
    <row r="469" spans="1:39" ht="15" outlineLevel="1">
      <c r="A469" s="560">
        <v>19</v>
      </c>
      <c r="B469" s="954" t="s">
        <v>112</v>
      </c>
      <c r="C469" s="316" t="s">
        <v>25</v>
      </c>
      <c r="D469" s="320"/>
      <c r="E469" s="320"/>
      <c r="F469" s="320"/>
      <c r="G469" s="320"/>
      <c r="H469" s="320"/>
      <c r="I469" s="320"/>
      <c r="J469" s="320"/>
      <c r="K469" s="320"/>
      <c r="L469" s="320"/>
      <c r="M469" s="320"/>
      <c r="N469" s="320">
        <v>0</v>
      </c>
      <c r="O469" s="320"/>
      <c r="P469" s="320"/>
      <c r="Q469" s="320"/>
      <c r="R469" s="320"/>
      <c r="S469" s="320"/>
      <c r="T469" s="320"/>
      <c r="U469" s="320"/>
      <c r="V469" s="320"/>
      <c r="W469" s="320"/>
      <c r="X469" s="320"/>
      <c r="Y469" s="450"/>
      <c r="Z469" s="434"/>
      <c r="AA469" s="434"/>
      <c r="AB469" s="434"/>
      <c r="AC469" s="434"/>
      <c r="AD469" s="434"/>
      <c r="AE469" s="434"/>
      <c r="AF469" s="439"/>
      <c r="AG469" s="439"/>
      <c r="AH469" s="439"/>
      <c r="AI469" s="439"/>
      <c r="AJ469" s="439"/>
      <c r="AK469" s="439"/>
      <c r="AL469" s="439"/>
      <c r="AM469" s="321">
        <f>SUM(Y469:AL469)</f>
        <v>0</v>
      </c>
    </row>
    <row r="470" spans="1:39" ht="15" outlineLevel="1">
      <c r="A470" s="560"/>
      <c r="B470" s="931" t="s">
        <v>311</v>
      </c>
      <c r="C470" s="316" t="s">
        <v>164</v>
      </c>
      <c r="D470" s="320"/>
      <c r="E470" s="320"/>
      <c r="F470" s="320"/>
      <c r="G470" s="320"/>
      <c r="H470" s="320"/>
      <c r="I470" s="320"/>
      <c r="J470" s="320"/>
      <c r="K470" s="320"/>
      <c r="L470" s="320"/>
      <c r="M470" s="320"/>
      <c r="N470" s="320">
        <f>N469</f>
        <v>0</v>
      </c>
      <c r="O470" s="320"/>
      <c r="P470" s="320"/>
      <c r="Q470" s="320"/>
      <c r="R470" s="320"/>
      <c r="S470" s="320"/>
      <c r="T470" s="320"/>
      <c r="U470" s="320"/>
      <c r="V470" s="320"/>
      <c r="W470" s="320"/>
      <c r="X470" s="320"/>
      <c r="Y470" s="435">
        <f>Y469</f>
        <v>0</v>
      </c>
      <c r="Z470" s="435">
        <f t="shared" ref="Z470:AL470" si="1331">Z469</f>
        <v>0</v>
      </c>
      <c r="AA470" s="435">
        <f t="shared" si="1331"/>
        <v>0</v>
      </c>
      <c r="AB470" s="435">
        <f t="shared" si="1331"/>
        <v>0</v>
      </c>
      <c r="AC470" s="435">
        <f t="shared" si="1331"/>
        <v>0</v>
      </c>
      <c r="AD470" s="435">
        <f t="shared" si="1331"/>
        <v>0</v>
      </c>
      <c r="AE470" s="435">
        <f t="shared" si="1331"/>
        <v>0</v>
      </c>
      <c r="AF470" s="435">
        <f t="shared" si="1331"/>
        <v>0</v>
      </c>
      <c r="AG470" s="435">
        <f t="shared" si="1331"/>
        <v>0</v>
      </c>
      <c r="AH470" s="435">
        <f t="shared" si="1331"/>
        <v>0</v>
      </c>
      <c r="AI470" s="435">
        <f t="shared" si="1331"/>
        <v>0</v>
      </c>
      <c r="AJ470" s="435">
        <f t="shared" si="1331"/>
        <v>0</v>
      </c>
      <c r="AK470" s="435">
        <f t="shared" si="1331"/>
        <v>0</v>
      </c>
      <c r="AL470" s="435">
        <f t="shared" si="1331"/>
        <v>0</v>
      </c>
      <c r="AM470" s="322"/>
    </row>
    <row r="471" spans="1:39" ht="15" outlineLevel="1">
      <c r="A471" s="560"/>
      <c r="B471" s="1023"/>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436"/>
      <c r="Z471" s="436"/>
      <c r="AA471" s="436"/>
      <c r="AB471" s="436"/>
      <c r="AC471" s="436"/>
      <c r="AD471" s="436"/>
      <c r="AE471" s="436"/>
      <c r="AF471" s="436"/>
      <c r="AG471" s="436"/>
      <c r="AH471" s="436"/>
      <c r="AI471" s="436"/>
      <c r="AJ471" s="436"/>
      <c r="AK471" s="436"/>
      <c r="AL471" s="436"/>
      <c r="AM471" s="331"/>
    </row>
    <row r="472" spans="1:39" ht="15" outlineLevel="1">
      <c r="A472" s="560">
        <v>20</v>
      </c>
      <c r="B472" s="954" t="s">
        <v>111</v>
      </c>
      <c r="C472" s="316" t="s">
        <v>25</v>
      </c>
      <c r="D472" s="320"/>
      <c r="E472" s="320"/>
      <c r="F472" s="320"/>
      <c r="G472" s="320"/>
      <c r="H472" s="320"/>
      <c r="I472" s="320"/>
      <c r="J472" s="320"/>
      <c r="K472" s="320"/>
      <c r="L472" s="320"/>
      <c r="M472" s="320"/>
      <c r="N472" s="320">
        <v>0</v>
      </c>
      <c r="O472" s="320"/>
      <c r="P472" s="320"/>
      <c r="Q472" s="320"/>
      <c r="R472" s="320"/>
      <c r="S472" s="320"/>
      <c r="T472" s="320"/>
      <c r="U472" s="320"/>
      <c r="V472" s="320"/>
      <c r="W472" s="320"/>
      <c r="X472" s="320"/>
      <c r="Y472" s="450"/>
      <c r="Z472" s="434"/>
      <c r="AA472" s="434"/>
      <c r="AB472" s="434"/>
      <c r="AC472" s="434"/>
      <c r="AD472" s="434"/>
      <c r="AE472" s="434"/>
      <c r="AF472" s="439"/>
      <c r="AG472" s="439"/>
      <c r="AH472" s="439"/>
      <c r="AI472" s="439"/>
      <c r="AJ472" s="439"/>
      <c r="AK472" s="439"/>
      <c r="AL472" s="439"/>
      <c r="AM472" s="321">
        <f>SUM(Y472:AL472)</f>
        <v>0</v>
      </c>
    </row>
    <row r="473" spans="1:39" ht="15" outlineLevel="1">
      <c r="A473" s="560"/>
      <c r="B473" s="931" t="s">
        <v>311</v>
      </c>
      <c r="C473" s="316" t="s">
        <v>164</v>
      </c>
      <c r="D473" s="320"/>
      <c r="E473" s="320"/>
      <c r="F473" s="320"/>
      <c r="G473" s="320"/>
      <c r="H473" s="320"/>
      <c r="I473" s="320"/>
      <c r="J473" s="320"/>
      <c r="K473" s="320"/>
      <c r="L473" s="320"/>
      <c r="M473" s="320"/>
      <c r="N473" s="320">
        <f>N472</f>
        <v>0</v>
      </c>
      <c r="O473" s="320"/>
      <c r="P473" s="320"/>
      <c r="Q473" s="320"/>
      <c r="R473" s="320"/>
      <c r="S473" s="320"/>
      <c r="T473" s="320"/>
      <c r="U473" s="320"/>
      <c r="V473" s="320"/>
      <c r="W473" s="320"/>
      <c r="X473" s="320"/>
      <c r="Y473" s="435">
        <f t="shared" ref="Y473:AL473" si="1332">Y472</f>
        <v>0</v>
      </c>
      <c r="Z473" s="435">
        <f t="shared" si="1332"/>
        <v>0</v>
      </c>
      <c r="AA473" s="435">
        <f t="shared" si="1332"/>
        <v>0</v>
      </c>
      <c r="AB473" s="435">
        <f t="shared" si="1332"/>
        <v>0</v>
      </c>
      <c r="AC473" s="435">
        <f t="shared" si="1332"/>
        <v>0</v>
      </c>
      <c r="AD473" s="435">
        <f t="shared" si="1332"/>
        <v>0</v>
      </c>
      <c r="AE473" s="435">
        <f t="shared" si="1332"/>
        <v>0</v>
      </c>
      <c r="AF473" s="435">
        <f t="shared" si="1332"/>
        <v>0</v>
      </c>
      <c r="AG473" s="435">
        <f t="shared" si="1332"/>
        <v>0</v>
      </c>
      <c r="AH473" s="435">
        <f t="shared" si="1332"/>
        <v>0</v>
      </c>
      <c r="AI473" s="435">
        <f t="shared" si="1332"/>
        <v>0</v>
      </c>
      <c r="AJ473" s="435">
        <f t="shared" si="1332"/>
        <v>0</v>
      </c>
      <c r="AK473" s="435">
        <f t="shared" si="1332"/>
        <v>0</v>
      </c>
      <c r="AL473" s="435">
        <f t="shared" si="1332"/>
        <v>0</v>
      </c>
      <c r="AM473" s="331"/>
    </row>
    <row r="474" spans="1:39" ht="15.6" outlineLevel="1">
      <c r="A474" s="560"/>
      <c r="B474" s="1024"/>
      <c r="C474" s="325"/>
      <c r="D474" s="316"/>
      <c r="E474" s="316"/>
      <c r="F474" s="316"/>
      <c r="G474" s="316"/>
      <c r="H474" s="316"/>
      <c r="I474" s="316"/>
      <c r="J474" s="316"/>
      <c r="K474" s="316"/>
      <c r="L474" s="316"/>
      <c r="M474" s="316"/>
      <c r="N474" s="325"/>
      <c r="O474" s="316"/>
      <c r="P474" s="316"/>
      <c r="Q474" s="316"/>
      <c r="R474" s="316"/>
      <c r="S474" s="316"/>
      <c r="T474" s="316"/>
      <c r="U474" s="316"/>
      <c r="V474" s="316"/>
      <c r="W474" s="316"/>
      <c r="X474" s="316"/>
      <c r="Y474" s="436"/>
      <c r="Z474" s="436"/>
      <c r="AA474" s="436"/>
      <c r="AB474" s="436"/>
      <c r="AC474" s="436"/>
      <c r="AD474" s="436"/>
      <c r="AE474" s="436"/>
      <c r="AF474" s="436"/>
      <c r="AG474" s="436"/>
      <c r="AH474" s="436"/>
      <c r="AI474" s="436"/>
      <c r="AJ474" s="436"/>
      <c r="AK474" s="436"/>
      <c r="AL474" s="436"/>
      <c r="AM474" s="331"/>
    </row>
    <row r="475" spans="1:39" ht="15.6" outlineLevel="1">
      <c r="A475" s="560"/>
      <c r="B475" s="1015" t="s">
        <v>515</v>
      </c>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446"/>
      <c r="Z475" s="449"/>
      <c r="AA475" s="449"/>
      <c r="AB475" s="449"/>
      <c r="AC475" s="449"/>
      <c r="AD475" s="449"/>
      <c r="AE475" s="449"/>
      <c r="AF475" s="449"/>
      <c r="AG475" s="449"/>
      <c r="AH475" s="449"/>
      <c r="AI475" s="449"/>
      <c r="AJ475" s="449"/>
      <c r="AK475" s="449"/>
      <c r="AL475" s="449"/>
      <c r="AM475" s="331"/>
    </row>
    <row r="476" spans="1:39" ht="15.6" outlineLevel="1">
      <c r="A476" s="560"/>
      <c r="B476" s="1016" t="s">
        <v>511</v>
      </c>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446"/>
      <c r="Z476" s="449"/>
      <c r="AA476" s="449"/>
      <c r="AB476" s="449"/>
      <c r="AC476" s="449"/>
      <c r="AD476" s="449"/>
      <c r="AE476" s="449"/>
      <c r="AF476" s="449"/>
      <c r="AG476" s="449"/>
      <c r="AH476" s="449"/>
      <c r="AI476" s="449"/>
      <c r="AJ476" s="449"/>
      <c r="AK476" s="449"/>
      <c r="AL476" s="449"/>
      <c r="AM476" s="331"/>
    </row>
    <row r="477" spans="1:39" ht="15" outlineLevel="1">
      <c r="A477" s="560">
        <v>21</v>
      </c>
      <c r="B477" s="931" t="s">
        <v>114</v>
      </c>
      <c r="C477" s="316" t="s">
        <v>25</v>
      </c>
      <c r="D477" s="320">
        <f>+'[6]2017'!$J$36</f>
        <v>17430921.283177242</v>
      </c>
      <c r="E477" s="320"/>
      <c r="F477" s="320"/>
      <c r="G477" s="320"/>
      <c r="H477" s="320"/>
      <c r="I477" s="320"/>
      <c r="J477" s="320"/>
      <c r="K477" s="320"/>
      <c r="L477" s="320"/>
      <c r="M477" s="320"/>
      <c r="N477" s="316"/>
      <c r="O477" s="320">
        <f>+'[6]2017'!$J$106</f>
        <v>1208.8400583388461</v>
      </c>
      <c r="P477" s="320"/>
      <c r="Q477" s="320"/>
      <c r="R477" s="320"/>
      <c r="S477" s="320"/>
      <c r="T477" s="320"/>
      <c r="U477" s="320"/>
      <c r="V477" s="320"/>
      <c r="W477" s="320"/>
      <c r="X477" s="320"/>
      <c r="Y477" s="933">
        <v>1</v>
      </c>
      <c r="Z477" s="434"/>
      <c r="AA477" s="434"/>
      <c r="AB477" s="434"/>
      <c r="AC477" s="434"/>
      <c r="AD477" s="434"/>
      <c r="AE477" s="434"/>
      <c r="AF477" s="434"/>
      <c r="AG477" s="434"/>
      <c r="AH477" s="434"/>
      <c r="AI477" s="434"/>
      <c r="AJ477" s="434"/>
      <c r="AK477" s="434"/>
      <c r="AL477" s="434"/>
      <c r="AM477" s="321">
        <f>SUM(Y477:AL477)</f>
        <v>1</v>
      </c>
    </row>
    <row r="478" spans="1:39" ht="15" outlineLevel="1">
      <c r="A478" s="560"/>
      <c r="B478" s="931" t="s">
        <v>311</v>
      </c>
      <c r="C478" s="316" t="s">
        <v>164</v>
      </c>
      <c r="D478" s="320"/>
      <c r="E478" s="320"/>
      <c r="F478" s="320"/>
      <c r="G478" s="320"/>
      <c r="H478" s="320"/>
      <c r="I478" s="320"/>
      <c r="J478" s="320"/>
      <c r="K478" s="320"/>
      <c r="L478" s="320"/>
      <c r="M478" s="320"/>
      <c r="N478" s="316"/>
      <c r="O478" s="320"/>
      <c r="P478" s="320"/>
      <c r="Q478" s="320"/>
      <c r="R478" s="320"/>
      <c r="S478" s="320"/>
      <c r="T478" s="320"/>
      <c r="U478" s="320"/>
      <c r="V478" s="320"/>
      <c r="W478" s="320"/>
      <c r="X478" s="320"/>
      <c r="Y478" s="435">
        <f>Y477</f>
        <v>1</v>
      </c>
      <c r="Z478" s="435">
        <f t="shared" ref="Z478" si="1333">Z477</f>
        <v>0</v>
      </c>
      <c r="AA478" s="435">
        <f t="shared" ref="AA478" si="1334">AA477</f>
        <v>0</v>
      </c>
      <c r="AB478" s="435">
        <f t="shared" ref="AB478" si="1335">AB477</f>
        <v>0</v>
      </c>
      <c r="AC478" s="435">
        <f t="shared" ref="AC478" si="1336">AC477</f>
        <v>0</v>
      </c>
      <c r="AD478" s="435">
        <f t="shared" ref="AD478" si="1337">AD477</f>
        <v>0</v>
      </c>
      <c r="AE478" s="435">
        <f t="shared" ref="AE478" si="1338">AE477</f>
        <v>0</v>
      </c>
      <c r="AF478" s="435">
        <f t="shared" ref="AF478" si="1339">AF477</f>
        <v>0</v>
      </c>
      <c r="AG478" s="435">
        <f t="shared" ref="AG478" si="1340">AG477</f>
        <v>0</v>
      </c>
      <c r="AH478" s="435">
        <f t="shared" ref="AH478" si="1341">AH477</f>
        <v>0</v>
      </c>
      <c r="AI478" s="435">
        <f t="shared" ref="AI478" si="1342">AI477</f>
        <v>0</v>
      </c>
      <c r="AJ478" s="435">
        <f t="shared" ref="AJ478" si="1343">AJ477</f>
        <v>0</v>
      </c>
      <c r="AK478" s="435">
        <f t="shared" ref="AK478" si="1344">AK477</f>
        <v>0</v>
      </c>
      <c r="AL478" s="435">
        <f t="shared" ref="AL478" si="1345">AL477</f>
        <v>0</v>
      </c>
      <c r="AM478" s="331"/>
    </row>
    <row r="479" spans="1:39" ht="15" outlineLevel="1">
      <c r="A479" s="560"/>
      <c r="B479" s="931"/>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46"/>
      <c r="Z479" s="449"/>
      <c r="AA479" s="449"/>
      <c r="AB479" s="449"/>
      <c r="AC479" s="449"/>
      <c r="AD479" s="449"/>
      <c r="AE479" s="449"/>
      <c r="AF479" s="449"/>
      <c r="AG479" s="449"/>
      <c r="AH479" s="449"/>
      <c r="AI479" s="449"/>
      <c r="AJ479" s="449"/>
      <c r="AK479" s="449"/>
      <c r="AL479" s="449"/>
      <c r="AM479" s="331"/>
    </row>
    <row r="480" spans="1:39" ht="15" outlineLevel="1">
      <c r="A480" s="560">
        <v>22</v>
      </c>
      <c r="B480" s="954" t="s">
        <v>115</v>
      </c>
      <c r="C480" s="316" t="s">
        <v>25</v>
      </c>
      <c r="D480" s="320">
        <f>+'[6]2017'!$J$39</f>
        <v>2872871.7689999547</v>
      </c>
      <c r="E480" s="320"/>
      <c r="F480" s="320"/>
      <c r="G480" s="320"/>
      <c r="H480" s="320"/>
      <c r="I480" s="320"/>
      <c r="J480" s="320"/>
      <c r="K480" s="320"/>
      <c r="L480" s="320"/>
      <c r="M480" s="320"/>
      <c r="N480" s="316"/>
      <c r="O480" s="320">
        <f>+'[6]2017'!$J$109</f>
        <v>838.63539999999898</v>
      </c>
      <c r="P480" s="320"/>
      <c r="Q480" s="320"/>
      <c r="R480" s="320"/>
      <c r="S480" s="320"/>
      <c r="T480" s="320"/>
      <c r="U480" s="320"/>
      <c r="V480" s="320"/>
      <c r="W480" s="320"/>
      <c r="X480" s="320"/>
      <c r="Y480" s="933">
        <v>1</v>
      </c>
      <c r="Z480" s="434"/>
      <c r="AA480" s="434"/>
      <c r="AB480" s="434"/>
      <c r="AC480" s="434"/>
      <c r="AD480" s="434"/>
      <c r="AE480" s="434"/>
      <c r="AF480" s="434"/>
      <c r="AG480" s="434"/>
      <c r="AH480" s="434"/>
      <c r="AI480" s="434"/>
      <c r="AJ480" s="434"/>
      <c r="AK480" s="434"/>
      <c r="AL480" s="434"/>
      <c r="AM480" s="321">
        <f>SUM(Y480:AL480)</f>
        <v>1</v>
      </c>
    </row>
    <row r="481" spans="1:39" ht="15" outlineLevel="1">
      <c r="A481" s="560"/>
      <c r="B481" s="931" t="s">
        <v>311</v>
      </c>
      <c r="C481" s="316" t="s">
        <v>164</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5">
        <f>Y480</f>
        <v>1</v>
      </c>
      <c r="Z481" s="435">
        <f t="shared" ref="Z481" si="1346">Z480</f>
        <v>0</v>
      </c>
      <c r="AA481" s="435">
        <f t="shared" ref="AA481" si="1347">AA480</f>
        <v>0</v>
      </c>
      <c r="AB481" s="435">
        <f t="shared" ref="AB481" si="1348">AB480</f>
        <v>0</v>
      </c>
      <c r="AC481" s="435">
        <f t="shared" ref="AC481" si="1349">AC480</f>
        <v>0</v>
      </c>
      <c r="AD481" s="435">
        <f t="shared" ref="AD481" si="1350">AD480</f>
        <v>0</v>
      </c>
      <c r="AE481" s="435">
        <f t="shared" ref="AE481" si="1351">AE480</f>
        <v>0</v>
      </c>
      <c r="AF481" s="435">
        <f t="shared" ref="AF481" si="1352">AF480</f>
        <v>0</v>
      </c>
      <c r="AG481" s="435">
        <f t="shared" ref="AG481" si="1353">AG480</f>
        <v>0</v>
      </c>
      <c r="AH481" s="435">
        <f t="shared" ref="AH481" si="1354">AH480</f>
        <v>0</v>
      </c>
      <c r="AI481" s="435">
        <f t="shared" ref="AI481" si="1355">AI480</f>
        <v>0</v>
      </c>
      <c r="AJ481" s="435">
        <f t="shared" ref="AJ481" si="1356">AJ480</f>
        <v>0</v>
      </c>
      <c r="AK481" s="435">
        <f t="shared" ref="AK481" si="1357">AK480</f>
        <v>0</v>
      </c>
      <c r="AL481" s="435">
        <f t="shared" ref="AL481" si="1358">AL480</f>
        <v>0</v>
      </c>
      <c r="AM481" s="331"/>
    </row>
    <row r="482" spans="1:39" ht="15" outlineLevel="1">
      <c r="A482" s="560"/>
      <c r="B482" s="931"/>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446"/>
      <c r="Z482" s="449"/>
      <c r="AA482" s="449"/>
      <c r="AB482" s="449"/>
      <c r="AC482" s="449"/>
      <c r="AD482" s="449"/>
      <c r="AE482" s="449"/>
      <c r="AF482" s="449"/>
      <c r="AG482" s="449"/>
      <c r="AH482" s="449"/>
      <c r="AI482" s="449"/>
      <c r="AJ482" s="449"/>
      <c r="AK482" s="449"/>
      <c r="AL482" s="449"/>
      <c r="AM482" s="331"/>
    </row>
    <row r="483" spans="1:39" ht="15" outlineLevel="1">
      <c r="A483" s="560">
        <v>23</v>
      </c>
      <c r="B483" s="954" t="s">
        <v>116</v>
      </c>
      <c r="C483" s="316" t="s">
        <v>25</v>
      </c>
      <c r="D483" s="320">
        <v>0</v>
      </c>
      <c r="E483" s="320"/>
      <c r="F483" s="320"/>
      <c r="G483" s="320"/>
      <c r="H483" s="320"/>
      <c r="I483" s="320"/>
      <c r="J483" s="320"/>
      <c r="K483" s="320"/>
      <c r="L483" s="320"/>
      <c r="M483" s="320"/>
      <c r="N483" s="316"/>
      <c r="O483" s="320">
        <v>0</v>
      </c>
      <c r="P483" s="320"/>
      <c r="Q483" s="320"/>
      <c r="R483" s="320"/>
      <c r="S483" s="320"/>
      <c r="T483" s="320"/>
      <c r="U483" s="320"/>
      <c r="V483" s="320"/>
      <c r="W483" s="320"/>
      <c r="X483" s="320"/>
      <c r="Y483" s="905"/>
      <c r="Z483" s="434"/>
      <c r="AA483" s="434"/>
      <c r="AB483" s="434"/>
      <c r="AC483" s="434"/>
      <c r="AD483" s="434"/>
      <c r="AE483" s="434"/>
      <c r="AF483" s="434"/>
      <c r="AG483" s="434"/>
      <c r="AH483" s="434"/>
      <c r="AI483" s="434"/>
      <c r="AJ483" s="434"/>
      <c r="AK483" s="434"/>
      <c r="AL483" s="434"/>
      <c r="AM483" s="321">
        <f>SUM(Y483:AL483)</f>
        <v>0</v>
      </c>
    </row>
    <row r="484" spans="1:39" ht="15" outlineLevel="1">
      <c r="A484" s="560"/>
      <c r="B484" s="931" t="s">
        <v>311</v>
      </c>
      <c r="C484" s="316" t="s">
        <v>164</v>
      </c>
      <c r="D484" s="320"/>
      <c r="E484" s="320"/>
      <c r="F484" s="320"/>
      <c r="G484" s="320"/>
      <c r="H484" s="320"/>
      <c r="I484" s="320"/>
      <c r="J484" s="320"/>
      <c r="K484" s="320"/>
      <c r="L484" s="320"/>
      <c r="M484" s="320"/>
      <c r="N484" s="316"/>
      <c r="O484" s="320"/>
      <c r="P484" s="320"/>
      <c r="Q484" s="320"/>
      <c r="R484" s="320"/>
      <c r="S484" s="320"/>
      <c r="T484" s="320"/>
      <c r="U484" s="320"/>
      <c r="V484" s="320"/>
      <c r="W484" s="320"/>
      <c r="X484" s="320"/>
      <c r="Y484" s="435">
        <f>Y483</f>
        <v>0</v>
      </c>
      <c r="Z484" s="435">
        <f t="shared" ref="Z484" si="1359">Z483</f>
        <v>0</v>
      </c>
      <c r="AA484" s="435">
        <f t="shared" ref="AA484" si="1360">AA483</f>
        <v>0</v>
      </c>
      <c r="AB484" s="435">
        <f t="shared" ref="AB484" si="1361">AB483</f>
        <v>0</v>
      </c>
      <c r="AC484" s="435">
        <f t="shared" ref="AC484" si="1362">AC483</f>
        <v>0</v>
      </c>
      <c r="AD484" s="435">
        <f t="shared" ref="AD484" si="1363">AD483</f>
        <v>0</v>
      </c>
      <c r="AE484" s="435">
        <f t="shared" ref="AE484" si="1364">AE483</f>
        <v>0</v>
      </c>
      <c r="AF484" s="435">
        <f t="shared" ref="AF484" si="1365">AF483</f>
        <v>0</v>
      </c>
      <c r="AG484" s="435">
        <f t="shared" ref="AG484" si="1366">AG483</f>
        <v>0</v>
      </c>
      <c r="AH484" s="435">
        <f t="shared" ref="AH484" si="1367">AH483</f>
        <v>0</v>
      </c>
      <c r="AI484" s="435">
        <f t="shared" ref="AI484" si="1368">AI483</f>
        <v>0</v>
      </c>
      <c r="AJ484" s="435">
        <f t="shared" ref="AJ484" si="1369">AJ483</f>
        <v>0</v>
      </c>
      <c r="AK484" s="435">
        <f t="shared" ref="AK484" si="1370">AK483</f>
        <v>0</v>
      </c>
      <c r="AL484" s="435">
        <f t="shared" ref="AL484" si="1371">AL483</f>
        <v>0</v>
      </c>
      <c r="AM484" s="331"/>
    </row>
    <row r="485" spans="1:39" ht="15" outlineLevel="1">
      <c r="A485" s="560"/>
      <c r="B485" s="1023"/>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446"/>
      <c r="Z485" s="449"/>
      <c r="AA485" s="449"/>
      <c r="AB485" s="449"/>
      <c r="AC485" s="449"/>
      <c r="AD485" s="449"/>
      <c r="AE485" s="449"/>
      <c r="AF485" s="449"/>
      <c r="AG485" s="449"/>
      <c r="AH485" s="449"/>
      <c r="AI485" s="449"/>
      <c r="AJ485" s="449"/>
      <c r="AK485" s="449"/>
      <c r="AL485" s="449"/>
      <c r="AM485" s="331"/>
    </row>
    <row r="486" spans="1:39" ht="15" outlineLevel="1">
      <c r="A486" s="560">
        <v>24</v>
      </c>
      <c r="B486" s="954" t="s">
        <v>117</v>
      </c>
      <c r="C486" s="316" t="s">
        <v>25</v>
      </c>
      <c r="D486" s="320">
        <f>+'[6]2017'!$J$41</f>
        <v>3669.7194101999999</v>
      </c>
      <c r="E486" s="320"/>
      <c r="F486" s="320"/>
      <c r="G486" s="320"/>
      <c r="H486" s="320"/>
      <c r="I486" s="320"/>
      <c r="J486" s="320"/>
      <c r="K486" s="320"/>
      <c r="L486" s="320"/>
      <c r="M486" s="320"/>
      <c r="N486" s="316"/>
      <c r="O486" s="320">
        <f>+'[6]2017'!$J$111</f>
        <v>0.76986749999999993</v>
      </c>
      <c r="P486" s="320"/>
      <c r="Q486" s="320"/>
      <c r="R486" s="320"/>
      <c r="S486" s="320"/>
      <c r="T486" s="320"/>
      <c r="U486" s="320"/>
      <c r="V486" s="320"/>
      <c r="W486" s="320"/>
      <c r="X486" s="320"/>
      <c r="Y486" s="933">
        <v>1</v>
      </c>
      <c r="Z486" s="434"/>
      <c r="AA486" s="434"/>
      <c r="AB486" s="434"/>
      <c r="AC486" s="434"/>
      <c r="AD486" s="434"/>
      <c r="AE486" s="434"/>
      <c r="AF486" s="434"/>
      <c r="AG486" s="434"/>
      <c r="AH486" s="434"/>
      <c r="AI486" s="434"/>
      <c r="AJ486" s="434"/>
      <c r="AK486" s="434"/>
      <c r="AL486" s="434"/>
      <c r="AM486" s="321">
        <f>SUM(Y486:AL486)</f>
        <v>1</v>
      </c>
    </row>
    <row r="487" spans="1:39" ht="15" outlineLevel="1">
      <c r="A487" s="560"/>
      <c r="B487" s="931" t="s">
        <v>311</v>
      </c>
      <c r="C487" s="316" t="s">
        <v>164</v>
      </c>
      <c r="D487" s="320"/>
      <c r="E487" s="320"/>
      <c r="F487" s="320"/>
      <c r="G487" s="320"/>
      <c r="H487" s="320"/>
      <c r="I487" s="320"/>
      <c r="J487" s="320"/>
      <c r="K487" s="320"/>
      <c r="L487" s="320"/>
      <c r="M487" s="320"/>
      <c r="N487" s="316"/>
      <c r="O487" s="320"/>
      <c r="P487" s="320"/>
      <c r="Q487" s="320"/>
      <c r="R487" s="320"/>
      <c r="S487" s="320"/>
      <c r="T487" s="320"/>
      <c r="U487" s="320"/>
      <c r="V487" s="320"/>
      <c r="W487" s="320"/>
      <c r="X487" s="320"/>
      <c r="Y487" s="435">
        <f>Y486</f>
        <v>1</v>
      </c>
      <c r="Z487" s="435">
        <f t="shared" ref="Z487" si="1372">Z486</f>
        <v>0</v>
      </c>
      <c r="AA487" s="435">
        <f t="shared" ref="AA487" si="1373">AA486</f>
        <v>0</v>
      </c>
      <c r="AB487" s="435">
        <f t="shared" ref="AB487" si="1374">AB486</f>
        <v>0</v>
      </c>
      <c r="AC487" s="435">
        <f t="shared" ref="AC487" si="1375">AC486</f>
        <v>0</v>
      </c>
      <c r="AD487" s="435">
        <f t="shared" ref="AD487" si="1376">AD486</f>
        <v>0</v>
      </c>
      <c r="AE487" s="435">
        <f t="shared" ref="AE487" si="1377">AE486</f>
        <v>0</v>
      </c>
      <c r="AF487" s="435">
        <f t="shared" ref="AF487" si="1378">AF486</f>
        <v>0</v>
      </c>
      <c r="AG487" s="435">
        <f t="shared" ref="AG487" si="1379">AG486</f>
        <v>0</v>
      </c>
      <c r="AH487" s="435">
        <f t="shared" ref="AH487" si="1380">AH486</f>
        <v>0</v>
      </c>
      <c r="AI487" s="435">
        <f t="shared" ref="AI487" si="1381">AI486</f>
        <v>0</v>
      </c>
      <c r="AJ487" s="435">
        <f t="shared" ref="AJ487" si="1382">AJ486</f>
        <v>0</v>
      </c>
      <c r="AK487" s="435">
        <f t="shared" ref="AK487" si="1383">AK486</f>
        <v>0</v>
      </c>
      <c r="AL487" s="435">
        <f t="shared" ref="AL487" si="1384">AL486</f>
        <v>0</v>
      </c>
      <c r="AM487" s="331"/>
    </row>
    <row r="488" spans="1:39" ht="15" outlineLevel="1">
      <c r="A488" s="560"/>
      <c r="B488" s="931"/>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436"/>
      <c r="Z488" s="449"/>
      <c r="AA488" s="449"/>
      <c r="AB488" s="449"/>
      <c r="AC488" s="449"/>
      <c r="AD488" s="449"/>
      <c r="AE488" s="449"/>
      <c r="AF488" s="449"/>
      <c r="AG488" s="449"/>
      <c r="AH488" s="449"/>
      <c r="AI488" s="449"/>
      <c r="AJ488" s="449"/>
      <c r="AK488" s="449"/>
      <c r="AL488" s="449"/>
      <c r="AM488" s="331"/>
    </row>
    <row r="489" spans="1:39" ht="15.6" outlineLevel="1">
      <c r="A489" s="560"/>
      <c r="B489" s="1016" t="s">
        <v>512</v>
      </c>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436"/>
      <c r="Z489" s="449"/>
      <c r="AA489" s="449"/>
      <c r="AB489" s="449"/>
      <c r="AC489" s="449"/>
      <c r="AD489" s="449"/>
      <c r="AE489" s="449"/>
      <c r="AF489" s="449"/>
      <c r="AG489" s="449"/>
      <c r="AH489" s="449"/>
      <c r="AI489" s="449"/>
      <c r="AJ489" s="449"/>
      <c r="AK489" s="449"/>
      <c r="AL489" s="449"/>
      <c r="AM489" s="331"/>
    </row>
    <row r="490" spans="1:39" ht="15" outlineLevel="1">
      <c r="A490" s="560">
        <v>25</v>
      </c>
      <c r="B490" s="954" t="s">
        <v>118</v>
      </c>
      <c r="C490" s="316" t="s">
        <v>25</v>
      </c>
      <c r="D490" s="320">
        <f>+'[6]2017'!$C$34</f>
        <v>261334.67867421871</v>
      </c>
      <c r="E490" s="320"/>
      <c r="F490" s="320"/>
      <c r="G490" s="320"/>
      <c r="H490" s="320"/>
      <c r="I490" s="320"/>
      <c r="J490" s="320"/>
      <c r="K490" s="320"/>
      <c r="L490" s="320"/>
      <c r="M490" s="320"/>
      <c r="N490" s="320">
        <v>12</v>
      </c>
      <c r="O490" s="320">
        <f>+'[6]2017'!$C$104</f>
        <v>11.608222660370618</v>
      </c>
      <c r="P490" s="320"/>
      <c r="Q490" s="320"/>
      <c r="R490" s="320"/>
      <c r="S490" s="320"/>
      <c r="T490" s="320"/>
      <c r="U490" s="320"/>
      <c r="V490" s="320"/>
      <c r="W490" s="320"/>
      <c r="X490" s="320"/>
      <c r="Y490" s="450"/>
      <c r="Z490" s="434"/>
      <c r="AA490" s="933">
        <v>1</v>
      </c>
      <c r="AB490" s="434"/>
      <c r="AC490" s="434"/>
      <c r="AD490" s="434"/>
      <c r="AE490" s="434"/>
      <c r="AF490" s="439"/>
      <c r="AG490" s="439"/>
      <c r="AH490" s="439"/>
      <c r="AI490" s="439"/>
      <c r="AJ490" s="439"/>
      <c r="AK490" s="439"/>
      <c r="AL490" s="439"/>
      <c r="AM490" s="321">
        <f>SUM(Y490:AL490)</f>
        <v>1</v>
      </c>
    </row>
    <row r="491" spans="1:39" ht="15" outlineLevel="1">
      <c r="A491" s="560"/>
      <c r="B491" s="931" t="s">
        <v>311</v>
      </c>
      <c r="C491" s="316" t="s">
        <v>164</v>
      </c>
      <c r="D491" s="320"/>
      <c r="E491" s="320"/>
      <c r="F491" s="320"/>
      <c r="G491" s="320"/>
      <c r="H491" s="320"/>
      <c r="I491" s="320"/>
      <c r="J491" s="320"/>
      <c r="K491" s="320"/>
      <c r="L491" s="320"/>
      <c r="M491" s="320"/>
      <c r="N491" s="320">
        <f>N490</f>
        <v>12</v>
      </c>
      <c r="O491" s="320"/>
      <c r="P491" s="320"/>
      <c r="Q491" s="320"/>
      <c r="R491" s="320"/>
      <c r="S491" s="320"/>
      <c r="T491" s="320"/>
      <c r="U491" s="320"/>
      <c r="V491" s="320"/>
      <c r="W491" s="320"/>
      <c r="X491" s="320"/>
      <c r="Y491" s="435">
        <f>Y490</f>
        <v>0</v>
      </c>
      <c r="Z491" s="435">
        <f t="shared" ref="Z491" si="1385">Z490</f>
        <v>0</v>
      </c>
      <c r="AA491" s="435">
        <f t="shared" ref="AA491" si="1386">AA490</f>
        <v>1</v>
      </c>
      <c r="AB491" s="435">
        <f t="shared" ref="AB491" si="1387">AB490</f>
        <v>0</v>
      </c>
      <c r="AC491" s="435">
        <f t="shared" ref="AC491" si="1388">AC490</f>
        <v>0</v>
      </c>
      <c r="AD491" s="435">
        <f t="shared" ref="AD491" si="1389">AD490</f>
        <v>0</v>
      </c>
      <c r="AE491" s="435">
        <f t="shared" ref="AE491" si="1390">AE490</f>
        <v>0</v>
      </c>
      <c r="AF491" s="435">
        <f t="shared" ref="AF491" si="1391">AF490</f>
        <v>0</v>
      </c>
      <c r="AG491" s="435">
        <f t="shared" ref="AG491" si="1392">AG490</f>
        <v>0</v>
      </c>
      <c r="AH491" s="435">
        <f t="shared" ref="AH491" si="1393">AH490</f>
        <v>0</v>
      </c>
      <c r="AI491" s="435">
        <f t="shared" ref="AI491" si="1394">AI490</f>
        <v>0</v>
      </c>
      <c r="AJ491" s="435">
        <f t="shared" ref="AJ491" si="1395">AJ490</f>
        <v>0</v>
      </c>
      <c r="AK491" s="435">
        <f t="shared" ref="AK491" si="1396">AK490</f>
        <v>0</v>
      </c>
      <c r="AL491" s="435">
        <f t="shared" ref="AL491" si="1397">AL490</f>
        <v>0</v>
      </c>
      <c r="AM491" s="331"/>
    </row>
    <row r="492" spans="1:39" ht="15" outlineLevel="1">
      <c r="A492" s="560"/>
      <c r="B492" s="931"/>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436"/>
      <c r="Z492" s="449"/>
      <c r="AA492" s="449"/>
      <c r="AB492" s="449"/>
      <c r="AC492" s="449"/>
      <c r="AD492" s="449"/>
      <c r="AE492" s="449"/>
      <c r="AF492" s="449"/>
      <c r="AG492" s="449"/>
      <c r="AH492" s="449"/>
      <c r="AI492" s="449"/>
      <c r="AJ492" s="449"/>
      <c r="AK492" s="449"/>
      <c r="AL492" s="449"/>
      <c r="AM492" s="331"/>
    </row>
    <row r="493" spans="1:39" ht="15" outlineLevel="1">
      <c r="A493" s="560">
        <v>26</v>
      </c>
      <c r="B493" s="954" t="s">
        <v>119</v>
      </c>
      <c r="C493" s="316" t="s">
        <v>25</v>
      </c>
      <c r="D493" s="320">
        <f>SUM('[6]2017'!$C$44:$M$44)</f>
        <v>20379095.390759014</v>
      </c>
      <c r="E493" s="320"/>
      <c r="F493" s="320"/>
      <c r="G493" s="320"/>
      <c r="H493" s="320"/>
      <c r="I493" s="320"/>
      <c r="J493" s="320"/>
      <c r="K493" s="320"/>
      <c r="L493" s="320"/>
      <c r="M493" s="320"/>
      <c r="N493" s="320">
        <v>12</v>
      </c>
      <c r="O493" s="320">
        <f>SUM('[6]2017'!$C$114:$M$114)</f>
        <v>2342.3494812878821</v>
      </c>
      <c r="P493" s="320"/>
      <c r="Q493" s="320"/>
      <c r="R493" s="320"/>
      <c r="S493" s="320"/>
      <c r="T493" s="320"/>
      <c r="U493" s="320"/>
      <c r="V493" s="320"/>
      <c r="W493" s="320"/>
      <c r="X493" s="320"/>
      <c r="Y493" s="450"/>
      <c r="Z493" s="933">
        <f>+'[6]2017'!$T$44</f>
        <v>0.12463569026102653</v>
      </c>
      <c r="AA493" s="933">
        <f>+'[6]2017'!$P$44</f>
        <v>0.40744000683746334</v>
      </c>
      <c r="AB493" s="933">
        <f>+'[6]2017'!$U$44</f>
        <v>5.7758738770993592E-2</v>
      </c>
      <c r="AC493" s="933">
        <f>+'[6]2017'!$V$44</f>
        <v>0.31070547759718437</v>
      </c>
      <c r="AD493" s="434"/>
      <c r="AE493" s="434">
        <v>9.9500000000000005E-2</v>
      </c>
      <c r="AF493" s="439"/>
      <c r="AG493" s="439"/>
      <c r="AH493" s="439"/>
      <c r="AI493" s="439"/>
      <c r="AJ493" s="439"/>
      <c r="AK493" s="439"/>
      <c r="AL493" s="439"/>
      <c r="AM493" s="321">
        <f>SUM(Y493:AL493)</f>
        <v>1.0000399134666678</v>
      </c>
    </row>
    <row r="494" spans="1:39" s="923" customFormat="1" ht="15" outlineLevel="1">
      <c r="A494" s="930"/>
      <c r="B494" s="931" t="s">
        <v>311</v>
      </c>
      <c r="C494" s="919" t="s">
        <v>164</v>
      </c>
      <c r="D494" s="920"/>
      <c r="E494" s="920"/>
      <c r="F494" s="920"/>
      <c r="G494" s="920"/>
      <c r="H494" s="920"/>
      <c r="I494" s="920"/>
      <c r="J494" s="920"/>
      <c r="K494" s="920"/>
      <c r="L494" s="920"/>
      <c r="M494" s="920"/>
      <c r="N494" s="920">
        <f>N493</f>
        <v>12</v>
      </c>
      <c r="O494" s="920"/>
      <c r="P494" s="920"/>
      <c r="Q494" s="920"/>
      <c r="R494" s="920"/>
      <c r="S494" s="920"/>
      <c r="T494" s="920"/>
      <c r="U494" s="920"/>
      <c r="V494" s="920"/>
      <c r="W494" s="920"/>
      <c r="X494" s="920"/>
      <c r="Y494" s="921">
        <f>Y493</f>
        <v>0</v>
      </c>
      <c r="Z494" s="921">
        <f t="shared" ref="Z494" si="1398">Z493</f>
        <v>0.12463569026102653</v>
      </c>
      <c r="AA494" s="921">
        <f t="shared" ref="AA494" si="1399">AA493</f>
        <v>0.40744000683746334</v>
      </c>
      <c r="AB494" s="921">
        <f t="shared" ref="AB494" si="1400">AB493</f>
        <v>5.7758738770993592E-2</v>
      </c>
      <c r="AC494" s="921">
        <f t="shared" ref="AC494" si="1401">AC493</f>
        <v>0.31070547759718437</v>
      </c>
      <c r="AD494" s="921">
        <f t="shared" ref="AD494" si="1402">AD493</f>
        <v>0</v>
      </c>
      <c r="AE494" s="921">
        <f t="shared" ref="AE494" si="1403">AE493</f>
        <v>9.9500000000000005E-2</v>
      </c>
      <c r="AF494" s="921">
        <f t="shared" ref="AF494" si="1404">AF493</f>
        <v>0</v>
      </c>
      <c r="AG494" s="921">
        <f t="shared" ref="AG494" si="1405">AG493</f>
        <v>0</v>
      </c>
      <c r="AH494" s="921">
        <f t="shared" ref="AH494" si="1406">AH493</f>
        <v>0</v>
      </c>
      <c r="AI494" s="921">
        <f t="shared" ref="AI494" si="1407">AI493</f>
        <v>0</v>
      </c>
      <c r="AJ494" s="921">
        <f t="shared" ref="AJ494" si="1408">AJ493</f>
        <v>0</v>
      </c>
      <c r="AK494" s="921">
        <f t="shared" ref="AK494" si="1409">AK493</f>
        <v>0</v>
      </c>
      <c r="AL494" s="921">
        <f t="shared" ref="AL494" si="1410">AL493</f>
        <v>0</v>
      </c>
      <c r="AM494" s="922"/>
    </row>
    <row r="495" spans="1:39" ht="15" outlineLevel="1">
      <c r="A495" s="560"/>
      <c r="B495" s="931"/>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436"/>
      <c r="Z495" s="449"/>
      <c r="AA495" s="449"/>
      <c r="AB495" s="449"/>
      <c r="AC495" s="449"/>
      <c r="AD495" s="449"/>
      <c r="AE495" s="449"/>
      <c r="AF495" s="449"/>
      <c r="AG495" s="449"/>
      <c r="AH495" s="449"/>
      <c r="AI495" s="449"/>
      <c r="AJ495" s="449"/>
      <c r="AK495" s="449"/>
      <c r="AL495" s="449"/>
      <c r="AM495" s="331"/>
    </row>
    <row r="496" spans="1:39" ht="15" outlineLevel="1">
      <c r="A496" s="560">
        <v>27</v>
      </c>
      <c r="B496" s="954" t="s">
        <v>120</v>
      </c>
      <c r="C496" s="316" t="s">
        <v>25</v>
      </c>
      <c r="D496" s="320">
        <f>SUM('[6]2017'!$C$45:$G$45)</f>
        <v>1825277.9187023353</v>
      </c>
      <c r="E496" s="320"/>
      <c r="F496" s="320"/>
      <c r="G496" s="320"/>
      <c r="H496" s="320"/>
      <c r="I496" s="320"/>
      <c r="J496" s="320"/>
      <c r="K496" s="320"/>
      <c r="L496" s="320"/>
      <c r="M496" s="320"/>
      <c r="N496" s="320">
        <v>12</v>
      </c>
      <c r="O496" s="320">
        <f>SUM('[6]2017'!$C$115:$G$115)</f>
        <v>338.32253995968938</v>
      </c>
      <c r="P496" s="320"/>
      <c r="Q496" s="320"/>
      <c r="R496" s="320"/>
      <c r="S496" s="320"/>
      <c r="T496" s="320"/>
      <c r="U496" s="320"/>
      <c r="V496" s="320"/>
      <c r="W496" s="320"/>
      <c r="X496" s="320"/>
      <c r="Y496" s="450"/>
      <c r="Z496" s="933">
        <v>0.95</v>
      </c>
      <c r="AA496" s="933">
        <v>0.05</v>
      </c>
      <c r="AB496" s="434"/>
      <c r="AC496" s="434"/>
      <c r="AD496" s="434"/>
      <c r="AE496" s="434"/>
      <c r="AF496" s="439"/>
      <c r="AG496" s="439"/>
      <c r="AH496" s="439"/>
      <c r="AI496" s="439"/>
      <c r="AJ496" s="439"/>
      <c r="AK496" s="439"/>
      <c r="AL496" s="439"/>
      <c r="AM496" s="321">
        <f>SUM(Y496:AL496)</f>
        <v>1</v>
      </c>
    </row>
    <row r="497" spans="1:39" ht="15" outlineLevel="1">
      <c r="A497" s="560"/>
      <c r="B497" s="931" t="s">
        <v>311</v>
      </c>
      <c r="C497" s="316" t="s">
        <v>164</v>
      </c>
      <c r="D497" s="320"/>
      <c r="E497" s="320"/>
      <c r="F497" s="320"/>
      <c r="G497" s="320"/>
      <c r="H497" s="320"/>
      <c r="I497" s="320"/>
      <c r="J497" s="320"/>
      <c r="K497" s="320"/>
      <c r="L497" s="320"/>
      <c r="M497" s="320"/>
      <c r="N497" s="320">
        <f>N496</f>
        <v>12</v>
      </c>
      <c r="O497" s="320"/>
      <c r="P497" s="320"/>
      <c r="Q497" s="320"/>
      <c r="R497" s="320"/>
      <c r="S497" s="320"/>
      <c r="T497" s="320"/>
      <c r="U497" s="320"/>
      <c r="V497" s="320"/>
      <c r="W497" s="320"/>
      <c r="X497" s="320"/>
      <c r="Y497" s="435">
        <f>Y496</f>
        <v>0</v>
      </c>
      <c r="Z497" s="435">
        <f t="shared" ref="Z497" si="1411">Z496</f>
        <v>0.95</v>
      </c>
      <c r="AA497" s="435">
        <f t="shared" ref="AA497" si="1412">AA496</f>
        <v>0.05</v>
      </c>
      <c r="AB497" s="435">
        <f t="shared" ref="AB497" si="1413">AB496</f>
        <v>0</v>
      </c>
      <c r="AC497" s="435">
        <f t="shared" ref="AC497" si="1414">AC496</f>
        <v>0</v>
      </c>
      <c r="AD497" s="435">
        <f t="shared" ref="AD497" si="1415">AD496</f>
        <v>0</v>
      </c>
      <c r="AE497" s="435">
        <f t="shared" ref="AE497" si="1416">AE496</f>
        <v>0</v>
      </c>
      <c r="AF497" s="435">
        <f t="shared" ref="AF497" si="1417">AF496</f>
        <v>0</v>
      </c>
      <c r="AG497" s="435">
        <f t="shared" ref="AG497" si="1418">AG496</f>
        <v>0</v>
      </c>
      <c r="AH497" s="435">
        <f t="shared" ref="AH497" si="1419">AH496</f>
        <v>0</v>
      </c>
      <c r="AI497" s="435">
        <f t="shared" ref="AI497" si="1420">AI496</f>
        <v>0</v>
      </c>
      <c r="AJ497" s="435">
        <f t="shared" ref="AJ497" si="1421">AJ496</f>
        <v>0</v>
      </c>
      <c r="AK497" s="435">
        <f t="shared" ref="AK497" si="1422">AK496</f>
        <v>0</v>
      </c>
      <c r="AL497" s="435">
        <f t="shared" ref="AL497" si="1423">AL496</f>
        <v>0</v>
      </c>
      <c r="AM497" s="331"/>
    </row>
    <row r="498" spans="1:39" ht="15" outlineLevel="1">
      <c r="A498" s="560"/>
      <c r="B498" s="931"/>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436"/>
      <c r="Z498" s="449"/>
      <c r="AA498" s="449"/>
      <c r="AB498" s="449"/>
      <c r="AC498" s="449"/>
      <c r="AD498" s="449"/>
      <c r="AE498" s="449"/>
      <c r="AF498" s="449"/>
      <c r="AG498" s="449"/>
      <c r="AH498" s="449"/>
      <c r="AI498" s="449"/>
      <c r="AJ498" s="449"/>
      <c r="AK498" s="449"/>
      <c r="AL498" s="449"/>
      <c r="AM498" s="331"/>
    </row>
    <row r="499" spans="1:39" ht="15" outlineLevel="1">
      <c r="A499" s="560">
        <v>28</v>
      </c>
      <c r="B499" s="954" t="s">
        <v>121</v>
      </c>
      <c r="C499" s="316" t="s">
        <v>25</v>
      </c>
      <c r="D499" s="320">
        <f>+'[6]2017'!$C$40</f>
        <v>62712.554564459628</v>
      </c>
      <c r="E499" s="320"/>
      <c r="F499" s="320"/>
      <c r="G499" s="320"/>
      <c r="H499" s="320"/>
      <c r="I499" s="320"/>
      <c r="J499" s="320"/>
      <c r="K499" s="320"/>
      <c r="L499" s="320"/>
      <c r="M499" s="320"/>
      <c r="N499" s="320">
        <v>12</v>
      </c>
      <c r="O499" s="320">
        <f>+'[6]2017'!$C$110</f>
        <v>20.116284947862102</v>
      </c>
      <c r="P499" s="320"/>
      <c r="Q499" s="320"/>
      <c r="R499" s="320"/>
      <c r="S499" s="320"/>
      <c r="T499" s="320"/>
      <c r="U499" s="320"/>
      <c r="V499" s="320"/>
      <c r="W499" s="320"/>
      <c r="X499" s="320"/>
      <c r="Y499" s="450"/>
      <c r="Z499" s="434"/>
      <c r="AA499" s="934">
        <v>1</v>
      </c>
      <c r="AB499" s="434"/>
      <c r="AC499" s="434"/>
      <c r="AD499" s="434"/>
      <c r="AE499" s="434"/>
      <c r="AF499" s="439"/>
      <c r="AG499" s="439"/>
      <c r="AH499" s="439"/>
      <c r="AI499" s="439"/>
      <c r="AJ499" s="439"/>
      <c r="AK499" s="439"/>
      <c r="AL499" s="439"/>
      <c r="AM499" s="321">
        <f>SUM(Y499:AL499)</f>
        <v>1</v>
      </c>
    </row>
    <row r="500" spans="1:39" ht="15" outlineLevel="1">
      <c r="A500" s="560"/>
      <c r="B500" s="931" t="s">
        <v>311</v>
      </c>
      <c r="C500" s="316" t="s">
        <v>164</v>
      </c>
      <c r="D500" s="320"/>
      <c r="E500" s="320"/>
      <c r="F500" s="320"/>
      <c r="G500" s="320"/>
      <c r="H500" s="320"/>
      <c r="I500" s="320"/>
      <c r="J500" s="320"/>
      <c r="K500" s="320"/>
      <c r="L500" s="320"/>
      <c r="M500" s="320"/>
      <c r="N500" s="320">
        <f>N499</f>
        <v>12</v>
      </c>
      <c r="O500" s="320"/>
      <c r="P500" s="320"/>
      <c r="Q500" s="320"/>
      <c r="R500" s="320"/>
      <c r="S500" s="320"/>
      <c r="T500" s="320"/>
      <c r="U500" s="320"/>
      <c r="V500" s="320"/>
      <c r="W500" s="320"/>
      <c r="X500" s="320"/>
      <c r="Y500" s="435">
        <f>Y499</f>
        <v>0</v>
      </c>
      <c r="Z500" s="435">
        <f t="shared" ref="Z500" si="1424">Z499</f>
        <v>0</v>
      </c>
      <c r="AA500" s="435">
        <f t="shared" ref="AA500" si="1425">AA499</f>
        <v>1</v>
      </c>
      <c r="AB500" s="435">
        <f t="shared" ref="AB500" si="1426">AB499</f>
        <v>0</v>
      </c>
      <c r="AC500" s="435">
        <f t="shared" ref="AC500" si="1427">AC499</f>
        <v>0</v>
      </c>
      <c r="AD500" s="435">
        <f t="shared" ref="AD500" si="1428">AD499</f>
        <v>0</v>
      </c>
      <c r="AE500" s="435">
        <f t="shared" ref="AE500" si="1429">AE499</f>
        <v>0</v>
      </c>
      <c r="AF500" s="435">
        <f t="shared" ref="AF500" si="1430">AF499</f>
        <v>0</v>
      </c>
      <c r="AG500" s="435">
        <f t="shared" ref="AG500" si="1431">AG499</f>
        <v>0</v>
      </c>
      <c r="AH500" s="435">
        <f t="shared" ref="AH500" si="1432">AH499</f>
        <v>0</v>
      </c>
      <c r="AI500" s="435">
        <f t="shared" ref="AI500" si="1433">AI499</f>
        <v>0</v>
      </c>
      <c r="AJ500" s="435">
        <f t="shared" ref="AJ500" si="1434">AJ499</f>
        <v>0</v>
      </c>
      <c r="AK500" s="435">
        <f t="shared" ref="AK500" si="1435">AK499</f>
        <v>0</v>
      </c>
      <c r="AL500" s="435">
        <f t="shared" ref="AL500" si="1436">AL499</f>
        <v>0</v>
      </c>
      <c r="AM500" s="331"/>
    </row>
    <row r="501" spans="1:39" ht="15" outlineLevel="1">
      <c r="A501" s="560"/>
      <c r="B501" s="931"/>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436"/>
      <c r="Z501" s="449"/>
      <c r="AA501" s="449"/>
      <c r="AB501" s="449"/>
      <c r="AC501" s="449"/>
      <c r="AD501" s="449"/>
      <c r="AE501" s="449"/>
      <c r="AF501" s="449"/>
      <c r="AG501" s="449"/>
      <c r="AH501" s="449"/>
      <c r="AI501" s="449"/>
      <c r="AJ501" s="449"/>
      <c r="AK501" s="449"/>
      <c r="AL501" s="449"/>
      <c r="AM501" s="331"/>
    </row>
    <row r="502" spans="1:39" outlineLevel="1">
      <c r="A502" s="560">
        <v>29</v>
      </c>
      <c r="B502" s="935" t="s">
        <v>834</v>
      </c>
      <c r="C502" s="316" t="s">
        <v>25</v>
      </c>
      <c r="D502" s="320">
        <f>+'[6]2017'!$J$42</f>
        <v>16472454.797245434</v>
      </c>
      <c r="E502" s="320"/>
      <c r="F502" s="320"/>
      <c r="G502" s="320"/>
      <c r="H502" s="320"/>
      <c r="I502" s="320"/>
      <c r="J502" s="320"/>
      <c r="K502" s="320"/>
      <c r="L502" s="320"/>
      <c r="M502" s="320"/>
      <c r="N502" s="320">
        <v>12</v>
      </c>
      <c r="O502" s="320">
        <v>1129.7</v>
      </c>
      <c r="P502" s="320"/>
      <c r="Q502" s="320"/>
      <c r="R502" s="320"/>
      <c r="S502" s="320"/>
      <c r="T502" s="320"/>
      <c r="U502" s="320"/>
      <c r="V502" s="320"/>
      <c r="W502" s="320"/>
      <c r="X502" s="320"/>
      <c r="Y502" s="932">
        <v>1</v>
      </c>
      <c r="Z502" s="434"/>
      <c r="AA502" s="434"/>
      <c r="AB502" s="434"/>
      <c r="AC502" s="434"/>
      <c r="AD502" s="434"/>
      <c r="AE502" s="434"/>
      <c r="AF502" s="439"/>
      <c r="AG502" s="439"/>
      <c r="AH502" s="439"/>
      <c r="AI502" s="439"/>
      <c r="AJ502" s="439"/>
      <c r="AK502" s="439"/>
      <c r="AL502" s="439"/>
      <c r="AM502" s="321">
        <f>SUM(Y502:AL502)</f>
        <v>1</v>
      </c>
    </row>
    <row r="503" spans="1:39" ht="15" outlineLevel="1">
      <c r="A503" s="560"/>
      <c r="B503" s="931" t="s">
        <v>311</v>
      </c>
      <c r="C503" s="316" t="s">
        <v>164</v>
      </c>
      <c r="D503" s="320"/>
      <c r="E503" s="320"/>
      <c r="F503" s="320"/>
      <c r="G503" s="320"/>
      <c r="H503" s="320"/>
      <c r="I503" s="320"/>
      <c r="J503" s="320"/>
      <c r="K503" s="320"/>
      <c r="L503" s="320"/>
      <c r="M503" s="320"/>
      <c r="N503" s="320">
        <f>N502</f>
        <v>12</v>
      </c>
      <c r="O503" s="320"/>
      <c r="P503" s="320"/>
      <c r="Q503" s="320"/>
      <c r="R503" s="320"/>
      <c r="S503" s="320"/>
      <c r="T503" s="320"/>
      <c r="U503" s="320"/>
      <c r="V503" s="320"/>
      <c r="W503" s="320"/>
      <c r="X503" s="320"/>
      <c r="Y503" s="435">
        <f>Y502</f>
        <v>1</v>
      </c>
      <c r="Z503" s="435">
        <f t="shared" ref="Z503" si="1437">Z502</f>
        <v>0</v>
      </c>
      <c r="AA503" s="435">
        <f t="shared" ref="AA503" si="1438">AA502</f>
        <v>0</v>
      </c>
      <c r="AB503" s="435">
        <f t="shared" ref="AB503" si="1439">AB502</f>
        <v>0</v>
      </c>
      <c r="AC503" s="435">
        <f t="shared" ref="AC503" si="1440">AC502</f>
        <v>0</v>
      </c>
      <c r="AD503" s="435">
        <f t="shared" ref="AD503" si="1441">AD502</f>
        <v>0</v>
      </c>
      <c r="AE503" s="435">
        <f t="shared" ref="AE503" si="1442">AE502</f>
        <v>0</v>
      </c>
      <c r="AF503" s="435">
        <f t="shared" ref="AF503" si="1443">AF502</f>
        <v>0</v>
      </c>
      <c r="AG503" s="435">
        <f t="shared" ref="AG503" si="1444">AG502</f>
        <v>0</v>
      </c>
      <c r="AH503" s="435">
        <f t="shared" ref="AH503" si="1445">AH502</f>
        <v>0</v>
      </c>
      <c r="AI503" s="435">
        <f t="shared" ref="AI503" si="1446">AI502</f>
        <v>0</v>
      </c>
      <c r="AJ503" s="435">
        <f t="shared" ref="AJ503" si="1447">AJ502</f>
        <v>0</v>
      </c>
      <c r="AK503" s="435">
        <f t="shared" ref="AK503" si="1448">AK502</f>
        <v>0</v>
      </c>
      <c r="AL503" s="435">
        <f t="shared" ref="AL503" si="1449">AL502</f>
        <v>0</v>
      </c>
      <c r="AM503" s="331"/>
    </row>
    <row r="504" spans="1:39" ht="15" outlineLevel="1">
      <c r="A504" s="560"/>
      <c r="B504" s="931"/>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436"/>
      <c r="Z504" s="449"/>
      <c r="AA504" s="449"/>
      <c r="AB504" s="449"/>
      <c r="AC504" s="449"/>
      <c r="AD504" s="449"/>
      <c r="AE504" s="449"/>
      <c r="AF504" s="449"/>
      <c r="AG504" s="449"/>
      <c r="AH504" s="449"/>
      <c r="AI504" s="449"/>
      <c r="AJ504" s="449"/>
      <c r="AK504" s="449"/>
      <c r="AL504" s="449"/>
      <c r="AM504" s="331"/>
    </row>
    <row r="505" spans="1:39" ht="15" outlineLevel="1">
      <c r="A505" s="560">
        <v>30</v>
      </c>
      <c r="B505" s="954" t="s">
        <v>123</v>
      </c>
      <c r="C505" s="316" t="s">
        <v>25</v>
      </c>
      <c r="D505" s="320">
        <f>+'[6]2017'!$C$43</f>
        <v>952273.77081996249</v>
      </c>
      <c r="E505" s="320"/>
      <c r="F505" s="320"/>
      <c r="G505" s="320"/>
      <c r="H505" s="320"/>
      <c r="I505" s="320"/>
      <c r="J505" s="320"/>
      <c r="K505" s="320"/>
      <c r="L505" s="320"/>
      <c r="M505" s="320"/>
      <c r="N505" s="320">
        <v>12</v>
      </c>
      <c r="O505" s="320">
        <f>+'[6]2017'!$C$113</f>
        <v>119.08982995384596</v>
      </c>
      <c r="P505" s="320"/>
      <c r="Q505" s="320"/>
      <c r="R505" s="320"/>
      <c r="S505" s="320"/>
      <c r="T505" s="320"/>
      <c r="U505" s="320"/>
      <c r="V505" s="320"/>
      <c r="W505" s="320"/>
      <c r="X505" s="320"/>
      <c r="Y505" s="450"/>
      <c r="Z505" s="434"/>
      <c r="AA505" s="933">
        <v>1</v>
      </c>
      <c r="AB505" s="434"/>
      <c r="AC505" s="434"/>
      <c r="AD505" s="434"/>
      <c r="AE505" s="434"/>
      <c r="AF505" s="439"/>
      <c r="AG505" s="439"/>
      <c r="AH505" s="439"/>
      <c r="AI505" s="439"/>
      <c r="AJ505" s="439"/>
      <c r="AK505" s="439"/>
      <c r="AL505" s="439"/>
      <c r="AM505" s="321">
        <f>SUM(Y505:AL505)</f>
        <v>1</v>
      </c>
    </row>
    <row r="506" spans="1:39" ht="15" outlineLevel="1">
      <c r="A506" s="560"/>
      <c r="B506" s="931" t="s">
        <v>311</v>
      </c>
      <c r="C506" s="316" t="s">
        <v>164</v>
      </c>
      <c r="D506" s="320"/>
      <c r="E506" s="320"/>
      <c r="F506" s="320"/>
      <c r="G506" s="320"/>
      <c r="H506" s="320"/>
      <c r="I506" s="320"/>
      <c r="J506" s="320"/>
      <c r="K506" s="320"/>
      <c r="L506" s="320"/>
      <c r="M506" s="320"/>
      <c r="N506" s="320">
        <f>N505</f>
        <v>12</v>
      </c>
      <c r="O506" s="320"/>
      <c r="P506" s="320"/>
      <c r="Q506" s="320"/>
      <c r="R506" s="320"/>
      <c r="S506" s="320"/>
      <c r="T506" s="320"/>
      <c r="U506" s="320"/>
      <c r="V506" s="320"/>
      <c r="W506" s="320"/>
      <c r="X506" s="320"/>
      <c r="Y506" s="435">
        <f>Y505</f>
        <v>0</v>
      </c>
      <c r="Z506" s="435">
        <f t="shared" ref="Z506" si="1450">Z505</f>
        <v>0</v>
      </c>
      <c r="AA506" s="435">
        <f t="shared" ref="AA506" si="1451">AA505</f>
        <v>1</v>
      </c>
      <c r="AB506" s="435">
        <f t="shared" ref="AB506" si="1452">AB505</f>
        <v>0</v>
      </c>
      <c r="AC506" s="435">
        <f t="shared" ref="AC506" si="1453">AC505</f>
        <v>0</v>
      </c>
      <c r="AD506" s="435">
        <f t="shared" ref="AD506" si="1454">AD505</f>
        <v>0</v>
      </c>
      <c r="AE506" s="435">
        <f t="shared" ref="AE506" si="1455">AE505</f>
        <v>0</v>
      </c>
      <c r="AF506" s="435">
        <f t="shared" ref="AF506" si="1456">AF505</f>
        <v>0</v>
      </c>
      <c r="AG506" s="435">
        <f t="shared" ref="AG506" si="1457">AG505</f>
        <v>0</v>
      </c>
      <c r="AH506" s="435">
        <f t="shared" ref="AH506" si="1458">AH505</f>
        <v>0</v>
      </c>
      <c r="AI506" s="435">
        <f t="shared" ref="AI506" si="1459">AI505</f>
        <v>0</v>
      </c>
      <c r="AJ506" s="435">
        <f t="shared" ref="AJ506" si="1460">AJ505</f>
        <v>0</v>
      </c>
      <c r="AK506" s="435">
        <f t="shared" ref="AK506" si="1461">AK505</f>
        <v>0</v>
      </c>
      <c r="AL506" s="435">
        <f t="shared" ref="AL506" si="1462">AL505</f>
        <v>0</v>
      </c>
      <c r="AM506" s="331"/>
    </row>
    <row r="507" spans="1:39" ht="15" outlineLevel="1">
      <c r="A507" s="560"/>
      <c r="B507" s="931"/>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436"/>
      <c r="Z507" s="449"/>
      <c r="AA507" s="449"/>
      <c r="AB507" s="449"/>
      <c r="AC507" s="449"/>
      <c r="AD507" s="449"/>
      <c r="AE507" s="449"/>
      <c r="AF507" s="449"/>
      <c r="AG507" s="449"/>
      <c r="AH507" s="449"/>
      <c r="AI507" s="449"/>
      <c r="AJ507" s="449"/>
      <c r="AK507" s="449"/>
      <c r="AL507" s="449"/>
      <c r="AM507" s="331"/>
    </row>
    <row r="508" spans="1:39" outlineLevel="1">
      <c r="A508" s="560">
        <v>31</v>
      </c>
      <c r="B508" s="935" t="s">
        <v>835</v>
      </c>
      <c r="C508" s="316" t="s">
        <v>25</v>
      </c>
      <c r="D508" s="320">
        <f>+'[6]2017'!$J$47</f>
        <v>467509.71998708759</v>
      </c>
      <c r="E508" s="320"/>
      <c r="F508" s="320"/>
      <c r="G508" s="320"/>
      <c r="H508" s="320"/>
      <c r="I508" s="320"/>
      <c r="J508" s="320"/>
      <c r="K508" s="320"/>
      <c r="L508" s="320"/>
      <c r="M508" s="320"/>
      <c r="N508" s="320">
        <v>12</v>
      </c>
      <c r="O508" s="320">
        <f>+'[6]2017'!$J$117</f>
        <v>47.906988039313887</v>
      </c>
      <c r="P508" s="320"/>
      <c r="Q508" s="320"/>
      <c r="R508" s="320"/>
      <c r="S508" s="320"/>
      <c r="T508" s="320"/>
      <c r="U508" s="320"/>
      <c r="V508" s="320"/>
      <c r="W508" s="320"/>
      <c r="X508" s="320"/>
      <c r="Y508" s="932">
        <v>1</v>
      </c>
      <c r="Z508" s="434"/>
      <c r="AA508" s="434"/>
      <c r="AB508" s="434"/>
      <c r="AC508" s="434"/>
      <c r="AD508" s="434"/>
      <c r="AE508" s="434"/>
      <c r="AF508" s="439"/>
      <c r="AG508" s="439"/>
      <c r="AH508" s="439"/>
      <c r="AI508" s="439"/>
      <c r="AJ508" s="439"/>
      <c r="AK508" s="439"/>
      <c r="AL508" s="439"/>
      <c r="AM508" s="321">
        <f>SUM(Y508:AL508)</f>
        <v>1</v>
      </c>
    </row>
    <row r="509" spans="1:39" ht="15" outlineLevel="1">
      <c r="A509" s="560"/>
      <c r="B509" s="931" t="s">
        <v>311</v>
      </c>
      <c r="C509" s="316" t="s">
        <v>164</v>
      </c>
      <c r="D509" s="320"/>
      <c r="E509" s="320"/>
      <c r="F509" s="320"/>
      <c r="G509" s="320"/>
      <c r="H509" s="320"/>
      <c r="I509" s="320"/>
      <c r="J509" s="320"/>
      <c r="K509" s="320"/>
      <c r="L509" s="320"/>
      <c r="M509" s="320"/>
      <c r="N509" s="320">
        <f>N508</f>
        <v>12</v>
      </c>
      <c r="O509" s="320"/>
      <c r="P509" s="320"/>
      <c r="Q509" s="320"/>
      <c r="R509" s="320"/>
      <c r="S509" s="320"/>
      <c r="T509" s="320"/>
      <c r="U509" s="320"/>
      <c r="V509" s="320"/>
      <c r="W509" s="320"/>
      <c r="X509" s="320"/>
      <c r="Y509" s="435">
        <f>Y508</f>
        <v>1</v>
      </c>
      <c r="Z509" s="435">
        <f t="shared" ref="Z509" si="1463">Z508</f>
        <v>0</v>
      </c>
      <c r="AA509" s="435">
        <f t="shared" ref="AA509" si="1464">AA508</f>
        <v>0</v>
      </c>
      <c r="AB509" s="435">
        <f t="shared" ref="AB509" si="1465">AB508</f>
        <v>0</v>
      </c>
      <c r="AC509" s="435">
        <f t="shared" ref="AC509" si="1466">AC508</f>
        <v>0</v>
      </c>
      <c r="AD509" s="435">
        <f t="shared" ref="AD509" si="1467">AD508</f>
        <v>0</v>
      </c>
      <c r="AE509" s="435">
        <f t="shared" ref="AE509" si="1468">AE508</f>
        <v>0</v>
      </c>
      <c r="AF509" s="435">
        <f t="shared" ref="AF509" si="1469">AF508</f>
        <v>0</v>
      </c>
      <c r="AG509" s="435">
        <f t="shared" ref="AG509" si="1470">AG508</f>
        <v>0</v>
      </c>
      <c r="AH509" s="435">
        <f t="shared" ref="AH509" si="1471">AH508</f>
        <v>0</v>
      </c>
      <c r="AI509" s="435">
        <f t="shared" ref="AI509" si="1472">AI508</f>
        <v>0</v>
      </c>
      <c r="AJ509" s="435">
        <f t="shared" ref="AJ509" si="1473">AJ508</f>
        <v>0</v>
      </c>
      <c r="AK509" s="435">
        <f t="shared" ref="AK509" si="1474">AK508</f>
        <v>0</v>
      </c>
      <c r="AL509" s="435">
        <f t="shared" ref="AL509" si="1475">AL508</f>
        <v>0</v>
      </c>
      <c r="AM509" s="331"/>
    </row>
    <row r="510" spans="1:39" ht="15" outlineLevel="1">
      <c r="A510" s="560"/>
      <c r="B510" s="954"/>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436"/>
      <c r="Z510" s="449"/>
      <c r="AA510" s="449"/>
      <c r="AB510" s="449"/>
      <c r="AC510" s="449"/>
      <c r="AD510" s="449"/>
      <c r="AE510" s="449"/>
      <c r="AF510" s="449"/>
      <c r="AG510" s="449"/>
      <c r="AH510" s="449"/>
      <c r="AI510" s="449"/>
      <c r="AJ510" s="449"/>
      <c r="AK510" s="449"/>
      <c r="AL510" s="449"/>
      <c r="AM510" s="331"/>
    </row>
    <row r="511" spans="1:39" outlineLevel="1">
      <c r="A511" s="560">
        <v>32</v>
      </c>
      <c r="B511" s="935" t="s">
        <v>836</v>
      </c>
      <c r="C511" s="316" t="s">
        <v>25</v>
      </c>
      <c r="D511" s="320">
        <f>SUM('[6]2017'!$C$35:$G$35)</f>
        <v>755897.48091871967</v>
      </c>
      <c r="E511" s="320"/>
      <c r="F511" s="320"/>
      <c r="G511" s="320"/>
      <c r="H511" s="320"/>
      <c r="I511" s="320"/>
      <c r="J511" s="320"/>
      <c r="K511" s="320"/>
      <c r="L511" s="320"/>
      <c r="M511" s="320"/>
      <c r="N511" s="320">
        <v>12</v>
      </c>
      <c r="O511" s="320">
        <f>SUM('[6]2017'!$C$105:$G$105)</f>
        <v>114.409626808567</v>
      </c>
      <c r="P511" s="320"/>
      <c r="Q511" s="320"/>
      <c r="R511" s="320"/>
      <c r="S511" s="320"/>
      <c r="T511" s="320"/>
      <c r="U511" s="320"/>
      <c r="V511" s="320"/>
      <c r="W511" s="320"/>
      <c r="X511" s="320"/>
      <c r="Y511" s="450"/>
      <c r="Z511" s="933">
        <v>0.75</v>
      </c>
      <c r="AA511" s="933">
        <v>0.25</v>
      </c>
      <c r="AB511" s="434"/>
      <c r="AC511" s="434"/>
      <c r="AD511" s="434"/>
      <c r="AE511" s="434"/>
      <c r="AF511" s="439"/>
      <c r="AG511" s="439"/>
      <c r="AH511" s="439"/>
      <c r="AI511" s="439"/>
      <c r="AJ511" s="439"/>
      <c r="AK511" s="439"/>
      <c r="AL511" s="439"/>
      <c r="AM511" s="321">
        <f>SUM(Y511:AL511)</f>
        <v>1</v>
      </c>
    </row>
    <row r="512" spans="1:39" ht="15" outlineLevel="1">
      <c r="A512" s="560"/>
      <c r="B512" s="931" t="s">
        <v>311</v>
      </c>
      <c r="C512" s="316" t="s">
        <v>164</v>
      </c>
      <c r="D512" s="320"/>
      <c r="E512" s="320"/>
      <c r="F512" s="320"/>
      <c r="G512" s="320"/>
      <c r="H512" s="320"/>
      <c r="I512" s="320"/>
      <c r="J512" s="320"/>
      <c r="K512" s="320"/>
      <c r="L512" s="320"/>
      <c r="M512" s="320"/>
      <c r="N512" s="320">
        <f>N511</f>
        <v>12</v>
      </c>
      <c r="O512" s="320"/>
      <c r="P512" s="320"/>
      <c r="Q512" s="320"/>
      <c r="R512" s="320"/>
      <c r="S512" s="320"/>
      <c r="T512" s="320"/>
      <c r="U512" s="320"/>
      <c r="V512" s="320"/>
      <c r="W512" s="320"/>
      <c r="X512" s="320"/>
      <c r="Y512" s="435">
        <f>Y511</f>
        <v>0</v>
      </c>
      <c r="Z512" s="435">
        <f t="shared" ref="Z512" si="1476">Z511</f>
        <v>0.75</v>
      </c>
      <c r="AA512" s="435">
        <f t="shared" ref="AA512" si="1477">AA511</f>
        <v>0.25</v>
      </c>
      <c r="AB512" s="435">
        <f t="shared" ref="AB512" si="1478">AB511</f>
        <v>0</v>
      </c>
      <c r="AC512" s="435">
        <f t="shared" ref="AC512" si="1479">AC511</f>
        <v>0</v>
      </c>
      <c r="AD512" s="435">
        <f t="shared" ref="AD512" si="1480">AD511</f>
        <v>0</v>
      </c>
      <c r="AE512" s="435">
        <f t="shared" ref="AE512" si="1481">AE511</f>
        <v>0</v>
      </c>
      <c r="AF512" s="435">
        <f t="shared" ref="AF512" si="1482">AF511</f>
        <v>0</v>
      </c>
      <c r="AG512" s="435">
        <f t="shared" ref="AG512" si="1483">AG511</f>
        <v>0</v>
      </c>
      <c r="AH512" s="435">
        <f t="shared" ref="AH512" si="1484">AH511</f>
        <v>0</v>
      </c>
      <c r="AI512" s="435">
        <f t="shared" ref="AI512" si="1485">AI511</f>
        <v>0</v>
      </c>
      <c r="AJ512" s="435">
        <f t="shared" ref="AJ512" si="1486">AJ511</f>
        <v>0</v>
      </c>
      <c r="AK512" s="435">
        <f t="shared" ref="AK512" si="1487">AK511</f>
        <v>0</v>
      </c>
      <c r="AL512" s="435">
        <f t="shared" ref="AL512" si="1488">AL511</f>
        <v>0</v>
      </c>
      <c r="AM512" s="331"/>
    </row>
    <row r="513" spans="1:39" ht="15" outlineLevel="1">
      <c r="A513" s="560"/>
      <c r="B513" s="954"/>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436"/>
      <c r="Z513" s="449"/>
      <c r="AA513" s="449"/>
      <c r="AB513" s="449"/>
      <c r="AC513" s="449"/>
      <c r="AD513" s="449"/>
      <c r="AE513" s="449"/>
      <c r="AF513" s="449"/>
      <c r="AG513" s="449"/>
      <c r="AH513" s="449"/>
      <c r="AI513" s="449"/>
      <c r="AJ513" s="449"/>
      <c r="AK513" s="449"/>
      <c r="AL513" s="449"/>
      <c r="AM513" s="331"/>
    </row>
    <row r="514" spans="1:39" ht="15.6" outlineLevel="1">
      <c r="A514" s="560"/>
      <c r="B514" s="1016" t="s">
        <v>513</v>
      </c>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436"/>
      <c r="Z514" s="449"/>
      <c r="AA514" s="449"/>
      <c r="AB514" s="449"/>
      <c r="AC514" s="449"/>
      <c r="AD514" s="449"/>
      <c r="AE514" s="449"/>
      <c r="AF514" s="449"/>
      <c r="AG514" s="449"/>
      <c r="AH514" s="449"/>
      <c r="AI514" s="449"/>
      <c r="AJ514" s="449"/>
      <c r="AK514" s="449"/>
      <c r="AL514" s="449"/>
      <c r="AM514" s="331"/>
    </row>
    <row r="515" spans="1:39" ht="15" outlineLevel="1">
      <c r="A515" s="560">
        <v>33</v>
      </c>
      <c r="B515" s="954" t="s">
        <v>126</v>
      </c>
      <c r="C515" s="316" t="s">
        <v>25</v>
      </c>
      <c r="D515" s="320">
        <f>SUM('[6]2017'!$C$33:$G$33)</f>
        <v>1340491.4006038113</v>
      </c>
      <c r="E515" s="320"/>
      <c r="F515" s="320"/>
      <c r="G515" s="320"/>
      <c r="H515" s="320"/>
      <c r="I515" s="320"/>
      <c r="J515" s="320"/>
      <c r="K515" s="320"/>
      <c r="L515" s="320"/>
      <c r="M515" s="320"/>
      <c r="N515" s="320">
        <v>12</v>
      </c>
      <c r="O515" s="320">
        <f>SUM('[6]2017'!$C$103:$G$103)</f>
        <v>198.43215692651373</v>
      </c>
      <c r="P515" s="320"/>
      <c r="Q515" s="320"/>
      <c r="R515" s="320"/>
      <c r="S515" s="320"/>
      <c r="T515" s="320"/>
      <c r="U515" s="320"/>
      <c r="V515" s="320"/>
      <c r="W515" s="320"/>
      <c r="X515" s="320"/>
      <c r="Y515" s="450"/>
      <c r="Z515" s="933">
        <f>+'[6]2017'!$T$33</f>
        <v>0.80904648100389576</v>
      </c>
      <c r="AA515" s="933">
        <f>+'[6]2017'!$P$33</f>
        <v>0.19095351899610416</v>
      </c>
      <c r="AB515" s="434"/>
      <c r="AC515" s="434"/>
      <c r="AD515" s="434"/>
      <c r="AE515" s="434"/>
      <c r="AF515" s="439"/>
      <c r="AG515" s="439"/>
      <c r="AH515" s="439"/>
      <c r="AI515" s="439"/>
      <c r="AJ515" s="439"/>
      <c r="AK515" s="439"/>
      <c r="AL515" s="439"/>
      <c r="AM515" s="321">
        <f>SUM(Y515:AL515)</f>
        <v>0.99999999999999989</v>
      </c>
    </row>
    <row r="516" spans="1:39" ht="15" outlineLevel="1">
      <c r="A516" s="560"/>
      <c r="B516" s="931" t="s">
        <v>311</v>
      </c>
      <c r="C516" s="316" t="s">
        <v>164</v>
      </c>
      <c r="D516" s="320"/>
      <c r="E516" s="320"/>
      <c r="F516" s="320"/>
      <c r="G516" s="320"/>
      <c r="H516" s="320"/>
      <c r="I516" s="320"/>
      <c r="J516" s="320"/>
      <c r="K516" s="320"/>
      <c r="L516" s="320"/>
      <c r="M516" s="320"/>
      <c r="N516" s="320">
        <f>N515</f>
        <v>12</v>
      </c>
      <c r="O516" s="320"/>
      <c r="P516" s="320"/>
      <c r="Q516" s="320"/>
      <c r="R516" s="320"/>
      <c r="S516" s="320"/>
      <c r="T516" s="320"/>
      <c r="U516" s="320"/>
      <c r="V516" s="320"/>
      <c r="W516" s="320"/>
      <c r="X516" s="320"/>
      <c r="Y516" s="435">
        <f>Y515</f>
        <v>0</v>
      </c>
      <c r="Z516" s="435">
        <f t="shared" ref="Z516" si="1489">Z515</f>
        <v>0.80904648100389576</v>
      </c>
      <c r="AA516" s="435">
        <f t="shared" ref="AA516" si="1490">AA515</f>
        <v>0.19095351899610416</v>
      </c>
      <c r="AB516" s="435">
        <f t="shared" ref="AB516" si="1491">AB515</f>
        <v>0</v>
      </c>
      <c r="AC516" s="435">
        <f t="shared" ref="AC516" si="1492">AC515</f>
        <v>0</v>
      </c>
      <c r="AD516" s="435">
        <f t="shared" ref="AD516" si="1493">AD515</f>
        <v>0</v>
      </c>
      <c r="AE516" s="435">
        <f t="shared" ref="AE516" si="1494">AE515</f>
        <v>0</v>
      </c>
      <c r="AF516" s="435">
        <f t="shared" ref="AF516" si="1495">AF515</f>
        <v>0</v>
      </c>
      <c r="AG516" s="435">
        <f t="shared" ref="AG516" si="1496">AG515</f>
        <v>0</v>
      </c>
      <c r="AH516" s="435">
        <f t="shared" ref="AH516" si="1497">AH515</f>
        <v>0</v>
      </c>
      <c r="AI516" s="435">
        <f t="shared" ref="AI516" si="1498">AI515</f>
        <v>0</v>
      </c>
      <c r="AJ516" s="435">
        <f t="shared" ref="AJ516" si="1499">AJ515</f>
        <v>0</v>
      </c>
      <c r="AK516" s="435">
        <f t="shared" ref="AK516" si="1500">AK515</f>
        <v>0</v>
      </c>
      <c r="AL516" s="435">
        <f t="shared" ref="AL516" si="1501">AL515</f>
        <v>0</v>
      </c>
      <c r="AM516" s="331"/>
    </row>
    <row r="517" spans="1:39" ht="15" outlineLevel="1">
      <c r="A517" s="560"/>
      <c r="B517" s="954"/>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436"/>
      <c r="Z517" s="449"/>
      <c r="AA517" s="449"/>
      <c r="AB517" s="449"/>
      <c r="AC517" s="449"/>
      <c r="AD517" s="449"/>
      <c r="AE517" s="449"/>
      <c r="AF517" s="449"/>
      <c r="AG517" s="449"/>
      <c r="AH517" s="449"/>
      <c r="AI517" s="449"/>
      <c r="AJ517" s="449"/>
      <c r="AK517" s="449"/>
      <c r="AL517" s="449"/>
      <c r="AM517" s="331"/>
    </row>
    <row r="518" spans="1:39" outlineLevel="1">
      <c r="A518" s="560">
        <v>34</v>
      </c>
      <c r="B518" s="935" t="s">
        <v>837</v>
      </c>
      <c r="C518" s="316" t="s">
        <v>25</v>
      </c>
      <c r="D518" s="320">
        <f>+'[6]2017'!$C$37</f>
        <v>241357.08080497739</v>
      </c>
      <c r="E518" s="320"/>
      <c r="F518" s="320"/>
      <c r="G518" s="320"/>
      <c r="H518" s="320"/>
      <c r="I518" s="320"/>
      <c r="J518" s="320"/>
      <c r="K518" s="320"/>
      <c r="L518" s="320"/>
      <c r="M518" s="320"/>
      <c r="N518" s="320">
        <v>12</v>
      </c>
      <c r="O518" s="320"/>
      <c r="P518" s="320"/>
      <c r="Q518" s="320"/>
      <c r="R518" s="320"/>
      <c r="S518" s="320"/>
      <c r="T518" s="320"/>
      <c r="U518" s="320"/>
      <c r="V518" s="320"/>
      <c r="W518" s="320"/>
      <c r="X518" s="320"/>
      <c r="Y518" s="450"/>
      <c r="Z518" s="434"/>
      <c r="AA518" s="933">
        <v>1</v>
      </c>
      <c r="AB518" s="434"/>
      <c r="AC518" s="434"/>
      <c r="AD518" s="434"/>
      <c r="AE518" s="434"/>
      <c r="AF518" s="439"/>
      <c r="AG518" s="439"/>
      <c r="AH518" s="439"/>
      <c r="AI518" s="439"/>
      <c r="AJ518" s="439"/>
      <c r="AK518" s="439"/>
      <c r="AL518" s="439"/>
      <c r="AM518" s="321">
        <f>SUM(Y518:AL518)</f>
        <v>1</v>
      </c>
    </row>
    <row r="519" spans="1:39" ht="15" outlineLevel="1">
      <c r="A519" s="560"/>
      <c r="B519" s="931" t="s">
        <v>311</v>
      </c>
      <c r="C519" s="316" t="s">
        <v>164</v>
      </c>
      <c r="D519" s="320"/>
      <c r="E519" s="320"/>
      <c r="F519" s="320"/>
      <c r="G519" s="320"/>
      <c r="H519" s="320"/>
      <c r="I519" s="320"/>
      <c r="J519" s="320"/>
      <c r="K519" s="320"/>
      <c r="L519" s="320"/>
      <c r="M519" s="320"/>
      <c r="N519" s="320">
        <f>N518</f>
        <v>12</v>
      </c>
      <c r="O519" s="320"/>
      <c r="P519" s="320"/>
      <c r="Q519" s="320"/>
      <c r="R519" s="320"/>
      <c r="S519" s="320"/>
      <c r="T519" s="320"/>
      <c r="U519" s="320"/>
      <c r="V519" s="320"/>
      <c r="W519" s="320"/>
      <c r="X519" s="320"/>
      <c r="Y519" s="435">
        <f>Y518</f>
        <v>0</v>
      </c>
      <c r="Z519" s="435">
        <f t="shared" ref="Z519" si="1502">Z518</f>
        <v>0</v>
      </c>
      <c r="AA519" s="435">
        <f t="shared" ref="AA519" si="1503">AA518</f>
        <v>1</v>
      </c>
      <c r="AB519" s="435">
        <f t="shared" ref="AB519" si="1504">AB518</f>
        <v>0</v>
      </c>
      <c r="AC519" s="435">
        <f t="shared" ref="AC519" si="1505">AC518</f>
        <v>0</v>
      </c>
      <c r="AD519" s="435">
        <f t="shared" ref="AD519" si="1506">AD518</f>
        <v>0</v>
      </c>
      <c r="AE519" s="435">
        <f t="shared" ref="AE519" si="1507">AE518</f>
        <v>0</v>
      </c>
      <c r="AF519" s="435">
        <f t="shared" ref="AF519" si="1508">AF518</f>
        <v>0</v>
      </c>
      <c r="AG519" s="435">
        <f t="shared" ref="AG519" si="1509">AG518</f>
        <v>0</v>
      </c>
      <c r="AH519" s="435">
        <f t="shared" ref="AH519" si="1510">AH518</f>
        <v>0</v>
      </c>
      <c r="AI519" s="435">
        <f t="shared" ref="AI519" si="1511">AI518</f>
        <v>0</v>
      </c>
      <c r="AJ519" s="435">
        <f t="shared" ref="AJ519" si="1512">AJ518</f>
        <v>0</v>
      </c>
      <c r="AK519" s="435">
        <f t="shared" ref="AK519" si="1513">AK518</f>
        <v>0</v>
      </c>
      <c r="AL519" s="435">
        <f t="shared" ref="AL519" si="1514">AL518</f>
        <v>0</v>
      </c>
      <c r="AM519" s="331"/>
    </row>
    <row r="520" spans="1:39" ht="15" outlineLevel="1">
      <c r="A520" s="560"/>
      <c r="B520" s="954"/>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436"/>
      <c r="Z520" s="449"/>
      <c r="AA520" s="449"/>
      <c r="AB520" s="449"/>
      <c r="AC520" s="449"/>
      <c r="AD520" s="449"/>
      <c r="AE520" s="449"/>
      <c r="AF520" s="449"/>
      <c r="AG520" s="449"/>
      <c r="AH520" s="449"/>
      <c r="AI520" s="449"/>
      <c r="AJ520" s="449"/>
      <c r="AK520" s="449"/>
      <c r="AL520" s="449"/>
      <c r="AM520" s="331"/>
    </row>
    <row r="521" spans="1:39" ht="15" outlineLevel="1">
      <c r="A521" s="560">
        <v>35</v>
      </c>
      <c r="B521" s="954" t="s">
        <v>128</v>
      </c>
      <c r="C521" s="316" t="s">
        <v>25</v>
      </c>
      <c r="D521" s="320">
        <f>+'[6]2017'!$J$46</f>
        <v>6170846.5906577576</v>
      </c>
      <c r="E521" s="320"/>
      <c r="F521" s="320"/>
      <c r="G521" s="320"/>
      <c r="H521" s="320"/>
      <c r="I521" s="320"/>
      <c r="J521" s="320"/>
      <c r="K521" s="320"/>
      <c r="L521" s="320"/>
      <c r="M521" s="320"/>
      <c r="N521" s="320">
        <v>0</v>
      </c>
      <c r="O521" s="320">
        <f>+'[6]2017'!$J$116</f>
        <v>985.87278051122053</v>
      </c>
      <c r="P521" s="320"/>
      <c r="Q521" s="320"/>
      <c r="R521" s="320"/>
      <c r="S521" s="320"/>
      <c r="T521" s="320"/>
      <c r="U521" s="320"/>
      <c r="V521" s="320"/>
      <c r="W521" s="320"/>
      <c r="X521" s="320"/>
      <c r="Y521" s="932">
        <v>1</v>
      </c>
      <c r="Z521" s="434"/>
      <c r="AA521" s="434"/>
      <c r="AB521" s="434"/>
      <c r="AC521" s="434"/>
      <c r="AD521" s="434"/>
      <c r="AE521" s="434"/>
      <c r="AF521" s="439"/>
      <c r="AG521" s="439"/>
      <c r="AH521" s="439"/>
      <c r="AI521" s="439"/>
      <c r="AJ521" s="439"/>
      <c r="AK521" s="439"/>
      <c r="AL521" s="439"/>
      <c r="AM521" s="321">
        <f>SUM(Y521:AL521)</f>
        <v>1</v>
      </c>
    </row>
    <row r="522" spans="1:39" ht="15" outlineLevel="1">
      <c r="A522" s="560"/>
      <c r="B522" s="931" t="s">
        <v>311</v>
      </c>
      <c r="C522" s="316" t="s">
        <v>164</v>
      </c>
      <c r="D522" s="320"/>
      <c r="E522" s="320"/>
      <c r="F522" s="320"/>
      <c r="G522" s="320"/>
      <c r="H522" s="320"/>
      <c r="I522" s="320"/>
      <c r="J522" s="320"/>
      <c r="K522" s="320"/>
      <c r="L522" s="320"/>
      <c r="M522" s="320"/>
      <c r="N522" s="320">
        <f>N521</f>
        <v>0</v>
      </c>
      <c r="O522" s="320"/>
      <c r="P522" s="320"/>
      <c r="Q522" s="320"/>
      <c r="R522" s="320"/>
      <c r="S522" s="320"/>
      <c r="T522" s="320"/>
      <c r="U522" s="320"/>
      <c r="V522" s="320"/>
      <c r="W522" s="320"/>
      <c r="X522" s="320"/>
      <c r="Y522" s="435">
        <f>Y521</f>
        <v>1</v>
      </c>
      <c r="Z522" s="435">
        <f t="shared" ref="Z522" si="1515">Z521</f>
        <v>0</v>
      </c>
      <c r="AA522" s="435">
        <f t="shared" ref="AA522" si="1516">AA521</f>
        <v>0</v>
      </c>
      <c r="AB522" s="435">
        <f t="shared" ref="AB522" si="1517">AB521</f>
        <v>0</v>
      </c>
      <c r="AC522" s="435">
        <f t="shared" ref="AC522" si="1518">AC521</f>
        <v>0</v>
      </c>
      <c r="AD522" s="435">
        <f t="shared" ref="AD522" si="1519">AD521</f>
        <v>0</v>
      </c>
      <c r="AE522" s="435">
        <f t="shared" ref="AE522" si="1520">AE521</f>
        <v>0</v>
      </c>
      <c r="AF522" s="435">
        <f t="shared" ref="AF522" si="1521">AF521</f>
        <v>0</v>
      </c>
      <c r="AG522" s="435">
        <f t="shared" ref="AG522" si="1522">AG521</f>
        <v>0</v>
      </c>
      <c r="AH522" s="435">
        <f t="shared" ref="AH522" si="1523">AH521</f>
        <v>0</v>
      </c>
      <c r="AI522" s="435">
        <f t="shared" ref="AI522" si="1524">AI521</f>
        <v>0</v>
      </c>
      <c r="AJ522" s="435">
        <f t="shared" ref="AJ522" si="1525">AJ521</f>
        <v>0</v>
      </c>
      <c r="AK522" s="435">
        <f t="shared" ref="AK522" si="1526">AK521</f>
        <v>0</v>
      </c>
      <c r="AL522" s="435">
        <f t="shared" ref="AL522" si="1527">AL521</f>
        <v>0</v>
      </c>
      <c r="AM522" s="331"/>
    </row>
    <row r="523" spans="1:39" ht="15" outlineLevel="1">
      <c r="A523" s="560"/>
      <c r="B523" s="931"/>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436"/>
      <c r="Z523" s="449"/>
      <c r="AA523" s="449"/>
      <c r="AB523" s="449"/>
      <c r="AC523" s="449"/>
      <c r="AD523" s="449"/>
      <c r="AE523" s="449"/>
      <c r="AF523" s="449"/>
      <c r="AG523" s="449"/>
      <c r="AH523" s="449"/>
      <c r="AI523" s="449"/>
      <c r="AJ523" s="449"/>
      <c r="AK523" s="449"/>
      <c r="AL523" s="449"/>
      <c r="AM523" s="331"/>
    </row>
    <row r="524" spans="1:39" ht="15.6" outlineLevel="1">
      <c r="A524" s="560"/>
      <c r="B524" s="1016" t="s">
        <v>514</v>
      </c>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436"/>
      <c r="Z524" s="449"/>
      <c r="AA524" s="449"/>
      <c r="AB524" s="449"/>
      <c r="AC524" s="449"/>
      <c r="AD524" s="449"/>
      <c r="AE524" s="449"/>
      <c r="AF524" s="449"/>
      <c r="AG524" s="449"/>
      <c r="AH524" s="449"/>
      <c r="AI524" s="449"/>
      <c r="AJ524" s="449"/>
      <c r="AK524" s="449"/>
      <c r="AL524" s="449"/>
      <c r="AM524" s="331"/>
    </row>
    <row r="525" spans="1:39" ht="30" outlineLevel="1">
      <c r="A525" s="560">
        <v>36</v>
      </c>
      <c r="B525" s="954" t="s">
        <v>129</v>
      </c>
      <c r="C525" s="316" t="s">
        <v>25</v>
      </c>
      <c r="D525" s="320"/>
      <c r="E525" s="320"/>
      <c r="F525" s="320"/>
      <c r="G525" s="320"/>
      <c r="H525" s="320"/>
      <c r="I525" s="320"/>
      <c r="J525" s="320"/>
      <c r="K525" s="320"/>
      <c r="L525" s="320"/>
      <c r="M525" s="320"/>
      <c r="N525" s="320">
        <v>0</v>
      </c>
      <c r="O525" s="320"/>
      <c r="P525" s="320"/>
      <c r="Q525" s="320"/>
      <c r="R525" s="320"/>
      <c r="S525" s="320"/>
      <c r="T525" s="320"/>
      <c r="U525" s="320"/>
      <c r="V525" s="320"/>
      <c r="W525" s="320"/>
      <c r="X525" s="320"/>
      <c r="Y525" s="450"/>
      <c r="Z525" s="434"/>
      <c r="AA525" s="434"/>
      <c r="AB525" s="434"/>
      <c r="AC525" s="434"/>
      <c r="AD525" s="434"/>
      <c r="AE525" s="434"/>
      <c r="AF525" s="439"/>
      <c r="AG525" s="439"/>
      <c r="AH525" s="439"/>
      <c r="AI525" s="439"/>
      <c r="AJ525" s="439"/>
      <c r="AK525" s="439"/>
      <c r="AL525" s="439"/>
      <c r="AM525" s="321">
        <f>SUM(Y525:AL525)</f>
        <v>0</v>
      </c>
    </row>
    <row r="526" spans="1:39" ht="15" outlineLevel="1">
      <c r="A526" s="560"/>
      <c r="B526" s="931" t="s">
        <v>311</v>
      </c>
      <c r="C526" s="316" t="s">
        <v>164</v>
      </c>
      <c r="D526" s="320"/>
      <c r="E526" s="320"/>
      <c r="F526" s="320"/>
      <c r="G526" s="320"/>
      <c r="H526" s="320"/>
      <c r="I526" s="320"/>
      <c r="J526" s="320"/>
      <c r="K526" s="320"/>
      <c r="L526" s="320"/>
      <c r="M526" s="320"/>
      <c r="N526" s="320">
        <f>N525</f>
        <v>0</v>
      </c>
      <c r="O526" s="320"/>
      <c r="P526" s="320"/>
      <c r="Q526" s="320"/>
      <c r="R526" s="320"/>
      <c r="S526" s="320"/>
      <c r="T526" s="320"/>
      <c r="U526" s="320"/>
      <c r="V526" s="320"/>
      <c r="W526" s="320"/>
      <c r="X526" s="320"/>
      <c r="Y526" s="435">
        <f>Y525</f>
        <v>0</v>
      </c>
      <c r="Z526" s="435">
        <f t="shared" ref="Z526" si="1528">Z525</f>
        <v>0</v>
      </c>
      <c r="AA526" s="435">
        <f t="shared" ref="AA526" si="1529">AA525</f>
        <v>0</v>
      </c>
      <c r="AB526" s="435">
        <f t="shared" ref="AB526" si="1530">AB525</f>
        <v>0</v>
      </c>
      <c r="AC526" s="435">
        <f t="shared" ref="AC526" si="1531">AC525</f>
        <v>0</v>
      </c>
      <c r="AD526" s="435">
        <f t="shared" ref="AD526" si="1532">AD525</f>
        <v>0</v>
      </c>
      <c r="AE526" s="435">
        <f t="shared" ref="AE526" si="1533">AE525</f>
        <v>0</v>
      </c>
      <c r="AF526" s="435">
        <f t="shared" ref="AF526" si="1534">AF525</f>
        <v>0</v>
      </c>
      <c r="AG526" s="435">
        <f t="shared" ref="AG526" si="1535">AG525</f>
        <v>0</v>
      </c>
      <c r="AH526" s="435">
        <f t="shared" ref="AH526" si="1536">AH525</f>
        <v>0</v>
      </c>
      <c r="AI526" s="435">
        <f t="shared" ref="AI526" si="1537">AI525</f>
        <v>0</v>
      </c>
      <c r="AJ526" s="435">
        <f t="shared" ref="AJ526" si="1538">AJ525</f>
        <v>0</v>
      </c>
      <c r="AK526" s="435">
        <f t="shared" ref="AK526" si="1539">AK525</f>
        <v>0</v>
      </c>
      <c r="AL526" s="435">
        <f t="shared" ref="AL526" si="1540">AL525</f>
        <v>0</v>
      </c>
      <c r="AM526" s="331"/>
    </row>
    <row r="527" spans="1:39" ht="15" outlineLevel="1">
      <c r="A527" s="560"/>
      <c r="B527" s="954"/>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436"/>
      <c r="Z527" s="449"/>
      <c r="AA527" s="449"/>
      <c r="AB527" s="449"/>
      <c r="AC527" s="449"/>
      <c r="AD527" s="449"/>
      <c r="AE527" s="449"/>
      <c r="AF527" s="449"/>
      <c r="AG527" s="449"/>
      <c r="AH527" s="449"/>
      <c r="AI527" s="449"/>
      <c r="AJ527" s="449"/>
      <c r="AK527" s="449"/>
      <c r="AL527" s="449"/>
      <c r="AM527" s="331"/>
    </row>
    <row r="528" spans="1:39" ht="15" outlineLevel="1">
      <c r="A528" s="560">
        <v>37</v>
      </c>
      <c r="B528" s="954" t="s">
        <v>130</v>
      </c>
      <c r="C528" s="316" t="s">
        <v>25</v>
      </c>
      <c r="D528" s="320"/>
      <c r="E528" s="320"/>
      <c r="F528" s="320"/>
      <c r="G528" s="320"/>
      <c r="H528" s="320"/>
      <c r="I528" s="320"/>
      <c r="J528" s="320"/>
      <c r="K528" s="320"/>
      <c r="L528" s="320"/>
      <c r="M528" s="320"/>
      <c r="N528" s="320">
        <v>0</v>
      </c>
      <c r="O528" s="320"/>
      <c r="P528" s="320"/>
      <c r="Q528" s="320"/>
      <c r="R528" s="320"/>
      <c r="S528" s="320"/>
      <c r="T528" s="320"/>
      <c r="U528" s="320"/>
      <c r="V528" s="320"/>
      <c r="W528" s="320"/>
      <c r="X528" s="320"/>
      <c r="Y528" s="450"/>
      <c r="Z528" s="434"/>
      <c r="AA528" s="434"/>
      <c r="AB528" s="434"/>
      <c r="AC528" s="434"/>
      <c r="AD528" s="434"/>
      <c r="AE528" s="434"/>
      <c r="AF528" s="439"/>
      <c r="AG528" s="439"/>
      <c r="AH528" s="439"/>
      <c r="AI528" s="439"/>
      <c r="AJ528" s="439"/>
      <c r="AK528" s="439"/>
      <c r="AL528" s="439"/>
      <c r="AM528" s="321">
        <f>SUM(Y528:AL528)</f>
        <v>0</v>
      </c>
    </row>
    <row r="529" spans="1:39" ht="15" outlineLevel="1">
      <c r="A529" s="560"/>
      <c r="B529" s="931" t="s">
        <v>311</v>
      </c>
      <c r="C529" s="316" t="s">
        <v>164</v>
      </c>
      <c r="D529" s="320"/>
      <c r="E529" s="320"/>
      <c r="F529" s="320"/>
      <c r="G529" s="320"/>
      <c r="H529" s="320"/>
      <c r="I529" s="320"/>
      <c r="J529" s="320"/>
      <c r="K529" s="320"/>
      <c r="L529" s="320"/>
      <c r="M529" s="320"/>
      <c r="N529" s="320">
        <f>N528</f>
        <v>0</v>
      </c>
      <c r="O529" s="320"/>
      <c r="P529" s="320"/>
      <c r="Q529" s="320"/>
      <c r="R529" s="320"/>
      <c r="S529" s="320"/>
      <c r="T529" s="320"/>
      <c r="U529" s="320"/>
      <c r="V529" s="320"/>
      <c r="W529" s="320"/>
      <c r="X529" s="320"/>
      <c r="Y529" s="435">
        <f>Y528</f>
        <v>0</v>
      </c>
      <c r="Z529" s="435">
        <f t="shared" ref="Z529" si="1541">Z528</f>
        <v>0</v>
      </c>
      <c r="AA529" s="435">
        <f t="shared" ref="AA529" si="1542">AA528</f>
        <v>0</v>
      </c>
      <c r="AB529" s="435">
        <f t="shared" ref="AB529" si="1543">AB528</f>
        <v>0</v>
      </c>
      <c r="AC529" s="435">
        <f t="shared" ref="AC529" si="1544">AC528</f>
        <v>0</v>
      </c>
      <c r="AD529" s="435">
        <f t="shared" ref="AD529" si="1545">AD528</f>
        <v>0</v>
      </c>
      <c r="AE529" s="435">
        <f t="shared" ref="AE529" si="1546">AE528</f>
        <v>0</v>
      </c>
      <c r="AF529" s="435">
        <f t="shared" ref="AF529" si="1547">AF528</f>
        <v>0</v>
      </c>
      <c r="AG529" s="435">
        <f t="shared" ref="AG529" si="1548">AG528</f>
        <v>0</v>
      </c>
      <c r="AH529" s="435">
        <f t="shared" ref="AH529" si="1549">AH528</f>
        <v>0</v>
      </c>
      <c r="AI529" s="435">
        <f t="shared" ref="AI529" si="1550">AI528</f>
        <v>0</v>
      </c>
      <c r="AJ529" s="435">
        <f t="shared" ref="AJ529" si="1551">AJ528</f>
        <v>0</v>
      </c>
      <c r="AK529" s="435">
        <f t="shared" ref="AK529" si="1552">AK528</f>
        <v>0</v>
      </c>
      <c r="AL529" s="435">
        <f t="shared" ref="AL529" si="1553">AL528</f>
        <v>0</v>
      </c>
      <c r="AM529" s="331"/>
    </row>
    <row r="530" spans="1:39" ht="15" outlineLevel="1">
      <c r="A530" s="560"/>
      <c r="B530" s="954"/>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436"/>
      <c r="Z530" s="449"/>
      <c r="AA530" s="449"/>
      <c r="AB530" s="449"/>
      <c r="AC530" s="449"/>
      <c r="AD530" s="449"/>
      <c r="AE530" s="449"/>
      <c r="AF530" s="449"/>
      <c r="AG530" s="449"/>
      <c r="AH530" s="449"/>
      <c r="AI530" s="449"/>
      <c r="AJ530" s="449"/>
      <c r="AK530" s="449"/>
      <c r="AL530" s="449"/>
      <c r="AM530" s="331"/>
    </row>
    <row r="531" spans="1:39" ht="15" outlineLevel="1">
      <c r="A531" s="560">
        <v>38</v>
      </c>
      <c r="B531" s="954" t="s">
        <v>131</v>
      </c>
      <c r="C531" s="316" t="s">
        <v>25</v>
      </c>
      <c r="D531" s="320"/>
      <c r="E531" s="320"/>
      <c r="F531" s="320"/>
      <c r="G531" s="320"/>
      <c r="H531" s="320"/>
      <c r="I531" s="320"/>
      <c r="J531" s="320"/>
      <c r="K531" s="320"/>
      <c r="L531" s="320"/>
      <c r="M531" s="320"/>
      <c r="N531" s="320">
        <v>0</v>
      </c>
      <c r="O531" s="320"/>
      <c r="P531" s="320"/>
      <c r="Q531" s="320"/>
      <c r="R531" s="320"/>
      <c r="S531" s="320"/>
      <c r="T531" s="320"/>
      <c r="U531" s="320"/>
      <c r="V531" s="320"/>
      <c r="W531" s="320"/>
      <c r="X531" s="320"/>
      <c r="Y531" s="450"/>
      <c r="Z531" s="434"/>
      <c r="AA531" s="434"/>
      <c r="AB531" s="434"/>
      <c r="AC531" s="434"/>
      <c r="AD531" s="434"/>
      <c r="AE531" s="434"/>
      <c r="AF531" s="439"/>
      <c r="AG531" s="439"/>
      <c r="AH531" s="439"/>
      <c r="AI531" s="439"/>
      <c r="AJ531" s="439"/>
      <c r="AK531" s="439"/>
      <c r="AL531" s="439"/>
      <c r="AM531" s="321">
        <f>SUM(Y531:AL531)</f>
        <v>0</v>
      </c>
    </row>
    <row r="532" spans="1:39" ht="15" outlineLevel="1">
      <c r="A532" s="560"/>
      <c r="B532" s="931" t="s">
        <v>311</v>
      </c>
      <c r="C532" s="316" t="s">
        <v>164</v>
      </c>
      <c r="D532" s="320"/>
      <c r="E532" s="320"/>
      <c r="F532" s="320"/>
      <c r="G532" s="320"/>
      <c r="H532" s="320"/>
      <c r="I532" s="320"/>
      <c r="J532" s="320"/>
      <c r="K532" s="320"/>
      <c r="L532" s="320"/>
      <c r="M532" s="320"/>
      <c r="N532" s="320">
        <f>N531</f>
        <v>0</v>
      </c>
      <c r="O532" s="320"/>
      <c r="P532" s="320"/>
      <c r="Q532" s="320"/>
      <c r="R532" s="320"/>
      <c r="S532" s="320"/>
      <c r="T532" s="320"/>
      <c r="U532" s="320"/>
      <c r="V532" s="320"/>
      <c r="W532" s="320"/>
      <c r="X532" s="320"/>
      <c r="Y532" s="435">
        <f>Y531</f>
        <v>0</v>
      </c>
      <c r="Z532" s="435">
        <f t="shared" ref="Z532" si="1554">Z531</f>
        <v>0</v>
      </c>
      <c r="AA532" s="435">
        <f t="shared" ref="AA532" si="1555">AA531</f>
        <v>0</v>
      </c>
      <c r="AB532" s="435">
        <f t="shared" ref="AB532" si="1556">AB531</f>
        <v>0</v>
      </c>
      <c r="AC532" s="435">
        <f t="shared" ref="AC532" si="1557">AC531</f>
        <v>0</v>
      </c>
      <c r="AD532" s="435">
        <f t="shared" ref="AD532" si="1558">AD531</f>
        <v>0</v>
      </c>
      <c r="AE532" s="435">
        <f t="shared" ref="AE532" si="1559">AE531</f>
        <v>0</v>
      </c>
      <c r="AF532" s="435">
        <f t="shared" ref="AF532" si="1560">AF531</f>
        <v>0</v>
      </c>
      <c r="AG532" s="435">
        <f t="shared" ref="AG532" si="1561">AG531</f>
        <v>0</v>
      </c>
      <c r="AH532" s="435">
        <f t="shared" ref="AH532" si="1562">AH531</f>
        <v>0</v>
      </c>
      <c r="AI532" s="435">
        <f t="shared" ref="AI532" si="1563">AI531</f>
        <v>0</v>
      </c>
      <c r="AJ532" s="435">
        <f t="shared" ref="AJ532" si="1564">AJ531</f>
        <v>0</v>
      </c>
      <c r="AK532" s="435">
        <f t="shared" ref="AK532" si="1565">AK531</f>
        <v>0</v>
      </c>
      <c r="AL532" s="435">
        <f t="shared" ref="AL532" si="1566">AL531</f>
        <v>0</v>
      </c>
      <c r="AM532" s="331"/>
    </row>
    <row r="533" spans="1:39" ht="15" outlineLevel="1">
      <c r="A533" s="560"/>
      <c r="B533" s="954"/>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436"/>
      <c r="Z533" s="449"/>
      <c r="AA533" s="449"/>
      <c r="AB533" s="449"/>
      <c r="AC533" s="449"/>
      <c r="AD533" s="449"/>
      <c r="AE533" s="449"/>
      <c r="AF533" s="449"/>
      <c r="AG533" s="449"/>
      <c r="AH533" s="449"/>
      <c r="AI533" s="449"/>
      <c r="AJ533" s="449"/>
      <c r="AK533" s="449"/>
      <c r="AL533" s="449"/>
      <c r="AM533" s="331"/>
    </row>
    <row r="534" spans="1:39" ht="15" outlineLevel="1">
      <c r="A534" s="560">
        <v>39</v>
      </c>
      <c r="B534" s="954" t="s">
        <v>132</v>
      </c>
      <c r="C534" s="316" t="s">
        <v>25</v>
      </c>
      <c r="D534" s="320"/>
      <c r="E534" s="320"/>
      <c r="F534" s="320"/>
      <c r="G534" s="320"/>
      <c r="H534" s="320"/>
      <c r="I534" s="320"/>
      <c r="J534" s="320"/>
      <c r="K534" s="320"/>
      <c r="L534" s="320"/>
      <c r="M534" s="320"/>
      <c r="N534" s="320">
        <v>0</v>
      </c>
      <c r="O534" s="320"/>
      <c r="P534" s="320"/>
      <c r="Q534" s="320"/>
      <c r="R534" s="320"/>
      <c r="S534" s="320"/>
      <c r="T534" s="320"/>
      <c r="U534" s="320"/>
      <c r="V534" s="320"/>
      <c r="W534" s="320"/>
      <c r="X534" s="320"/>
      <c r="Y534" s="450"/>
      <c r="Z534" s="434"/>
      <c r="AA534" s="434"/>
      <c r="AB534" s="434"/>
      <c r="AC534" s="434"/>
      <c r="AD534" s="434"/>
      <c r="AE534" s="434"/>
      <c r="AF534" s="439"/>
      <c r="AG534" s="439"/>
      <c r="AH534" s="439"/>
      <c r="AI534" s="439"/>
      <c r="AJ534" s="439"/>
      <c r="AK534" s="439"/>
      <c r="AL534" s="439"/>
      <c r="AM534" s="321">
        <f>SUM(Y534:AL534)</f>
        <v>0</v>
      </c>
    </row>
    <row r="535" spans="1:39" ht="15" outlineLevel="1">
      <c r="A535" s="560"/>
      <c r="B535" s="931" t="s">
        <v>311</v>
      </c>
      <c r="C535" s="316" t="s">
        <v>164</v>
      </c>
      <c r="D535" s="320"/>
      <c r="E535" s="320"/>
      <c r="F535" s="320"/>
      <c r="G535" s="320"/>
      <c r="H535" s="320"/>
      <c r="I535" s="320"/>
      <c r="J535" s="320"/>
      <c r="K535" s="320"/>
      <c r="L535" s="320"/>
      <c r="M535" s="320"/>
      <c r="N535" s="320">
        <f>N534</f>
        <v>0</v>
      </c>
      <c r="O535" s="320"/>
      <c r="P535" s="320"/>
      <c r="Q535" s="320"/>
      <c r="R535" s="320"/>
      <c r="S535" s="320"/>
      <c r="T535" s="320"/>
      <c r="U535" s="320"/>
      <c r="V535" s="320"/>
      <c r="W535" s="320"/>
      <c r="X535" s="320"/>
      <c r="Y535" s="435">
        <f>Y534</f>
        <v>0</v>
      </c>
      <c r="Z535" s="435">
        <f t="shared" ref="Z535" si="1567">Z534</f>
        <v>0</v>
      </c>
      <c r="AA535" s="435">
        <f t="shared" ref="AA535" si="1568">AA534</f>
        <v>0</v>
      </c>
      <c r="AB535" s="435">
        <f t="shared" ref="AB535" si="1569">AB534</f>
        <v>0</v>
      </c>
      <c r="AC535" s="435">
        <f t="shared" ref="AC535" si="1570">AC534</f>
        <v>0</v>
      </c>
      <c r="AD535" s="435">
        <f t="shared" ref="AD535" si="1571">AD534</f>
        <v>0</v>
      </c>
      <c r="AE535" s="435">
        <f t="shared" ref="AE535" si="1572">AE534</f>
        <v>0</v>
      </c>
      <c r="AF535" s="435">
        <f t="shared" ref="AF535" si="1573">AF534</f>
        <v>0</v>
      </c>
      <c r="AG535" s="435">
        <f t="shared" ref="AG535" si="1574">AG534</f>
        <v>0</v>
      </c>
      <c r="AH535" s="435">
        <f t="shared" ref="AH535" si="1575">AH534</f>
        <v>0</v>
      </c>
      <c r="AI535" s="435">
        <f t="shared" ref="AI535" si="1576">AI534</f>
        <v>0</v>
      </c>
      <c r="AJ535" s="435">
        <f t="shared" ref="AJ535" si="1577">AJ534</f>
        <v>0</v>
      </c>
      <c r="AK535" s="435">
        <f t="shared" ref="AK535" si="1578">AK534</f>
        <v>0</v>
      </c>
      <c r="AL535" s="435">
        <f t="shared" ref="AL535" si="1579">AL534</f>
        <v>0</v>
      </c>
      <c r="AM535" s="331"/>
    </row>
    <row r="536" spans="1:39" ht="15" outlineLevel="1">
      <c r="A536" s="560"/>
      <c r="B536" s="954"/>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436"/>
      <c r="Z536" s="449"/>
      <c r="AA536" s="449"/>
      <c r="AB536" s="449"/>
      <c r="AC536" s="449"/>
      <c r="AD536" s="449"/>
      <c r="AE536" s="449"/>
      <c r="AF536" s="449"/>
      <c r="AG536" s="449"/>
      <c r="AH536" s="449"/>
      <c r="AI536" s="449"/>
      <c r="AJ536" s="449"/>
      <c r="AK536" s="449"/>
      <c r="AL536" s="449"/>
      <c r="AM536" s="331"/>
    </row>
    <row r="537" spans="1:39" ht="15" outlineLevel="1">
      <c r="A537" s="560">
        <v>40</v>
      </c>
      <c r="B537" s="954" t="s">
        <v>133</v>
      </c>
      <c r="C537" s="316" t="s">
        <v>25</v>
      </c>
      <c r="D537" s="320"/>
      <c r="E537" s="320"/>
      <c r="F537" s="320"/>
      <c r="G537" s="320"/>
      <c r="H537" s="320"/>
      <c r="I537" s="320"/>
      <c r="J537" s="320"/>
      <c r="K537" s="320"/>
      <c r="L537" s="320"/>
      <c r="M537" s="320"/>
      <c r="N537" s="320">
        <v>0</v>
      </c>
      <c r="O537" s="320"/>
      <c r="P537" s="320"/>
      <c r="Q537" s="320"/>
      <c r="R537" s="320"/>
      <c r="S537" s="320"/>
      <c r="T537" s="320"/>
      <c r="U537" s="320"/>
      <c r="V537" s="320"/>
      <c r="W537" s="320"/>
      <c r="X537" s="320"/>
      <c r="Y537" s="450"/>
      <c r="Z537" s="434"/>
      <c r="AA537" s="434"/>
      <c r="AB537" s="434"/>
      <c r="AC537" s="434"/>
      <c r="AD537" s="434"/>
      <c r="AE537" s="434"/>
      <c r="AF537" s="439"/>
      <c r="AG537" s="439"/>
      <c r="AH537" s="439"/>
      <c r="AI537" s="439"/>
      <c r="AJ537" s="439"/>
      <c r="AK537" s="439"/>
      <c r="AL537" s="439"/>
      <c r="AM537" s="321">
        <f>SUM(Y537:AL537)</f>
        <v>0</v>
      </c>
    </row>
    <row r="538" spans="1:39" ht="15" outlineLevel="1">
      <c r="A538" s="560"/>
      <c r="B538" s="931" t="s">
        <v>311</v>
      </c>
      <c r="C538" s="316" t="s">
        <v>164</v>
      </c>
      <c r="D538" s="320"/>
      <c r="E538" s="320"/>
      <c r="F538" s="320"/>
      <c r="G538" s="320"/>
      <c r="H538" s="320"/>
      <c r="I538" s="320"/>
      <c r="J538" s="320"/>
      <c r="K538" s="320"/>
      <c r="L538" s="320"/>
      <c r="M538" s="320"/>
      <c r="N538" s="320">
        <f>N537</f>
        <v>0</v>
      </c>
      <c r="O538" s="320"/>
      <c r="P538" s="320"/>
      <c r="Q538" s="320"/>
      <c r="R538" s="320"/>
      <c r="S538" s="320"/>
      <c r="T538" s="320"/>
      <c r="U538" s="320"/>
      <c r="V538" s="320"/>
      <c r="W538" s="320"/>
      <c r="X538" s="320"/>
      <c r="Y538" s="435">
        <f>Y537</f>
        <v>0</v>
      </c>
      <c r="Z538" s="435">
        <f t="shared" ref="Z538" si="1580">Z537</f>
        <v>0</v>
      </c>
      <c r="AA538" s="435">
        <f t="shared" ref="AA538" si="1581">AA537</f>
        <v>0</v>
      </c>
      <c r="AB538" s="435">
        <f t="shared" ref="AB538" si="1582">AB537</f>
        <v>0</v>
      </c>
      <c r="AC538" s="435">
        <f t="shared" ref="AC538" si="1583">AC537</f>
        <v>0</v>
      </c>
      <c r="AD538" s="435">
        <f t="shared" ref="AD538" si="1584">AD537</f>
        <v>0</v>
      </c>
      <c r="AE538" s="435">
        <f t="shared" ref="AE538" si="1585">AE537</f>
        <v>0</v>
      </c>
      <c r="AF538" s="435">
        <f t="shared" ref="AF538" si="1586">AF537</f>
        <v>0</v>
      </c>
      <c r="AG538" s="435">
        <f t="shared" ref="AG538" si="1587">AG537</f>
        <v>0</v>
      </c>
      <c r="AH538" s="435">
        <f t="shared" ref="AH538" si="1588">AH537</f>
        <v>0</v>
      </c>
      <c r="AI538" s="435">
        <f t="shared" ref="AI538" si="1589">AI537</f>
        <v>0</v>
      </c>
      <c r="AJ538" s="435">
        <f t="shared" ref="AJ538" si="1590">AJ537</f>
        <v>0</v>
      </c>
      <c r="AK538" s="435">
        <f t="shared" ref="AK538" si="1591">AK537</f>
        <v>0</v>
      </c>
      <c r="AL538" s="435">
        <f t="shared" ref="AL538" si="1592">AL537</f>
        <v>0</v>
      </c>
      <c r="AM538" s="331"/>
    </row>
    <row r="539" spans="1:39" ht="15" outlineLevel="1">
      <c r="A539" s="560"/>
      <c r="B539" s="954"/>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436"/>
      <c r="Z539" s="449"/>
      <c r="AA539" s="449"/>
      <c r="AB539" s="449"/>
      <c r="AC539" s="449"/>
      <c r="AD539" s="449"/>
      <c r="AE539" s="449"/>
      <c r="AF539" s="449"/>
      <c r="AG539" s="449"/>
      <c r="AH539" s="449"/>
      <c r="AI539" s="449"/>
      <c r="AJ539" s="449"/>
      <c r="AK539" s="449"/>
      <c r="AL539" s="449"/>
      <c r="AM539" s="331"/>
    </row>
    <row r="540" spans="1:39" ht="30" outlineLevel="1">
      <c r="A540" s="560">
        <v>41</v>
      </c>
      <c r="B540" s="954" t="s">
        <v>134</v>
      </c>
      <c r="C540" s="316" t="s">
        <v>25</v>
      </c>
      <c r="D540" s="320"/>
      <c r="E540" s="320"/>
      <c r="F540" s="320"/>
      <c r="G540" s="320"/>
      <c r="H540" s="320"/>
      <c r="I540" s="320"/>
      <c r="J540" s="320"/>
      <c r="K540" s="320"/>
      <c r="L540" s="320"/>
      <c r="M540" s="320"/>
      <c r="N540" s="320">
        <v>0</v>
      </c>
      <c r="O540" s="320"/>
      <c r="P540" s="320"/>
      <c r="Q540" s="320"/>
      <c r="R540" s="320"/>
      <c r="S540" s="320"/>
      <c r="T540" s="320"/>
      <c r="U540" s="320"/>
      <c r="V540" s="320"/>
      <c r="W540" s="320"/>
      <c r="X540" s="320"/>
      <c r="Y540" s="450"/>
      <c r="Z540" s="434"/>
      <c r="AA540" s="434"/>
      <c r="AB540" s="434"/>
      <c r="AC540" s="434"/>
      <c r="AD540" s="434"/>
      <c r="AE540" s="434"/>
      <c r="AF540" s="439"/>
      <c r="AG540" s="439"/>
      <c r="AH540" s="439"/>
      <c r="AI540" s="439"/>
      <c r="AJ540" s="439"/>
      <c r="AK540" s="439"/>
      <c r="AL540" s="439"/>
      <c r="AM540" s="321">
        <f>SUM(Y540:AL540)</f>
        <v>0</v>
      </c>
    </row>
    <row r="541" spans="1:39" ht="15" outlineLevel="1">
      <c r="A541" s="560"/>
      <c r="B541" s="931" t="s">
        <v>311</v>
      </c>
      <c r="C541" s="316" t="s">
        <v>164</v>
      </c>
      <c r="D541" s="320"/>
      <c r="E541" s="320"/>
      <c r="F541" s="320"/>
      <c r="G541" s="320"/>
      <c r="H541" s="320"/>
      <c r="I541" s="320"/>
      <c r="J541" s="320"/>
      <c r="K541" s="320"/>
      <c r="L541" s="320"/>
      <c r="M541" s="320"/>
      <c r="N541" s="320">
        <f>N540</f>
        <v>0</v>
      </c>
      <c r="O541" s="320"/>
      <c r="P541" s="320"/>
      <c r="Q541" s="320"/>
      <c r="R541" s="320"/>
      <c r="S541" s="320"/>
      <c r="T541" s="320"/>
      <c r="U541" s="320"/>
      <c r="V541" s="320"/>
      <c r="W541" s="320"/>
      <c r="X541" s="320"/>
      <c r="Y541" s="435">
        <f>Y540</f>
        <v>0</v>
      </c>
      <c r="Z541" s="435">
        <f t="shared" ref="Z541" si="1593">Z540</f>
        <v>0</v>
      </c>
      <c r="AA541" s="435">
        <f t="shared" ref="AA541" si="1594">AA540</f>
        <v>0</v>
      </c>
      <c r="AB541" s="435">
        <f t="shared" ref="AB541" si="1595">AB540</f>
        <v>0</v>
      </c>
      <c r="AC541" s="435">
        <f t="shared" ref="AC541" si="1596">AC540</f>
        <v>0</v>
      </c>
      <c r="AD541" s="435">
        <f t="shared" ref="AD541" si="1597">AD540</f>
        <v>0</v>
      </c>
      <c r="AE541" s="435">
        <f t="shared" ref="AE541" si="1598">AE540</f>
        <v>0</v>
      </c>
      <c r="AF541" s="435">
        <f t="shared" ref="AF541" si="1599">AF540</f>
        <v>0</v>
      </c>
      <c r="AG541" s="435">
        <f t="shared" ref="AG541" si="1600">AG540</f>
        <v>0</v>
      </c>
      <c r="AH541" s="435">
        <f t="shared" ref="AH541" si="1601">AH540</f>
        <v>0</v>
      </c>
      <c r="AI541" s="435">
        <f t="shared" ref="AI541" si="1602">AI540</f>
        <v>0</v>
      </c>
      <c r="AJ541" s="435">
        <f t="shared" ref="AJ541" si="1603">AJ540</f>
        <v>0</v>
      </c>
      <c r="AK541" s="435">
        <f t="shared" ref="AK541" si="1604">AK540</f>
        <v>0</v>
      </c>
      <c r="AL541" s="435">
        <f t="shared" ref="AL541" si="1605">AL540</f>
        <v>0</v>
      </c>
      <c r="AM541" s="331"/>
    </row>
    <row r="542" spans="1:39" ht="15" outlineLevel="1">
      <c r="A542" s="560"/>
      <c r="B542" s="954"/>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436"/>
      <c r="Z542" s="449"/>
      <c r="AA542" s="449"/>
      <c r="AB542" s="449"/>
      <c r="AC542" s="449"/>
      <c r="AD542" s="449"/>
      <c r="AE542" s="449"/>
      <c r="AF542" s="449"/>
      <c r="AG542" s="449"/>
      <c r="AH542" s="449"/>
      <c r="AI542" s="449"/>
      <c r="AJ542" s="449"/>
      <c r="AK542" s="449"/>
      <c r="AL542" s="449"/>
      <c r="AM542" s="331"/>
    </row>
    <row r="543" spans="1:39" ht="30" outlineLevel="1">
      <c r="A543" s="560">
        <v>42</v>
      </c>
      <c r="B543" s="954" t="s">
        <v>135</v>
      </c>
      <c r="C543" s="316" t="s">
        <v>25</v>
      </c>
      <c r="D543" s="320"/>
      <c r="E543" s="320"/>
      <c r="F543" s="320"/>
      <c r="G543" s="320"/>
      <c r="H543" s="320"/>
      <c r="I543" s="320"/>
      <c r="J543" s="320"/>
      <c r="K543" s="320"/>
      <c r="L543" s="320"/>
      <c r="M543" s="320"/>
      <c r="N543" s="316"/>
      <c r="O543" s="320"/>
      <c r="P543" s="320"/>
      <c r="Q543" s="320"/>
      <c r="R543" s="320"/>
      <c r="S543" s="320"/>
      <c r="T543" s="320"/>
      <c r="U543" s="320"/>
      <c r="V543" s="320"/>
      <c r="W543" s="320"/>
      <c r="X543" s="320"/>
      <c r="Y543" s="450"/>
      <c r="Z543" s="434"/>
      <c r="AA543" s="434"/>
      <c r="AB543" s="434"/>
      <c r="AC543" s="434"/>
      <c r="AD543" s="434"/>
      <c r="AE543" s="434"/>
      <c r="AF543" s="439"/>
      <c r="AG543" s="439"/>
      <c r="AH543" s="439"/>
      <c r="AI543" s="439"/>
      <c r="AJ543" s="439"/>
      <c r="AK543" s="439"/>
      <c r="AL543" s="439"/>
      <c r="AM543" s="321">
        <f>SUM(Y543:AL543)</f>
        <v>0</v>
      </c>
    </row>
    <row r="544" spans="1:39" ht="15" outlineLevel="1">
      <c r="A544" s="560"/>
      <c r="B544" s="931" t="s">
        <v>311</v>
      </c>
      <c r="C544" s="316" t="s">
        <v>164</v>
      </c>
      <c r="D544" s="320"/>
      <c r="E544" s="320"/>
      <c r="F544" s="320"/>
      <c r="G544" s="320"/>
      <c r="H544" s="320"/>
      <c r="I544" s="320"/>
      <c r="J544" s="320"/>
      <c r="K544" s="320"/>
      <c r="L544" s="320"/>
      <c r="M544" s="320"/>
      <c r="N544" s="490"/>
      <c r="O544" s="320"/>
      <c r="P544" s="320"/>
      <c r="Q544" s="320"/>
      <c r="R544" s="320"/>
      <c r="S544" s="320"/>
      <c r="T544" s="320"/>
      <c r="U544" s="320"/>
      <c r="V544" s="320"/>
      <c r="W544" s="320"/>
      <c r="X544" s="320"/>
      <c r="Y544" s="435">
        <f>Y543</f>
        <v>0</v>
      </c>
      <c r="Z544" s="435">
        <f t="shared" ref="Z544" si="1606">Z543</f>
        <v>0</v>
      </c>
      <c r="AA544" s="435">
        <f t="shared" ref="AA544" si="1607">AA543</f>
        <v>0</v>
      </c>
      <c r="AB544" s="435">
        <f t="shared" ref="AB544" si="1608">AB543</f>
        <v>0</v>
      </c>
      <c r="AC544" s="435">
        <f t="shared" ref="AC544" si="1609">AC543</f>
        <v>0</v>
      </c>
      <c r="AD544" s="435">
        <f t="shared" ref="AD544" si="1610">AD543</f>
        <v>0</v>
      </c>
      <c r="AE544" s="435">
        <f t="shared" ref="AE544" si="1611">AE543</f>
        <v>0</v>
      </c>
      <c r="AF544" s="435">
        <f t="shared" ref="AF544" si="1612">AF543</f>
        <v>0</v>
      </c>
      <c r="AG544" s="435">
        <f t="shared" ref="AG544" si="1613">AG543</f>
        <v>0</v>
      </c>
      <c r="AH544" s="435">
        <f t="shared" ref="AH544" si="1614">AH543</f>
        <v>0</v>
      </c>
      <c r="AI544" s="435">
        <f t="shared" ref="AI544" si="1615">AI543</f>
        <v>0</v>
      </c>
      <c r="AJ544" s="435">
        <f t="shared" ref="AJ544" si="1616">AJ543</f>
        <v>0</v>
      </c>
      <c r="AK544" s="435">
        <f t="shared" ref="AK544" si="1617">AK543</f>
        <v>0</v>
      </c>
      <c r="AL544" s="435">
        <f t="shared" ref="AL544" si="1618">AL543</f>
        <v>0</v>
      </c>
      <c r="AM544" s="331"/>
    </row>
    <row r="545" spans="1:39" ht="15" outlineLevel="1">
      <c r="A545" s="560"/>
      <c r="B545" s="954"/>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436"/>
      <c r="Z545" s="449"/>
      <c r="AA545" s="449"/>
      <c r="AB545" s="449"/>
      <c r="AC545" s="449"/>
      <c r="AD545" s="449"/>
      <c r="AE545" s="449"/>
      <c r="AF545" s="449"/>
      <c r="AG545" s="449"/>
      <c r="AH545" s="449"/>
      <c r="AI545" s="449"/>
      <c r="AJ545" s="449"/>
      <c r="AK545" s="449"/>
      <c r="AL545" s="449"/>
      <c r="AM545" s="331"/>
    </row>
    <row r="546" spans="1:39" ht="15" outlineLevel="1">
      <c r="A546" s="560">
        <v>43</v>
      </c>
      <c r="B546" s="954" t="s">
        <v>136</v>
      </c>
      <c r="C546" s="316" t="s">
        <v>25</v>
      </c>
      <c r="D546" s="320"/>
      <c r="E546" s="320"/>
      <c r="F546" s="320"/>
      <c r="G546" s="320"/>
      <c r="H546" s="320"/>
      <c r="I546" s="320"/>
      <c r="J546" s="320"/>
      <c r="K546" s="320"/>
      <c r="L546" s="320"/>
      <c r="M546" s="320"/>
      <c r="N546" s="320">
        <v>0</v>
      </c>
      <c r="O546" s="320"/>
      <c r="P546" s="320"/>
      <c r="Q546" s="320"/>
      <c r="R546" s="320"/>
      <c r="S546" s="320"/>
      <c r="T546" s="320"/>
      <c r="U546" s="320"/>
      <c r="V546" s="320"/>
      <c r="W546" s="320"/>
      <c r="X546" s="320"/>
      <c r="Y546" s="450"/>
      <c r="Z546" s="434"/>
      <c r="AA546" s="434"/>
      <c r="AB546" s="434"/>
      <c r="AC546" s="434"/>
      <c r="AD546" s="434"/>
      <c r="AE546" s="434"/>
      <c r="AF546" s="439"/>
      <c r="AG546" s="439"/>
      <c r="AH546" s="439"/>
      <c r="AI546" s="439"/>
      <c r="AJ546" s="439"/>
      <c r="AK546" s="439"/>
      <c r="AL546" s="439"/>
      <c r="AM546" s="321">
        <f>SUM(Y546:AL546)</f>
        <v>0</v>
      </c>
    </row>
    <row r="547" spans="1:39" ht="15" outlineLevel="1">
      <c r="A547" s="560"/>
      <c r="B547" s="931" t="s">
        <v>311</v>
      </c>
      <c r="C547" s="316" t="s">
        <v>164</v>
      </c>
      <c r="D547" s="320"/>
      <c r="E547" s="320"/>
      <c r="F547" s="320"/>
      <c r="G547" s="320"/>
      <c r="H547" s="320"/>
      <c r="I547" s="320"/>
      <c r="J547" s="320"/>
      <c r="K547" s="320"/>
      <c r="L547" s="320"/>
      <c r="M547" s="320"/>
      <c r="N547" s="320">
        <f>N546</f>
        <v>0</v>
      </c>
      <c r="O547" s="320"/>
      <c r="P547" s="320"/>
      <c r="Q547" s="320"/>
      <c r="R547" s="320"/>
      <c r="S547" s="320"/>
      <c r="T547" s="320"/>
      <c r="U547" s="320"/>
      <c r="V547" s="320"/>
      <c r="W547" s="320"/>
      <c r="X547" s="320"/>
      <c r="Y547" s="435">
        <f>Y546</f>
        <v>0</v>
      </c>
      <c r="Z547" s="435">
        <f t="shared" ref="Z547" si="1619">Z546</f>
        <v>0</v>
      </c>
      <c r="AA547" s="435">
        <f t="shared" ref="AA547" si="1620">AA546</f>
        <v>0</v>
      </c>
      <c r="AB547" s="435">
        <f t="shared" ref="AB547" si="1621">AB546</f>
        <v>0</v>
      </c>
      <c r="AC547" s="435">
        <f t="shared" ref="AC547" si="1622">AC546</f>
        <v>0</v>
      </c>
      <c r="AD547" s="435">
        <f t="shared" ref="AD547" si="1623">AD546</f>
        <v>0</v>
      </c>
      <c r="AE547" s="435">
        <f t="shared" ref="AE547" si="1624">AE546</f>
        <v>0</v>
      </c>
      <c r="AF547" s="435">
        <f t="shared" ref="AF547" si="1625">AF546</f>
        <v>0</v>
      </c>
      <c r="AG547" s="435">
        <f t="shared" ref="AG547" si="1626">AG546</f>
        <v>0</v>
      </c>
      <c r="AH547" s="435">
        <f t="shared" ref="AH547" si="1627">AH546</f>
        <v>0</v>
      </c>
      <c r="AI547" s="435">
        <f t="shared" ref="AI547" si="1628">AI546</f>
        <v>0</v>
      </c>
      <c r="AJ547" s="435">
        <f t="shared" ref="AJ547" si="1629">AJ546</f>
        <v>0</v>
      </c>
      <c r="AK547" s="435">
        <f t="shared" ref="AK547" si="1630">AK546</f>
        <v>0</v>
      </c>
      <c r="AL547" s="435">
        <f t="shared" ref="AL547" si="1631">AL546</f>
        <v>0</v>
      </c>
      <c r="AM547" s="331"/>
    </row>
    <row r="548" spans="1:39" ht="15" outlineLevel="1">
      <c r="A548" s="560"/>
      <c r="B548" s="954"/>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436"/>
      <c r="Z548" s="449"/>
      <c r="AA548" s="449"/>
      <c r="AB548" s="449"/>
      <c r="AC548" s="449"/>
      <c r="AD548" s="449"/>
      <c r="AE548" s="449"/>
      <c r="AF548" s="449"/>
      <c r="AG548" s="449"/>
      <c r="AH548" s="449"/>
      <c r="AI548" s="449"/>
      <c r="AJ548" s="449"/>
      <c r="AK548" s="449"/>
      <c r="AL548" s="449"/>
      <c r="AM548" s="331"/>
    </row>
    <row r="549" spans="1:39" ht="30" outlineLevel="1">
      <c r="A549" s="560">
        <v>44</v>
      </c>
      <c r="B549" s="954" t="s">
        <v>137</v>
      </c>
      <c r="C549" s="316" t="s">
        <v>25</v>
      </c>
      <c r="D549" s="320"/>
      <c r="E549" s="320"/>
      <c r="F549" s="320"/>
      <c r="G549" s="320"/>
      <c r="H549" s="320"/>
      <c r="I549" s="320"/>
      <c r="J549" s="320"/>
      <c r="K549" s="320"/>
      <c r="L549" s="320"/>
      <c r="M549" s="320"/>
      <c r="N549" s="320">
        <v>0</v>
      </c>
      <c r="O549" s="320"/>
      <c r="P549" s="320"/>
      <c r="Q549" s="320"/>
      <c r="R549" s="320"/>
      <c r="S549" s="320"/>
      <c r="T549" s="320"/>
      <c r="U549" s="320"/>
      <c r="V549" s="320"/>
      <c r="W549" s="320"/>
      <c r="X549" s="320"/>
      <c r="Y549" s="450"/>
      <c r="Z549" s="434"/>
      <c r="AA549" s="434"/>
      <c r="AB549" s="434"/>
      <c r="AC549" s="434"/>
      <c r="AD549" s="434"/>
      <c r="AE549" s="434"/>
      <c r="AF549" s="439"/>
      <c r="AG549" s="439"/>
      <c r="AH549" s="439"/>
      <c r="AI549" s="439"/>
      <c r="AJ549" s="439"/>
      <c r="AK549" s="439"/>
      <c r="AL549" s="439"/>
      <c r="AM549" s="321">
        <f>SUM(Y549:AL549)</f>
        <v>0</v>
      </c>
    </row>
    <row r="550" spans="1:39" ht="15" outlineLevel="1">
      <c r="A550" s="560"/>
      <c r="B550" s="931" t="s">
        <v>311</v>
      </c>
      <c r="C550" s="316" t="s">
        <v>164</v>
      </c>
      <c r="D550" s="320"/>
      <c r="E550" s="320"/>
      <c r="F550" s="320"/>
      <c r="G550" s="320"/>
      <c r="H550" s="320"/>
      <c r="I550" s="320"/>
      <c r="J550" s="320"/>
      <c r="K550" s="320"/>
      <c r="L550" s="320"/>
      <c r="M550" s="320"/>
      <c r="N550" s="320">
        <f>N549</f>
        <v>0</v>
      </c>
      <c r="O550" s="320"/>
      <c r="P550" s="320"/>
      <c r="Q550" s="320"/>
      <c r="R550" s="320"/>
      <c r="S550" s="320"/>
      <c r="T550" s="320"/>
      <c r="U550" s="320"/>
      <c r="V550" s="320"/>
      <c r="W550" s="320"/>
      <c r="X550" s="320"/>
      <c r="Y550" s="435">
        <f>Y549</f>
        <v>0</v>
      </c>
      <c r="Z550" s="435">
        <f t="shared" ref="Z550" si="1632">Z549</f>
        <v>0</v>
      </c>
      <c r="AA550" s="435">
        <f t="shared" ref="AA550" si="1633">AA549</f>
        <v>0</v>
      </c>
      <c r="AB550" s="435">
        <f t="shared" ref="AB550" si="1634">AB549</f>
        <v>0</v>
      </c>
      <c r="AC550" s="435">
        <f t="shared" ref="AC550" si="1635">AC549</f>
        <v>0</v>
      </c>
      <c r="AD550" s="435">
        <f t="shared" ref="AD550" si="1636">AD549</f>
        <v>0</v>
      </c>
      <c r="AE550" s="435">
        <f t="shared" ref="AE550" si="1637">AE549</f>
        <v>0</v>
      </c>
      <c r="AF550" s="435">
        <f t="shared" ref="AF550" si="1638">AF549</f>
        <v>0</v>
      </c>
      <c r="AG550" s="435">
        <f t="shared" ref="AG550" si="1639">AG549</f>
        <v>0</v>
      </c>
      <c r="AH550" s="435">
        <f t="shared" ref="AH550" si="1640">AH549</f>
        <v>0</v>
      </c>
      <c r="AI550" s="435">
        <f t="shared" ref="AI550" si="1641">AI549</f>
        <v>0</v>
      </c>
      <c r="AJ550" s="435">
        <f t="shared" ref="AJ550" si="1642">AJ549</f>
        <v>0</v>
      </c>
      <c r="AK550" s="435">
        <f t="shared" ref="AK550" si="1643">AK549</f>
        <v>0</v>
      </c>
      <c r="AL550" s="435">
        <f t="shared" ref="AL550" si="1644">AL549</f>
        <v>0</v>
      </c>
      <c r="AM550" s="331"/>
    </row>
    <row r="551" spans="1:39" ht="15" outlineLevel="1">
      <c r="A551" s="560"/>
      <c r="B551" s="954"/>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436"/>
      <c r="Z551" s="449"/>
      <c r="AA551" s="449"/>
      <c r="AB551" s="449"/>
      <c r="AC551" s="449"/>
      <c r="AD551" s="449"/>
      <c r="AE551" s="449"/>
      <c r="AF551" s="449"/>
      <c r="AG551" s="449"/>
      <c r="AH551" s="449"/>
      <c r="AI551" s="449"/>
      <c r="AJ551" s="449"/>
      <c r="AK551" s="449"/>
      <c r="AL551" s="449"/>
      <c r="AM551" s="331"/>
    </row>
    <row r="552" spans="1:39" ht="15" outlineLevel="1">
      <c r="A552" s="560">
        <v>45</v>
      </c>
      <c r="B552" s="954" t="s">
        <v>138</v>
      </c>
      <c r="C552" s="316" t="s">
        <v>25</v>
      </c>
      <c r="D552" s="320"/>
      <c r="E552" s="320"/>
      <c r="F552" s="320"/>
      <c r="G552" s="320"/>
      <c r="H552" s="320"/>
      <c r="I552" s="320"/>
      <c r="J552" s="320"/>
      <c r="K552" s="320"/>
      <c r="L552" s="320"/>
      <c r="M552" s="320"/>
      <c r="N552" s="320">
        <v>0</v>
      </c>
      <c r="O552" s="320"/>
      <c r="P552" s="320"/>
      <c r="Q552" s="320"/>
      <c r="R552" s="320"/>
      <c r="S552" s="320"/>
      <c r="T552" s="320"/>
      <c r="U552" s="320"/>
      <c r="V552" s="320"/>
      <c r="W552" s="320"/>
      <c r="X552" s="320"/>
      <c r="Y552" s="450"/>
      <c r="Z552" s="434"/>
      <c r="AA552" s="434"/>
      <c r="AB552" s="434"/>
      <c r="AC552" s="434"/>
      <c r="AD552" s="434"/>
      <c r="AE552" s="434"/>
      <c r="AF552" s="439"/>
      <c r="AG552" s="439"/>
      <c r="AH552" s="439"/>
      <c r="AI552" s="439"/>
      <c r="AJ552" s="439"/>
      <c r="AK552" s="439"/>
      <c r="AL552" s="439"/>
      <c r="AM552" s="321">
        <f>SUM(Y552:AL552)</f>
        <v>0</v>
      </c>
    </row>
    <row r="553" spans="1:39" ht="15" outlineLevel="1">
      <c r="A553" s="560"/>
      <c r="B553" s="931" t="s">
        <v>311</v>
      </c>
      <c r="C553" s="316" t="s">
        <v>164</v>
      </c>
      <c r="D553" s="320"/>
      <c r="E553" s="320"/>
      <c r="F553" s="320"/>
      <c r="G553" s="320"/>
      <c r="H553" s="320"/>
      <c r="I553" s="320"/>
      <c r="J553" s="320"/>
      <c r="K553" s="320"/>
      <c r="L553" s="320"/>
      <c r="M553" s="320"/>
      <c r="N553" s="320">
        <f>N552</f>
        <v>0</v>
      </c>
      <c r="O553" s="320"/>
      <c r="P553" s="320"/>
      <c r="Q553" s="320"/>
      <c r="R553" s="320"/>
      <c r="S553" s="320"/>
      <c r="T553" s="320"/>
      <c r="U553" s="320"/>
      <c r="V553" s="320"/>
      <c r="W553" s="320"/>
      <c r="X553" s="320"/>
      <c r="Y553" s="435">
        <f>Y552</f>
        <v>0</v>
      </c>
      <c r="Z553" s="435">
        <f t="shared" ref="Z553" si="1645">Z552</f>
        <v>0</v>
      </c>
      <c r="AA553" s="435">
        <f t="shared" ref="AA553" si="1646">AA552</f>
        <v>0</v>
      </c>
      <c r="AB553" s="435">
        <f t="shared" ref="AB553" si="1647">AB552</f>
        <v>0</v>
      </c>
      <c r="AC553" s="435">
        <f t="shared" ref="AC553" si="1648">AC552</f>
        <v>0</v>
      </c>
      <c r="AD553" s="435">
        <f t="shared" ref="AD553" si="1649">AD552</f>
        <v>0</v>
      </c>
      <c r="AE553" s="435">
        <f t="shared" ref="AE553" si="1650">AE552</f>
        <v>0</v>
      </c>
      <c r="AF553" s="435">
        <f t="shared" ref="AF553" si="1651">AF552</f>
        <v>0</v>
      </c>
      <c r="AG553" s="435">
        <f t="shared" ref="AG553" si="1652">AG552</f>
        <v>0</v>
      </c>
      <c r="AH553" s="435">
        <f t="shared" ref="AH553" si="1653">AH552</f>
        <v>0</v>
      </c>
      <c r="AI553" s="435">
        <f t="shared" ref="AI553" si="1654">AI552</f>
        <v>0</v>
      </c>
      <c r="AJ553" s="435">
        <f t="shared" ref="AJ553" si="1655">AJ552</f>
        <v>0</v>
      </c>
      <c r="AK553" s="435">
        <f t="shared" ref="AK553" si="1656">AK552</f>
        <v>0</v>
      </c>
      <c r="AL553" s="435">
        <f t="shared" ref="AL553" si="1657">AL552</f>
        <v>0</v>
      </c>
      <c r="AM553" s="331"/>
    </row>
    <row r="554" spans="1:39" ht="15" outlineLevel="1">
      <c r="A554" s="560"/>
      <c r="B554" s="954"/>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436"/>
      <c r="Z554" s="449"/>
      <c r="AA554" s="449"/>
      <c r="AB554" s="449"/>
      <c r="AC554" s="449"/>
      <c r="AD554" s="449"/>
      <c r="AE554" s="449"/>
      <c r="AF554" s="449"/>
      <c r="AG554" s="449"/>
      <c r="AH554" s="449"/>
      <c r="AI554" s="449"/>
      <c r="AJ554" s="449"/>
      <c r="AK554" s="449"/>
      <c r="AL554" s="449"/>
      <c r="AM554" s="331"/>
    </row>
    <row r="555" spans="1:39" ht="15" outlineLevel="1">
      <c r="A555" s="560">
        <v>46</v>
      </c>
      <c r="B555" s="954" t="s">
        <v>139</v>
      </c>
      <c r="C555" s="316" t="s">
        <v>25</v>
      </c>
      <c r="D555" s="320"/>
      <c r="E555" s="320"/>
      <c r="F555" s="320"/>
      <c r="G555" s="320"/>
      <c r="H555" s="320"/>
      <c r="I555" s="320"/>
      <c r="J555" s="320"/>
      <c r="K555" s="320"/>
      <c r="L555" s="320"/>
      <c r="M555" s="320"/>
      <c r="N555" s="320">
        <v>0</v>
      </c>
      <c r="O555" s="320"/>
      <c r="P555" s="320"/>
      <c r="Q555" s="320"/>
      <c r="R555" s="320"/>
      <c r="S555" s="320"/>
      <c r="T555" s="320"/>
      <c r="U555" s="320"/>
      <c r="V555" s="320"/>
      <c r="W555" s="320"/>
      <c r="X555" s="320"/>
      <c r="Y555" s="450"/>
      <c r="Z555" s="434"/>
      <c r="AA555" s="434"/>
      <c r="AB555" s="434"/>
      <c r="AC555" s="434"/>
      <c r="AD555" s="434"/>
      <c r="AE555" s="434"/>
      <c r="AF555" s="439"/>
      <c r="AG555" s="439"/>
      <c r="AH555" s="439"/>
      <c r="AI555" s="439"/>
      <c r="AJ555" s="439"/>
      <c r="AK555" s="439"/>
      <c r="AL555" s="439"/>
      <c r="AM555" s="321">
        <f>SUM(Y555:AL555)</f>
        <v>0</v>
      </c>
    </row>
    <row r="556" spans="1:39" ht="15" outlineLevel="1">
      <c r="A556" s="560"/>
      <c r="B556" s="931" t="s">
        <v>311</v>
      </c>
      <c r="C556" s="316" t="s">
        <v>164</v>
      </c>
      <c r="D556" s="320"/>
      <c r="E556" s="320"/>
      <c r="F556" s="320"/>
      <c r="G556" s="320"/>
      <c r="H556" s="320"/>
      <c r="I556" s="320"/>
      <c r="J556" s="320"/>
      <c r="K556" s="320"/>
      <c r="L556" s="320"/>
      <c r="M556" s="320"/>
      <c r="N556" s="320">
        <f>N555</f>
        <v>0</v>
      </c>
      <c r="O556" s="320"/>
      <c r="P556" s="320"/>
      <c r="Q556" s="320"/>
      <c r="R556" s="320"/>
      <c r="S556" s="320"/>
      <c r="T556" s="320"/>
      <c r="U556" s="320"/>
      <c r="V556" s="320"/>
      <c r="W556" s="320"/>
      <c r="X556" s="320"/>
      <c r="Y556" s="435">
        <f>Y555</f>
        <v>0</v>
      </c>
      <c r="Z556" s="435">
        <f t="shared" ref="Z556" si="1658">Z555</f>
        <v>0</v>
      </c>
      <c r="AA556" s="435">
        <f t="shared" ref="AA556" si="1659">AA555</f>
        <v>0</v>
      </c>
      <c r="AB556" s="435">
        <f t="shared" ref="AB556" si="1660">AB555</f>
        <v>0</v>
      </c>
      <c r="AC556" s="435">
        <f t="shared" ref="AC556" si="1661">AC555</f>
        <v>0</v>
      </c>
      <c r="AD556" s="435">
        <f t="shared" ref="AD556" si="1662">AD555</f>
        <v>0</v>
      </c>
      <c r="AE556" s="435">
        <f t="shared" ref="AE556" si="1663">AE555</f>
        <v>0</v>
      </c>
      <c r="AF556" s="435">
        <f t="shared" ref="AF556" si="1664">AF555</f>
        <v>0</v>
      </c>
      <c r="AG556" s="435">
        <f t="shared" ref="AG556" si="1665">AG555</f>
        <v>0</v>
      </c>
      <c r="AH556" s="435">
        <f t="shared" ref="AH556" si="1666">AH555</f>
        <v>0</v>
      </c>
      <c r="AI556" s="435">
        <f t="shared" ref="AI556" si="1667">AI555</f>
        <v>0</v>
      </c>
      <c r="AJ556" s="435">
        <f t="shared" ref="AJ556" si="1668">AJ555</f>
        <v>0</v>
      </c>
      <c r="AK556" s="435">
        <f t="shared" ref="AK556" si="1669">AK555</f>
        <v>0</v>
      </c>
      <c r="AL556" s="435">
        <f t="shared" ref="AL556" si="1670">AL555</f>
        <v>0</v>
      </c>
      <c r="AM556" s="331"/>
    </row>
    <row r="557" spans="1:39" ht="15" outlineLevel="1">
      <c r="A557" s="560"/>
      <c r="B557" s="954"/>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436"/>
      <c r="Z557" s="449"/>
      <c r="AA557" s="449"/>
      <c r="AB557" s="449"/>
      <c r="AC557" s="449"/>
      <c r="AD557" s="449"/>
      <c r="AE557" s="449"/>
      <c r="AF557" s="449"/>
      <c r="AG557" s="449"/>
      <c r="AH557" s="449"/>
      <c r="AI557" s="449"/>
      <c r="AJ557" s="449"/>
      <c r="AK557" s="449"/>
      <c r="AL557" s="449"/>
      <c r="AM557" s="331"/>
    </row>
    <row r="558" spans="1:39" ht="30" outlineLevel="1">
      <c r="A558" s="560">
        <v>47</v>
      </c>
      <c r="B558" s="954" t="s">
        <v>140</v>
      </c>
      <c r="C558" s="316" t="s">
        <v>25</v>
      </c>
      <c r="D558" s="320"/>
      <c r="E558" s="320"/>
      <c r="F558" s="320"/>
      <c r="G558" s="320"/>
      <c r="H558" s="320"/>
      <c r="I558" s="320"/>
      <c r="J558" s="320"/>
      <c r="K558" s="320"/>
      <c r="L558" s="320"/>
      <c r="M558" s="320"/>
      <c r="N558" s="320">
        <v>0</v>
      </c>
      <c r="O558" s="320"/>
      <c r="P558" s="320"/>
      <c r="Q558" s="320"/>
      <c r="R558" s="320"/>
      <c r="S558" s="320"/>
      <c r="T558" s="320"/>
      <c r="U558" s="320"/>
      <c r="V558" s="320"/>
      <c r="W558" s="320"/>
      <c r="X558" s="320"/>
      <c r="Y558" s="450"/>
      <c r="Z558" s="434"/>
      <c r="AA558" s="434"/>
      <c r="AB558" s="434"/>
      <c r="AC558" s="434"/>
      <c r="AD558" s="434"/>
      <c r="AE558" s="434"/>
      <c r="AF558" s="439"/>
      <c r="AG558" s="439"/>
      <c r="AH558" s="439"/>
      <c r="AI558" s="439"/>
      <c r="AJ558" s="439"/>
      <c r="AK558" s="439"/>
      <c r="AL558" s="439"/>
      <c r="AM558" s="321">
        <f>SUM(Y558:AL558)</f>
        <v>0</v>
      </c>
    </row>
    <row r="559" spans="1:39" ht="15" outlineLevel="1">
      <c r="A559" s="560"/>
      <c r="B559" s="931" t="s">
        <v>311</v>
      </c>
      <c r="C559" s="316" t="s">
        <v>164</v>
      </c>
      <c r="D559" s="320"/>
      <c r="E559" s="320"/>
      <c r="F559" s="320"/>
      <c r="G559" s="320"/>
      <c r="H559" s="320"/>
      <c r="I559" s="320"/>
      <c r="J559" s="320"/>
      <c r="K559" s="320"/>
      <c r="L559" s="320"/>
      <c r="M559" s="320"/>
      <c r="N559" s="320">
        <f>N558</f>
        <v>0</v>
      </c>
      <c r="O559" s="320"/>
      <c r="P559" s="320"/>
      <c r="Q559" s="320"/>
      <c r="R559" s="320"/>
      <c r="S559" s="320"/>
      <c r="T559" s="320"/>
      <c r="U559" s="320"/>
      <c r="V559" s="320"/>
      <c r="W559" s="320"/>
      <c r="X559" s="320"/>
      <c r="Y559" s="435">
        <f>Y558</f>
        <v>0</v>
      </c>
      <c r="Z559" s="435">
        <f t="shared" ref="Z559" si="1671">Z558</f>
        <v>0</v>
      </c>
      <c r="AA559" s="435">
        <f t="shared" ref="AA559" si="1672">AA558</f>
        <v>0</v>
      </c>
      <c r="AB559" s="435">
        <f t="shared" ref="AB559" si="1673">AB558</f>
        <v>0</v>
      </c>
      <c r="AC559" s="435">
        <f t="shared" ref="AC559" si="1674">AC558</f>
        <v>0</v>
      </c>
      <c r="AD559" s="435">
        <f t="shared" ref="AD559" si="1675">AD558</f>
        <v>0</v>
      </c>
      <c r="AE559" s="435">
        <f t="shared" ref="AE559" si="1676">AE558</f>
        <v>0</v>
      </c>
      <c r="AF559" s="435">
        <f t="shared" ref="AF559" si="1677">AF558</f>
        <v>0</v>
      </c>
      <c r="AG559" s="435">
        <f t="shared" ref="AG559" si="1678">AG558</f>
        <v>0</v>
      </c>
      <c r="AH559" s="435">
        <f t="shared" ref="AH559" si="1679">AH558</f>
        <v>0</v>
      </c>
      <c r="AI559" s="435">
        <f t="shared" ref="AI559" si="1680">AI558</f>
        <v>0</v>
      </c>
      <c r="AJ559" s="435">
        <f t="shared" ref="AJ559" si="1681">AJ558</f>
        <v>0</v>
      </c>
      <c r="AK559" s="435">
        <f t="shared" ref="AK559" si="1682">AK558</f>
        <v>0</v>
      </c>
      <c r="AL559" s="435">
        <f t="shared" ref="AL559" si="1683">AL558</f>
        <v>0</v>
      </c>
      <c r="AM559" s="331"/>
    </row>
    <row r="560" spans="1:39" ht="15" outlineLevel="1">
      <c r="A560" s="560"/>
      <c r="B560" s="954"/>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436"/>
      <c r="Z560" s="449"/>
      <c r="AA560" s="449"/>
      <c r="AB560" s="449"/>
      <c r="AC560" s="449"/>
      <c r="AD560" s="449"/>
      <c r="AE560" s="449"/>
      <c r="AF560" s="449"/>
      <c r="AG560" s="449"/>
      <c r="AH560" s="449"/>
      <c r="AI560" s="449"/>
      <c r="AJ560" s="449"/>
      <c r="AK560" s="449"/>
      <c r="AL560" s="449"/>
      <c r="AM560" s="331"/>
    </row>
    <row r="561" spans="1:39" ht="30" outlineLevel="1">
      <c r="A561" s="560">
        <v>48</v>
      </c>
      <c r="B561" s="954" t="s">
        <v>141</v>
      </c>
      <c r="C561" s="316" t="s">
        <v>25</v>
      </c>
      <c r="D561" s="320"/>
      <c r="E561" s="320"/>
      <c r="F561" s="320"/>
      <c r="G561" s="320"/>
      <c r="H561" s="320"/>
      <c r="I561" s="320"/>
      <c r="J561" s="320"/>
      <c r="K561" s="320"/>
      <c r="L561" s="320"/>
      <c r="M561" s="320"/>
      <c r="N561" s="320">
        <v>0</v>
      </c>
      <c r="O561" s="320"/>
      <c r="P561" s="320"/>
      <c r="Q561" s="320"/>
      <c r="R561" s="320"/>
      <c r="S561" s="320"/>
      <c r="T561" s="320"/>
      <c r="U561" s="320"/>
      <c r="V561" s="320"/>
      <c r="W561" s="320"/>
      <c r="X561" s="320"/>
      <c r="Y561" s="450"/>
      <c r="Z561" s="434"/>
      <c r="AA561" s="434"/>
      <c r="AB561" s="434"/>
      <c r="AC561" s="434"/>
      <c r="AD561" s="434"/>
      <c r="AE561" s="434"/>
      <c r="AF561" s="439"/>
      <c r="AG561" s="439"/>
      <c r="AH561" s="439"/>
      <c r="AI561" s="439"/>
      <c r="AJ561" s="439"/>
      <c r="AK561" s="439"/>
      <c r="AL561" s="439"/>
      <c r="AM561" s="321">
        <f>SUM(Y561:AL561)</f>
        <v>0</v>
      </c>
    </row>
    <row r="562" spans="1:39" ht="15" outlineLevel="1">
      <c r="A562" s="560"/>
      <c r="B562" s="931" t="s">
        <v>311</v>
      </c>
      <c r="C562" s="316" t="s">
        <v>164</v>
      </c>
      <c r="D562" s="320"/>
      <c r="E562" s="320"/>
      <c r="F562" s="320"/>
      <c r="G562" s="320"/>
      <c r="H562" s="320"/>
      <c r="I562" s="320"/>
      <c r="J562" s="320"/>
      <c r="K562" s="320"/>
      <c r="L562" s="320"/>
      <c r="M562" s="320"/>
      <c r="N562" s="320">
        <f>N561</f>
        <v>0</v>
      </c>
      <c r="O562" s="320"/>
      <c r="P562" s="320"/>
      <c r="Q562" s="320"/>
      <c r="R562" s="320"/>
      <c r="S562" s="320"/>
      <c r="T562" s="320"/>
      <c r="U562" s="320"/>
      <c r="V562" s="320"/>
      <c r="W562" s="320"/>
      <c r="X562" s="320"/>
      <c r="Y562" s="435">
        <f>Y561</f>
        <v>0</v>
      </c>
      <c r="Z562" s="435">
        <f t="shared" ref="Z562" si="1684">Z561</f>
        <v>0</v>
      </c>
      <c r="AA562" s="435">
        <f t="shared" ref="AA562" si="1685">AA561</f>
        <v>0</v>
      </c>
      <c r="AB562" s="435">
        <f t="shared" ref="AB562" si="1686">AB561</f>
        <v>0</v>
      </c>
      <c r="AC562" s="435">
        <f t="shared" ref="AC562" si="1687">AC561</f>
        <v>0</v>
      </c>
      <c r="AD562" s="435">
        <f t="shared" ref="AD562" si="1688">AD561</f>
        <v>0</v>
      </c>
      <c r="AE562" s="435">
        <f t="shared" ref="AE562" si="1689">AE561</f>
        <v>0</v>
      </c>
      <c r="AF562" s="435">
        <f t="shared" ref="AF562" si="1690">AF561</f>
        <v>0</v>
      </c>
      <c r="AG562" s="435">
        <f t="shared" ref="AG562" si="1691">AG561</f>
        <v>0</v>
      </c>
      <c r="AH562" s="435">
        <f t="shared" ref="AH562" si="1692">AH561</f>
        <v>0</v>
      </c>
      <c r="AI562" s="435">
        <f t="shared" ref="AI562" si="1693">AI561</f>
        <v>0</v>
      </c>
      <c r="AJ562" s="435">
        <f t="shared" ref="AJ562" si="1694">AJ561</f>
        <v>0</v>
      </c>
      <c r="AK562" s="435">
        <f t="shared" ref="AK562" si="1695">AK561</f>
        <v>0</v>
      </c>
      <c r="AL562" s="435">
        <f t="shared" ref="AL562" si="1696">AL561</f>
        <v>0</v>
      </c>
      <c r="AM562" s="331"/>
    </row>
    <row r="563" spans="1:39" ht="15" outlineLevel="1">
      <c r="A563" s="560"/>
      <c r="B563" s="954"/>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436"/>
      <c r="Z563" s="449"/>
      <c r="AA563" s="449"/>
      <c r="AB563" s="449"/>
      <c r="AC563" s="449"/>
      <c r="AD563" s="449"/>
      <c r="AE563" s="449"/>
      <c r="AF563" s="449"/>
      <c r="AG563" s="449"/>
      <c r="AH563" s="449"/>
      <c r="AI563" s="449"/>
      <c r="AJ563" s="449"/>
      <c r="AK563" s="449"/>
      <c r="AL563" s="449"/>
      <c r="AM563" s="331"/>
    </row>
    <row r="564" spans="1:39" ht="15" outlineLevel="1">
      <c r="A564" s="560">
        <v>49</v>
      </c>
      <c r="B564" s="954" t="s">
        <v>142</v>
      </c>
      <c r="C564" s="316" t="s">
        <v>25</v>
      </c>
      <c r="D564" s="320"/>
      <c r="E564" s="320"/>
      <c r="F564" s="320"/>
      <c r="G564" s="320"/>
      <c r="H564" s="320"/>
      <c r="I564" s="320"/>
      <c r="J564" s="320"/>
      <c r="K564" s="320"/>
      <c r="L564" s="320"/>
      <c r="M564" s="320"/>
      <c r="N564" s="320">
        <v>0</v>
      </c>
      <c r="O564" s="320"/>
      <c r="P564" s="320"/>
      <c r="Q564" s="320"/>
      <c r="R564" s="320"/>
      <c r="S564" s="320"/>
      <c r="T564" s="320"/>
      <c r="U564" s="320"/>
      <c r="V564" s="320"/>
      <c r="W564" s="320"/>
      <c r="X564" s="320"/>
      <c r="Y564" s="450"/>
      <c r="Z564" s="434"/>
      <c r="AA564" s="434"/>
      <c r="AB564" s="434"/>
      <c r="AC564" s="434"/>
      <c r="AD564" s="434"/>
      <c r="AE564" s="434"/>
      <c r="AF564" s="439"/>
      <c r="AG564" s="439"/>
      <c r="AH564" s="439"/>
      <c r="AI564" s="439"/>
      <c r="AJ564" s="439"/>
      <c r="AK564" s="439"/>
      <c r="AL564" s="439"/>
      <c r="AM564" s="321">
        <f>SUM(Y564:AL564)</f>
        <v>0</v>
      </c>
    </row>
    <row r="565" spans="1:39" ht="15" outlineLevel="1">
      <c r="A565" s="560"/>
      <c r="B565" s="931" t="s">
        <v>311</v>
      </c>
      <c r="C565" s="316" t="s">
        <v>164</v>
      </c>
      <c r="D565" s="320"/>
      <c r="E565" s="320"/>
      <c r="F565" s="320"/>
      <c r="G565" s="320"/>
      <c r="H565" s="320"/>
      <c r="I565" s="320"/>
      <c r="J565" s="320"/>
      <c r="K565" s="320"/>
      <c r="L565" s="320"/>
      <c r="M565" s="320"/>
      <c r="N565" s="320">
        <f>N564</f>
        <v>0</v>
      </c>
      <c r="O565" s="320"/>
      <c r="P565" s="320"/>
      <c r="Q565" s="320"/>
      <c r="R565" s="320"/>
      <c r="S565" s="320"/>
      <c r="T565" s="320"/>
      <c r="U565" s="320"/>
      <c r="V565" s="320"/>
      <c r="W565" s="320"/>
      <c r="X565" s="320"/>
      <c r="Y565" s="435">
        <f>Y564</f>
        <v>0</v>
      </c>
      <c r="Z565" s="435">
        <f t="shared" ref="Z565" si="1697">Z564</f>
        <v>0</v>
      </c>
      <c r="AA565" s="435">
        <f t="shared" ref="AA565" si="1698">AA564</f>
        <v>0</v>
      </c>
      <c r="AB565" s="435">
        <f t="shared" ref="AB565" si="1699">AB564</f>
        <v>0</v>
      </c>
      <c r="AC565" s="435">
        <f t="shared" ref="AC565" si="1700">AC564</f>
        <v>0</v>
      </c>
      <c r="AD565" s="435">
        <f t="shared" ref="AD565" si="1701">AD564</f>
        <v>0</v>
      </c>
      <c r="AE565" s="435">
        <f t="shared" ref="AE565" si="1702">AE564</f>
        <v>0</v>
      </c>
      <c r="AF565" s="435">
        <f t="shared" ref="AF565" si="1703">AF564</f>
        <v>0</v>
      </c>
      <c r="AG565" s="435">
        <f t="shared" ref="AG565" si="1704">AG564</f>
        <v>0</v>
      </c>
      <c r="AH565" s="435">
        <f t="shared" ref="AH565" si="1705">AH564</f>
        <v>0</v>
      </c>
      <c r="AI565" s="435">
        <f t="shared" ref="AI565" si="1706">AI564</f>
        <v>0</v>
      </c>
      <c r="AJ565" s="435">
        <f t="shared" ref="AJ565" si="1707">AJ564</f>
        <v>0</v>
      </c>
      <c r="AK565" s="435">
        <f t="shared" ref="AK565" si="1708">AK564</f>
        <v>0</v>
      </c>
      <c r="AL565" s="435">
        <f t="shared" ref="AL565" si="1709">AL564</f>
        <v>0</v>
      </c>
      <c r="AM565" s="331"/>
    </row>
    <row r="566" spans="1:39" ht="15" outlineLevel="1">
      <c r="A566" s="560"/>
      <c r="B566" s="931"/>
      <c r="C566" s="330"/>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26"/>
      <c r="Z566" s="326"/>
      <c r="AA566" s="326"/>
      <c r="AB566" s="326"/>
      <c r="AC566" s="326"/>
      <c r="AD566" s="326"/>
      <c r="AE566" s="326"/>
      <c r="AF566" s="326"/>
      <c r="AG566" s="326"/>
      <c r="AH566" s="326"/>
      <c r="AI566" s="326"/>
      <c r="AJ566" s="326"/>
      <c r="AK566" s="326"/>
      <c r="AL566" s="326"/>
      <c r="AM566" s="331"/>
    </row>
    <row r="567" spans="1:39" ht="15.6">
      <c r="B567" s="1006" t="s">
        <v>295</v>
      </c>
      <c r="C567" s="353"/>
      <c r="D567" s="353">
        <f>SUM(D410:D565)</f>
        <v>69236714.155325174</v>
      </c>
      <c r="E567" s="353">
        <f>SUM(E410:E565)</f>
        <v>0</v>
      </c>
      <c r="F567" s="353"/>
      <c r="G567" s="353"/>
      <c r="H567" s="353"/>
      <c r="I567" s="353"/>
      <c r="J567" s="353"/>
      <c r="K567" s="353"/>
      <c r="L567" s="353"/>
      <c r="M567" s="353"/>
      <c r="N567" s="353"/>
      <c r="O567" s="353">
        <f>SUM(O410:O565)</f>
        <v>7356.0532369341099</v>
      </c>
      <c r="P567" s="929">
        <f>SUM(P410:P565)</f>
        <v>0</v>
      </c>
      <c r="Q567" s="353"/>
      <c r="R567" s="353"/>
      <c r="S567" s="353"/>
      <c r="T567" s="353"/>
      <c r="U567" s="353"/>
      <c r="V567" s="353"/>
      <c r="W567" s="353"/>
      <c r="X567" s="353"/>
      <c r="Y567" s="353">
        <f>IF(Y408="kWh",SUMPRODUCT(D410:D565,Y410:Y565))</f>
        <v>43418273.879477672</v>
      </c>
      <c r="Z567" s="353">
        <f>IF(Z408="kWh",SUMPRODUCT(D410:D565,Z410:Z565))</f>
        <v>5925419.6048533097</v>
      </c>
      <c r="AA567" s="353">
        <f>IF(AA408="kw",SUMPRODUCT(N410:N565,O410:O565,AA410:AA565),SUMPRODUCT(D410:D565,AA410:AA565))</f>
        <v>14263.09294297168</v>
      </c>
      <c r="AB567" s="353">
        <f>IF(AB408="kw",SUMPRODUCT(N410:N565,O410:O565,AB410:AB565),SUMPRODUCT(D410:D565,AB410:AB565))</f>
        <v>1623.4938216009496</v>
      </c>
      <c r="AC567" s="353">
        <f>IF(AC408="kw",SUMPRODUCT(N410:N565,O410:O565,AC410:AC565),SUMPRODUCT(D410:D565,AC410:AC565))</f>
        <v>8733.3697713968213</v>
      </c>
      <c r="AD567" s="353">
        <f>18518.2916994438+8954.3420030018</f>
        <v>27472.633702445601</v>
      </c>
      <c r="AE567" s="353">
        <f>IF(AE408="kw",SUMPRODUCT(N410:N565,O410:O565,AE410:AE565),SUMPRODUCT(D410:D565,AE410:AE565))</f>
        <v>2027719.991380522</v>
      </c>
      <c r="AF567" s="353">
        <f>IF(AF408="kw",SUMPRODUCT(N410:N565,O410:O565,AF410:AF565),SUMPRODUCT(D410:D565,AF410:AF565))</f>
        <v>0</v>
      </c>
      <c r="AG567" s="353">
        <f>IF(AG408="kw",SUMPRODUCT(N410:N565,O410:O565,AG410:AG565),SUMPRODUCT(D410:D565,AG410:AG565))</f>
        <v>0</v>
      </c>
      <c r="AH567" s="353">
        <f>IF(AH408="kw",SUMPRODUCT(N410:N565,O410:O565,AH410:AH565),SUMPRODUCT(D410:D565,AH410:AH565))</f>
        <v>0</v>
      </c>
      <c r="AI567" s="353">
        <f>IF(AI408="kw",SUMPRODUCT(N410:N565,O410:O565,AI410:AI565),SUMPRODUCT(D410:D565,AI410:AI565))</f>
        <v>0</v>
      </c>
      <c r="AJ567" s="353">
        <f>IF(AJ408="kw",SUMPRODUCT(N410:N565,O410:O565,AJ410:AJ565),SUMPRODUCT(D410:D565,AJ410:AJ565))</f>
        <v>0</v>
      </c>
      <c r="AK567" s="353">
        <f>IF(AK408="kw",SUMPRODUCT(N410:N565,O410:O565,AK410:AK565),SUMPRODUCT(D410:D565,AK410:AK565))</f>
        <v>0</v>
      </c>
      <c r="AL567" s="353">
        <f>IF(AL408="kw",SUMPRODUCT(N410:N565,O410:O565,AL410:AL565),SUMPRODUCT(D410:D565,AL410:AL565))</f>
        <v>0</v>
      </c>
      <c r="AM567" s="354"/>
    </row>
    <row r="568" spans="1:39" ht="15.6">
      <c r="B568" s="1007" t="s">
        <v>296</v>
      </c>
      <c r="C568" s="416"/>
      <c r="D568" s="416"/>
      <c r="E568" s="416"/>
      <c r="F568" s="416"/>
      <c r="G568" s="416"/>
      <c r="H568" s="416"/>
      <c r="I568" s="416"/>
      <c r="J568" s="416"/>
      <c r="K568" s="416"/>
      <c r="L568" s="416"/>
      <c r="M568" s="416"/>
      <c r="N568" s="416"/>
      <c r="O568" s="416"/>
      <c r="P568" s="416"/>
      <c r="Q568" s="416"/>
      <c r="R568" s="416"/>
      <c r="S568" s="416"/>
      <c r="T568" s="416"/>
      <c r="U568" s="416"/>
      <c r="V568" s="416"/>
      <c r="W568" s="416"/>
      <c r="X568" s="416"/>
      <c r="Y568" s="416">
        <f>HLOOKUP(Y218,'2. LRAMVA Threshold'!$B$27:$Q$38,9,FALSE)</f>
        <v>3027867</v>
      </c>
      <c r="Z568" s="416">
        <f>HLOOKUP(Z218,'2. LRAMVA Threshold'!$B$27:$Q$38,9,FALSE)</f>
        <v>846487</v>
      </c>
      <c r="AA568" s="416">
        <f>HLOOKUP(AA218,'2. LRAMVA Threshold'!$B$27:$Q$38,9,FALSE)</f>
        <v>34728</v>
      </c>
      <c r="AB568" s="416">
        <f>HLOOKUP(AB218,'2. LRAMVA Threshold'!$B$27:$Q$38,9,FALSE)</f>
        <v>0</v>
      </c>
      <c r="AC568" s="416">
        <f>HLOOKUP(AC218,'2. LRAMVA Threshold'!$B$27:$Q$38,9,FALSE)</f>
        <v>0</v>
      </c>
      <c r="AD568" s="416">
        <f>HLOOKUP(AD218,'2. LRAMVA Threshold'!$B$27:$Q$38,9,FALSE)</f>
        <v>0</v>
      </c>
      <c r="AE568" s="416">
        <f>HLOOKUP(AE218,'2. LRAMVA Threshold'!$B$27:$Q$38,9,FALSE)</f>
        <v>0</v>
      </c>
      <c r="AF568" s="416">
        <f>HLOOKUP(AF218,'2. LRAMVA Threshold'!$B$27:$Q$38,9,FALSE)</f>
        <v>0</v>
      </c>
      <c r="AG568" s="416">
        <f>HLOOKUP(AG218,'2. LRAMVA Threshold'!$B$27:$Q$38,9,FALSE)</f>
        <v>0</v>
      </c>
      <c r="AH568" s="416">
        <f>HLOOKUP(AH218,'2. LRAMVA Threshold'!$B$27:$Q$38,9,FALSE)</f>
        <v>0</v>
      </c>
      <c r="AI568" s="416">
        <f>HLOOKUP(AI218,'2. LRAMVA Threshold'!$B$27:$Q$38,9,FALSE)</f>
        <v>0</v>
      </c>
      <c r="AJ568" s="416">
        <f>HLOOKUP(AJ218,'2. LRAMVA Threshold'!$B$27:$Q$38,9,FALSE)</f>
        <v>0</v>
      </c>
      <c r="AK568" s="416">
        <f>HLOOKUP(AK218,'2. LRAMVA Threshold'!$B$27:$Q$38,9,FALSE)</f>
        <v>0</v>
      </c>
      <c r="AL568" s="416">
        <f>HLOOKUP(AL218,'2. LRAMVA Threshold'!$B$27:$Q$38,9,FALSE)</f>
        <v>0</v>
      </c>
      <c r="AM568" s="417"/>
    </row>
    <row r="569" spans="1:39" ht="15">
      <c r="B569" s="1012"/>
      <c r="C569" s="456"/>
      <c r="D569" s="457"/>
      <c r="E569" s="457"/>
      <c r="F569" s="457"/>
      <c r="G569" s="457"/>
      <c r="H569" s="457"/>
      <c r="I569" s="457"/>
      <c r="J569" s="457"/>
      <c r="K569" s="457"/>
      <c r="L569" s="457"/>
      <c r="M569" s="457"/>
      <c r="N569" s="457"/>
      <c r="O569" s="458"/>
      <c r="P569" s="457"/>
      <c r="Q569" s="457"/>
      <c r="R569" s="457"/>
      <c r="S569" s="459"/>
      <c r="T569" s="459"/>
      <c r="U569" s="459"/>
      <c r="V569" s="459"/>
      <c r="W569" s="457"/>
      <c r="X569" s="457"/>
      <c r="Y569" s="460"/>
      <c r="Z569" s="460"/>
      <c r="AA569" s="460"/>
      <c r="AB569" s="460"/>
      <c r="AC569" s="460"/>
      <c r="AD569" s="460"/>
      <c r="AE569" s="460"/>
      <c r="AF569" s="423"/>
      <c r="AG569" s="423"/>
      <c r="AH569" s="423"/>
      <c r="AI569" s="423"/>
      <c r="AJ569" s="423"/>
      <c r="AK569" s="423"/>
      <c r="AL569" s="423"/>
      <c r="AM569" s="424"/>
    </row>
    <row r="570" spans="1:39" ht="15">
      <c r="B570" s="1003" t="s">
        <v>297</v>
      </c>
      <c r="C570" s="362"/>
      <c r="D570" s="362"/>
      <c r="E570" s="400"/>
      <c r="F570" s="400"/>
      <c r="G570" s="400"/>
      <c r="H570" s="400"/>
      <c r="I570" s="400"/>
      <c r="J570" s="400"/>
      <c r="K570" s="400"/>
      <c r="L570" s="400"/>
      <c r="M570" s="400"/>
      <c r="N570" s="400"/>
      <c r="O570" s="316"/>
      <c r="P570" s="364"/>
      <c r="Q570" s="364"/>
      <c r="R570" s="364"/>
      <c r="S570" s="363"/>
      <c r="T570" s="363"/>
      <c r="U570" s="363"/>
      <c r="V570" s="363"/>
      <c r="W570" s="364"/>
      <c r="X570" s="364"/>
      <c r="Y570" s="365">
        <f>HLOOKUP(Y$35,'3.  Distribution Rates'!$C$122:$P$133,9,FALSE)</f>
        <v>8.4333333333333326E-3</v>
      </c>
      <c r="Z570" s="365">
        <f>HLOOKUP(Z$35,'3.  Distribution Rates'!$C$122:$P$133,9,FALSE)</f>
        <v>1.0699999999999999E-2</v>
      </c>
      <c r="AA570" s="365">
        <f>HLOOKUP(AA$35,'3.  Distribution Rates'!$C$122:$P$133,9,FALSE)</f>
        <v>2.5533000000000001</v>
      </c>
      <c r="AB570" s="365">
        <f>HLOOKUP(AB$35,'3.  Distribution Rates'!$C$122:$P$133,9,FALSE)</f>
        <v>1.4051</v>
      </c>
      <c r="AC570" s="365">
        <f>+'3.  Distribution Rates'!G130</f>
        <v>0.33339999999999997</v>
      </c>
      <c r="AD570" s="365">
        <f>HLOOKUP(AD$35,'3.  Distribution Rates'!$C$122:$P$133,9,FALSE)</f>
        <v>5.6585000000000001</v>
      </c>
      <c r="AE570" s="365">
        <f>HLOOKUP(AE$35,'3.  Distribution Rates'!$C$122:$P$133,9,FALSE)</f>
        <v>1.21E-2</v>
      </c>
      <c r="AF570" s="365">
        <f>HLOOKUP(AF$35,'3.  Distribution Rates'!$C$122:$P$133,9,FALSE)</f>
        <v>0</v>
      </c>
      <c r="AG570" s="365">
        <f>HLOOKUP(AG$35,'3.  Distribution Rates'!$C$122:$P$133,9,FALSE)</f>
        <v>0</v>
      </c>
      <c r="AH570" s="365">
        <f>HLOOKUP(AH$35,'3.  Distribution Rates'!$C$122:$P$133,9,FALSE)</f>
        <v>0</v>
      </c>
      <c r="AI570" s="365">
        <f>HLOOKUP(AI$35,'3.  Distribution Rates'!$C$122:$P$133,9,FALSE)</f>
        <v>0</v>
      </c>
      <c r="AJ570" s="365">
        <f>HLOOKUP(AJ$35,'3.  Distribution Rates'!$C$122:$P$133,9,FALSE)</f>
        <v>0</v>
      </c>
      <c r="AK570" s="365">
        <f>HLOOKUP(AK$35,'3.  Distribution Rates'!$C$122:$P$133,9,FALSE)</f>
        <v>0</v>
      </c>
      <c r="AL570" s="365">
        <f>HLOOKUP(AL$35,'3.  Distribution Rates'!$C$122:$P$133,9,FALSE)</f>
        <v>0</v>
      </c>
      <c r="AM570" s="464"/>
    </row>
    <row r="571" spans="1:39" ht="15">
      <c r="B571" s="1003" t="s">
        <v>298</v>
      </c>
      <c r="C571" s="369"/>
      <c r="D571" s="334"/>
      <c r="E571" s="304"/>
      <c r="F571" s="304"/>
      <c r="G571" s="304"/>
      <c r="H571" s="304"/>
      <c r="I571" s="304"/>
      <c r="J571" s="304"/>
      <c r="K571" s="304"/>
      <c r="L571" s="304"/>
      <c r="M571" s="304"/>
      <c r="N571" s="304"/>
      <c r="O571" s="316"/>
      <c r="P571" s="304"/>
      <c r="Q571" s="304"/>
      <c r="R571" s="304"/>
      <c r="S571" s="334"/>
      <c r="T571" s="334"/>
      <c r="U571" s="334"/>
      <c r="V571" s="334"/>
      <c r="W571" s="304"/>
      <c r="X571" s="304"/>
      <c r="Y571" s="402"/>
      <c r="Z571" s="402"/>
      <c r="AA571" s="402"/>
      <c r="AB571" s="402"/>
      <c r="AC571" s="402"/>
      <c r="AD571" s="402"/>
      <c r="AE571" s="402">
        <f>'4.  2011-2014 LRAM'!AE140*AE570</f>
        <v>0</v>
      </c>
      <c r="AF571" s="402">
        <f>'4.  2011-2014 LRAM'!AF140*AF570</f>
        <v>0</v>
      </c>
      <c r="AG571" s="402">
        <f>'4.  2011-2014 LRAM'!AG140*AG570</f>
        <v>0</v>
      </c>
      <c r="AH571" s="402">
        <f>'4.  2011-2014 LRAM'!AH140*AH570</f>
        <v>0</v>
      </c>
      <c r="AI571" s="402">
        <f>'4.  2011-2014 LRAM'!AI140*AI570</f>
        <v>0</v>
      </c>
      <c r="AJ571" s="402">
        <f>'4.  2011-2014 LRAM'!AJ140*AJ570</f>
        <v>0</v>
      </c>
      <c r="AK571" s="402">
        <f>'4.  2011-2014 LRAM'!AK140*AK570</f>
        <v>0</v>
      </c>
      <c r="AL571" s="402">
        <f>'4.  2011-2014 LRAM'!AL140*AL570</f>
        <v>0</v>
      </c>
      <c r="AM571" s="401">
        <f t="shared" ref="AM571:AM577" si="1710">SUM(Y571:AL571)</f>
        <v>0</v>
      </c>
    </row>
    <row r="572" spans="1:39" ht="15">
      <c r="B572" s="1003" t="s">
        <v>299</v>
      </c>
      <c r="C572" s="369"/>
      <c r="D572" s="334"/>
      <c r="E572" s="304"/>
      <c r="F572" s="304"/>
      <c r="G572" s="304"/>
      <c r="H572" s="304"/>
      <c r="I572" s="304"/>
      <c r="J572" s="304"/>
      <c r="K572" s="304"/>
      <c r="L572" s="304"/>
      <c r="M572" s="304"/>
      <c r="N572" s="304"/>
      <c r="O572" s="316"/>
      <c r="P572" s="304"/>
      <c r="Q572" s="304"/>
      <c r="R572" s="304"/>
      <c r="S572" s="334"/>
      <c r="T572" s="334"/>
      <c r="U572" s="334"/>
      <c r="V572" s="334"/>
      <c r="W572" s="304"/>
      <c r="X572" s="304"/>
      <c r="Y572" s="402"/>
      <c r="Z572" s="402"/>
      <c r="AA572" s="402"/>
      <c r="AB572" s="402"/>
      <c r="AC572" s="402"/>
      <c r="AD572" s="402"/>
      <c r="AE572" s="402">
        <f>'4.  2011-2014 LRAM'!AE269*AE570</f>
        <v>0</v>
      </c>
      <c r="AF572" s="402">
        <f>'4.  2011-2014 LRAM'!AF269*AF570</f>
        <v>0</v>
      </c>
      <c r="AG572" s="402">
        <f>'4.  2011-2014 LRAM'!AG269*AG570</f>
        <v>0</v>
      </c>
      <c r="AH572" s="402">
        <f>'4.  2011-2014 LRAM'!AH269*AH570</f>
        <v>0</v>
      </c>
      <c r="AI572" s="402">
        <f>'4.  2011-2014 LRAM'!AI269*AI570</f>
        <v>0</v>
      </c>
      <c r="AJ572" s="402">
        <f>'4.  2011-2014 LRAM'!AJ269*AJ570</f>
        <v>0</v>
      </c>
      <c r="AK572" s="402">
        <f>'4.  2011-2014 LRAM'!AK269*AK570</f>
        <v>0</v>
      </c>
      <c r="AL572" s="402">
        <f>'4.  2011-2014 LRAM'!AL269*AL570</f>
        <v>0</v>
      </c>
      <c r="AM572" s="401">
        <f t="shared" si="1710"/>
        <v>0</v>
      </c>
    </row>
    <row r="573" spans="1:39" ht="15">
      <c r="B573" s="1003" t="s">
        <v>300</v>
      </c>
      <c r="C573" s="369"/>
      <c r="D573" s="334"/>
      <c r="E573" s="304"/>
      <c r="F573" s="304"/>
      <c r="G573" s="304"/>
      <c r="H573" s="304"/>
      <c r="I573" s="304"/>
      <c r="J573" s="304"/>
      <c r="K573" s="304"/>
      <c r="L573" s="304"/>
      <c r="M573" s="304"/>
      <c r="N573" s="304"/>
      <c r="O573" s="316"/>
      <c r="P573" s="304"/>
      <c r="Q573" s="304"/>
      <c r="R573" s="304"/>
      <c r="S573" s="334"/>
      <c r="T573" s="334"/>
      <c r="U573" s="334"/>
      <c r="V573" s="334"/>
      <c r="W573" s="304"/>
      <c r="X573" s="304"/>
      <c r="Y573" s="402"/>
      <c r="Z573" s="402"/>
      <c r="AA573" s="402"/>
      <c r="AB573" s="402"/>
      <c r="AC573" s="402"/>
      <c r="AD573" s="402"/>
      <c r="AE573" s="402">
        <f>'4.  2011-2014 LRAM'!AE398*AE570</f>
        <v>0</v>
      </c>
      <c r="AF573" s="402">
        <f>'4.  2011-2014 LRAM'!AF398*AF570</f>
        <v>0</v>
      </c>
      <c r="AG573" s="402">
        <f>'4.  2011-2014 LRAM'!AG398*AG570</f>
        <v>0</v>
      </c>
      <c r="AH573" s="402">
        <f>'4.  2011-2014 LRAM'!AH398*AH570</f>
        <v>0</v>
      </c>
      <c r="AI573" s="402">
        <f>'4.  2011-2014 LRAM'!AI398*AI570</f>
        <v>0</v>
      </c>
      <c r="AJ573" s="402">
        <f>'4.  2011-2014 LRAM'!AJ398*AJ570</f>
        <v>0</v>
      </c>
      <c r="AK573" s="402">
        <f>'4.  2011-2014 LRAM'!AK398*AK570</f>
        <v>0</v>
      </c>
      <c r="AL573" s="402">
        <f>'4.  2011-2014 LRAM'!AL398*AL570</f>
        <v>0</v>
      </c>
      <c r="AM573" s="401">
        <f t="shared" si="1710"/>
        <v>0</v>
      </c>
    </row>
    <row r="574" spans="1:39" ht="15">
      <c r="B574" s="1003" t="s">
        <v>301</v>
      </c>
      <c r="C574" s="369"/>
      <c r="D574" s="334"/>
      <c r="E574" s="304"/>
      <c r="F574" s="304"/>
      <c r="G574" s="304"/>
      <c r="H574" s="304"/>
      <c r="I574" s="304"/>
      <c r="J574" s="304"/>
      <c r="K574" s="304"/>
      <c r="L574" s="304"/>
      <c r="M574" s="304"/>
      <c r="N574" s="304"/>
      <c r="O574" s="316"/>
      <c r="P574" s="304"/>
      <c r="Q574" s="304"/>
      <c r="R574" s="304"/>
      <c r="S574" s="334"/>
      <c r="T574" s="334"/>
      <c r="U574" s="334"/>
      <c r="V574" s="334"/>
      <c r="W574" s="304"/>
      <c r="X574" s="304"/>
      <c r="Y574" s="402"/>
      <c r="Z574" s="402"/>
      <c r="AA574" s="402"/>
      <c r="AB574" s="402"/>
      <c r="AC574" s="402"/>
      <c r="AD574" s="402"/>
      <c r="AE574" s="402">
        <f>'4.  2011-2014 LRAM'!AE528*AE570</f>
        <v>0</v>
      </c>
      <c r="AF574" s="402">
        <f>'4.  2011-2014 LRAM'!AF528*AF570</f>
        <v>0</v>
      </c>
      <c r="AG574" s="402">
        <f>'4.  2011-2014 LRAM'!AG528*AG570</f>
        <v>0</v>
      </c>
      <c r="AH574" s="402">
        <f>'4.  2011-2014 LRAM'!AH528*AH570</f>
        <v>0</v>
      </c>
      <c r="AI574" s="402">
        <f>'4.  2011-2014 LRAM'!AI528*AI570</f>
        <v>0</v>
      </c>
      <c r="AJ574" s="402">
        <f>'4.  2011-2014 LRAM'!AJ528*AJ570</f>
        <v>0</v>
      </c>
      <c r="AK574" s="402">
        <f>'4.  2011-2014 LRAM'!AK528*AK570</f>
        <v>0</v>
      </c>
      <c r="AL574" s="402">
        <f>'4.  2011-2014 LRAM'!AL528*AL570</f>
        <v>0</v>
      </c>
      <c r="AM574" s="401">
        <f t="shared" si="1710"/>
        <v>0</v>
      </c>
    </row>
    <row r="575" spans="1:39" ht="15">
      <c r="B575" s="1003" t="s">
        <v>302</v>
      </c>
      <c r="C575" s="369"/>
      <c r="D575" s="334"/>
      <c r="E575" s="304"/>
      <c r="F575" s="304"/>
      <c r="G575" s="304"/>
      <c r="H575" s="304"/>
      <c r="I575" s="304"/>
      <c r="J575" s="304"/>
      <c r="K575" s="304"/>
      <c r="L575" s="304"/>
      <c r="M575" s="304"/>
      <c r="N575" s="304"/>
      <c r="O575" s="316"/>
      <c r="P575" s="304"/>
      <c r="Q575" s="304"/>
      <c r="R575" s="304"/>
      <c r="S575" s="334"/>
      <c r="T575" s="334"/>
      <c r="U575" s="334"/>
      <c r="V575" s="334"/>
      <c r="W575" s="304"/>
      <c r="X575" s="304"/>
      <c r="Y575" s="402">
        <f>Y209*Y570</f>
        <v>94238.089366666652</v>
      </c>
      <c r="Z575" s="402">
        <f t="shared" ref="Z575:AL575" si="1711">Z209*Z570</f>
        <v>206876.54902397905</v>
      </c>
      <c r="AA575" s="402">
        <f t="shared" si="1711"/>
        <v>59945.151816000005</v>
      </c>
      <c r="AB575" s="402">
        <f t="shared" si="1711"/>
        <v>1955.8992000000001</v>
      </c>
      <c r="AC575" s="402">
        <f t="shared" si="1711"/>
        <v>13394.678399999999</v>
      </c>
      <c r="AD575" s="402">
        <f t="shared" si="1711"/>
        <v>0</v>
      </c>
      <c r="AE575" s="402">
        <f t="shared" si="1711"/>
        <v>0</v>
      </c>
      <c r="AF575" s="402">
        <f t="shared" si="1711"/>
        <v>0</v>
      </c>
      <c r="AG575" s="402">
        <f t="shared" si="1711"/>
        <v>0</v>
      </c>
      <c r="AH575" s="402">
        <f t="shared" si="1711"/>
        <v>0</v>
      </c>
      <c r="AI575" s="402">
        <f t="shared" si="1711"/>
        <v>0</v>
      </c>
      <c r="AJ575" s="402">
        <f t="shared" si="1711"/>
        <v>0</v>
      </c>
      <c r="AK575" s="402">
        <f t="shared" si="1711"/>
        <v>0</v>
      </c>
      <c r="AL575" s="402">
        <f t="shared" si="1711"/>
        <v>0</v>
      </c>
      <c r="AM575" s="401">
        <f t="shared" si="1710"/>
        <v>376410.36780664569</v>
      </c>
    </row>
    <row r="576" spans="1:39" ht="15">
      <c r="B576" s="1003" t="s">
        <v>303</v>
      </c>
      <c r="C576" s="369"/>
      <c r="D576" s="334"/>
      <c r="E576" s="304"/>
      <c r="F576" s="304"/>
      <c r="G576" s="304"/>
      <c r="H576" s="304"/>
      <c r="I576" s="304"/>
      <c r="J576" s="304"/>
      <c r="K576" s="304"/>
      <c r="L576" s="304"/>
      <c r="M576" s="304"/>
      <c r="N576" s="304"/>
      <c r="O576" s="316"/>
      <c r="P576" s="304"/>
      <c r="Q576" s="304"/>
      <c r="R576" s="304"/>
      <c r="S576" s="334"/>
      <c r="T576" s="334"/>
      <c r="U576" s="334"/>
      <c r="V576" s="334"/>
      <c r="W576" s="304"/>
      <c r="X576" s="304"/>
      <c r="Y576" s="402">
        <f t="shared" ref="Y576:AL576" si="1712">Y398*Y570</f>
        <v>186893.91842931323</v>
      </c>
      <c r="Z576" s="402">
        <f t="shared" si="1712"/>
        <v>102201.85248434921</v>
      </c>
      <c r="AA576" s="402">
        <f t="shared" si="1712"/>
        <v>53200.943029545415</v>
      </c>
      <c r="AB576" s="402">
        <f>AB398*AB570</f>
        <v>6210.4091335924395</v>
      </c>
      <c r="AC576" s="402">
        <f t="shared" si="1712"/>
        <v>1200.5681391093726</v>
      </c>
      <c r="AD576" s="402">
        <f t="shared" si="1712"/>
        <v>0</v>
      </c>
      <c r="AE576" s="402">
        <f t="shared" si="1712"/>
        <v>0</v>
      </c>
      <c r="AF576" s="402">
        <f t="shared" si="1712"/>
        <v>0</v>
      </c>
      <c r="AG576" s="402">
        <f t="shared" si="1712"/>
        <v>0</v>
      </c>
      <c r="AH576" s="402">
        <f t="shared" si="1712"/>
        <v>0</v>
      </c>
      <c r="AI576" s="402">
        <f t="shared" si="1712"/>
        <v>0</v>
      </c>
      <c r="AJ576" s="402">
        <f t="shared" si="1712"/>
        <v>0</v>
      </c>
      <c r="AK576" s="402">
        <f t="shared" si="1712"/>
        <v>0</v>
      </c>
      <c r="AL576" s="402">
        <f t="shared" si="1712"/>
        <v>0</v>
      </c>
      <c r="AM576" s="401">
        <f t="shared" si="1710"/>
        <v>349707.69121590967</v>
      </c>
    </row>
    <row r="577" spans="1:39" ht="15">
      <c r="B577" s="1003" t="s">
        <v>304</v>
      </c>
      <c r="C577" s="369"/>
      <c r="D577" s="334"/>
      <c r="E577" s="304"/>
      <c r="F577" s="304"/>
      <c r="G577" s="304"/>
      <c r="H577" s="304"/>
      <c r="I577" s="304"/>
      <c r="J577" s="304"/>
      <c r="K577" s="304"/>
      <c r="L577" s="304"/>
      <c r="M577" s="304"/>
      <c r="N577" s="304"/>
      <c r="O577" s="316"/>
      <c r="P577" s="304"/>
      <c r="Q577" s="304"/>
      <c r="R577" s="304"/>
      <c r="S577" s="334"/>
      <c r="T577" s="334"/>
      <c r="U577" s="334"/>
      <c r="V577" s="334"/>
      <c r="W577" s="304"/>
      <c r="X577" s="304"/>
      <c r="Y577" s="402">
        <f>Y567*Y570</f>
        <v>366160.77638359502</v>
      </c>
      <c r="Z577" s="402">
        <f t="shared" ref="Z577:AL577" si="1713">Z567*Z570</f>
        <v>63401.989771930414</v>
      </c>
      <c r="AA577" s="402">
        <f>AA567*AA570</f>
        <v>36417.955211289591</v>
      </c>
      <c r="AB577" s="402">
        <f>AB567*AB570</f>
        <v>2281.1711687314942</v>
      </c>
      <c r="AC577" s="402">
        <f t="shared" si="1713"/>
        <v>2911.7054817837002</v>
      </c>
      <c r="AD577" s="402">
        <f t="shared" si="1713"/>
        <v>155453.89780528843</v>
      </c>
      <c r="AE577" s="402">
        <f t="shared" si="1713"/>
        <v>24535.411895704317</v>
      </c>
      <c r="AF577" s="402">
        <f t="shared" si="1713"/>
        <v>0</v>
      </c>
      <c r="AG577" s="402">
        <f t="shared" si="1713"/>
        <v>0</v>
      </c>
      <c r="AH577" s="402">
        <f t="shared" si="1713"/>
        <v>0</v>
      </c>
      <c r="AI577" s="402">
        <f t="shared" si="1713"/>
        <v>0</v>
      </c>
      <c r="AJ577" s="402">
        <f t="shared" si="1713"/>
        <v>0</v>
      </c>
      <c r="AK577" s="402">
        <f t="shared" si="1713"/>
        <v>0</v>
      </c>
      <c r="AL577" s="402">
        <f t="shared" si="1713"/>
        <v>0</v>
      </c>
      <c r="AM577" s="401">
        <f t="shared" si="1710"/>
        <v>651162.90771832305</v>
      </c>
    </row>
    <row r="578" spans="1:39" ht="15.6">
      <c r="B578" s="1009" t="s">
        <v>305</v>
      </c>
      <c r="C578" s="369"/>
      <c r="D578" s="360"/>
      <c r="E578" s="358"/>
      <c r="F578" s="358"/>
      <c r="G578" s="358"/>
      <c r="H578" s="358"/>
      <c r="I578" s="358"/>
      <c r="J578" s="358"/>
      <c r="K578" s="358"/>
      <c r="L578" s="358"/>
      <c r="M578" s="358"/>
      <c r="N578" s="358"/>
      <c r="O578" s="325"/>
      <c r="P578" s="358"/>
      <c r="Q578" s="358"/>
      <c r="R578" s="358"/>
      <c r="S578" s="360"/>
      <c r="T578" s="360"/>
      <c r="U578" s="360"/>
      <c r="V578" s="360"/>
      <c r="W578" s="358"/>
      <c r="X578" s="358"/>
      <c r="Y578" s="370">
        <f>SUM(Y571:Y577)</f>
        <v>647292.78417957481</v>
      </c>
      <c r="Z578" s="370">
        <f>SUM(Z571:Z577)</f>
        <v>372480.39128025866</v>
      </c>
      <c r="AA578" s="370">
        <f>SUM(AA571:AA577)</f>
        <v>149564.050056835</v>
      </c>
      <c r="AB578" s="370">
        <f t="shared" ref="AB578:AE578" si="1714">SUM(AB571:AB577)</f>
        <v>10447.479502323933</v>
      </c>
      <c r="AC578" s="370">
        <f t="shared" si="1714"/>
        <v>17506.952020893073</v>
      </c>
      <c r="AD578" s="370">
        <f t="shared" si="1714"/>
        <v>155453.89780528843</v>
      </c>
      <c r="AE578" s="370">
        <f t="shared" si="1714"/>
        <v>24535.411895704317</v>
      </c>
      <c r="AF578" s="370">
        <f>SUM(AF571:AF577)</f>
        <v>0</v>
      </c>
      <c r="AG578" s="370">
        <f>SUM(AG571:AG577)</f>
        <v>0</v>
      </c>
      <c r="AH578" s="370">
        <f t="shared" ref="AH578:AL578" si="1715">SUM(AH571:AH577)</f>
        <v>0</v>
      </c>
      <c r="AI578" s="370">
        <f t="shared" si="1715"/>
        <v>0</v>
      </c>
      <c r="AJ578" s="370">
        <f t="shared" si="1715"/>
        <v>0</v>
      </c>
      <c r="AK578" s="370">
        <f t="shared" si="1715"/>
        <v>0</v>
      </c>
      <c r="AL578" s="370">
        <f t="shared" si="1715"/>
        <v>0</v>
      </c>
      <c r="AM578" s="372">
        <f>SUM(AM571:AM577)</f>
        <v>1377280.9667408783</v>
      </c>
    </row>
    <row r="579" spans="1:39" ht="15.6">
      <c r="B579" s="1009" t="s">
        <v>306</v>
      </c>
      <c r="C579" s="369"/>
      <c r="D579" s="374"/>
      <c r="E579" s="358"/>
      <c r="F579" s="358"/>
      <c r="G579" s="358"/>
      <c r="H579" s="358"/>
      <c r="I579" s="358"/>
      <c r="J579" s="358"/>
      <c r="K579" s="358"/>
      <c r="L579" s="358"/>
      <c r="M579" s="358"/>
      <c r="N579" s="358"/>
      <c r="O579" s="325"/>
      <c r="P579" s="358"/>
      <c r="Q579" s="358"/>
      <c r="R579" s="358"/>
      <c r="S579" s="360"/>
      <c r="T579" s="360"/>
      <c r="U579" s="360"/>
      <c r="V579" s="360"/>
      <c r="W579" s="358"/>
      <c r="X579" s="358"/>
      <c r="Y579" s="371">
        <f>Y568*Y570</f>
        <v>25535.011699999999</v>
      </c>
      <c r="Z579" s="371">
        <f t="shared" ref="Z579:AD579" si="1716">Z568*Z570</f>
        <v>9057.4108999999989</v>
      </c>
      <c r="AA579" s="371">
        <f t="shared" si="1716"/>
        <v>88671.002399999998</v>
      </c>
      <c r="AB579" s="371">
        <f t="shared" si="1716"/>
        <v>0</v>
      </c>
      <c r="AC579" s="371">
        <f t="shared" si="1716"/>
        <v>0</v>
      </c>
      <c r="AD579" s="371">
        <f t="shared" si="1716"/>
        <v>0</v>
      </c>
      <c r="AE579" s="371">
        <f t="shared" ref="AE579" si="1717">AE568*AE570</f>
        <v>0</v>
      </c>
      <c r="AF579" s="371">
        <f>AF568*AF570</f>
        <v>0</v>
      </c>
      <c r="AG579" s="371">
        <f t="shared" ref="AG579:AL579" si="1718">AG568*AG570</f>
        <v>0</v>
      </c>
      <c r="AH579" s="371">
        <f t="shared" si="1718"/>
        <v>0</v>
      </c>
      <c r="AI579" s="371">
        <f t="shared" si="1718"/>
        <v>0</v>
      </c>
      <c r="AJ579" s="371">
        <f t="shared" si="1718"/>
        <v>0</v>
      </c>
      <c r="AK579" s="371">
        <f t="shared" si="1718"/>
        <v>0</v>
      </c>
      <c r="AL579" s="371">
        <f t="shared" si="1718"/>
        <v>0</v>
      </c>
      <c r="AM579" s="372">
        <f>SUM(Y579:AL579)</f>
        <v>123263.42499999999</v>
      </c>
    </row>
    <row r="580" spans="1:39" ht="15.6">
      <c r="B580" s="1009" t="s">
        <v>307</v>
      </c>
      <c r="C580" s="369"/>
      <c r="D580" s="374"/>
      <c r="E580" s="358"/>
      <c r="F580" s="358"/>
      <c r="G580" s="358"/>
      <c r="H580" s="358"/>
      <c r="I580" s="358"/>
      <c r="J580" s="358"/>
      <c r="K580" s="358"/>
      <c r="L580" s="358"/>
      <c r="M580" s="358"/>
      <c r="N580" s="358"/>
      <c r="O580" s="325"/>
      <c r="P580" s="358"/>
      <c r="Q580" s="358"/>
      <c r="R580" s="358"/>
      <c r="S580" s="374"/>
      <c r="T580" s="374"/>
      <c r="U580" s="374"/>
      <c r="V580" s="374"/>
      <c r="W580" s="358"/>
      <c r="X580" s="358"/>
      <c r="Y580" s="375"/>
      <c r="Z580" s="375"/>
      <c r="AA580" s="375"/>
      <c r="AB580" s="375"/>
      <c r="AC580" s="375"/>
      <c r="AD580" s="375"/>
      <c r="AE580" s="375"/>
      <c r="AF580" s="375"/>
      <c r="AG580" s="375"/>
      <c r="AH580" s="375"/>
      <c r="AI580" s="375"/>
      <c r="AJ580" s="375"/>
      <c r="AK580" s="375"/>
      <c r="AL580" s="375"/>
      <c r="AM580" s="372">
        <f>AM578-AM579</f>
        <v>1254017.5417408783</v>
      </c>
    </row>
    <row r="581" spans="1:39" ht="15">
      <c r="B581" s="1003"/>
      <c r="C581" s="374"/>
      <c r="D581" s="374"/>
      <c r="E581" s="358"/>
      <c r="F581" s="358"/>
      <c r="G581" s="358"/>
      <c r="H581" s="358"/>
      <c r="I581" s="358"/>
      <c r="J581" s="358"/>
      <c r="K581" s="358"/>
      <c r="L581" s="358"/>
      <c r="M581" s="358"/>
      <c r="N581" s="358"/>
      <c r="O581" s="325"/>
      <c r="P581" s="358"/>
      <c r="Q581" s="358"/>
      <c r="R581" s="358"/>
      <c r="S581" s="374"/>
      <c r="T581" s="369"/>
      <c r="U581" s="374"/>
      <c r="V581" s="374"/>
      <c r="W581" s="358"/>
      <c r="X581" s="358"/>
      <c r="Y581" s="376"/>
      <c r="Z581" s="376"/>
      <c r="AA581" s="376"/>
      <c r="AB581" s="376"/>
      <c r="AC581" s="376"/>
      <c r="AD581" s="376"/>
      <c r="AE581" s="376"/>
      <c r="AF581" s="376"/>
      <c r="AG581" s="376"/>
      <c r="AH581" s="376"/>
      <c r="AI581" s="376"/>
      <c r="AJ581" s="376"/>
      <c r="AK581" s="376"/>
      <c r="AL581" s="376"/>
      <c r="AM581" s="372"/>
    </row>
    <row r="582" spans="1:39" ht="15">
      <c r="B582" s="1013" t="s">
        <v>308</v>
      </c>
      <c r="C582" s="329"/>
      <c r="D582" s="304"/>
      <c r="E582" s="304"/>
      <c r="F582" s="304"/>
      <c r="G582" s="304"/>
      <c r="H582" s="304"/>
      <c r="I582" s="304"/>
      <c r="J582" s="304"/>
      <c r="K582" s="304"/>
      <c r="L582" s="304"/>
      <c r="M582" s="304"/>
      <c r="N582" s="304"/>
      <c r="O582" s="381"/>
      <c r="P582" s="304"/>
      <c r="Q582" s="304"/>
      <c r="R582" s="304"/>
      <c r="S582" s="329"/>
      <c r="T582" s="334"/>
      <c r="U582" s="334"/>
      <c r="V582" s="304"/>
      <c r="W582" s="304"/>
      <c r="X582" s="334"/>
      <c r="Y582" s="316">
        <f>SUMPRODUCT(E410:E565,Y410:Y565)</f>
        <v>0</v>
      </c>
      <c r="Z582" s="316">
        <f>SUMPRODUCT(E410:E565,Z410:Z565)</f>
        <v>0</v>
      </c>
      <c r="AA582" s="316">
        <f t="shared" ref="AA582:AL582" si="1719">IF(AA408="kw",SUMPRODUCT($N$410:$N$565,$P$410:$P$565,AA410:AA565),SUMPRODUCT($E$410:$E$565,AA410:AA565))</f>
        <v>0</v>
      </c>
      <c r="AB582" s="316">
        <f t="shared" si="1719"/>
        <v>0</v>
      </c>
      <c r="AC582" s="316">
        <f t="shared" si="1719"/>
        <v>0</v>
      </c>
      <c r="AD582" s="316">
        <f t="shared" si="1719"/>
        <v>0</v>
      </c>
      <c r="AE582" s="316">
        <f t="shared" si="1719"/>
        <v>0</v>
      </c>
      <c r="AF582" s="316">
        <f t="shared" si="1719"/>
        <v>0</v>
      </c>
      <c r="AG582" s="316">
        <f t="shared" si="1719"/>
        <v>0</v>
      </c>
      <c r="AH582" s="316">
        <f t="shared" si="1719"/>
        <v>0</v>
      </c>
      <c r="AI582" s="316">
        <f t="shared" si="1719"/>
        <v>0</v>
      </c>
      <c r="AJ582" s="316">
        <f t="shared" si="1719"/>
        <v>0</v>
      </c>
      <c r="AK582" s="316">
        <f t="shared" si="1719"/>
        <v>0</v>
      </c>
      <c r="AL582" s="316">
        <f t="shared" si="1719"/>
        <v>0</v>
      </c>
      <c r="AM582" s="361"/>
    </row>
    <row r="583" spans="1:39" ht="15">
      <c r="B583" s="1013" t="s">
        <v>309</v>
      </c>
      <c r="C583" s="329"/>
      <c r="D583" s="304"/>
      <c r="E583" s="304"/>
      <c r="F583" s="304"/>
      <c r="G583" s="304"/>
      <c r="H583" s="304"/>
      <c r="I583" s="304"/>
      <c r="J583" s="304"/>
      <c r="K583" s="304"/>
      <c r="L583" s="304"/>
      <c r="M583" s="304"/>
      <c r="N583" s="304"/>
      <c r="O583" s="381"/>
      <c r="P583" s="304"/>
      <c r="Q583" s="304"/>
      <c r="R583" s="304"/>
      <c r="S583" s="329"/>
      <c r="T583" s="334"/>
      <c r="U583" s="334"/>
      <c r="V583" s="304"/>
      <c r="W583" s="304"/>
      <c r="X583" s="334"/>
      <c r="Y583" s="316">
        <f>SUMPRODUCT(F410:F565,Y410:Y565)</f>
        <v>0</v>
      </c>
      <c r="Z583" s="316">
        <f>SUMPRODUCT(F410:F565,Z410:Z565)</f>
        <v>0</v>
      </c>
      <c r="AA583" s="316">
        <f t="shared" ref="AA583:AL583" si="1720">IF(AA408="kw",SUMPRODUCT($N$410:$N$565,$Q$410:$Q$565,AA410:AA565),SUMPRODUCT($F$410:$F$565,AA410:AA565))</f>
        <v>0</v>
      </c>
      <c r="AB583" s="316">
        <f t="shared" si="1720"/>
        <v>0</v>
      </c>
      <c r="AC583" s="316">
        <f t="shared" si="1720"/>
        <v>0</v>
      </c>
      <c r="AD583" s="316">
        <f t="shared" si="1720"/>
        <v>0</v>
      </c>
      <c r="AE583" s="316">
        <f t="shared" si="1720"/>
        <v>0</v>
      </c>
      <c r="AF583" s="316">
        <f t="shared" si="1720"/>
        <v>0</v>
      </c>
      <c r="AG583" s="316">
        <f t="shared" si="1720"/>
        <v>0</v>
      </c>
      <c r="AH583" s="316">
        <f t="shared" si="1720"/>
        <v>0</v>
      </c>
      <c r="AI583" s="316">
        <f t="shared" si="1720"/>
        <v>0</v>
      </c>
      <c r="AJ583" s="316">
        <f t="shared" si="1720"/>
        <v>0</v>
      </c>
      <c r="AK583" s="316">
        <f t="shared" si="1720"/>
        <v>0</v>
      </c>
      <c r="AL583" s="316">
        <f t="shared" si="1720"/>
        <v>0</v>
      </c>
      <c r="AM583" s="361"/>
    </row>
    <row r="584" spans="1:39" ht="15">
      <c r="B584" s="1014" t="s">
        <v>310</v>
      </c>
      <c r="C584" s="388"/>
      <c r="D584" s="408"/>
      <c r="E584" s="408"/>
      <c r="F584" s="408"/>
      <c r="G584" s="408"/>
      <c r="H584" s="408"/>
      <c r="I584" s="408"/>
      <c r="J584" s="408"/>
      <c r="K584" s="408"/>
      <c r="L584" s="408"/>
      <c r="M584" s="408"/>
      <c r="N584" s="408"/>
      <c r="O584" s="407"/>
      <c r="P584" s="408"/>
      <c r="Q584" s="408"/>
      <c r="R584" s="408"/>
      <c r="S584" s="388"/>
      <c r="T584" s="409"/>
      <c r="U584" s="409"/>
      <c r="V584" s="408"/>
      <c r="W584" s="408"/>
      <c r="X584" s="409"/>
      <c r="Y584" s="350">
        <f>SUMPRODUCT(G410:G565,Y410:Y565)</f>
        <v>0</v>
      </c>
      <c r="Z584" s="350">
        <f>SUMPRODUCT(G410:G565,Z410:Z565)</f>
        <v>0</v>
      </c>
      <c r="AA584" s="350">
        <f t="shared" ref="AA584:AL584" si="1721">IF(AA408="kw",SUMPRODUCT($N$410:$N$565,$R$410:$R$565,AA410:AA565),SUMPRODUCT($G$410:$G$565,AA410:AA565))</f>
        <v>0</v>
      </c>
      <c r="AB584" s="350">
        <f t="shared" si="1721"/>
        <v>0</v>
      </c>
      <c r="AC584" s="350">
        <f t="shared" si="1721"/>
        <v>0</v>
      </c>
      <c r="AD584" s="350">
        <f t="shared" si="1721"/>
        <v>0</v>
      </c>
      <c r="AE584" s="350">
        <f t="shared" si="1721"/>
        <v>0</v>
      </c>
      <c r="AF584" s="350">
        <f t="shared" si="1721"/>
        <v>0</v>
      </c>
      <c r="AG584" s="350">
        <f t="shared" si="1721"/>
        <v>0</v>
      </c>
      <c r="AH584" s="350">
        <f t="shared" si="1721"/>
        <v>0</v>
      </c>
      <c r="AI584" s="350">
        <f t="shared" si="1721"/>
        <v>0</v>
      </c>
      <c r="AJ584" s="350">
        <f t="shared" si="1721"/>
        <v>0</v>
      </c>
      <c r="AK584" s="350">
        <f t="shared" si="1721"/>
        <v>0</v>
      </c>
      <c r="AL584" s="350">
        <f t="shared" si="1721"/>
        <v>0</v>
      </c>
      <c r="AM584" s="410"/>
    </row>
    <row r="585" spans="1:39" ht="22.5" customHeight="1">
      <c r="B585" s="1011" t="s">
        <v>226</v>
      </c>
      <c r="C585" s="411"/>
      <c r="D585" s="412"/>
      <c r="E585" s="412"/>
      <c r="F585" s="412"/>
      <c r="G585" s="412"/>
      <c r="H585" s="412"/>
      <c r="I585" s="412"/>
      <c r="J585" s="412"/>
      <c r="K585" s="412"/>
      <c r="L585" s="412"/>
      <c r="M585" s="412"/>
      <c r="N585" s="412"/>
      <c r="O585" s="412"/>
      <c r="P585" s="412"/>
      <c r="Q585" s="412"/>
      <c r="R585" s="412"/>
      <c r="S585" s="395"/>
      <c r="T585" s="396"/>
      <c r="U585" s="412"/>
      <c r="V585" s="412"/>
      <c r="W585" s="412"/>
      <c r="X585" s="412"/>
      <c r="Y585" s="433"/>
      <c r="Z585" s="433"/>
      <c r="AA585" s="433"/>
      <c r="AB585" s="433"/>
      <c r="AC585" s="433"/>
      <c r="AD585" s="433"/>
      <c r="AE585" s="433"/>
      <c r="AF585" s="433"/>
      <c r="AG585" s="433"/>
      <c r="AH585" s="433"/>
      <c r="AI585" s="433"/>
      <c r="AJ585" s="433"/>
      <c r="AK585" s="433"/>
      <c r="AL585" s="433"/>
      <c r="AM585" s="413"/>
    </row>
    <row r="588" spans="1:39" ht="15.6" hidden="1">
      <c r="B588" s="994" t="s">
        <v>312</v>
      </c>
      <c r="C588" s="306"/>
      <c r="D588" s="616" t="s">
        <v>587</v>
      </c>
      <c r="E588" s="278"/>
      <c r="F588" s="616" t="s">
        <v>598</v>
      </c>
      <c r="G588" s="278"/>
      <c r="H588" s="278"/>
      <c r="I588" s="278"/>
      <c r="J588" s="278"/>
      <c r="K588" s="278"/>
      <c r="L588" s="278"/>
      <c r="M588" s="278"/>
      <c r="N588" s="278"/>
      <c r="O588" s="306"/>
      <c r="P588" s="278"/>
      <c r="Q588" s="278"/>
      <c r="R588" s="278"/>
      <c r="S588" s="278"/>
      <c r="T588" s="278"/>
      <c r="U588" s="278"/>
      <c r="V588" s="278"/>
      <c r="W588" s="278"/>
      <c r="X588" s="278"/>
      <c r="Y588" s="295"/>
      <c r="Z588" s="292"/>
      <c r="AA588" s="292"/>
      <c r="AB588" s="292"/>
      <c r="AC588" s="292"/>
      <c r="AD588" s="292"/>
      <c r="AE588" s="292"/>
      <c r="AF588" s="292"/>
      <c r="AG588" s="292"/>
      <c r="AH588" s="292"/>
      <c r="AI588" s="292"/>
      <c r="AJ588" s="292"/>
      <c r="AK588" s="292"/>
      <c r="AL588" s="292"/>
    </row>
    <row r="589" spans="1:39" ht="33.75" hidden="1" customHeight="1">
      <c r="B589" s="1076" t="s">
        <v>213</v>
      </c>
      <c r="C589" s="1066" t="s">
        <v>33</v>
      </c>
      <c r="D589" s="309" t="s">
        <v>425</v>
      </c>
      <c r="E589" s="1068" t="s">
        <v>211</v>
      </c>
      <c r="F589" s="1069"/>
      <c r="G589" s="1069"/>
      <c r="H589" s="1069"/>
      <c r="I589" s="1069"/>
      <c r="J589" s="1069"/>
      <c r="K589" s="1069"/>
      <c r="L589" s="1069"/>
      <c r="M589" s="1070"/>
      <c r="N589" s="1074" t="s">
        <v>215</v>
      </c>
      <c r="O589" s="309" t="s">
        <v>426</v>
      </c>
      <c r="P589" s="1068" t="s">
        <v>214</v>
      </c>
      <c r="Q589" s="1069"/>
      <c r="R589" s="1069"/>
      <c r="S589" s="1069"/>
      <c r="T589" s="1069"/>
      <c r="U589" s="1069"/>
      <c r="V589" s="1069"/>
      <c r="W589" s="1069"/>
      <c r="X589" s="1070"/>
      <c r="Y589" s="1071" t="s">
        <v>246</v>
      </c>
      <c r="Z589" s="1072"/>
      <c r="AA589" s="1072"/>
      <c r="AB589" s="1072"/>
      <c r="AC589" s="1072"/>
      <c r="AD589" s="1072"/>
      <c r="AE589" s="1072"/>
      <c r="AF589" s="1072"/>
      <c r="AG589" s="1072"/>
      <c r="AH589" s="1072"/>
      <c r="AI589" s="1072"/>
      <c r="AJ589" s="1072"/>
      <c r="AK589" s="1072"/>
      <c r="AL589" s="1072"/>
      <c r="AM589" s="1073"/>
    </row>
    <row r="590" spans="1:39" ht="68.25" hidden="1" customHeight="1">
      <c r="B590" s="1077"/>
      <c r="C590" s="1067"/>
      <c r="D590" s="310">
        <v>2018</v>
      </c>
      <c r="E590" s="310">
        <v>2019</v>
      </c>
      <c r="F590" s="310">
        <v>2020</v>
      </c>
      <c r="G590" s="310">
        <v>2021</v>
      </c>
      <c r="H590" s="310">
        <v>2022</v>
      </c>
      <c r="I590" s="310">
        <v>2023</v>
      </c>
      <c r="J590" s="310">
        <v>2024</v>
      </c>
      <c r="K590" s="310">
        <v>2025</v>
      </c>
      <c r="L590" s="310">
        <v>2026</v>
      </c>
      <c r="M590" s="310">
        <v>2027</v>
      </c>
      <c r="N590" s="1075"/>
      <c r="O590" s="310">
        <v>2018</v>
      </c>
      <c r="P590" s="310">
        <v>2019</v>
      </c>
      <c r="Q590" s="310">
        <v>2020</v>
      </c>
      <c r="R590" s="310">
        <v>2021</v>
      </c>
      <c r="S590" s="310">
        <v>2022</v>
      </c>
      <c r="T590" s="310">
        <v>2023</v>
      </c>
      <c r="U590" s="310">
        <v>2024</v>
      </c>
      <c r="V590" s="310">
        <v>2025</v>
      </c>
      <c r="W590" s="310">
        <v>2026</v>
      </c>
      <c r="X590" s="310">
        <v>2027</v>
      </c>
      <c r="Y590" s="310" t="str">
        <f>'1.  LRAMVA Summary'!D51</f>
        <v>Residential</v>
      </c>
      <c r="Z590" s="310" t="str">
        <f>'1.  LRAMVA Summary'!E51</f>
        <v>GS&lt;50 kW</v>
      </c>
      <c r="AA590" s="310" t="str">
        <f>'1.  LRAMVA Summary'!F51</f>
        <v>General Service 50 to 4,999 kW</v>
      </c>
      <c r="AB590" s="310" t="str">
        <f>'1.  LRAMVA Summary'!G51</f>
        <v>Large Use</v>
      </c>
      <c r="AC590" s="310" t="str">
        <f>'1.  LRAMVA Summary'!H51</f>
        <v>Large Use</v>
      </c>
      <c r="AD590" s="310" t="str">
        <f>'1.  LRAMVA Summary'!I51</f>
        <v>Street Lighting</v>
      </c>
      <c r="AE590" s="310" t="str">
        <f>'1.  LRAMVA Summary'!J51</f>
        <v>Unmetered Scattered Load</v>
      </c>
      <c r="AF590" s="310" t="str">
        <f>'1.  LRAMVA Summary'!K51</f>
        <v/>
      </c>
      <c r="AG590" s="310" t="str">
        <f>'1.  LRAMVA Summary'!L51</f>
        <v/>
      </c>
      <c r="AH590" s="310" t="str">
        <f>'1.  LRAMVA Summary'!M51</f>
        <v/>
      </c>
      <c r="AI590" s="310" t="str">
        <f>'1.  LRAMVA Summary'!N51</f>
        <v/>
      </c>
      <c r="AJ590" s="310" t="str">
        <f>'1.  LRAMVA Summary'!O51</f>
        <v/>
      </c>
      <c r="AK590" s="310" t="str">
        <f>'1.  LRAMVA Summary'!P51</f>
        <v/>
      </c>
      <c r="AL590" s="310" t="str">
        <f>'1.  LRAMVA Summary'!Q51</f>
        <v/>
      </c>
      <c r="AM590" s="312" t="str">
        <f>'1.  LRAMVA Summary'!R51</f>
        <v>Total</v>
      </c>
    </row>
    <row r="591" spans="1:39" ht="15.75" hidden="1" customHeight="1">
      <c r="A591" s="560"/>
      <c r="B591" s="995" t="s">
        <v>516</v>
      </c>
      <c r="C591" s="314"/>
      <c r="D591" s="314"/>
      <c r="E591" s="314"/>
      <c r="F591" s="314"/>
      <c r="G591" s="314"/>
      <c r="H591" s="314"/>
      <c r="I591" s="314"/>
      <c r="J591" s="314"/>
      <c r="K591" s="314"/>
      <c r="L591" s="314"/>
      <c r="M591" s="314"/>
      <c r="N591" s="315"/>
      <c r="O591" s="314"/>
      <c r="P591" s="314"/>
      <c r="Q591" s="314"/>
      <c r="R591" s="314"/>
      <c r="S591" s="314"/>
      <c r="T591" s="314"/>
      <c r="U591" s="314"/>
      <c r="V591" s="314"/>
      <c r="W591" s="314"/>
      <c r="X591" s="314"/>
      <c r="Y591" s="316" t="str">
        <f>'1.  LRAMVA Summary'!D52</f>
        <v>kWh</v>
      </c>
      <c r="Z591" s="316" t="str">
        <f>'1.  LRAMVA Summary'!E52</f>
        <v>kWh</v>
      </c>
      <c r="AA591" s="316" t="str">
        <f>'1.  LRAMVA Summary'!F52</f>
        <v>kW</v>
      </c>
      <c r="AB591" s="316" t="str">
        <f>'1.  LRAMVA Summary'!G52</f>
        <v>kW</v>
      </c>
      <c r="AC591" s="316" t="str">
        <f>'1.  LRAMVA Summary'!H52</f>
        <v>kW</v>
      </c>
      <c r="AD591" s="316" t="str">
        <f>'1.  LRAMVA Summary'!I52</f>
        <v>kW</v>
      </c>
      <c r="AE591" s="316" t="str">
        <f>'1.  LRAMVA Summary'!J52</f>
        <v>kWh</v>
      </c>
      <c r="AF591" s="316" t="str">
        <f>'1.  LRAMVA Summary'!K52</f>
        <v/>
      </c>
      <c r="AG591" s="316" t="str">
        <f>'1.  LRAMVA Summary'!L52</f>
        <v/>
      </c>
      <c r="AH591" s="316" t="str">
        <f>'1.  LRAMVA Summary'!M52</f>
        <v/>
      </c>
      <c r="AI591" s="316" t="str">
        <f>'1.  LRAMVA Summary'!N52</f>
        <v/>
      </c>
      <c r="AJ591" s="316" t="str">
        <f>'1.  LRAMVA Summary'!O52</f>
        <v/>
      </c>
      <c r="AK591" s="316" t="str">
        <f>'1.  LRAMVA Summary'!P52</f>
        <v/>
      </c>
      <c r="AL591" s="316" t="str">
        <f>'1.  LRAMVA Summary'!Q52</f>
        <v/>
      </c>
      <c r="AM591" s="317"/>
    </row>
    <row r="592" spans="1:39" ht="15.6" hidden="1" outlineLevel="1">
      <c r="A592" s="560"/>
      <c r="B592" s="1016" t="s">
        <v>509</v>
      </c>
      <c r="C592" s="314"/>
      <c r="D592" s="314"/>
      <c r="E592" s="314"/>
      <c r="F592" s="314"/>
      <c r="G592" s="314"/>
      <c r="H592" s="314"/>
      <c r="I592" s="314"/>
      <c r="J592" s="314"/>
      <c r="K592" s="314"/>
      <c r="L592" s="314"/>
      <c r="M592" s="314"/>
      <c r="N592" s="315"/>
      <c r="O592" s="314"/>
      <c r="P592" s="314"/>
      <c r="Q592" s="314"/>
      <c r="R592" s="314"/>
      <c r="S592" s="314"/>
      <c r="T592" s="314"/>
      <c r="U592" s="314"/>
      <c r="V592" s="314"/>
      <c r="W592" s="314"/>
      <c r="X592" s="314"/>
      <c r="Y592" s="316"/>
      <c r="Z592" s="316"/>
      <c r="AA592" s="316"/>
      <c r="AB592" s="316"/>
      <c r="AC592" s="316"/>
      <c r="AD592" s="316"/>
      <c r="AE592" s="316"/>
      <c r="AF592" s="316"/>
      <c r="AG592" s="316"/>
      <c r="AH592" s="316"/>
      <c r="AI592" s="316"/>
      <c r="AJ592" s="316"/>
      <c r="AK592" s="316"/>
      <c r="AL592" s="316"/>
      <c r="AM592" s="317"/>
    </row>
    <row r="593" spans="1:39" ht="15" hidden="1" outlineLevel="1">
      <c r="A593" s="560">
        <v>1</v>
      </c>
      <c r="B593" s="954" t="s">
        <v>95</v>
      </c>
      <c r="C593" s="316" t="s">
        <v>25</v>
      </c>
      <c r="D593" s="320"/>
      <c r="E593" s="320"/>
      <c r="F593" s="320"/>
      <c r="G593" s="320"/>
      <c r="H593" s="320"/>
      <c r="I593" s="320"/>
      <c r="J593" s="320"/>
      <c r="K593" s="320"/>
      <c r="L593" s="320"/>
      <c r="M593" s="320"/>
      <c r="N593" s="316"/>
      <c r="O593" s="320"/>
      <c r="P593" s="320"/>
      <c r="Q593" s="320"/>
      <c r="R593" s="320"/>
      <c r="S593" s="320"/>
      <c r="T593" s="320"/>
      <c r="U593" s="320"/>
      <c r="V593" s="320"/>
      <c r="W593" s="320"/>
      <c r="X593" s="320"/>
      <c r="Y593" s="434"/>
      <c r="Z593" s="434"/>
      <c r="AA593" s="434"/>
      <c r="AB593" s="434"/>
      <c r="AC593" s="434"/>
      <c r="AD593" s="434"/>
      <c r="AE593" s="434"/>
      <c r="AF593" s="434"/>
      <c r="AG593" s="434"/>
      <c r="AH593" s="434"/>
      <c r="AI593" s="434"/>
      <c r="AJ593" s="434"/>
      <c r="AK593" s="434"/>
      <c r="AL593" s="434"/>
      <c r="AM593" s="321">
        <f>SUM(Y593:AL593)</f>
        <v>0</v>
      </c>
    </row>
    <row r="594" spans="1:39" ht="15" hidden="1" outlineLevel="1">
      <c r="A594" s="560"/>
      <c r="B594" s="918" t="s">
        <v>313</v>
      </c>
      <c r="C594" s="316" t="s">
        <v>164</v>
      </c>
      <c r="D594" s="320"/>
      <c r="E594" s="320"/>
      <c r="F594" s="320"/>
      <c r="G594" s="320"/>
      <c r="H594" s="320"/>
      <c r="I594" s="320"/>
      <c r="J594" s="320"/>
      <c r="K594" s="320"/>
      <c r="L594" s="320"/>
      <c r="M594" s="320"/>
      <c r="N594" s="490"/>
      <c r="O594" s="320"/>
      <c r="P594" s="320"/>
      <c r="Q594" s="320"/>
      <c r="R594" s="320"/>
      <c r="S594" s="320"/>
      <c r="T594" s="320"/>
      <c r="U594" s="320"/>
      <c r="V594" s="320"/>
      <c r="W594" s="320"/>
      <c r="X594" s="320"/>
      <c r="Y594" s="435">
        <f>Y593</f>
        <v>0</v>
      </c>
      <c r="Z594" s="435">
        <f t="shared" ref="Z594" si="1722">Z593</f>
        <v>0</v>
      </c>
      <c r="AA594" s="435">
        <f t="shared" ref="AA594" si="1723">AA593</f>
        <v>0</v>
      </c>
      <c r="AB594" s="435">
        <f t="shared" ref="AB594" si="1724">AB593</f>
        <v>0</v>
      </c>
      <c r="AC594" s="435">
        <f t="shared" ref="AC594" si="1725">AC593</f>
        <v>0</v>
      </c>
      <c r="AD594" s="435">
        <f t="shared" ref="AD594" si="1726">AD593</f>
        <v>0</v>
      </c>
      <c r="AE594" s="435">
        <f t="shared" ref="AE594" si="1727">AE593</f>
        <v>0</v>
      </c>
      <c r="AF594" s="435">
        <f t="shared" ref="AF594" si="1728">AF593</f>
        <v>0</v>
      </c>
      <c r="AG594" s="435">
        <f t="shared" ref="AG594" si="1729">AG593</f>
        <v>0</v>
      </c>
      <c r="AH594" s="435">
        <f t="shared" ref="AH594" si="1730">AH593</f>
        <v>0</v>
      </c>
      <c r="AI594" s="435">
        <f t="shared" ref="AI594" si="1731">AI593</f>
        <v>0</v>
      </c>
      <c r="AJ594" s="435">
        <f t="shared" ref="AJ594" si="1732">AJ593</f>
        <v>0</v>
      </c>
      <c r="AK594" s="435">
        <f t="shared" ref="AK594" si="1733">AK593</f>
        <v>0</v>
      </c>
      <c r="AL594" s="435">
        <f t="shared" ref="AL594" si="1734">AL593</f>
        <v>0</v>
      </c>
      <c r="AM594" s="322"/>
    </row>
    <row r="595" spans="1:39" ht="15.6" hidden="1" outlineLevel="1">
      <c r="A595" s="560"/>
      <c r="B595" s="998"/>
      <c r="C595" s="324"/>
      <c r="D595" s="324"/>
      <c r="E595" s="324"/>
      <c r="F595" s="324"/>
      <c r="G595" s="324"/>
      <c r="H595" s="324"/>
      <c r="I595" s="324"/>
      <c r="J595" s="324"/>
      <c r="K595" s="324"/>
      <c r="L595" s="324"/>
      <c r="M595" s="324"/>
      <c r="N595" s="325"/>
      <c r="O595" s="324"/>
      <c r="P595" s="324"/>
      <c r="Q595" s="324"/>
      <c r="R595" s="324"/>
      <c r="S595" s="324"/>
      <c r="T595" s="324"/>
      <c r="U595" s="324"/>
      <c r="V595" s="324"/>
      <c r="W595" s="324"/>
      <c r="X595" s="324"/>
      <c r="Y595" s="436"/>
      <c r="Z595" s="437"/>
      <c r="AA595" s="437"/>
      <c r="AB595" s="437"/>
      <c r="AC595" s="437"/>
      <c r="AD595" s="437"/>
      <c r="AE595" s="437"/>
      <c r="AF595" s="437"/>
      <c r="AG595" s="437"/>
      <c r="AH595" s="437"/>
      <c r="AI595" s="437"/>
      <c r="AJ595" s="437"/>
      <c r="AK595" s="437"/>
      <c r="AL595" s="437"/>
      <c r="AM595" s="327"/>
    </row>
    <row r="596" spans="1:39" ht="15" hidden="1" outlineLevel="1">
      <c r="A596" s="560">
        <v>2</v>
      </c>
      <c r="B596" s="954" t="s">
        <v>96</v>
      </c>
      <c r="C596" s="316" t="s">
        <v>25</v>
      </c>
      <c r="D596" s="320"/>
      <c r="E596" s="320"/>
      <c r="F596" s="320"/>
      <c r="G596" s="320"/>
      <c r="H596" s="320"/>
      <c r="I596" s="320"/>
      <c r="J596" s="320"/>
      <c r="K596" s="320"/>
      <c r="L596" s="320"/>
      <c r="M596" s="320"/>
      <c r="N596" s="316"/>
      <c r="O596" s="320"/>
      <c r="P596" s="320"/>
      <c r="Q596" s="320"/>
      <c r="R596" s="320"/>
      <c r="S596" s="320"/>
      <c r="T596" s="320"/>
      <c r="U596" s="320"/>
      <c r="V596" s="320"/>
      <c r="W596" s="320"/>
      <c r="X596" s="320"/>
      <c r="Y596" s="434"/>
      <c r="Z596" s="434"/>
      <c r="AA596" s="434"/>
      <c r="AB596" s="434"/>
      <c r="AC596" s="434"/>
      <c r="AD596" s="434"/>
      <c r="AE596" s="434"/>
      <c r="AF596" s="434"/>
      <c r="AG596" s="434"/>
      <c r="AH596" s="434"/>
      <c r="AI596" s="434"/>
      <c r="AJ596" s="434"/>
      <c r="AK596" s="434"/>
      <c r="AL596" s="434"/>
      <c r="AM596" s="321">
        <f>SUM(Y596:AL596)</f>
        <v>0</v>
      </c>
    </row>
    <row r="597" spans="1:39" ht="15" hidden="1" outlineLevel="1">
      <c r="A597" s="560"/>
      <c r="B597" s="918" t="s">
        <v>313</v>
      </c>
      <c r="C597" s="316" t="s">
        <v>164</v>
      </c>
      <c r="D597" s="320"/>
      <c r="E597" s="320"/>
      <c r="F597" s="320"/>
      <c r="G597" s="320"/>
      <c r="H597" s="320"/>
      <c r="I597" s="320"/>
      <c r="J597" s="320"/>
      <c r="K597" s="320"/>
      <c r="L597" s="320"/>
      <c r="M597" s="320"/>
      <c r="N597" s="490"/>
      <c r="O597" s="320"/>
      <c r="P597" s="320"/>
      <c r="Q597" s="320"/>
      <c r="R597" s="320"/>
      <c r="S597" s="320"/>
      <c r="T597" s="320"/>
      <c r="U597" s="320"/>
      <c r="V597" s="320"/>
      <c r="W597" s="320"/>
      <c r="X597" s="320"/>
      <c r="Y597" s="435">
        <f>Y596</f>
        <v>0</v>
      </c>
      <c r="Z597" s="435">
        <f t="shared" ref="Z597" si="1735">Z596</f>
        <v>0</v>
      </c>
      <c r="AA597" s="435">
        <f t="shared" ref="AA597" si="1736">AA596</f>
        <v>0</v>
      </c>
      <c r="AB597" s="435">
        <f t="shared" ref="AB597" si="1737">AB596</f>
        <v>0</v>
      </c>
      <c r="AC597" s="435">
        <f t="shared" ref="AC597" si="1738">AC596</f>
        <v>0</v>
      </c>
      <c r="AD597" s="435">
        <f t="shared" ref="AD597" si="1739">AD596</f>
        <v>0</v>
      </c>
      <c r="AE597" s="435">
        <f t="shared" ref="AE597" si="1740">AE596</f>
        <v>0</v>
      </c>
      <c r="AF597" s="435">
        <f t="shared" ref="AF597" si="1741">AF596</f>
        <v>0</v>
      </c>
      <c r="AG597" s="435">
        <f t="shared" ref="AG597" si="1742">AG596</f>
        <v>0</v>
      </c>
      <c r="AH597" s="435">
        <f t="shared" ref="AH597" si="1743">AH596</f>
        <v>0</v>
      </c>
      <c r="AI597" s="435">
        <f t="shared" ref="AI597" si="1744">AI596</f>
        <v>0</v>
      </c>
      <c r="AJ597" s="435">
        <f t="shared" ref="AJ597" si="1745">AJ596</f>
        <v>0</v>
      </c>
      <c r="AK597" s="435">
        <f t="shared" ref="AK597" si="1746">AK596</f>
        <v>0</v>
      </c>
      <c r="AL597" s="435">
        <f t="shared" ref="AL597" si="1747">AL596</f>
        <v>0</v>
      </c>
      <c r="AM597" s="322"/>
    </row>
    <row r="598" spans="1:39" ht="15.6" hidden="1" outlineLevel="1">
      <c r="A598" s="560"/>
      <c r="B598" s="998"/>
      <c r="C598" s="324"/>
      <c r="D598" s="329"/>
      <c r="E598" s="329"/>
      <c r="F598" s="329"/>
      <c r="G598" s="329"/>
      <c r="H598" s="329"/>
      <c r="I598" s="329"/>
      <c r="J598" s="329"/>
      <c r="K598" s="329"/>
      <c r="L598" s="329"/>
      <c r="M598" s="329"/>
      <c r="N598" s="325"/>
      <c r="O598" s="329"/>
      <c r="P598" s="329"/>
      <c r="Q598" s="329"/>
      <c r="R598" s="329"/>
      <c r="S598" s="329"/>
      <c r="T598" s="329"/>
      <c r="U598" s="329"/>
      <c r="V598" s="329"/>
      <c r="W598" s="329"/>
      <c r="X598" s="329"/>
      <c r="Y598" s="436"/>
      <c r="Z598" s="437"/>
      <c r="AA598" s="437"/>
      <c r="AB598" s="437"/>
      <c r="AC598" s="437"/>
      <c r="AD598" s="437"/>
      <c r="AE598" s="437"/>
      <c r="AF598" s="437"/>
      <c r="AG598" s="437"/>
      <c r="AH598" s="437"/>
      <c r="AI598" s="437"/>
      <c r="AJ598" s="437"/>
      <c r="AK598" s="437"/>
      <c r="AL598" s="437"/>
      <c r="AM598" s="327"/>
    </row>
    <row r="599" spans="1:39" ht="15" hidden="1" outlineLevel="1">
      <c r="A599" s="560">
        <v>3</v>
      </c>
      <c r="B599" s="954" t="s">
        <v>97</v>
      </c>
      <c r="C599" s="316" t="s">
        <v>25</v>
      </c>
      <c r="D599" s="320"/>
      <c r="E599" s="320"/>
      <c r="F599" s="320"/>
      <c r="G599" s="320"/>
      <c r="H599" s="320"/>
      <c r="I599" s="320"/>
      <c r="J599" s="320"/>
      <c r="K599" s="320"/>
      <c r="L599" s="320"/>
      <c r="M599" s="320"/>
      <c r="N599" s="316"/>
      <c r="O599" s="320"/>
      <c r="P599" s="320"/>
      <c r="Q599" s="320"/>
      <c r="R599" s="320"/>
      <c r="S599" s="320"/>
      <c r="T599" s="320"/>
      <c r="U599" s="320"/>
      <c r="V599" s="320"/>
      <c r="W599" s="320"/>
      <c r="X599" s="320"/>
      <c r="Y599" s="434"/>
      <c r="Z599" s="434"/>
      <c r="AA599" s="434"/>
      <c r="AB599" s="434"/>
      <c r="AC599" s="434"/>
      <c r="AD599" s="434"/>
      <c r="AE599" s="434"/>
      <c r="AF599" s="434"/>
      <c r="AG599" s="434"/>
      <c r="AH599" s="434"/>
      <c r="AI599" s="434"/>
      <c r="AJ599" s="434"/>
      <c r="AK599" s="434"/>
      <c r="AL599" s="434"/>
      <c r="AM599" s="321">
        <f>SUM(Y599:AL599)</f>
        <v>0</v>
      </c>
    </row>
    <row r="600" spans="1:39" ht="15" hidden="1" outlineLevel="1">
      <c r="A600" s="560"/>
      <c r="B600" s="918" t="s">
        <v>313</v>
      </c>
      <c r="C600" s="316" t="s">
        <v>164</v>
      </c>
      <c r="D600" s="320"/>
      <c r="E600" s="320"/>
      <c r="F600" s="320"/>
      <c r="G600" s="320"/>
      <c r="H600" s="320"/>
      <c r="I600" s="320"/>
      <c r="J600" s="320"/>
      <c r="K600" s="320"/>
      <c r="L600" s="320"/>
      <c r="M600" s="320"/>
      <c r="N600" s="490"/>
      <c r="O600" s="320"/>
      <c r="P600" s="320"/>
      <c r="Q600" s="320"/>
      <c r="R600" s="320"/>
      <c r="S600" s="320"/>
      <c r="T600" s="320"/>
      <c r="U600" s="320"/>
      <c r="V600" s="320"/>
      <c r="W600" s="320"/>
      <c r="X600" s="320"/>
      <c r="Y600" s="435">
        <f>Y599</f>
        <v>0</v>
      </c>
      <c r="Z600" s="435">
        <f t="shared" ref="Z600" si="1748">Z599</f>
        <v>0</v>
      </c>
      <c r="AA600" s="435">
        <f t="shared" ref="AA600" si="1749">AA599</f>
        <v>0</v>
      </c>
      <c r="AB600" s="435">
        <f t="shared" ref="AB600" si="1750">AB599</f>
        <v>0</v>
      </c>
      <c r="AC600" s="435">
        <f t="shared" ref="AC600" si="1751">AC599</f>
        <v>0</v>
      </c>
      <c r="AD600" s="435">
        <f t="shared" ref="AD600" si="1752">AD599</f>
        <v>0</v>
      </c>
      <c r="AE600" s="435">
        <f t="shared" ref="AE600" si="1753">AE599</f>
        <v>0</v>
      </c>
      <c r="AF600" s="435">
        <f t="shared" ref="AF600" si="1754">AF599</f>
        <v>0</v>
      </c>
      <c r="AG600" s="435">
        <f t="shared" ref="AG600" si="1755">AG599</f>
        <v>0</v>
      </c>
      <c r="AH600" s="435">
        <f t="shared" ref="AH600" si="1756">AH599</f>
        <v>0</v>
      </c>
      <c r="AI600" s="435">
        <f t="shared" ref="AI600" si="1757">AI599</f>
        <v>0</v>
      </c>
      <c r="AJ600" s="435">
        <f t="shared" ref="AJ600" si="1758">AJ599</f>
        <v>0</v>
      </c>
      <c r="AK600" s="435">
        <f t="shared" ref="AK600" si="1759">AK599</f>
        <v>0</v>
      </c>
      <c r="AL600" s="435">
        <f t="shared" ref="AL600" si="1760">AL599</f>
        <v>0</v>
      </c>
      <c r="AM600" s="322"/>
    </row>
    <row r="601" spans="1:39" ht="15" hidden="1" outlineLevel="1">
      <c r="A601" s="560"/>
      <c r="B601" s="918"/>
      <c r="C601" s="330"/>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436"/>
      <c r="Z601" s="436"/>
      <c r="AA601" s="436"/>
      <c r="AB601" s="436"/>
      <c r="AC601" s="436"/>
      <c r="AD601" s="436"/>
      <c r="AE601" s="436"/>
      <c r="AF601" s="436"/>
      <c r="AG601" s="436"/>
      <c r="AH601" s="436"/>
      <c r="AI601" s="436"/>
      <c r="AJ601" s="436"/>
      <c r="AK601" s="436"/>
      <c r="AL601" s="436"/>
      <c r="AM601" s="331"/>
    </row>
    <row r="602" spans="1:39" ht="15" hidden="1" outlineLevel="1">
      <c r="A602" s="560">
        <v>4</v>
      </c>
      <c r="B602" s="954" t="s">
        <v>98</v>
      </c>
      <c r="C602" s="316" t="s">
        <v>25</v>
      </c>
      <c r="D602" s="320"/>
      <c r="E602" s="320"/>
      <c r="F602" s="320"/>
      <c r="G602" s="320"/>
      <c r="H602" s="320"/>
      <c r="I602" s="320"/>
      <c r="J602" s="320"/>
      <c r="K602" s="320"/>
      <c r="L602" s="320"/>
      <c r="M602" s="320"/>
      <c r="N602" s="316"/>
      <c r="O602" s="320"/>
      <c r="P602" s="320"/>
      <c r="Q602" s="320"/>
      <c r="R602" s="320"/>
      <c r="S602" s="320"/>
      <c r="T602" s="320"/>
      <c r="U602" s="320"/>
      <c r="V602" s="320"/>
      <c r="W602" s="320"/>
      <c r="X602" s="320"/>
      <c r="Y602" s="434"/>
      <c r="Z602" s="434"/>
      <c r="AA602" s="434"/>
      <c r="AB602" s="434"/>
      <c r="AC602" s="434"/>
      <c r="AD602" s="434"/>
      <c r="AE602" s="434"/>
      <c r="AF602" s="434"/>
      <c r="AG602" s="434"/>
      <c r="AH602" s="434"/>
      <c r="AI602" s="434"/>
      <c r="AJ602" s="434"/>
      <c r="AK602" s="434"/>
      <c r="AL602" s="434"/>
      <c r="AM602" s="321">
        <f>SUM(Y602:AL602)</f>
        <v>0</v>
      </c>
    </row>
    <row r="603" spans="1:39" ht="15" hidden="1" outlineLevel="1">
      <c r="A603" s="560"/>
      <c r="B603" s="918" t="s">
        <v>313</v>
      </c>
      <c r="C603" s="316" t="s">
        <v>164</v>
      </c>
      <c r="D603" s="320"/>
      <c r="E603" s="320"/>
      <c r="F603" s="320"/>
      <c r="G603" s="320"/>
      <c r="H603" s="320"/>
      <c r="I603" s="320"/>
      <c r="J603" s="320"/>
      <c r="K603" s="320"/>
      <c r="L603" s="320"/>
      <c r="M603" s="320"/>
      <c r="N603" s="490"/>
      <c r="O603" s="320"/>
      <c r="P603" s="320"/>
      <c r="Q603" s="320"/>
      <c r="R603" s="320"/>
      <c r="S603" s="320"/>
      <c r="T603" s="320"/>
      <c r="U603" s="320"/>
      <c r="V603" s="320"/>
      <c r="W603" s="320"/>
      <c r="X603" s="320"/>
      <c r="Y603" s="435">
        <f>Y602</f>
        <v>0</v>
      </c>
      <c r="Z603" s="435">
        <f t="shared" ref="Z603" si="1761">Z602</f>
        <v>0</v>
      </c>
      <c r="AA603" s="435">
        <f t="shared" ref="AA603" si="1762">AA602</f>
        <v>0</v>
      </c>
      <c r="AB603" s="435">
        <f t="shared" ref="AB603" si="1763">AB602</f>
        <v>0</v>
      </c>
      <c r="AC603" s="435">
        <f t="shared" ref="AC603" si="1764">AC602</f>
        <v>0</v>
      </c>
      <c r="AD603" s="435">
        <f t="shared" ref="AD603" si="1765">AD602</f>
        <v>0</v>
      </c>
      <c r="AE603" s="435">
        <f t="shared" ref="AE603" si="1766">AE602</f>
        <v>0</v>
      </c>
      <c r="AF603" s="435">
        <f t="shared" ref="AF603" si="1767">AF602</f>
        <v>0</v>
      </c>
      <c r="AG603" s="435">
        <f t="shared" ref="AG603" si="1768">AG602</f>
        <v>0</v>
      </c>
      <c r="AH603" s="435">
        <f t="shared" ref="AH603" si="1769">AH602</f>
        <v>0</v>
      </c>
      <c r="AI603" s="435">
        <f t="shared" ref="AI603" si="1770">AI602</f>
        <v>0</v>
      </c>
      <c r="AJ603" s="435">
        <f t="shared" ref="AJ603" si="1771">AJ602</f>
        <v>0</v>
      </c>
      <c r="AK603" s="435">
        <f t="shared" ref="AK603" si="1772">AK602</f>
        <v>0</v>
      </c>
      <c r="AL603" s="435">
        <f t="shared" ref="AL603" si="1773">AL602</f>
        <v>0</v>
      </c>
      <c r="AM603" s="322"/>
    </row>
    <row r="604" spans="1:39" ht="15" hidden="1" outlineLevel="1">
      <c r="A604" s="560"/>
      <c r="B604" s="918"/>
      <c r="C604" s="330"/>
      <c r="D604" s="329"/>
      <c r="E604" s="329"/>
      <c r="F604" s="329"/>
      <c r="G604" s="329"/>
      <c r="H604" s="329"/>
      <c r="I604" s="329"/>
      <c r="J604" s="329"/>
      <c r="K604" s="329"/>
      <c r="L604" s="329"/>
      <c r="M604" s="329"/>
      <c r="N604" s="316"/>
      <c r="O604" s="329"/>
      <c r="P604" s="329"/>
      <c r="Q604" s="329"/>
      <c r="R604" s="329"/>
      <c r="S604" s="329"/>
      <c r="T604" s="329"/>
      <c r="U604" s="329"/>
      <c r="V604" s="329"/>
      <c r="W604" s="329"/>
      <c r="X604" s="329"/>
      <c r="Y604" s="436"/>
      <c r="Z604" s="436"/>
      <c r="AA604" s="436"/>
      <c r="AB604" s="436"/>
      <c r="AC604" s="436"/>
      <c r="AD604" s="436"/>
      <c r="AE604" s="436"/>
      <c r="AF604" s="436"/>
      <c r="AG604" s="436"/>
      <c r="AH604" s="436"/>
      <c r="AI604" s="436"/>
      <c r="AJ604" s="436"/>
      <c r="AK604" s="436"/>
      <c r="AL604" s="436"/>
      <c r="AM604" s="331"/>
    </row>
    <row r="605" spans="1:39" ht="15.75" hidden="1" customHeight="1" outlineLevel="1">
      <c r="A605" s="560">
        <v>5</v>
      </c>
      <c r="B605" s="954" t="s">
        <v>99</v>
      </c>
      <c r="C605" s="316" t="s">
        <v>25</v>
      </c>
      <c r="D605" s="320"/>
      <c r="E605" s="320"/>
      <c r="F605" s="320"/>
      <c r="G605" s="320"/>
      <c r="H605" s="320"/>
      <c r="I605" s="320"/>
      <c r="J605" s="320"/>
      <c r="K605" s="320"/>
      <c r="L605" s="320"/>
      <c r="M605" s="320"/>
      <c r="N605" s="316"/>
      <c r="O605" s="320"/>
      <c r="P605" s="320"/>
      <c r="Q605" s="320"/>
      <c r="R605" s="320"/>
      <c r="S605" s="320"/>
      <c r="T605" s="320"/>
      <c r="U605" s="320"/>
      <c r="V605" s="320"/>
      <c r="W605" s="320"/>
      <c r="X605" s="320"/>
      <c r="Y605" s="434"/>
      <c r="Z605" s="434"/>
      <c r="AA605" s="434"/>
      <c r="AB605" s="434"/>
      <c r="AC605" s="434"/>
      <c r="AD605" s="434"/>
      <c r="AE605" s="434"/>
      <c r="AF605" s="434"/>
      <c r="AG605" s="434"/>
      <c r="AH605" s="434"/>
      <c r="AI605" s="434"/>
      <c r="AJ605" s="434"/>
      <c r="AK605" s="434"/>
      <c r="AL605" s="434"/>
      <c r="AM605" s="321">
        <f>SUM(Y605:AL605)</f>
        <v>0</v>
      </c>
    </row>
    <row r="606" spans="1:39" ht="15" hidden="1" outlineLevel="1">
      <c r="A606" s="560"/>
      <c r="B606" s="918" t="s">
        <v>313</v>
      </c>
      <c r="C606" s="316" t="s">
        <v>164</v>
      </c>
      <c r="D606" s="320"/>
      <c r="E606" s="320"/>
      <c r="F606" s="320"/>
      <c r="G606" s="320"/>
      <c r="H606" s="320"/>
      <c r="I606" s="320"/>
      <c r="J606" s="320"/>
      <c r="K606" s="320"/>
      <c r="L606" s="320"/>
      <c r="M606" s="320"/>
      <c r="N606" s="490"/>
      <c r="O606" s="320"/>
      <c r="P606" s="320"/>
      <c r="Q606" s="320"/>
      <c r="R606" s="320"/>
      <c r="S606" s="320"/>
      <c r="T606" s="320"/>
      <c r="U606" s="320"/>
      <c r="V606" s="320"/>
      <c r="W606" s="320"/>
      <c r="X606" s="320"/>
      <c r="Y606" s="435">
        <f>Y605</f>
        <v>0</v>
      </c>
      <c r="Z606" s="435">
        <f t="shared" ref="Z606" si="1774">Z605</f>
        <v>0</v>
      </c>
      <c r="AA606" s="435">
        <f t="shared" ref="AA606" si="1775">AA605</f>
        <v>0</v>
      </c>
      <c r="AB606" s="435">
        <f t="shared" ref="AB606" si="1776">AB605</f>
        <v>0</v>
      </c>
      <c r="AC606" s="435">
        <f t="shared" ref="AC606" si="1777">AC605</f>
        <v>0</v>
      </c>
      <c r="AD606" s="435">
        <f t="shared" ref="AD606" si="1778">AD605</f>
        <v>0</v>
      </c>
      <c r="AE606" s="435">
        <f t="shared" ref="AE606" si="1779">AE605</f>
        <v>0</v>
      </c>
      <c r="AF606" s="435">
        <f t="shared" ref="AF606" si="1780">AF605</f>
        <v>0</v>
      </c>
      <c r="AG606" s="435">
        <f t="shared" ref="AG606" si="1781">AG605</f>
        <v>0</v>
      </c>
      <c r="AH606" s="435">
        <f t="shared" ref="AH606" si="1782">AH605</f>
        <v>0</v>
      </c>
      <c r="AI606" s="435">
        <f t="shared" ref="AI606" si="1783">AI605</f>
        <v>0</v>
      </c>
      <c r="AJ606" s="435">
        <f t="shared" ref="AJ606" si="1784">AJ605</f>
        <v>0</v>
      </c>
      <c r="AK606" s="435">
        <f t="shared" ref="AK606" si="1785">AK605</f>
        <v>0</v>
      </c>
      <c r="AL606" s="435">
        <f t="shared" ref="AL606" si="1786">AL605</f>
        <v>0</v>
      </c>
      <c r="AM606" s="322"/>
    </row>
    <row r="607" spans="1:39" ht="15" hidden="1" outlineLevel="1">
      <c r="A607" s="560"/>
      <c r="B607" s="918"/>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446"/>
      <c r="Z607" s="447"/>
      <c r="AA607" s="447"/>
      <c r="AB607" s="447"/>
      <c r="AC607" s="447"/>
      <c r="AD607" s="447"/>
      <c r="AE607" s="447"/>
      <c r="AF607" s="447"/>
      <c r="AG607" s="447"/>
      <c r="AH607" s="447"/>
      <c r="AI607" s="447"/>
      <c r="AJ607" s="447"/>
      <c r="AK607" s="447"/>
      <c r="AL607" s="447"/>
      <c r="AM607" s="322"/>
    </row>
    <row r="608" spans="1:39" ht="15.6" hidden="1" outlineLevel="1">
      <c r="A608" s="560"/>
      <c r="B608" s="999" t="s">
        <v>510</v>
      </c>
      <c r="C608" s="314"/>
      <c r="D608" s="314"/>
      <c r="E608" s="314"/>
      <c r="F608" s="314"/>
      <c r="G608" s="314"/>
      <c r="H608" s="314"/>
      <c r="I608" s="314"/>
      <c r="J608" s="314"/>
      <c r="K608" s="314"/>
      <c r="L608" s="314"/>
      <c r="M608" s="314"/>
      <c r="N608" s="315"/>
      <c r="O608" s="314"/>
      <c r="P608" s="314"/>
      <c r="Q608" s="314"/>
      <c r="R608" s="314"/>
      <c r="S608" s="314"/>
      <c r="T608" s="314"/>
      <c r="U608" s="314"/>
      <c r="V608" s="314"/>
      <c r="W608" s="314"/>
      <c r="X608" s="314"/>
      <c r="Y608" s="438"/>
      <c r="Z608" s="438"/>
      <c r="AA608" s="438"/>
      <c r="AB608" s="438"/>
      <c r="AC608" s="438"/>
      <c r="AD608" s="438"/>
      <c r="AE608" s="438"/>
      <c r="AF608" s="438"/>
      <c r="AG608" s="438"/>
      <c r="AH608" s="438"/>
      <c r="AI608" s="438"/>
      <c r="AJ608" s="438"/>
      <c r="AK608" s="438"/>
      <c r="AL608" s="438"/>
      <c r="AM608" s="317"/>
    </row>
    <row r="609" spans="1:39" ht="15" hidden="1" outlineLevel="1">
      <c r="A609" s="560">
        <v>6</v>
      </c>
      <c r="B609" s="954" t="s">
        <v>100</v>
      </c>
      <c r="C609" s="316" t="s">
        <v>25</v>
      </c>
      <c r="D609" s="320"/>
      <c r="E609" s="320"/>
      <c r="F609" s="320"/>
      <c r="G609" s="320"/>
      <c r="H609" s="320"/>
      <c r="I609" s="320"/>
      <c r="J609" s="320"/>
      <c r="K609" s="320"/>
      <c r="L609" s="320"/>
      <c r="M609" s="320"/>
      <c r="N609" s="320">
        <v>12</v>
      </c>
      <c r="O609" s="320"/>
      <c r="P609" s="320"/>
      <c r="Q609" s="320"/>
      <c r="R609" s="320"/>
      <c r="S609" s="320"/>
      <c r="T609" s="320"/>
      <c r="U609" s="320"/>
      <c r="V609" s="320"/>
      <c r="W609" s="320"/>
      <c r="X609" s="320"/>
      <c r="Y609" s="439"/>
      <c r="Z609" s="434"/>
      <c r="AA609" s="434"/>
      <c r="AB609" s="434"/>
      <c r="AC609" s="434"/>
      <c r="AD609" s="434"/>
      <c r="AE609" s="434"/>
      <c r="AF609" s="439"/>
      <c r="AG609" s="439"/>
      <c r="AH609" s="439"/>
      <c r="AI609" s="439"/>
      <c r="AJ609" s="439"/>
      <c r="AK609" s="439"/>
      <c r="AL609" s="439"/>
      <c r="AM609" s="321">
        <f>SUM(Y609:AL609)</f>
        <v>0</v>
      </c>
    </row>
    <row r="610" spans="1:39" ht="15" hidden="1" outlineLevel="1">
      <c r="A610" s="560"/>
      <c r="B610" s="918" t="s">
        <v>313</v>
      </c>
      <c r="C610" s="316" t="s">
        <v>164</v>
      </c>
      <c r="D610" s="320"/>
      <c r="E610" s="320"/>
      <c r="F610" s="320"/>
      <c r="G610" s="320"/>
      <c r="H610" s="320"/>
      <c r="I610" s="320"/>
      <c r="J610" s="320"/>
      <c r="K610" s="320"/>
      <c r="L610" s="320"/>
      <c r="M610" s="320"/>
      <c r="N610" s="320">
        <f>N609</f>
        <v>12</v>
      </c>
      <c r="O610" s="320"/>
      <c r="P610" s="320"/>
      <c r="Q610" s="320"/>
      <c r="R610" s="320"/>
      <c r="S610" s="320"/>
      <c r="T610" s="320"/>
      <c r="U610" s="320"/>
      <c r="V610" s="320"/>
      <c r="W610" s="320"/>
      <c r="X610" s="320"/>
      <c r="Y610" s="435">
        <f>Y609</f>
        <v>0</v>
      </c>
      <c r="Z610" s="435">
        <f t="shared" ref="Z610" si="1787">Z609</f>
        <v>0</v>
      </c>
      <c r="AA610" s="435">
        <f t="shared" ref="AA610" si="1788">AA609</f>
        <v>0</v>
      </c>
      <c r="AB610" s="435">
        <f t="shared" ref="AB610" si="1789">AB609</f>
        <v>0</v>
      </c>
      <c r="AC610" s="435">
        <f t="shared" ref="AC610" si="1790">AC609</f>
        <v>0</v>
      </c>
      <c r="AD610" s="435">
        <f t="shared" ref="AD610" si="1791">AD609</f>
        <v>0</v>
      </c>
      <c r="AE610" s="435">
        <f t="shared" ref="AE610" si="1792">AE609</f>
        <v>0</v>
      </c>
      <c r="AF610" s="435">
        <f t="shared" ref="AF610" si="1793">AF609</f>
        <v>0</v>
      </c>
      <c r="AG610" s="435">
        <f t="shared" ref="AG610" si="1794">AG609</f>
        <v>0</v>
      </c>
      <c r="AH610" s="435">
        <f t="shared" ref="AH610" si="1795">AH609</f>
        <v>0</v>
      </c>
      <c r="AI610" s="435">
        <f t="shared" ref="AI610" si="1796">AI609</f>
        <v>0</v>
      </c>
      <c r="AJ610" s="435">
        <f t="shared" ref="AJ610" si="1797">AJ609</f>
        <v>0</v>
      </c>
      <c r="AK610" s="435">
        <f t="shared" ref="AK610" si="1798">AK609</f>
        <v>0</v>
      </c>
      <c r="AL610" s="435">
        <f t="shared" ref="AL610" si="1799">AL609</f>
        <v>0</v>
      </c>
      <c r="AM610" s="336"/>
    </row>
    <row r="611" spans="1:39" ht="15" hidden="1" outlineLevel="1">
      <c r="A611" s="560"/>
      <c r="B611" s="1000"/>
      <c r="C611" s="337"/>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440"/>
      <c r="Z611" s="440"/>
      <c r="AA611" s="440"/>
      <c r="AB611" s="440"/>
      <c r="AC611" s="440"/>
      <c r="AD611" s="440"/>
      <c r="AE611" s="440"/>
      <c r="AF611" s="440"/>
      <c r="AG611" s="440"/>
      <c r="AH611" s="440"/>
      <c r="AI611" s="440"/>
      <c r="AJ611" s="440"/>
      <c r="AK611" s="440"/>
      <c r="AL611" s="440"/>
      <c r="AM611" s="338"/>
    </row>
    <row r="612" spans="1:39" ht="15" hidden="1" outlineLevel="1">
      <c r="A612" s="560">
        <v>7</v>
      </c>
      <c r="B612" s="954" t="s">
        <v>101</v>
      </c>
      <c r="C612" s="316" t="s">
        <v>25</v>
      </c>
      <c r="D612" s="320"/>
      <c r="E612" s="320"/>
      <c r="F612" s="320"/>
      <c r="G612" s="320"/>
      <c r="H612" s="320"/>
      <c r="I612" s="320"/>
      <c r="J612" s="320"/>
      <c r="K612" s="320"/>
      <c r="L612" s="320"/>
      <c r="M612" s="320"/>
      <c r="N612" s="320">
        <v>12</v>
      </c>
      <c r="O612" s="320"/>
      <c r="P612" s="320"/>
      <c r="Q612" s="320"/>
      <c r="R612" s="320"/>
      <c r="S612" s="320"/>
      <c r="T612" s="320"/>
      <c r="U612" s="320"/>
      <c r="V612" s="320"/>
      <c r="W612" s="320"/>
      <c r="X612" s="320"/>
      <c r="Y612" s="439"/>
      <c r="Z612" s="434"/>
      <c r="AA612" s="434"/>
      <c r="AB612" s="434"/>
      <c r="AC612" s="434"/>
      <c r="AD612" s="434"/>
      <c r="AE612" s="434"/>
      <c r="AF612" s="439"/>
      <c r="AG612" s="439"/>
      <c r="AH612" s="439"/>
      <c r="AI612" s="439"/>
      <c r="AJ612" s="439"/>
      <c r="AK612" s="439"/>
      <c r="AL612" s="439"/>
      <c r="AM612" s="321">
        <f>SUM(Y612:AL612)</f>
        <v>0</v>
      </c>
    </row>
    <row r="613" spans="1:39" ht="15" hidden="1" outlineLevel="1">
      <c r="A613" s="560"/>
      <c r="B613" s="918" t="s">
        <v>313</v>
      </c>
      <c r="C613" s="316" t="s">
        <v>164</v>
      </c>
      <c r="D613" s="320"/>
      <c r="E613" s="320"/>
      <c r="F613" s="320"/>
      <c r="G613" s="320"/>
      <c r="H613" s="320"/>
      <c r="I613" s="320"/>
      <c r="J613" s="320"/>
      <c r="K613" s="320"/>
      <c r="L613" s="320"/>
      <c r="M613" s="320"/>
      <c r="N613" s="320">
        <f>N612</f>
        <v>12</v>
      </c>
      <c r="O613" s="320"/>
      <c r="P613" s="320"/>
      <c r="Q613" s="320"/>
      <c r="R613" s="320"/>
      <c r="S613" s="320"/>
      <c r="T613" s="320"/>
      <c r="U613" s="320"/>
      <c r="V613" s="320"/>
      <c r="W613" s="320"/>
      <c r="X613" s="320"/>
      <c r="Y613" s="435">
        <f>Y612</f>
        <v>0</v>
      </c>
      <c r="Z613" s="435">
        <f t="shared" ref="Z613" si="1800">Z612</f>
        <v>0</v>
      </c>
      <c r="AA613" s="435">
        <f t="shared" ref="AA613" si="1801">AA612</f>
        <v>0</v>
      </c>
      <c r="AB613" s="435">
        <f t="shared" ref="AB613" si="1802">AB612</f>
        <v>0</v>
      </c>
      <c r="AC613" s="435">
        <f t="shared" ref="AC613" si="1803">AC612</f>
        <v>0</v>
      </c>
      <c r="AD613" s="435">
        <f t="shared" ref="AD613" si="1804">AD612</f>
        <v>0</v>
      </c>
      <c r="AE613" s="435">
        <f t="shared" ref="AE613" si="1805">AE612</f>
        <v>0</v>
      </c>
      <c r="AF613" s="435">
        <f t="shared" ref="AF613" si="1806">AF612</f>
        <v>0</v>
      </c>
      <c r="AG613" s="435">
        <f t="shared" ref="AG613" si="1807">AG612</f>
        <v>0</v>
      </c>
      <c r="AH613" s="435">
        <f t="shared" ref="AH613" si="1808">AH612</f>
        <v>0</v>
      </c>
      <c r="AI613" s="435">
        <f t="shared" ref="AI613" si="1809">AI612</f>
        <v>0</v>
      </c>
      <c r="AJ613" s="435">
        <f t="shared" ref="AJ613" si="1810">AJ612</f>
        <v>0</v>
      </c>
      <c r="AK613" s="435">
        <f t="shared" ref="AK613" si="1811">AK612</f>
        <v>0</v>
      </c>
      <c r="AL613" s="435">
        <f t="shared" ref="AL613" si="1812">AL612</f>
        <v>0</v>
      </c>
      <c r="AM613" s="336"/>
    </row>
    <row r="614" spans="1:39" ht="15" hidden="1" outlineLevel="1">
      <c r="A614" s="560"/>
      <c r="B614" s="1001"/>
      <c r="C614" s="337"/>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440"/>
      <c r="Z614" s="441"/>
      <c r="AA614" s="440"/>
      <c r="AB614" s="440"/>
      <c r="AC614" s="440"/>
      <c r="AD614" s="440"/>
      <c r="AE614" s="440"/>
      <c r="AF614" s="440"/>
      <c r="AG614" s="440"/>
      <c r="AH614" s="440"/>
      <c r="AI614" s="440"/>
      <c r="AJ614" s="440"/>
      <c r="AK614" s="440"/>
      <c r="AL614" s="440"/>
      <c r="AM614" s="338"/>
    </row>
    <row r="615" spans="1:39" ht="15" hidden="1" outlineLevel="1">
      <c r="A615" s="560">
        <v>8</v>
      </c>
      <c r="B615" s="954" t="s">
        <v>102</v>
      </c>
      <c r="C615" s="316" t="s">
        <v>25</v>
      </c>
      <c r="D615" s="320"/>
      <c r="E615" s="320"/>
      <c r="F615" s="320"/>
      <c r="G615" s="320"/>
      <c r="H615" s="320"/>
      <c r="I615" s="320"/>
      <c r="J615" s="320"/>
      <c r="K615" s="320"/>
      <c r="L615" s="320"/>
      <c r="M615" s="320"/>
      <c r="N615" s="320">
        <v>12</v>
      </c>
      <c r="O615" s="320"/>
      <c r="P615" s="320"/>
      <c r="Q615" s="320"/>
      <c r="R615" s="320"/>
      <c r="S615" s="320"/>
      <c r="T615" s="320"/>
      <c r="U615" s="320"/>
      <c r="V615" s="320"/>
      <c r="W615" s="320"/>
      <c r="X615" s="320"/>
      <c r="Y615" s="439"/>
      <c r="Z615" s="434"/>
      <c r="AA615" s="434"/>
      <c r="AB615" s="434"/>
      <c r="AC615" s="434"/>
      <c r="AD615" s="434"/>
      <c r="AE615" s="434"/>
      <c r="AF615" s="439"/>
      <c r="AG615" s="439"/>
      <c r="AH615" s="439"/>
      <c r="AI615" s="439"/>
      <c r="AJ615" s="439"/>
      <c r="AK615" s="439"/>
      <c r="AL615" s="439"/>
      <c r="AM615" s="321">
        <f>SUM(Y615:AL615)</f>
        <v>0</v>
      </c>
    </row>
    <row r="616" spans="1:39" ht="15" hidden="1" outlineLevel="1">
      <c r="A616" s="560"/>
      <c r="B616" s="918" t="s">
        <v>313</v>
      </c>
      <c r="C616" s="316" t="s">
        <v>164</v>
      </c>
      <c r="D616" s="320"/>
      <c r="E616" s="320"/>
      <c r="F616" s="320"/>
      <c r="G616" s="320"/>
      <c r="H616" s="320"/>
      <c r="I616" s="320"/>
      <c r="J616" s="320"/>
      <c r="K616" s="320"/>
      <c r="L616" s="320"/>
      <c r="M616" s="320"/>
      <c r="N616" s="320">
        <f>N615</f>
        <v>12</v>
      </c>
      <c r="O616" s="320"/>
      <c r="P616" s="320"/>
      <c r="Q616" s="320"/>
      <c r="R616" s="320"/>
      <c r="S616" s="320"/>
      <c r="T616" s="320"/>
      <c r="U616" s="320"/>
      <c r="V616" s="320"/>
      <c r="W616" s="320"/>
      <c r="X616" s="320"/>
      <c r="Y616" s="435">
        <f>Y615</f>
        <v>0</v>
      </c>
      <c r="Z616" s="435">
        <f t="shared" ref="Z616" si="1813">Z615</f>
        <v>0</v>
      </c>
      <c r="AA616" s="435">
        <f t="shared" ref="AA616" si="1814">AA615</f>
        <v>0</v>
      </c>
      <c r="AB616" s="435">
        <f t="shared" ref="AB616" si="1815">AB615</f>
        <v>0</v>
      </c>
      <c r="AC616" s="435">
        <f t="shared" ref="AC616" si="1816">AC615</f>
        <v>0</v>
      </c>
      <c r="AD616" s="435">
        <f t="shared" ref="AD616" si="1817">AD615</f>
        <v>0</v>
      </c>
      <c r="AE616" s="435">
        <f t="shared" ref="AE616" si="1818">AE615</f>
        <v>0</v>
      </c>
      <c r="AF616" s="435">
        <f t="shared" ref="AF616" si="1819">AF615</f>
        <v>0</v>
      </c>
      <c r="AG616" s="435">
        <f t="shared" ref="AG616" si="1820">AG615</f>
        <v>0</v>
      </c>
      <c r="AH616" s="435">
        <f t="shared" ref="AH616" si="1821">AH615</f>
        <v>0</v>
      </c>
      <c r="AI616" s="435">
        <f t="shared" ref="AI616" si="1822">AI615</f>
        <v>0</v>
      </c>
      <c r="AJ616" s="435">
        <f t="shared" ref="AJ616" si="1823">AJ615</f>
        <v>0</v>
      </c>
      <c r="AK616" s="435">
        <f t="shared" ref="AK616" si="1824">AK615</f>
        <v>0</v>
      </c>
      <c r="AL616" s="435">
        <f t="shared" ref="AL616" si="1825">AL615</f>
        <v>0</v>
      </c>
      <c r="AM616" s="336"/>
    </row>
    <row r="617" spans="1:39" ht="15" hidden="1" outlineLevel="1">
      <c r="A617" s="560"/>
      <c r="B617" s="1001"/>
      <c r="C617" s="337"/>
      <c r="D617" s="341"/>
      <c r="E617" s="341"/>
      <c r="F617" s="341"/>
      <c r="G617" s="341"/>
      <c r="H617" s="341"/>
      <c r="I617" s="341"/>
      <c r="J617" s="341"/>
      <c r="K617" s="341"/>
      <c r="L617" s="341"/>
      <c r="M617" s="341"/>
      <c r="N617" s="316"/>
      <c r="O617" s="341"/>
      <c r="P617" s="341"/>
      <c r="Q617" s="341"/>
      <c r="R617" s="341"/>
      <c r="S617" s="341"/>
      <c r="T617" s="341"/>
      <c r="U617" s="341"/>
      <c r="V617" s="341"/>
      <c r="W617" s="341"/>
      <c r="X617" s="341"/>
      <c r="Y617" s="440"/>
      <c r="Z617" s="441"/>
      <c r="AA617" s="440"/>
      <c r="AB617" s="440"/>
      <c r="AC617" s="440"/>
      <c r="AD617" s="440"/>
      <c r="AE617" s="440"/>
      <c r="AF617" s="440"/>
      <c r="AG617" s="440"/>
      <c r="AH617" s="440"/>
      <c r="AI617" s="440"/>
      <c r="AJ617" s="440"/>
      <c r="AK617" s="440"/>
      <c r="AL617" s="440"/>
      <c r="AM617" s="338"/>
    </row>
    <row r="618" spans="1:39" ht="15" hidden="1" outlineLevel="1">
      <c r="A618" s="560">
        <v>9</v>
      </c>
      <c r="B618" s="954" t="s">
        <v>103</v>
      </c>
      <c r="C618" s="316" t="s">
        <v>25</v>
      </c>
      <c r="D618" s="320"/>
      <c r="E618" s="320"/>
      <c r="F618" s="320"/>
      <c r="G618" s="320"/>
      <c r="H618" s="320"/>
      <c r="I618" s="320"/>
      <c r="J618" s="320"/>
      <c r="K618" s="320"/>
      <c r="L618" s="320"/>
      <c r="M618" s="320"/>
      <c r="N618" s="320">
        <v>12</v>
      </c>
      <c r="O618" s="320"/>
      <c r="P618" s="320"/>
      <c r="Q618" s="320"/>
      <c r="R618" s="320"/>
      <c r="S618" s="320"/>
      <c r="T618" s="320"/>
      <c r="U618" s="320"/>
      <c r="V618" s="320"/>
      <c r="W618" s="320"/>
      <c r="X618" s="320"/>
      <c r="Y618" s="439"/>
      <c r="Z618" s="434"/>
      <c r="AA618" s="434"/>
      <c r="AB618" s="434"/>
      <c r="AC618" s="434"/>
      <c r="AD618" s="434"/>
      <c r="AE618" s="434"/>
      <c r="AF618" s="439"/>
      <c r="AG618" s="439"/>
      <c r="AH618" s="439"/>
      <c r="AI618" s="439"/>
      <c r="AJ618" s="439"/>
      <c r="AK618" s="439"/>
      <c r="AL618" s="439"/>
      <c r="AM618" s="321">
        <f>SUM(Y618:AL618)</f>
        <v>0</v>
      </c>
    </row>
    <row r="619" spans="1:39" ht="15" hidden="1" outlineLevel="1">
      <c r="A619" s="560"/>
      <c r="B619" s="918" t="s">
        <v>313</v>
      </c>
      <c r="C619" s="316" t="s">
        <v>164</v>
      </c>
      <c r="D619" s="320"/>
      <c r="E619" s="320"/>
      <c r="F619" s="320"/>
      <c r="G619" s="320"/>
      <c r="H619" s="320"/>
      <c r="I619" s="320"/>
      <c r="J619" s="320"/>
      <c r="K619" s="320"/>
      <c r="L619" s="320"/>
      <c r="M619" s="320"/>
      <c r="N619" s="320">
        <f>N618</f>
        <v>12</v>
      </c>
      <c r="O619" s="320"/>
      <c r="P619" s="320"/>
      <c r="Q619" s="320"/>
      <c r="R619" s="320"/>
      <c r="S619" s="320"/>
      <c r="T619" s="320"/>
      <c r="U619" s="320"/>
      <c r="V619" s="320"/>
      <c r="W619" s="320"/>
      <c r="X619" s="320"/>
      <c r="Y619" s="435">
        <f>Y618</f>
        <v>0</v>
      </c>
      <c r="Z619" s="435">
        <f t="shared" ref="Z619" si="1826">Z618</f>
        <v>0</v>
      </c>
      <c r="AA619" s="435">
        <f t="shared" ref="AA619" si="1827">AA618</f>
        <v>0</v>
      </c>
      <c r="AB619" s="435">
        <f t="shared" ref="AB619" si="1828">AB618</f>
        <v>0</v>
      </c>
      <c r="AC619" s="435">
        <f t="shared" ref="AC619" si="1829">AC618</f>
        <v>0</v>
      </c>
      <c r="AD619" s="435">
        <f t="shared" ref="AD619" si="1830">AD618</f>
        <v>0</v>
      </c>
      <c r="AE619" s="435">
        <f t="shared" ref="AE619" si="1831">AE618</f>
        <v>0</v>
      </c>
      <c r="AF619" s="435">
        <f t="shared" ref="AF619" si="1832">AF618</f>
        <v>0</v>
      </c>
      <c r="AG619" s="435">
        <f t="shared" ref="AG619" si="1833">AG618</f>
        <v>0</v>
      </c>
      <c r="AH619" s="435">
        <f t="shared" ref="AH619" si="1834">AH618</f>
        <v>0</v>
      </c>
      <c r="AI619" s="435">
        <f t="shared" ref="AI619" si="1835">AI618</f>
        <v>0</v>
      </c>
      <c r="AJ619" s="435">
        <f t="shared" ref="AJ619" si="1836">AJ618</f>
        <v>0</v>
      </c>
      <c r="AK619" s="435">
        <f t="shared" ref="AK619" si="1837">AK618</f>
        <v>0</v>
      </c>
      <c r="AL619" s="435">
        <f t="shared" ref="AL619" si="1838">AL618</f>
        <v>0</v>
      </c>
      <c r="AM619" s="336"/>
    </row>
    <row r="620" spans="1:39" ht="15" hidden="1" outlineLevel="1">
      <c r="A620" s="560"/>
      <c r="B620" s="1001"/>
      <c r="C620" s="337"/>
      <c r="D620" s="341"/>
      <c r="E620" s="341"/>
      <c r="F620" s="341"/>
      <c r="G620" s="341"/>
      <c r="H620" s="341"/>
      <c r="I620" s="341"/>
      <c r="J620" s="341"/>
      <c r="K620" s="341"/>
      <c r="L620" s="341"/>
      <c r="M620" s="341"/>
      <c r="N620" s="316"/>
      <c r="O620" s="341"/>
      <c r="P620" s="341"/>
      <c r="Q620" s="341"/>
      <c r="R620" s="341"/>
      <c r="S620" s="341"/>
      <c r="T620" s="341"/>
      <c r="U620" s="341"/>
      <c r="V620" s="341"/>
      <c r="W620" s="341"/>
      <c r="X620" s="341"/>
      <c r="Y620" s="440"/>
      <c r="Z620" s="440"/>
      <c r="AA620" s="440"/>
      <c r="AB620" s="440"/>
      <c r="AC620" s="440"/>
      <c r="AD620" s="440"/>
      <c r="AE620" s="440"/>
      <c r="AF620" s="440"/>
      <c r="AG620" s="440"/>
      <c r="AH620" s="440"/>
      <c r="AI620" s="440"/>
      <c r="AJ620" s="440"/>
      <c r="AK620" s="440"/>
      <c r="AL620" s="440"/>
      <c r="AM620" s="338"/>
    </row>
    <row r="621" spans="1:39" ht="15" hidden="1" outlineLevel="1">
      <c r="A621" s="560">
        <v>10</v>
      </c>
      <c r="B621" s="954" t="s">
        <v>104</v>
      </c>
      <c r="C621" s="316" t="s">
        <v>25</v>
      </c>
      <c r="D621" s="320"/>
      <c r="E621" s="320"/>
      <c r="F621" s="320"/>
      <c r="G621" s="320"/>
      <c r="H621" s="320"/>
      <c r="I621" s="320"/>
      <c r="J621" s="320"/>
      <c r="K621" s="320"/>
      <c r="L621" s="320"/>
      <c r="M621" s="320"/>
      <c r="N621" s="320">
        <v>3</v>
      </c>
      <c r="O621" s="320"/>
      <c r="P621" s="320"/>
      <c r="Q621" s="320"/>
      <c r="R621" s="320"/>
      <c r="S621" s="320"/>
      <c r="T621" s="320"/>
      <c r="U621" s="320"/>
      <c r="V621" s="320"/>
      <c r="W621" s="320"/>
      <c r="X621" s="320"/>
      <c r="Y621" s="439"/>
      <c r="Z621" s="434"/>
      <c r="AA621" s="434"/>
      <c r="AB621" s="434"/>
      <c r="AC621" s="434"/>
      <c r="AD621" s="434"/>
      <c r="AE621" s="434"/>
      <c r="AF621" s="439"/>
      <c r="AG621" s="439"/>
      <c r="AH621" s="439"/>
      <c r="AI621" s="439"/>
      <c r="AJ621" s="439"/>
      <c r="AK621" s="439"/>
      <c r="AL621" s="439"/>
      <c r="AM621" s="321">
        <f>SUM(Y621:AL621)</f>
        <v>0</v>
      </c>
    </row>
    <row r="622" spans="1:39" ht="15" hidden="1" outlineLevel="1">
      <c r="A622" s="560"/>
      <c r="B622" s="918" t="s">
        <v>313</v>
      </c>
      <c r="C622" s="316" t="s">
        <v>164</v>
      </c>
      <c r="D622" s="320"/>
      <c r="E622" s="320"/>
      <c r="F622" s="320"/>
      <c r="G622" s="320"/>
      <c r="H622" s="320"/>
      <c r="I622" s="320"/>
      <c r="J622" s="320"/>
      <c r="K622" s="320"/>
      <c r="L622" s="320"/>
      <c r="M622" s="320"/>
      <c r="N622" s="320">
        <f>N621</f>
        <v>3</v>
      </c>
      <c r="O622" s="320"/>
      <c r="P622" s="320"/>
      <c r="Q622" s="320"/>
      <c r="R622" s="320"/>
      <c r="S622" s="320"/>
      <c r="T622" s="320"/>
      <c r="U622" s="320"/>
      <c r="V622" s="320"/>
      <c r="W622" s="320"/>
      <c r="X622" s="320"/>
      <c r="Y622" s="435">
        <f>Y621</f>
        <v>0</v>
      </c>
      <c r="Z622" s="435">
        <f t="shared" ref="Z622" si="1839">Z621</f>
        <v>0</v>
      </c>
      <c r="AA622" s="435">
        <f t="shared" ref="AA622" si="1840">AA621</f>
        <v>0</v>
      </c>
      <c r="AB622" s="435">
        <f t="shared" ref="AB622" si="1841">AB621</f>
        <v>0</v>
      </c>
      <c r="AC622" s="435">
        <f t="shared" ref="AC622" si="1842">AC621</f>
        <v>0</v>
      </c>
      <c r="AD622" s="435">
        <f t="shared" ref="AD622" si="1843">AD621</f>
        <v>0</v>
      </c>
      <c r="AE622" s="435">
        <f t="shared" ref="AE622" si="1844">AE621</f>
        <v>0</v>
      </c>
      <c r="AF622" s="435">
        <f t="shared" ref="AF622" si="1845">AF621</f>
        <v>0</v>
      </c>
      <c r="AG622" s="435">
        <f t="shared" ref="AG622" si="1846">AG621</f>
        <v>0</v>
      </c>
      <c r="AH622" s="435">
        <f t="shared" ref="AH622" si="1847">AH621</f>
        <v>0</v>
      </c>
      <c r="AI622" s="435">
        <f t="shared" ref="AI622" si="1848">AI621</f>
        <v>0</v>
      </c>
      <c r="AJ622" s="435">
        <f t="shared" ref="AJ622" si="1849">AJ621</f>
        <v>0</v>
      </c>
      <c r="AK622" s="435">
        <f t="shared" ref="AK622" si="1850">AK621</f>
        <v>0</v>
      </c>
      <c r="AL622" s="435">
        <f t="shared" ref="AL622" si="1851">AL621</f>
        <v>0</v>
      </c>
      <c r="AM622" s="336"/>
    </row>
    <row r="623" spans="1:39" ht="15" hidden="1" outlineLevel="1">
      <c r="A623" s="560"/>
      <c r="B623" s="1001"/>
      <c r="C623" s="337"/>
      <c r="D623" s="341"/>
      <c r="E623" s="341"/>
      <c r="F623" s="341"/>
      <c r="G623" s="341"/>
      <c r="H623" s="341"/>
      <c r="I623" s="341"/>
      <c r="J623" s="341"/>
      <c r="K623" s="341"/>
      <c r="L623" s="341"/>
      <c r="M623" s="341"/>
      <c r="N623" s="316"/>
      <c r="O623" s="341"/>
      <c r="P623" s="341"/>
      <c r="Q623" s="341"/>
      <c r="R623" s="341"/>
      <c r="S623" s="341"/>
      <c r="T623" s="341"/>
      <c r="U623" s="341"/>
      <c r="V623" s="341"/>
      <c r="W623" s="341"/>
      <c r="X623" s="341"/>
      <c r="Y623" s="440"/>
      <c r="Z623" s="441"/>
      <c r="AA623" s="440"/>
      <c r="AB623" s="440"/>
      <c r="AC623" s="440"/>
      <c r="AD623" s="440"/>
      <c r="AE623" s="440"/>
      <c r="AF623" s="440"/>
      <c r="AG623" s="440"/>
      <c r="AH623" s="440"/>
      <c r="AI623" s="440"/>
      <c r="AJ623" s="440"/>
      <c r="AK623" s="440"/>
      <c r="AL623" s="440"/>
      <c r="AM623" s="338"/>
    </row>
    <row r="624" spans="1:39" ht="15.6" hidden="1" outlineLevel="1">
      <c r="A624" s="560"/>
      <c r="B624" s="996" t="s">
        <v>10</v>
      </c>
      <c r="C624" s="314"/>
      <c r="D624" s="314"/>
      <c r="E624" s="314"/>
      <c r="F624" s="314"/>
      <c r="G624" s="314"/>
      <c r="H624" s="314"/>
      <c r="I624" s="314"/>
      <c r="J624" s="314"/>
      <c r="K624" s="314"/>
      <c r="L624" s="314"/>
      <c r="M624" s="314"/>
      <c r="N624" s="315"/>
      <c r="O624" s="314"/>
      <c r="P624" s="314"/>
      <c r="Q624" s="314"/>
      <c r="R624" s="314"/>
      <c r="S624" s="314"/>
      <c r="T624" s="314"/>
      <c r="U624" s="314"/>
      <c r="V624" s="314"/>
      <c r="W624" s="314"/>
      <c r="X624" s="314"/>
      <c r="Y624" s="438"/>
      <c r="Z624" s="438"/>
      <c r="AA624" s="438"/>
      <c r="AB624" s="438"/>
      <c r="AC624" s="438"/>
      <c r="AD624" s="438"/>
      <c r="AE624" s="438"/>
      <c r="AF624" s="438"/>
      <c r="AG624" s="438"/>
      <c r="AH624" s="438"/>
      <c r="AI624" s="438"/>
      <c r="AJ624" s="438"/>
      <c r="AK624" s="438"/>
      <c r="AL624" s="438"/>
      <c r="AM624" s="317"/>
    </row>
    <row r="625" spans="1:39" ht="15" hidden="1" outlineLevel="1">
      <c r="A625" s="560">
        <v>11</v>
      </c>
      <c r="B625" s="954" t="s">
        <v>105</v>
      </c>
      <c r="C625" s="316" t="s">
        <v>25</v>
      </c>
      <c r="D625" s="320"/>
      <c r="E625" s="320"/>
      <c r="F625" s="320"/>
      <c r="G625" s="320"/>
      <c r="H625" s="320"/>
      <c r="I625" s="320"/>
      <c r="J625" s="320"/>
      <c r="K625" s="320"/>
      <c r="L625" s="320"/>
      <c r="M625" s="320"/>
      <c r="N625" s="320">
        <v>12</v>
      </c>
      <c r="O625" s="320"/>
      <c r="P625" s="320"/>
      <c r="Q625" s="320"/>
      <c r="R625" s="320"/>
      <c r="S625" s="320"/>
      <c r="T625" s="320"/>
      <c r="U625" s="320"/>
      <c r="V625" s="320"/>
      <c r="W625" s="320"/>
      <c r="X625" s="320"/>
      <c r="Y625" s="450"/>
      <c r="Z625" s="434"/>
      <c r="AA625" s="434"/>
      <c r="AB625" s="434"/>
      <c r="AC625" s="434"/>
      <c r="AD625" s="434"/>
      <c r="AE625" s="434"/>
      <c r="AF625" s="439"/>
      <c r="AG625" s="439"/>
      <c r="AH625" s="439"/>
      <c r="AI625" s="439"/>
      <c r="AJ625" s="439"/>
      <c r="AK625" s="439"/>
      <c r="AL625" s="439"/>
      <c r="AM625" s="321">
        <f>SUM(Y625:AL625)</f>
        <v>0</v>
      </c>
    </row>
    <row r="626" spans="1:39" ht="15" hidden="1" outlineLevel="1">
      <c r="A626" s="560"/>
      <c r="B626" s="918" t="s">
        <v>313</v>
      </c>
      <c r="C626" s="316" t="s">
        <v>164</v>
      </c>
      <c r="D626" s="320"/>
      <c r="E626" s="320"/>
      <c r="F626" s="320"/>
      <c r="G626" s="320"/>
      <c r="H626" s="320"/>
      <c r="I626" s="320"/>
      <c r="J626" s="320"/>
      <c r="K626" s="320"/>
      <c r="L626" s="320"/>
      <c r="M626" s="320"/>
      <c r="N626" s="320">
        <f>N625</f>
        <v>12</v>
      </c>
      <c r="O626" s="320"/>
      <c r="P626" s="320"/>
      <c r="Q626" s="320"/>
      <c r="R626" s="320"/>
      <c r="S626" s="320"/>
      <c r="T626" s="320"/>
      <c r="U626" s="320"/>
      <c r="V626" s="320"/>
      <c r="W626" s="320"/>
      <c r="X626" s="320"/>
      <c r="Y626" s="435">
        <f>Y625</f>
        <v>0</v>
      </c>
      <c r="Z626" s="435">
        <f t="shared" ref="Z626" si="1852">Z625</f>
        <v>0</v>
      </c>
      <c r="AA626" s="435">
        <f t="shared" ref="AA626" si="1853">AA625</f>
        <v>0</v>
      </c>
      <c r="AB626" s="435">
        <f t="shared" ref="AB626" si="1854">AB625</f>
        <v>0</v>
      </c>
      <c r="AC626" s="435">
        <f t="shared" ref="AC626" si="1855">AC625</f>
        <v>0</v>
      </c>
      <c r="AD626" s="435">
        <f t="shared" ref="AD626" si="1856">AD625</f>
        <v>0</v>
      </c>
      <c r="AE626" s="435">
        <f t="shared" ref="AE626" si="1857">AE625</f>
        <v>0</v>
      </c>
      <c r="AF626" s="435">
        <f t="shared" ref="AF626" si="1858">AF625</f>
        <v>0</v>
      </c>
      <c r="AG626" s="435">
        <f t="shared" ref="AG626" si="1859">AG625</f>
        <v>0</v>
      </c>
      <c r="AH626" s="435">
        <f t="shared" ref="AH626" si="1860">AH625</f>
        <v>0</v>
      </c>
      <c r="AI626" s="435">
        <f t="shared" ref="AI626" si="1861">AI625</f>
        <v>0</v>
      </c>
      <c r="AJ626" s="435">
        <f t="shared" ref="AJ626" si="1862">AJ625</f>
        <v>0</v>
      </c>
      <c r="AK626" s="435">
        <f t="shared" ref="AK626" si="1863">AK625</f>
        <v>0</v>
      </c>
      <c r="AL626" s="435">
        <f t="shared" ref="AL626" si="1864">AL625</f>
        <v>0</v>
      </c>
      <c r="AM626" s="322"/>
    </row>
    <row r="627" spans="1:39" ht="15" hidden="1" outlineLevel="1">
      <c r="A627" s="560"/>
      <c r="B627" s="1002"/>
      <c r="C627" s="330"/>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436"/>
      <c r="Z627" s="445"/>
      <c r="AA627" s="445"/>
      <c r="AB627" s="445"/>
      <c r="AC627" s="445"/>
      <c r="AD627" s="445"/>
      <c r="AE627" s="445"/>
      <c r="AF627" s="445"/>
      <c r="AG627" s="445"/>
      <c r="AH627" s="445"/>
      <c r="AI627" s="445"/>
      <c r="AJ627" s="445"/>
      <c r="AK627" s="445"/>
      <c r="AL627" s="445"/>
      <c r="AM627" s="331"/>
    </row>
    <row r="628" spans="1:39" ht="30" hidden="1" outlineLevel="1">
      <c r="A628" s="560">
        <v>12</v>
      </c>
      <c r="B628" s="954" t="s">
        <v>106</v>
      </c>
      <c r="C628" s="316" t="s">
        <v>25</v>
      </c>
      <c r="D628" s="320"/>
      <c r="E628" s="320"/>
      <c r="F628" s="320"/>
      <c r="G628" s="320"/>
      <c r="H628" s="320"/>
      <c r="I628" s="320"/>
      <c r="J628" s="320"/>
      <c r="K628" s="320"/>
      <c r="L628" s="320"/>
      <c r="M628" s="320"/>
      <c r="N628" s="320">
        <v>12</v>
      </c>
      <c r="O628" s="320"/>
      <c r="P628" s="320"/>
      <c r="Q628" s="320"/>
      <c r="R628" s="320"/>
      <c r="S628" s="320"/>
      <c r="T628" s="320"/>
      <c r="U628" s="320"/>
      <c r="V628" s="320"/>
      <c r="W628" s="320"/>
      <c r="X628" s="320"/>
      <c r="Y628" s="434"/>
      <c r="Z628" s="434"/>
      <c r="AA628" s="434"/>
      <c r="AB628" s="434"/>
      <c r="AC628" s="434"/>
      <c r="AD628" s="434"/>
      <c r="AE628" s="434"/>
      <c r="AF628" s="439"/>
      <c r="AG628" s="439"/>
      <c r="AH628" s="439"/>
      <c r="AI628" s="439"/>
      <c r="AJ628" s="439"/>
      <c r="AK628" s="439"/>
      <c r="AL628" s="439"/>
      <c r="AM628" s="321">
        <f>SUM(Y628:AL628)</f>
        <v>0</v>
      </c>
    </row>
    <row r="629" spans="1:39" ht="15" hidden="1" outlineLevel="1">
      <c r="A629" s="560"/>
      <c r="B629" s="918" t="s">
        <v>313</v>
      </c>
      <c r="C629" s="316" t="s">
        <v>164</v>
      </c>
      <c r="D629" s="320"/>
      <c r="E629" s="320"/>
      <c r="F629" s="320"/>
      <c r="G629" s="320"/>
      <c r="H629" s="320"/>
      <c r="I629" s="320"/>
      <c r="J629" s="320"/>
      <c r="K629" s="320"/>
      <c r="L629" s="320"/>
      <c r="M629" s="320"/>
      <c r="N629" s="320">
        <f>N628</f>
        <v>12</v>
      </c>
      <c r="O629" s="320"/>
      <c r="P629" s="320"/>
      <c r="Q629" s="320"/>
      <c r="R629" s="320"/>
      <c r="S629" s="320"/>
      <c r="T629" s="320"/>
      <c r="U629" s="320"/>
      <c r="V629" s="320"/>
      <c r="W629" s="320"/>
      <c r="X629" s="320"/>
      <c r="Y629" s="435">
        <f>Y628</f>
        <v>0</v>
      </c>
      <c r="Z629" s="435">
        <f t="shared" ref="Z629" si="1865">Z628</f>
        <v>0</v>
      </c>
      <c r="AA629" s="435">
        <f t="shared" ref="AA629" si="1866">AA628</f>
        <v>0</v>
      </c>
      <c r="AB629" s="435">
        <f t="shared" ref="AB629" si="1867">AB628</f>
        <v>0</v>
      </c>
      <c r="AC629" s="435">
        <f t="shared" ref="AC629" si="1868">AC628</f>
        <v>0</v>
      </c>
      <c r="AD629" s="435">
        <f t="shared" ref="AD629" si="1869">AD628</f>
        <v>0</v>
      </c>
      <c r="AE629" s="435">
        <f t="shared" ref="AE629" si="1870">AE628</f>
        <v>0</v>
      </c>
      <c r="AF629" s="435">
        <f t="shared" ref="AF629" si="1871">AF628</f>
        <v>0</v>
      </c>
      <c r="AG629" s="435">
        <f t="shared" ref="AG629" si="1872">AG628</f>
        <v>0</v>
      </c>
      <c r="AH629" s="435">
        <f t="shared" ref="AH629" si="1873">AH628</f>
        <v>0</v>
      </c>
      <c r="AI629" s="435">
        <f t="shared" ref="AI629" si="1874">AI628</f>
        <v>0</v>
      </c>
      <c r="AJ629" s="435">
        <f t="shared" ref="AJ629" si="1875">AJ628</f>
        <v>0</v>
      </c>
      <c r="AK629" s="435">
        <f t="shared" ref="AK629" si="1876">AK628</f>
        <v>0</v>
      </c>
      <c r="AL629" s="435">
        <f t="shared" ref="AL629" si="1877">AL628</f>
        <v>0</v>
      </c>
      <c r="AM629" s="322"/>
    </row>
    <row r="630" spans="1:39" ht="15" hidden="1" outlineLevel="1">
      <c r="A630" s="560"/>
      <c r="B630" s="1002"/>
      <c r="C630" s="330"/>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446"/>
      <c r="Z630" s="446"/>
      <c r="AA630" s="436"/>
      <c r="AB630" s="436"/>
      <c r="AC630" s="436"/>
      <c r="AD630" s="436"/>
      <c r="AE630" s="436"/>
      <c r="AF630" s="436"/>
      <c r="AG630" s="436"/>
      <c r="AH630" s="436"/>
      <c r="AI630" s="436"/>
      <c r="AJ630" s="436"/>
      <c r="AK630" s="436"/>
      <c r="AL630" s="436"/>
      <c r="AM630" s="331"/>
    </row>
    <row r="631" spans="1:39" ht="15" hidden="1" outlineLevel="1">
      <c r="A631" s="560">
        <v>13</v>
      </c>
      <c r="B631" s="954" t="s">
        <v>107</v>
      </c>
      <c r="C631" s="316" t="s">
        <v>25</v>
      </c>
      <c r="D631" s="320"/>
      <c r="E631" s="320"/>
      <c r="F631" s="320"/>
      <c r="G631" s="320"/>
      <c r="H631" s="320"/>
      <c r="I631" s="320"/>
      <c r="J631" s="320"/>
      <c r="K631" s="320"/>
      <c r="L631" s="320"/>
      <c r="M631" s="320"/>
      <c r="N631" s="320">
        <v>12</v>
      </c>
      <c r="O631" s="320"/>
      <c r="P631" s="320"/>
      <c r="Q631" s="320"/>
      <c r="R631" s="320"/>
      <c r="S631" s="320"/>
      <c r="T631" s="320"/>
      <c r="U631" s="320"/>
      <c r="V631" s="320"/>
      <c r="W631" s="320"/>
      <c r="X631" s="320"/>
      <c r="Y631" s="434"/>
      <c r="Z631" s="434"/>
      <c r="AA631" s="434"/>
      <c r="AB631" s="434"/>
      <c r="AC631" s="434"/>
      <c r="AD631" s="434"/>
      <c r="AE631" s="434"/>
      <c r="AF631" s="439"/>
      <c r="AG631" s="439"/>
      <c r="AH631" s="439"/>
      <c r="AI631" s="439"/>
      <c r="AJ631" s="439"/>
      <c r="AK631" s="439"/>
      <c r="AL631" s="439"/>
      <c r="AM631" s="321">
        <f>SUM(Y631:AL631)</f>
        <v>0</v>
      </c>
    </row>
    <row r="632" spans="1:39" ht="15" hidden="1" outlineLevel="1">
      <c r="A632" s="560"/>
      <c r="B632" s="918" t="s">
        <v>313</v>
      </c>
      <c r="C632" s="316" t="s">
        <v>164</v>
      </c>
      <c r="D632" s="320"/>
      <c r="E632" s="320"/>
      <c r="F632" s="320"/>
      <c r="G632" s="320"/>
      <c r="H632" s="320"/>
      <c r="I632" s="320"/>
      <c r="J632" s="320"/>
      <c r="K632" s="320"/>
      <c r="L632" s="320"/>
      <c r="M632" s="320"/>
      <c r="N632" s="320">
        <f>N631</f>
        <v>12</v>
      </c>
      <c r="O632" s="320"/>
      <c r="P632" s="320"/>
      <c r="Q632" s="320"/>
      <c r="R632" s="320"/>
      <c r="S632" s="320"/>
      <c r="T632" s="320"/>
      <c r="U632" s="320"/>
      <c r="V632" s="320"/>
      <c r="W632" s="320"/>
      <c r="X632" s="320"/>
      <c r="Y632" s="435">
        <f>Y631</f>
        <v>0</v>
      </c>
      <c r="Z632" s="435">
        <f t="shared" ref="Z632" si="1878">Z631</f>
        <v>0</v>
      </c>
      <c r="AA632" s="435">
        <f t="shared" ref="AA632" si="1879">AA631</f>
        <v>0</v>
      </c>
      <c r="AB632" s="435">
        <f t="shared" ref="AB632" si="1880">AB631</f>
        <v>0</v>
      </c>
      <c r="AC632" s="435">
        <f t="shared" ref="AC632" si="1881">AC631</f>
        <v>0</v>
      </c>
      <c r="AD632" s="435">
        <f t="shared" ref="AD632" si="1882">AD631</f>
        <v>0</v>
      </c>
      <c r="AE632" s="435">
        <f t="shared" ref="AE632" si="1883">AE631</f>
        <v>0</v>
      </c>
      <c r="AF632" s="435">
        <f t="shared" ref="AF632" si="1884">AF631</f>
        <v>0</v>
      </c>
      <c r="AG632" s="435">
        <f t="shared" ref="AG632" si="1885">AG631</f>
        <v>0</v>
      </c>
      <c r="AH632" s="435">
        <f t="shared" ref="AH632" si="1886">AH631</f>
        <v>0</v>
      </c>
      <c r="AI632" s="435">
        <f t="shared" ref="AI632" si="1887">AI631</f>
        <v>0</v>
      </c>
      <c r="AJ632" s="435">
        <f t="shared" ref="AJ632" si="1888">AJ631</f>
        <v>0</v>
      </c>
      <c r="AK632" s="435">
        <f t="shared" ref="AK632" si="1889">AK631</f>
        <v>0</v>
      </c>
      <c r="AL632" s="435">
        <f t="shared" ref="AL632" si="1890">AL631</f>
        <v>0</v>
      </c>
      <c r="AM632" s="331"/>
    </row>
    <row r="633" spans="1:39" ht="15" hidden="1" outlineLevel="1">
      <c r="A633" s="560"/>
      <c r="B633" s="1002"/>
      <c r="C633" s="330"/>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436"/>
      <c r="Z633" s="436"/>
      <c r="AA633" s="436"/>
      <c r="AB633" s="436"/>
      <c r="AC633" s="436"/>
      <c r="AD633" s="436"/>
      <c r="AE633" s="436"/>
      <c r="AF633" s="436"/>
      <c r="AG633" s="436"/>
      <c r="AH633" s="436"/>
      <c r="AI633" s="436"/>
      <c r="AJ633" s="436"/>
      <c r="AK633" s="436"/>
      <c r="AL633" s="436"/>
      <c r="AM633" s="331"/>
    </row>
    <row r="634" spans="1:39" ht="15.6" hidden="1" outlineLevel="1">
      <c r="A634" s="560"/>
      <c r="B634" s="996" t="s">
        <v>108</v>
      </c>
      <c r="C634" s="314"/>
      <c r="D634" s="315"/>
      <c r="E634" s="315"/>
      <c r="F634" s="315"/>
      <c r="G634" s="315"/>
      <c r="H634" s="315"/>
      <c r="I634" s="315"/>
      <c r="J634" s="315"/>
      <c r="K634" s="315"/>
      <c r="L634" s="315"/>
      <c r="M634" s="315"/>
      <c r="N634" s="315"/>
      <c r="O634" s="315"/>
      <c r="P634" s="314"/>
      <c r="Q634" s="314"/>
      <c r="R634" s="314"/>
      <c r="S634" s="314"/>
      <c r="T634" s="314"/>
      <c r="U634" s="314"/>
      <c r="V634" s="314"/>
      <c r="W634" s="314"/>
      <c r="X634" s="314"/>
      <c r="Y634" s="438"/>
      <c r="Z634" s="438"/>
      <c r="AA634" s="438"/>
      <c r="AB634" s="438"/>
      <c r="AC634" s="438"/>
      <c r="AD634" s="438"/>
      <c r="AE634" s="438"/>
      <c r="AF634" s="438"/>
      <c r="AG634" s="438"/>
      <c r="AH634" s="438"/>
      <c r="AI634" s="438"/>
      <c r="AJ634" s="438"/>
      <c r="AK634" s="438"/>
      <c r="AL634" s="438"/>
      <c r="AM634" s="317"/>
    </row>
    <row r="635" spans="1:39" ht="15" hidden="1" outlineLevel="1">
      <c r="A635" s="560">
        <v>14</v>
      </c>
      <c r="B635" s="1002" t="s">
        <v>109</v>
      </c>
      <c r="C635" s="316" t="s">
        <v>25</v>
      </c>
      <c r="D635" s="320"/>
      <c r="E635" s="320"/>
      <c r="F635" s="320"/>
      <c r="G635" s="320"/>
      <c r="H635" s="320"/>
      <c r="I635" s="320"/>
      <c r="J635" s="320"/>
      <c r="K635" s="320"/>
      <c r="L635" s="320"/>
      <c r="M635" s="320"/>
      <c r="N635" s="320">
        <v>12</v>
      </c>
      <c r="O635" s="320"/>
      <c r="P635" s="320"/>
      <c r="Q635" s="320"/>
      <c r="R635" s="320"/>
      <c r="S635" s="320"/>
      <c r="T635" s="320"/>
      <c r="U635" s="320"/>
      <c r="V635" s="320"/>
      <c r="W635" s="320"/>
      <c r="X635" s="320"/>
      <c r="Y635" s="434"/>
      <c r="Z635" s="434"/>
      <c r="AA635" s="434"/>
      <c r="AB635" s="434"/>
      <c r="AC635" s="434"/>
      <c r="AD635" s="434"/>
      <c r="AE635" s="434"/>
      <c r="AF635" s="434"/>
      <c r="AG635" s="434"/>
      <c r="AH635" s="434"/>
      <c r="AI635" s="434"/>
      <c r="AJ635" s="434"/>
      <c r="AK635" s="434"/>
      <c r="AL635" s="434"/>
      <c r="AM635" s="321">
        <f>SUM(Y635:AL635)</f>
        <v>0</v>
      </c>
    </row>
    <row r="636" spans="1:39" ht="15" hidden="1" outlineLevel="1">
      <c r="A636" s="560"/>
      <c r="B636" s="918" t="s">
        <v>313</v>
      </c>
      <c r="C636" s="316" t="s">
        <v>164</v>
      </c>
      <c r="D636" s="320"/>
      <c r="E636" s="320"/>
      <c r="F636" s="320"/>
      <c r="G636" s="320"/>
      <c r="H636" s="320"/>
      <c r="I636" s="320"/>
      <c r="J636" s="320"/>
      <c r="K636" s="320"/>
      <c r="L636" s="320"/>
      <c r="M636" s="320"/>
      <c r="N636" s="320">
        <f>N635</f>
        <v>12</v>
      </c>
      <c r="O636" s="320"/>
      <c r="P636" s="320"/>
      <c r="Q636" s="320"/>
      <c r="R636" s="320"/>
      <c r="S636" s="320"/>
      <c r="T636" s="320"/>
      <c r="U636" s="320"/>
      <c r="V636" s="320"/>
      <c r="W636" s="320"/>
      <c r="X636" s="320"/>
      <c r="Y636" s="435">
        <f>Y635</f>
        <v>0</v>
      </c>
      <c r="Z636" s="435">
        <f t="shared" ref="Z636" si="1891">Z635</f>
        <v>0</v>
      </c>
      <c r="AA636" s="435">
        <f t="shared" ref="AA636" si="1892">AA635</f>
        <v>0</v>
      </c>
      <c r="AB636" s="435">
        <f t="shared" ref="AB636" si="1893">AB635</f>
        <v>0</v>
      </c>
      <c r="AC636" s="435">
        <f t="shared" ref="AC636" si="1894">AC635</f>
        <v>0</v>
      </c>
      <c r="AD636" s="435">
        <f t="shared" ref="AD636" si="1895">AD635</f>
        <v>0</v>
      </c>
      <c r="AE636" s="435">
        <f t="shared" ref="AE636" si="1896">AE635</f>
        <v>0</v>
      </c>
      <c r="AF636" s="435">
        <f t="shared" ref="AF636" si="1897">AF635</f>
        <v>0</v>
      </c>
      <c r="AG636" s="435">
        <f t="shared" ref="AG636" si="1898">AG635</f>
        <v>0</v>
      </c>
      <c r="AH636" s="435">
        <f t="shared" ref="AH636" si="1899">AH635</f>
        <v>0</v>
      </c>
      <c r="AI636" s="435">
        <f t="shared" ref="AI636" si="1900">AI635</f>
        <v>0</v>
      </c>
      <c r="AJ636" s="435">
        <f t="shared" ref="AJ636" si="1901">AJ635</f>
        <v>0</v>
      </c>
      <c r="AK636" s="435">
        <f t="shared" ref="AK636" si="1902">AK635</f>
        <v>0</v>
      </c>
      <c r="AL636" s="435">
        <f t="shared" ref="AL636" si="1903">AL635</f>
        <v>0</v>
      </c>
      <c r="AM636" s="322"/>
    </row>
    <row r="637" spans="1:39" ht="15" hidden="1" outlineLevel="1">
      <c r="A637" s="560"/>
      <c r="B637" s="1002"/>
      <c r="C637" s="330"/>
      <c r="D637" s="316"/>
      <c r="E637" s="316"/>
      <c r="F637" s="316"/>
      <c r="G637" s="316"/>
      <c r="H637" s="316"/>
      <c r="I637" s="316"/>
      <c r="J637" s="316"/>
      <c r="K637" s="316"/>
      <c r="L637" s="316"/>
      <c r="M637" s="316"/>
      <c r="N637" s="490"/>
      <c r="O637" s="316"/>
      <c r="P637" s="316"/>
      <c r="Q637" s="316"/>
      <c r="R637" s="316"/>
      <c r="S637" s="316"/>
      <c r="T637" s="316"/>
      <c r="U637" s="316"/>
      <c r="V637" s="316"/>
      <c r="W637" s="316"/>
      <c r="X637" s="316"/>
      <c r="Y637" s="436"/>
      <c r="Z637" s="436"/>
      <c r="AA637" s="436"/>
      <c r="AB637" s="436"/>
      <c r="AC637" s="436"/>
      <c r="AD637" s="436"/>
      <c r="AE637" s="436"/>
      <c r="AF637" s="436"/>
      <c r="AG637" s="436"/>
      <c r="AH637" s="436"/>
      <c r="AI637" s="436"/>
      <c r="AJ637" s="436"/>
      <c r="AK637" s="436"/>
      <c r="AL637" s="436"/>
      <c r="AM637" s="331"/>
    </row>
    <row r="638" spans="1:39" s="334" customFormat="1" ht="15.6" hidden="1" outlineLevel="1">
      <c r="A638" s="560"/>
      <c r="B638" s="996" t="s">
        <v>502</v>
      </c>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436"/>
      <c r="Z638" s="436"/>
      <c r="AA638" s="436"/>
      <c r="AB638" s="436"/>
      <c r="AC638" s="436"/>
      <c r="AD638" s="436"/>
      <c r="AE638" s="440"/>
      <c r="AF638" s="440"/>
      <c r="AG638" s="440"/>
      <c r="AH638" s="440"/>
      <c r="AI638" s="440"/>
      <c r="AJ638" s="440"/>
      <c r="AK638" s="440"/>
      <c r="AL638" s="440"/>
      <c r="AM638" s="548"/>
    </row>
    <row r="639" spans="1:39" ht="15" hidden="1" outlineLevel="1">
      <c r="A639" s="560">
        <v>15</v>
      </c>
      <c r="B639" s="918" t="s">
        <v>507</v>
      </c>
      <c r="C639" s="316" t="s">
        <v>25</v>
      </c>
      <c r="D639" s="320"/>
      <c r="E639" s="320"/>
      <c r="F639" s="320"/>
      <c r="G639" s="320"/>
      <c r="H639" s="320"/>
      <c r="I639" s="320"/>
      <c r="J639" s="320"/>
      <c r="K639" s="320"/>
      <c r="L639" s="320"/>
      <c r="M639" s="320"/>
      <c r="N639" s="320">
        <v>0</v>
      </c>
      <c r="O639" s="320"/>
      <c r="P639" s="320"/>
      <c r="Q639" s="320"/>
      <c r="R639" s="320"/>
      <c r="S639" s="320"/>
      <c r="T639" s="320"/>
      <c r="U639" s="320"/>
      <c r="V639" s="320"/>
      <c r="W639" s="320"/>
      <c r="X639" s="320"/>
      <c r="Y639" s="434"/>
      <c r="Z639" s="434"/>
      <c r="AA639" s="434"/>
      <c r="AB639" s="434"/>
      <c r="AC639" s="434"/>
      <c r="AD639" s="434"/>
      <c r="AE639" s="434"/>
      <c r="AF639" s="434"/>
      <c r="AG639" s="434"/>
      <c r="AH639" s="434"/>
      <c r="AI639" s="434"/>
      <c r="AJ639" s="434"/>
      <c r="AK639" s="434"/>
      <c r="AL639" s="434"/>
      <c r="AM639" s="321">
        <f>SUM(Y639:AL639)</f>
        <v>0</v>
      </c>
    </row>
    <row r="640" spans="1:39" ht="15" hidden="1" outlineLevel="1">
      <c r="A640" s="560"/>
      <c r="B640" s="918" t="s">
        <v>313</v>
      </c>
      <c r="C640" s="316" t="s">
        <v>164</v>
      </c>
      <c r="D640" s="320"/>
      <c r="E640" s="320"/>
      <c r="F640" s="320"/>
      <c r="G640" s="320"/>
      <c r="H640" s="320"/>
      <c r="I640" s="320"/>
      <c r="J640" s="320"/>
      <c r="K640" s="320"/>
      <c r="L640" s="320"/>
      <c r="M640" s="320"/>
      <c r="N640" s="320">
        <f>N639</f>
        <v>0</v>
      </c>
      <c r="O640" s="320"/>
      <c r="P640" s="320"/>
      <c r="Q640" s="320"/>
      <c r="R640" s="320"/>
      <c r="S640" s="320"/>
      <c r="T640" s="320"/>
      <c r="U640" s="320"/>
      <c r="V640" s="320"/>
      <c r="W640" s="320"/>
      <c r="X640" s="320"/>
      <c r="Y640" s="435">
        <f>Y639</f>
        <v>0</v>
      </c>
      <c r="Z640" s="435">
        <f t="shared" ref="Z640:AL640" si="1904">Z639</f>
        <v>0</v>
      </c>
      <c r="AA640" s="435">
        <f t="shared" si="1904"/>
        <v>0</v>
      </c>
      <c r="AB640" s="435">
        <f t="shared" si="1904"/>
        <v>0</v>
      </c>
      <c r="AC640" s="435">
        <f t="shared" si="1904"/>
        <v>0</v>
      </c>
      <c r="AD640" s="435">
        <f t="shared" si="1904"/>
        <v>0</v>
      </c>
      <c r="AE640" s="435">
        <f t="shared" si="1904"/>
        <v>0</v>
      </c>
      <c r="AF640" s="435">
        <f t="shared" si="1904"/>
        <v>0</v>
      </c>
      <c r="AG640" s="435">
        <f t="shared" si="1904"/>
        <v>0</v>
      </c>
      <c r="AH640" s="435">
        <f t="shared" si="1904"/>
        <v>0</v>
      </c>
      <c r="AI640" s="435">
        <f t="shared" si="1904"/>
        <v>0</v>
      </c>
      <c r="AJ640" s="435">
        <f t="shared" si="1904"/>
        <v>0</v>
      </c>
      <c r="AK640" s="435">
        <f t="shared" si="1904"/>
        <v>0</v>
      </c>
      <c r="AL640" s="435">
        <f t="shared" si="1904"/>
        <v>0</v>
      </c>
      <c r="AM640" s="322"/>
    </row>
    <row r="641" spans="1:39" ht="15" hidden="1" outlineLevel="1">
      <c r="A641" s="560"/>
      <c r="B641" s="1002"/>
      <c r="C641" s="330"/>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436"/>
      <c r="Z641" s="436"/>
      <c r="AA641" s="436"/>
      <c r="AB641" s="436"/>
      <c r="AC641" s="436"/>
      <c r="AD641" s="436"/>
      <c r="AE641" s="436"/>
      <c r="AF641" s="436"/>
      <c r="AG641" s="436"/>
      <c r="AH641" s="436"/>
      <c r="AI641" s="436"/>
      <c r="AJ641" s="436"/>
      <c r="AK641" s="436"/>
      <c r="AL641" s="436"/>
      <c r="AM641" s="331"/>
    </row>
    <row r="642" spans="1:39" s="308" customFormat="1" ht="15" hidden="1" outlineLevel="1">
      <c r="A642" s="560">
        <v>16</v>
      </c>
      <c r="B642" s="1003" t="s">
        <v>503</v>
      </c>
      <c r="C642" s="316" t="s">
        <v>25</v>
      </c>
      <c r="D642" s="320"/>
      <c r="E642" s="320"/>
      <c r="F642" s="320"/>
      <c r="G642" s="320"/>
      <c r="H642" s="320"/>
      <c r="I642" s="320"/>
      <c r="J642" s="320"/>
      <c r="K642" s="320"/>
      <c r="L642" s="320"/>
      <c r="M642" s="320"/>
      <c r="N642" s="320">
        <v>0</v>
      </c>
      <c r="O642" s="320"/>
      <c r="P642" s="320"/>
      <c r="Q642" s="320"/>
      <c r="R642" s="320"/>
      <c r="S642" s="320"/>
      <c r="T642" s="320"/>
      <c r="U642" s="320"/>
      <c r="V642" s="320"/>
      <c r="W642" s="320"/>
      <c r="X642" s="320"/>
      <c r="Y642" s="434"/>
      <c r="Z642" s="434"/>
      <c r="AA642" s="434"/>
      <c r="AB642" s="434"/>
      <c r="AC642" s="434"/>
      <c r="AD642" s="434"/>
      <c r="AE642" s="434"/>
      <c r="AF642" s="434"/>
      <c r="AG642" s="434"/>
      <c r="AH642" s="434"/>
      <c r="AI642" s="434"/>
      <c r="AJ642" s="434"/>
      <c r="AK642" s="434"/>
      <c r="AL642" s="434"/>
      <c r="AM642" s="321">
        <f>SUM(Y642:AL642)</f>
        <v>0</v>
      </c>
    </row>
    <row r="643" spans="1:39" s="308" customFormat="1" ht="15" hidden="1" outlineLevel="1">
      <c r="A643" s="560"/>
      <c r="B643" s="918" t="s">
        <v>313</v>
      </c>
      <c r="C643" s="316" t="s">
        <v>164</v>
      </c>
      <c r="D643" s="320"/>
      <c r="E643" s="320"/>
      <c r="F643" s="320"/>
      <c r="G643" s="320"/>
      <c r="H643" s="320"/>
      <c r="I643" s="320"/>
      <c r="J643" s="320"/>
      <c r="K643" s="320"/>
      <c r="L643" s="320"/>
      <c r="M643" s="320"/>
      <c r="N643" s="320">
        <f>N642</f>
        <v>0</v>
      </c>
      <c r="O643" s="320"/>
      <c r="P643" s="320"/>
      <c r="Q643" s="320"/>
      <c r="R643" s="320"/>
      <c r="S643" s="320"/>
      <c r="T643" s="320"/>
      <c r="U643" s="320"/>
      <c r="V643" s="320"/>
      <c r="W643" s="320"/>
      <c r="X643" s="320"/>
      <c r="Y643" s="435">
        <f>Y642</f>
        <v>0</v>
      </c>
      <c r="Z643" s="435">
        <f t="shared" ref="Z643:AL643" si="1905">Z642</f>
        <v>0</v>
      </c>
      <c r="AA643" s="435">
        <f t="shared" si="1905"/>
        <v>0</v>
      </c>
      <c r="AB643" s="435">
        <f t="shared" si="1905"/>
        <v>0</v>
      </c>
      <c r="AC643" s="435">
        <f t="shared" si="1905"/>
        <v>0</v>
      </c>
      <c r="AD643" s="435">
        <f t="shared" si="1905"/>
        <v>0</v>
      </c>
      <c r="AE643" s="435">
        <f t="shared" si="1905"/>
        <v>0</v>
      </c>
      <c r="AF643" s="435">
        <f t="shared" si="1905"/>
        <v>0</v>
      </c>
      <c r="AG643" s="435">
        <f t="shared" si="1905"/>
        <v>0</v>
      </c>
      <c r="AH643" s="435">
        <f t="shared" si="1905"/>
        <v>0</v>
      </c>
      <c r="AI643" s="435">
        <f t="shared" si="1905"/>
        <v>0</v>
      </c>
      <c r="AJ643" s="435">
        <f t="shared" si="1905"/>
        <v>0</v>
      </c>
      <c r="AK643" s="435">
        <f t="shared" si="1905"/>
        <v>0</v>
      </c>
      <c r="AL643" s="435">
        <f t="shared" si="1905"/>
        <v>0</v>
      </c>
      <c r="AM643" s="322"/>
    </row>
    <row r="644" spans="1:39" s="308" customFormat="1" ht="15" hidden="1" outlineLevel="1">
      <c r="A644" s="560"/>
      <c r="B644" s="1003"/>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436"/>
      <c r="Z644" s="436"/>
      <c r="AA644" s="436"/>
      <c r="AB644" s="436"/>
      <c r="AC644" s="436"/>
      <c r="AD644" s="436"/>
      <c r="AE644" s="440"/>
      <c r="AF644" s="440"/>
      <c r="AG644" s="440"/>
      <c r="AH644" s="440"/>
      <c r="AI644" s="440"/>
      <c r="AJ644" s="440"/>
      <c r="AK644" s="440"/>
      <c r="AL644" s="440"/>
      <c r="AM644" s="338"/>
    </row>
    <row r="645" spans="1:39" ht="15.6" hidden="1" outlineLevel="1">
      <c r="A645" s="560"/>
      <c r="B645" s="549" t="s">
        <v>508</v>
      </c>
      <c r="C645" s="344"/>
      <c r="D645" s="315"/>
      <c r="E645" s="314"/>
      <c r="F645" s="314"/>
      <c r="G645" s="314"/>
      <c r="H645" s="314"/>
      <c r="I645" s="314"/>
      <c r="J645" s="314"/>
      <c r="K645" s="314"/>
      <c r="L645" s="314"/>
      <c r="M645" s="314"/>
      <c r="N645" s="315"/>
      <c r="O645" s="314"/>
      <c r="P645" s="314"/>
      <c r="Q645" s="314"/>
      <c r="R645" s="314"/>
      <c r="S645" s="314"/>
      <c r="T645" s="314"/>
      <c r="U645" s="314"/>
      <c r="V645" s="314"/>
      <c r="W645" s="314"/>
      <c r="X645" s="314"/>
      <c r="Y645" s="438"/>
      <c r="Z645" s="438"/>
      <c r="AA645" s="438"/>
      <c r="AB645" s="438"/>
      <c r="AC645" s="438"/>
      <c r="AD645" s="438"/>
      <c r="AE645" s="438"/>
      <c r="AF645" s="438"/>
      <c r="AG645" s="438"/>
      <c r="AH645" s="438"/>
      <c r="AI645" s="438"/>
      <c r="AJ645" s="438"/>
      <c r="AK645" s="438"/>
      <c r="AL645" s="438"/>
      <c r="AM645" s="317"/>
    </row>
    <row r="646" spans="1:39" ht="15" hidden="1" outlineLevel="1">
      <c r="A646" s="560">
        <v>17</v>
      </c>
      <c r="B646" s="954" t="s">
        <v>113</v>
      </c>
      <c r="C646" s="316" t="s">
        <v>25</v>
      </c>
      <c r="D646" s="320"/>
      <c r="E646" s="320"/>
      <c r="F646" s="320"/>
      <c r="G646" s="320"/>
      <c r="H646" s="320"/>
      <c r="I646" s="320"/>
      <c r="J646" s="320"/>
      <c r="K646" s="320"/>
      <c r="L646" s="320"/>
      <c r="M646" s="320"/>
      <c r="N646" s="320">
        <v>0</v>
      </c>
      <c r="O646" s="320"/>
      <c r="P646" s="320"/>
      <c r="Q646" s="320"/>
      <c r="R646" s="320"/>
      <c r="S646" s="320"/>
      <c r="T646" s="320"/>
      <c r="U646" s="320"/>
      <c r="V646" s="320"/>
      <c r="W646" s="320"/>
      <c r="X646" s="320"/>
      <c r="Y646" s="450"/>
      <c r="Z646" s="434"/>
      <c r="AA646" s="434"/>
      <c r="AB646" s="434"/>
      <c r="AC646" s="434"/>
      <c r="AD646" s="434"/>
      <c r="AE646" s="434"/>
      <c r="AF646" s="439"/>
      <c r="AG646" s="439"/>
      <c r="AH646" s="439"/>
      <c r="AI646" s="439"/>
      <c r="AJ646" s="439"/>
      <c r="AK646" s="439"/>
      <c r="AL646" s="439"/>
      <c r="AM646" s="321">
        <f>SUM(Y646:AL646)</f>
        <v>0</v>
      </c>
    </row>
    <row r="647" spans="1:39" ht="15" hidden="1" outlineLevel="1">
      <c r="A647" s="560"/>
      <c r="B647" s="918" t="s">
        <v>313</v>
      </c>
      <c r="C647" s="316" t="s">
        <v>164</v>
      </c>
      <c r="D647" s="320"/>
      <c r="E647" s="320"/>
      <c r="F647" s="320"/>
      <c r="G647" s="320"/>
      <c r="H647" s="320"/>
      <c r="I647" s="320"/>
      <c r="J647" s="320"/>
      <c r="K647" s="320"/>
      <c r="L647" s="320"/>
      <c r="M647" s="320"/>
      <c r="N647" s="320">
        <f>N646</f>
        <v>0</v>
      </c>
      <c r="O647" s="320"/>
      <c r="P647" s="320"/>
      <c r="Q647" s="320"/>
      <c r="R647" s="320"/>
      <c r="S647" s="320"/>
      <c r="T647" s="320"/>
      <c r="U647" s="320"/>
      <c r="V647" s="320"/>
      <c r="W647" s="320"/>
      <c r="X647" s="320"/>
      <c r="Y647" s="435">
        <f>Y646</f>
        <v>0</v>
      </c>
      <c r="Z647" s="435">
        <f t="shared" ref="Z647:AL647" si="1906">Z646</f>
        <v>0</v>
      </c>
      <c r="AA647" s="435">
        <f t="shared" si="1906"/>
        <v>0</v>
      </c>
      <c r="AB647" s="435">
        <f t="shared" si="1906"/>
        <v>0</v>
      </c>
      <c r="AC647" s="435">
        <f t="shared" si="1906"/>
        <v>0</v>
      </c>
      <c r="AD647" s="435">
        <f t="shared" si="1906"/>
        <v>0</v>
      </c>
      <c r="AE647" s="435">
        <f t="shared" si="1906"/>
        <v>0</v>
      </c>
      <c r="AF647" s="435">
        <f t="shared" si="1906"/>
        <v>0</v>
      </c>
      <c r="AG647" s="435">
        <f t="shared" si="1906"/>
        <v>0</v>
      </c>
      <c r="AH647" s="435">
        <f t="shared" si="1906"/>
        <v>0</v>
      </c>
      <c r="AI647" s="435">
        <f t="shared" si="1906"/>
        <v>0</v>
      </c>
      <c r="AJ647" s="435">
        <f t="shared" si="1906"/>
        <v>0</v>
      </c>
      <c r="AK647" s="435">
        <f t="shared" si="1906"/>
        <v>0</v>
      </c>
      <c r="AL647" s="435">
        <f t="shared" si="1906"/>
        <v>0</v>
      </c>
      <c r="AM647" s="331"/>
    </row>
    <row r="648" spans="1:39" ht="15" hidden="1" outlineLevel="1">
      <c r="A648" s="560"/>
      <c r="B648" s="918"/>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446"/>
      <c r="Z648" s="449"/>
      <c r="AA648" s="449"/>
      <c r="AB648" s="449"/>
      <c r="AC648" s="449"/>
      <c r="AD648" s="449"/>
      <c r="AE648" s="449"/>
      <c r="AF648" s="449"/>
      <c r="AG648" s="449"/>
      <c r="AH648" s="449"/>
      <c r="AI648" s="449"/>
      <c r="AJ648" s="449"/>
      <c r="AK648" s="449"/>
      <c r="AL648" s="449"/>
      <c r="AM648" s="331"/>
    </row>
    <row r="649" spans="1:39" ht="15" hidden="1" outlineLevel="1">
      <c r="A649" s="560">
        <v>18</v>
      </c>
      <c r="B649" s="954" t="s">
        <v>110</v>
      </c>
      <c r="C649" s="316" t="s">
        <v>25</v>
      </c>
      <c r="D649" s="320"/>
      <c r="E649" s="320"/>
      <c r="F649" s="320"/>
      <c r="G649" s="320"/>
      <c r="H649" s="320"/>
      <c r="I649" s="320"/>
      <c r="J649" s="320"/>
      <c r="K649" s="320"/>
      <c r="L649" s="320"/>
      <c r="M649" s="320"/>
      <c r="N649" s="320">
        <v>0</v>
      </c>
      <c r="O649" s="320"/>
      <c r="P649" s="320"/>
      <c r="Q649" s="320"/>
      <c r="R649" s="320"/>
      <c r="S649" s="320"/>
      <c r="T649" s="320"/>
      <c r="U649" s="320"/>
      <c r="V649" s="320"/>
      <c r="W649" s="320"/>
      <c r="X649" s="320"/>
      <c r="Y649" s="450"/>
      <c r="Z649" s="434"/>
      <c r="AA649" s="434"/>
      <c r="AB649" s="434"/>
      <c r="AC649" s="434"/>
      <c r="AD649" s="434"/>
      <c r="AE649" s="434"/>
      <c r="AF649" s="439"/>
      <c r="AG649" s="439"/>
      <c r="AH649" s="439"/>
      <c r="AI649" s="439"/>
      <c r="AJ649" s="439"/>
      <c r="AK649" s="439"/>
      <c r="AL649" s="439"/>
      <c r="AM649" s="321">
        <f>SUM(Y649:AL649)</f>
        <v>0</v>
      </c>
    </row>
    <row r="650" spans="1:39" ht="15" hidden="1" outlineLevel="1">
      <c r="A650" s="560"/>
      <c r="B650" s="918" t="s">
        <v>313</v>
      </c>
      <c r="C650" s="316" t="s">
        <v>164</v>
      </c>
      <c r="D650" s="320"/>
      <c r="E650" s="320"/>
      <c r="F650" s="320"/>
      <c r="G650" s="320"/>
      <c r="H650" s="320"/>
      <c r="I650" s="320"/>
      <c r="J650" s="320"/>
      <c r="K650" s="320"/>
      <c r="L650" s="320"/>
      <c r="M650" s="320"/>
      <c r="N650" s="320">
        <f>N649</f>
        <v>0</v>
      </c>
      <c r="O650" s="320"/>
      <c r="P650" s="320"/>
      <c r="Q650" s="320"/>
      <c r="R650" s="320"/>
      <c r="S650" s="320"/>
      <c r="T650" s="320"/>
      <c r="U650" s="320"/>
      <c r="V650" s="320"/>
      <c r="W650" s="320"/>
      <c r="X650" s="320"/>
      <c r="Y650" s="435">
        <f>Y649</f>
        <v>0</v>
      </c>
      <c r="Z650" s="435">
        <f t="shared" ref="Z650:AL650" si="1907">Z649</f>
        <v>0</v>
      </c>
      <c r="AA650" s="435">
        <f t="shared" si="1907"/>
        <v>0</v>
      </c>
      <c r="AB650" s="435">
        <f t="shared" si="1907"/>
        <v>0</v>
      </c>
      <c r="AC650" s="435">
        <f t="shared" si="1907"/>
        <v>0</v>
      </c>
      <c r="AD650" s="435">
        <f t="shared" si="1907"/>
        <v>0</v>
      </c>
      <c r="AE650" s="435">
        <f t="shared" si="1907"/>
        <v>0</v>
      </c>
      <c r="AF650" s="435">
        <f t="shared" si="1907"/>
        <v>0</v>
      </c>
      <c r="AG650" s="435">
        <f t="shared" si="1907"/>
        <v>0</v>
      </c>
      <c r="AH650" s="435">
        <f t="shared" si="1907"/>
        <v>0</v>
      </c>
      <c r="AI650" s="435">
        <f t="shared" si="1907"/>
        <v>0</v>
      </c>
      <c r="AJ650" s="435">
        <f t="shared" si="1907"/>
        <v>0</v>
      </c>
      <c r="AK650" s="435">
        <f t="shared" si="1907"/>
        <v>0</v>
      </c>
      <c r="AL650" s="435">
        <f t="shared" si="1907"/>
        <v>0</v>
      </c>
      <c r="AM650" s="331"/>
    </row>
    <row r="651" spans="1:39" ht="15" hidden="1" outlineLevel="1">
      <c r="A651" s="560"/>
      <c r="B651" s="1004"/>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447"/>
      <c r="Z651" s="448"/>
      <c r="AA651" s="448"/>
      <c r="AB651" s="448"/>
      <c r="AC651" s="448"/>
      <c r="AD651" s="448"/>
      <c r="AE651" s="448"/>
      <c r="AF651" s="448"/>
      <c r="AG651" s="448"/>
      <c r="AH651" s="448"/>
      <c r="AI651" s="448"/>
      <c r="AJ651" s="448"/>
      <c r="AK651" s="448"/>
      <c r="AL651" s="448"/>
      <c r="AM651" s="322"/>
    </row>
    <row r="652" spans="1:39" ht="15" hidden="1" outlineLevel="1">
      <c r="A652" s="560">
        <v>19</v>
      </c>
      <c r="B652" s="954" t="s">
        <v>112</v>
      </c>
      <c r="C652" s="316" t="s">
        <v>25</v>
      </c>
      <c r="D652" s="320"/>
      <c r="E652" s="320"/>
      <c r="F652" s="320"/>
      <c r="G652" s="320"/>
      <c r="H652" s="320"/>
      <c r="I652" s="320"/>
      <c r="J652" s="320"/>
      <c r="K652" s="320"/>
      <c r="L652" s="320"/>
      <c r="M652" s="320"/>
      <c r="N652" s="320">
        <v>0</v>
      </c>
      <c r="O652" s="320"/>
      <c r="P652" s="320"/>
      <c r="Q652" s="320"/>
      <c r="R652" s="320"/>
      <c r="S652" s="320"/>
      <c r="T652" s="320"/>
      <c r="U652" s="320"/>
      <c r="V652" s="320"/>
      <c r="W652" s="320"/>
      <c r="X652" s="320"/>
      <c r="Y652" s="450"/>
      <c r="Z652" s="434"/>
      <c r="AA652" s="434"/>
      <c r="AB652" s="434"/>
      <c r="AC652" s="434"/>
      <c r="AD652" s="434"/>
      <c r="AE652" s="434"/>
      <c r="AF652" s="439"/>
      <c r="AG652" s="439"/>
      <c r="AH652" s="439"/>
      <c r="AI652" s="439"/>
      <c r="AJ652" s="439"/>
      <c r="AK652" s="439"/>
      <c r="AL652" s="439"/>
      <c r="AM652" s="321">
        <f>SUM(Y652:AL652)</f>
        <v>0</v>
      </c>
    </row>
    <row r="653" spans="1:39" ht="15" hidden="1" outlineLevel="1">
      <c r="A653" s="560"/>
      <c r="B653" s="918" t="s">
        <v>313</v>
      </c>
      <c r="C653" s="316" t="s">
        <v>164</v>
      </c>
      <c r="D653" s="320"/>
      <c r="E653" s="320"/>
      <c r="F653" s="320"/>
      <c r="G653" s="320"/>
      <c r="H653" s="320"/>
      <c r="I653" s="320"/>
      <c r="J653" s="320"/>
      <c r="K653" s="320"/>
      <c r="L653" s="320"/>
      <c r="M653" s="320"/>
      <c r="N653" s="320">
        <f>N652</f>
        <v>0</v>
      </c>
      <c r="O653" s="320"/>
      <c r="P653" s="320"/>
      <c r="Q653" s="320"/>
      <c r="R653" s="320"/>
      <c r="S653" s="320"/>
      <c r="T653" s="320"/>
      <c r="U653" s="320"/>
      <c r="V653" s="320"/>
      <c r="W653" s="320"/>
      <c r="X653" s="320"/>
      <c r="Y653" s="435">
        <f>Y652</f>
        <v>0</v>
      </c>
      <c r="Z653" s="435">
        <f t="shared" ref="Z653:AL653" si="1908">Z652</f>
        <v>0</v>
      </c>
      <c r="AA653" s="435">
        <f t="shared" si="1908"/>
        <v>0</v>
      </c>
      <c r="AB653" s="435">
        <f t="shared" si="1908"/>
        <v>0</v>
      </c>
      <c r="AC653" s="435">
        <f t="shared" si="1908"/>
        <v>0</v>
      </c>
      <c r="AD653" s="435">
        <f t="shared" si="1908"/>
        <v>0</v>
      </c>
      <c r="AE653" s="435">
        <f t="shared" si="1908"/>
        <v>0</v>
      </c>
      <c r="AF653" s="435">
        <f t="shared" si="1908"/>
        <v>0</v>
      </c>
      <c r="AG653" s="435">
        <f t="shared" si="1908"/>
        <v>0</v>
      </c>
      <c r="AH653" s="435">
        <f t="shared" si="1908"/>
        <v>0</v>
      </c>
      <c r="AI653" s="435">
        <f t="shared" si="1908"/>
        <v>0</v>
      </c>
      <c r="AJ653" s="435">
        <f t="shared" si="1908"/>
        <v>0</v>
      </c>
      <c r="AK653" s="435">
        <f t="shared" si="1908"/>
        <v>0</v>
      </c>
      <c r="AL653" s="435">
        <f t="shared" si="1908"/>
        <v>0</v>
      </c>
      <c r="AM653" s="322"/>
    </row>
    <row r="654" spans="1:39" ht="15" hidden="1" outlineLevel="1">
      <c r="A654" s="560"/>
      <c r="B654" s="1004"/>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436"/>
      <c r="Z654" s="436"/>
      <c r="AA654" s="436"/>
      <c r="AB654" s="436"/>
      <c r="AC654" s="436"/>
      <c r="AD654" s="436"/>
      <c r="AE654" s="436"/>
      <c r="AF654" s="436"/>
      <c r="AG654" s="436"/>
      <c r="AH654" s="436"/>
      <c r="AI654" s="436"/>
      <c r="AJ654" s="436"/>
      <c r="AK654" s="436"/>
      <c r="AL654" s="436"/>
      <c r="AM654" s="331"/>
    </row>
    <row r="655" spans="1:39" ht="15" hidden="1" outlineLevel="1">
      <c r="A655" s="560">
        <v>20</v>
      </c>
      <c r="B655" s="954" t="s">
        <v>111</v>
      </c>
      <c r="C655" s="316" t="s">
        <v>25</v>
      </c>
      <c r="D655" s="320"/>
      <c r="E655" s="320"/>
      <c r="F655" s="320"/>
      <c r="G655" s="320"/>
      <c r="H655" s="320"/>
      <c r="I655" s="320"/>
      <c r="J655" s="320"/>
      <c r="K655" s="320"/>
      <c r="L655" s="320"/>
      <c r="M655" s="320"/>
      <c r="N655" s="320">
        <v>0</v>
      </c>
      <c r="O655" s="320"/>
      <c r="P655" s="320"/>
      <c r="Q655" s="320"/>
      <c r="R655" s="320"/>
      <c r="S655" s="320"/>
      <c r="T655" s="320"/>
      <c r="U655" s="320"/>
      <c r="V655" s="320"/>
      <c r="W655" s="320"/>
      <c r="X655" s="320"/>
      <c r="Y655" s="450"/>
      <c r="Z655" s="434"/>
      <c r="AA655" s="434"/>
      <c r="AB655" s="434"/>
      <c r="AC655" s="434"/>
      <c r="AD655" s="434"/>
      <c r="AE655" s="434"/>
      <c r="AF655" s="439"/>
      <c r="AG655" s="439"/>
      <c r="AH655" s="439"/>
      <c r="AI655" s="439"/>
      <c r="AJ655" s="439"/>
      <c r="AK655" s="439"/>
      <c r="AL655" s="439"/>
      <c r="AM655" s="321">
        <f>SUM(Y655:AL655)</f>
        <v>0</v>
      </c>
    </row>
    <row r="656" spans="1:39" ht="15" hidden="1" outlineLevel="1">
      <c r="A656" s="560"/>
      <c r="B656" s="918" t="s">
        <v>313</v>
      </c>
      <c r="C656" s="316" t="s">
        <v>164</v>
      </c>
      <c r="D656" s="320"/>
      <c r="E656" s="320"/>
      <c r="F656" s="320"/>
      <c r="G656" s="320"/>
      <c r="H656" s="320"/>
      <c r="I656" s="320"/>
      <c r="J656" s="320"/>
      <c r="K656" s="320"/>
      <c r="L656" s="320"/>
      <c r="M656" s="320"/>
      <c r="N656" s="320">
        <f>N655</f>
        <v>0</v>
      </c>
      <c r="O656" s="320"/>
      <c r="P656" s="320"/>
      <c r="Q656" s="320"/>
      <c r="R656" s="320"/>
      <c r="S656" s="320"/>
      <c r="T656" s="320"/>
      <c r="U656" s="320"/>
      <c r="V656" s="320"/>
      <c r="W656" s="320"/>
      <c r="X656" s="320"/>
      <c r="Y656" s="435">
        <f>Y655</f>
        <v>0</v>
      </c>
      <c r="Z656" s="435">
        <f t="shared" ref="Z656:AL656" si="1909">Z655</f>
        <v>0</v>
      </c>
      <c r="AA656" s="435">
        <f t="shared" si="1909"/>
        <v>0</v>
      </c>
      <c r="AB656" s="435">
        <f t="shared" si="1909"/>
        <v>0</v>
      </c>
      <c r="AC656" s="435">
        <f t="shared" si="1909"/>
        <v>0</v>
      </c>
      <c r="AD656" s="435">
        <f t="shared" si="1909"/>
        <v>0</v>
      </c>
      <c r="AE656" s="435">
        <f t="shared" si="1909"/>
        <v>0</v>
      </c>
      <c r="AF656" s="435">
        <f t="shared" si="1909"/>
        <v>0</v>
      </c>
      <c r="AG656" s="435">
        <f t="shared" si="1909"/>
        <v>0</v>
      </c>
      <c r="AH656" s="435">
        <f t="shared" si="1909"/>
        <v>0</v>
      </c>
      <c r="AI656" s="435">
        <f t="shared" si="1909"/>
        <v>0</v>
      </c>
      <c r="AJ656" s="435">
        <f t="shared" si="1909"/>
        <v>0</v>
      </c>
      <c r="AK656" s="435">
        <f t="shared" si="1909"/>
        <v>0</v>
      </c>
      <c r="AL656" s="435">
        <f t="shared" si="1909"/>
        <v>0</v>
      </c>
      <c r="AM656" s="331"/>
    </row>
    <row r="657" spans="1:39" ht="15.6" hidden="1" outlineLevel="1">
      <c r="A657" s="560"/>
      <c r="B657" s="1005"/>
      <c r="C657" s="325"/>
      <c r="D657" s="316"/>
      <c r="E657" s="316"/>
      <c r="F657" s="316"/>
      <c r="G657" s="316"/>
      <c r="H657" s="316"/>
      <c r="I657" s="316"/>
      <c r="J657" s="316"/>
      <c r="K657" s="316"/>
      <c r="L657" s="316"/>
      <c r="M657" s="316"/>
      <c r="N657" s="325"/>
      <c r="O657" s="316"/>
      <c r="P657" s="316"/>
      <c r="Q657" s="316"/>
      <c r="R657" s="316"/>
      <c r="S657" s="316"/>
      <c r="T657" s="316"/>
      <c r="U657" s="316"/>
      <c r="V657" s="316"/>
      <c r="W657" s="316"/>
      <c r="X657" s="316"/>
      <c r="Y657" s="436"/>
      <c r="Z657" s="436"/>
      <c r="AA657" s="436"/>
      <c r="AB657" s="436"/>
      <c r="AC657" s="436"/>
      <c r="AD657" s="436"/>
      <c r="AE657" s="436"/>
      <c r="AF657" s="436"/>
      <c r="AG657" s="436"/>
      <c r="AH657" s="436"/>
      <c r="AI657" s="436"/>
      <c r="AJ657" s="436"/>
      <c r="AK657" s="436"/>
      <c r="AL657" s="436"/>
      <c r="AM657" s="331"/>
    </row>
    <row r="658" spans="1:39" ht="15.6" hidden="1" outlineLevel="1">
      <c r="A658" s="560"/>
      <c r="B658" s="995" t="s">
        <v>515</v>
      </c>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446"/>
      <c r="Z658" s="449"/>
      <c r="AA658" s="449"/>
      <c r="AB658" s="449"/>
      <c r="AC658" s="449"/>
      <c r="AD658" s="449"/>
      <c r="AE658" s="449"/>
      <c r="AF658" s="449"/>
      <c r="AG658" s="449"/>
      <c r="AH658" s="449"/>
      <c r="AI658" s="449"/>
      <c r="AJ658" s="449"/>
      <c r="AK658" s="449"/>
      <c r="AL658" s="449"/>
      <c r="AM658" s="331"/>
    </row>
    <row r="659" spans="1:39" ht="15.6" hidden="1" outlineLevel="1">
      <c r="A659" s="560"/>
      <c r="B659" s="1016" t="s">
        <v>511</v>
      </c>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446"/>
      <c r="Z659" s="449"/>
      <c r="AA659" s="449"/>
      <c r="AB659" s="449"/>
      <c r="AC659" s="449"/>
      <c r="AD659" s="449"/>
      <c r="AE659" s="449"/>
      <c r="AF659" s="449"/>
      <c r="AG659" s="449"/>
      <c r="AH659" s="449"/>
      <c r="AI659" s="449"/>
      <c r="AJ659" s="449"/>
      <c r="AK659" s="449"/>
      <c r="AL659" s="449"/>
      <c r="AM659" s="331"/>
    </row>
    <row r="660" spans="1:39" ht="15" hidden="1" outlineLevel="1">
      <c r="A660" s="560">
        <v>21</v>
      </c>
      <c r="B660" s="954" t="s">
        <v>114</v>
      </c>
      <c r="C660" s="316" t="s">
        <v>25</v>
      </c>
      <c r="D660" s="320"/>
      <c r="E660" s="320"/>
      <c r="F660" s="320"/>
      <c r="G660" s="320"/>
      <c r="H660" s="320"/>
      <c r="I660" s="320"/>
      <c r="J660" s="320"/>
      <c r="K660" s="320"/>
      <c r="L660" s="320"/>
      <c r="M660" s="320"/>
      <c r="N660" s="316"/>
      <c r="O660" s="320"/>
      <c r="P660" s="320"/>
      <c r="Q660" s="320"/>
      <c r="R660" s="320"/>
      <c r="S660" s="320"/>
      <c r="T660" s="320"/>
      <c r="U660" s="320"/>
      <c r="V660" s="320"/>
      <c r="W660" s="320"/>
      <c r="X660" s="320"/>
      <c r="Y660" s="933">
        <v>1</v>
      </c>
      <c r="Z660" s="434"/>
      <c r="AA660" s="434"/>
      <c r="AB660" s="434"/>
      <c r="AC660" s="434"/>
      <c r="AD660" s="434"/>
      <c r="AE660" s="434"/>
      <c r="AF660" s="434"/>
      <c r="AG660" s="434"/>
      <c r="AH660" s="434"/>
      <c r="AI660" s="434"/>
      <c r="AJ660" s="434"/>
      <c r="AK660" s="434"/>
      <c r="AL660" s="434"/>
      <c r="AM660" s="321">
        <f>SUM(Y660:AL660)</f>
        <v>1</v>
      </c>
    </row>
    <row r="661" spans="1:39" ht="15" hidden="1" outlineLevel="1">
      <c r="A661" s="560"/>
      <c r="B661" s="918" t="s">
        <v>313</v>
      </c>
      <c r="C661" s="316" t="s">
        <v>164</v>
      </c>
      <c r="D661" s="320"/>
      <c r="E661" s="320"/>
      <c r="F661" s="320"/>
      <c r="G661" s="320"/>
      <c r="H661" s="320"/>
      <c r="I661" s="320"/>
      <c r="J661" s="320"/>
      <c r="K661" s="320"/>
      <c r="L661" s="320"/>
      <c r="M661" s="320"/>
      <c r="N661" s="316"/>
      <c r="O661" s="320"/>
      <c r="P661" s="320"/>
      <c r="Q661" s="320"/>
      <c r="R661" s="320"/>
      <c r="S661" s="320"/>
      <c r="T661" s="320"/>
      <c r="U661" s="320"/>
      <c r="V661" s="320"/>
      <c r="W661" s="320"/>
      <c r="X661" s="320"/>
      <c r="Y661" s="435">
        <f>Y660</f>
        <v>1</v>
      </c>
      <c r="Z661" s="435">
        <f t="shared" ref="Z661" si="1910">Z660</f>
        <v>0</v>
      </c>
      <c r="AA661" s="435">
        <f t="shared" ref="AA661" si="1911">AA660</f>
        <v>0</v>
      </c>
      <c r="AB661" s="435">
        <f t="shared" ref="AB661" si="1912">AB660</f>
        <v>0</v>
      </c>
      <c r="AC661" s="435">
        <f t="shared" ref="AC661" si="1913">AC660</f>
        <v>0</v>
      </c>
      <c r="AD661" s="435">
        <f t="shared" ref="AD661" si="1914">AD660</f>
        <v>0</v>
      </c>
      <c r="AE661" s="435">
        <f t="shared" ref="AE661" si="1915">AE660</f>
        <v>0</v>
      </c>
      <c r="AF661" s="435">
        <f t="shared" ref="AF661" si="1916">AF660</f>
        <v>0</v>
      </c>
      <c r="AG661" s="435">
        <f t="shared" ref="AG661" si="1917">AG660</f>
        <v>0</v>
      </c>
      <c r="AH661" s="435">
        <f t="shared" ref="AH661" si="1918">AH660</f>
        <v>0</v>
      </c>
      <c r="AI661" s="435">
        <f t="shared" ref="AI661" si="1919">AI660</f>
        <v>0</v>
      </c>
      <c r="AJ661" s="435">
        <f t="shared" ref="AJ661" si="1920">AJ660</f>
        <v>0</v>
      </c>
      <c r="AK661" s="435">
        <f t="shared" ref="AK661" si="1921">AK660</f>
        <v>0</v>
      </c>
      <c r="AL661" s="435">
        <f t="shared" ref="AL661" si="1922">AL660</f>
        <v>0</v>
      </c>
      <c r="AM661" s="331"/>
    </row>
    <row r="662" spans="1:39" ht="15" hidden="1" outlineLevel="1">
      <c r="A662" s="560"/>
      <c r="B662" s="918"/>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446"/>
      <c r="Z662" s="449"/>
      <c r="AA662" s="449"/>
      <c r="AB662" s="449"/>
      <c r="AC662" s="449"/>
      <c r="AD662" s="449"/>
      <c r="AE662" s="449"/>
      <c r="AF662" s="449"/>
      <c r="AG662" s="449"/>
      <c r="AH662" s="449"/>
      <c r="AI662" s="449"/>
      <c r="AJ662" s="449"/>
      <c r="AK662" s="449"/>
      <c r="AL662" s="449"/>
      <c r="AM662" s="331"/>
    </row>
    <row r="663" spans="1:39" ht="15" hidden="1" outlineLevel="1">
      <c r="A663" s="560">
        <v>22</v>
      </c>
      <c r="B663" s="954" t="s">
        <v>115</v>
      </c>
      <c r="C663" s="316" t="s">
        <v>25</v>
      </c>
      <c r="D663" s="320"/>
      <c r="E663" s="320"/>
      <c r="F663" s="320"/>
      <c r="G663" s="320"/>
      <c r="H663" s="320"/>
      <c r="I663" s="320"/>
      <c r="J663" s="320"/>
      <c r="K663" s="320"/>
      <c r="L663" s="320"/>
      <c r="M663" s="320"/>
      <c r="N663" s="316"/>
      <c r="O663" s="320"/>
      <c r="P663" s="320"/>
      <c r="Q663" s="320"/>
      <c r="R663" s="320"/>
      <c r="S663" s="320"/>
      <c r="T663" s="320"/>
      <c r="U663" s="320"/>
      <c r="V663" s="320"/>
      <c r="W663" s="320"/>
      <c r="X663" s="320"/>
      <c r="Y663" s="933">
        <v>1</v>
      </c>
      <c r="Z663" s="434"/>
      <c r="AA663" s="434"/>
      <c r="AB663" s="434"/>
      <c r="AC663" s="434"/>
      <c r="AD663" s="434"/>
      <c r="AE663" s="434"/>
      <c r="AF663" s="434"/>
      <c r="AG663" s="434"/>
      <c r="AH663" s="434"/>
      <c r="AI663" s="434"/>
      <c r="AJ663" s="434"/>
      <c r="AK663" s="434"/>
      <c r="AL663" s="434"/>
      <c r="AM663" s="321">
        <f>SUM(Y663:AL663)</f>
        <v>1</v>
      </c>
    </row>
    <row r="664" spans="1:39" ht="15" hidden="1" outlineLevel="1">
      <c r="A664" s="560"/>
      <c r="B664" s="918" t="s">
        <v>313</v>
      </c>
      <c r="C664" s="316" t="s">
        <v>164</v>
      </c>
      <c r="D664" s="320"/>
      <c r="E664" s="320"/>
      <c r="F664" s="320"/>
      <c r="G664" s="320"/>
      <c r="H664" s="320"/>
      <c r="I664" s="320"/>
      <c r="J664" s="320"/>
      <c r="K664" s="320"/>
      <c r="L664" s="320"/>
      <c r="M664" s="320"/>
      <c r="N664" s="316"/>
      <c r="O664" s="320"/>
      <c r="P664" s="320"/>
      <c r="Q664" s="320"/>
      <c r="R664" s="320"/>
      <c r="S664" s="320"/>
      <c r="T664" s="320"/>
      <c r="U664" s="320"/>
      <c r="V664" s="320"/>
      <c r="W664" s="320"/>
      <c r="X664" s="320"/>
      <c r="Y664" s="435">
        <f>Y663</f>
        <v>1</v>
      </c>
      <c r="Z664" s="435">
        <f t="shared" ref="Z664" si="1923">Z663</f>
        <v>0</v>
      </c>
      <c r="AA664" s="435">
        <f t="shared" ref="AA664" si="1924">AA663</f>
        <v>0</v>
      </c>
      <c r="AB664" s="435">
        <f t="shared" ref="AB664" si="1925">AB663</f>
        <v>0</v>
      </c>
      <c r="AC664" s="435">
        <f t="shared" ref="AC664" si="1926">AC663</f>
        <v>0</v>
      </c>
      <c r="AD664" s="435">
        <f t="shared" ref="AD664" si="1927">AD663</f>
        <v>0</v>
      </c>
      <c r="AE664" s="435">
        <f t="shared" ref="AE664" si="1928">AE663</f>
        <v>0</v>
      </c>
      <c r="AF664" s="435">
        <f t="shared" ref="AF664" si="1929">AF663</f>
        <v>0</v>
      </c>
      <c r="AG664" s="435">
        <f t="shared" ref="AG664" si="1930">AG663</f>
        <v>0</v>
      </c>
      <c r="AH664" s="435">
        <f t="shared" ref="AH664" si="1931">AH663</f>
        <v>0</v>
      </c>
      <c r="AI664" s="435">
        <f t="shared" ref="AI664" si="1932">AI663</f>
        <v>0</v>
      </c>
      <c r="AJ664" s="435">
        <f t="shared" ref="AJ664" si="1933">AJ663</f>
        <v>0</v>
      </c>
      <c r="AK664" s="435">
        <f t="shared" ref="AK664" si="1934">AK663</f>
        <v>0</v>
      </c>
      <c r="AL664" s="435">
        <f t="shared" ref="AL664" si="1935">AL663</f>
        <v>0</v>
      </c>
      <c r="AM664" s="331"/>
    </row>
    <row r="665" spans="1:39" ht="15" hidden="1" outlineLevel="1">
      <c r="A665" s="560"/>
      <c r="B665" s="918"/>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446"/>
      <c r="Z665" s="449"/>
      <c r="AA665" s="449"/>
      <c r="AB665" s="449"/>
      <c r="AC665" s="449"/>
      <c r="AD665" s="449"/>
      <c r="AE665" s="449"/>
      <c r="AF665" s="449"/>
      <c r="AG665" s="449"/>
      <c r="AH665" s="449"/>
      <c r="AI665" s="449"/>
      <c r="AJ665" s="449"/>
      <c r="AK665" s="449"/>
      <c r="AL665" s="449"/>
      <c r="AM665" s="331"/>
    </row>
    <row r="666" spans="1:39" ht="15" hidden="1" outlineLevel="1">
      <c r="A666" s="560">
        <v>23</v>
      </c>
      <c r="B666" s="954" t="s">
        <v>116</v>
      </c>
      <c r="C666" s="316" t="s">
        <v>25</v>
      </c>
      <c r="D666" s="320"/>
      <c r="E666" s="320"/>
      <c r="F666" s="320"/>
      <c r="G666" s="320"/>
      <c r="H666" s="320"/>
      <c r="I666" s="320"/>
      <c r="J666" s="320"/>
      <c r="K666" s="320"/>
      <c r="L666" s="320"/>
      <c r="M666" s="320"/>
      <c r="N666" s="316"/>
      <c r="O666" s="320"/>
      <c r="P666" s="320"/>
      <c r="Q666" s="320"/>
      <c r="R666" s="320"/>
      <c r="S666" s="320"/>
      <c r="T666" s="320"/>
      <c r="U666" s="320"/>
      <c r="V666" s="320"/>
      <c r="W666" s="320"/>
      <c r="X666" s="320"/>
      <c r="Y666" s="933">
        <v>1</v>
      </c>
      <c r="Z666" s="434"/>
      <c r="AA666" s="434"/>
      <c r="AB666" s="434"/>
      <c r="AC666" s="434"/>
      <c r="AD666" s="434"/>
      <c r="AE666" s="434"/>
      <c r="AF666" s="434"/>
      <c r="AG666" s="434"/>
      <c r="AH666" s="434"/>
      <c r="AI666" s="434"/>
      <c r="AJ666" s="434"/>
      <c r="AK666" s="434"/>
      <c r="AL666" s="434"/>
      <c r="AM666" s="321">
        <f>SUM(Y666:AL666)</f>
        <v>1</v>
      </c>
    </row>
    <row r="667" spans="1:39" ht="15" hidden="1" outlineLevel="1">
      <c r="A667" s="560"/>
      <c r="B667" s="918" t="s">
        <v>313</v>
      </c>
      <c r="C667" s="316" t="s">
        <v>164</v>
      </c>
      <c r="D667" s="320"/>
      <c r="E667" s="320"/>
      <c r="F667" s="320"/>
      <c r="G667" s="320"/>
      <c r="H667" s="320"/>
      <c r="I667" s="320"/>
      <c r="J667" s="320"/>
      <c r="K667" s="320"/>
      <c r="L667" s="320"/>
      <c r="M667" s="320"/>
      <c r="N667" s="316"/>
      <c r="O667" s="320"/>
      <c r="P667" s="320"/>
      <c r="Q667" s="320"/>
      <c r="R667" s="320"/>
      <c r="S667" s="320"/>
      <c r="T667" s="320"/>
      <c r="U667" s="320"/>
      <c r="V667" s="320"/>
      <c r="W667" s="320"/>
      <c r="X667" s="320"/>
      <c r="Y667" s="435">
        <f>Y666</f>
        <v>1</v>
      </c>
      <c r="Z667" s="435">
        <f t="shared" ref="Z667" si="1936">Z666</f>
        <v>0</v>
      </c>
      <c r="AA667" s="435">
        <f t="shared" ref="AA667" si="1937">AA666</f>
        <v>0</v>
      </c>
      <c r="AB667" s="435">
        <f t="shared" ref="AB667" si="1938">AB666</f>
        <v>0</v>
      </c>
      <c r="AC667" s="435">
        <f t="shared" ref="AC667" si="1939">AC666</f>
        <v>0</v>
      </c>
      <c r="AD667" s="435">
        <f t="shared" ref="AD667" si="1940">AD666</f>
        <v>0</v>
      </c>
      <c r="AE667" s="435">
        <f t="shared" ref="AE667" si="1941">AE666</f>
        <v>0</v>
      </c>
      <c r="AF667" s="435">
        <f t="shared" ref="AF667" si="1942">AF666</f>
        <v>0</v>
      </c>
      <c r="AG667" s="435">
        <f t="shared" ref="AG667" si="1943">AG666</f>
        <v>0</v>
      </c>
      <c r="AH667" s="435">
        <f t="shared" ref="AH667" si="1944">AH666</f>
        <v>0</v>
      </c>
      <c r="AI667" s="435">
        <f t="shared" ref="AI667" si="1945">AI666</f>
        <v>0</v>
      </c>
      <c r="AJ667" s="435">
        <f t="shared" ref="AJ667" si="1946">AJ666</f>
        <v>0</v>
      </c>
      <c r="AK667" s="435">
        <f t="shared" ref="AK667" si="1947">AK666</f>
        <v>0</v>
      </c>
      <c r="AL667" s="435">
        <f t="shared" ref="AL667" si="1948">AL666</f>
        <v>0</v>
      </c>
      <c r="AM667" s="331"/>
    </row>
    <row r="668" spans="1:39" ht="15" hidden="1" outlineLevel="1">
      <c r="A668" s="560"/>
      <c r="B668" s="1023"/>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446"/>
      <c r="Z668" s="449"/>
      <c r="AA668" s="449"/>
      <c r="AB668" s="449"/>
      <c r="AC668" s="449"/>
      <c r="AD668" s="449"/>
      <c r="AE668" s="449"/>
      <c r="AF668" s="449"/>
      <c r="AG668" s="449"/>
      <c r="AH668" s="449"/>
      <c r="AI668" s="449"/>
      <c r="AJ668" s="449"/>
      <c r="AK668" s="449"/>
      <c r="AL668" s="449"/>
      <c r="AM668" s="331"/>
    </row>
    <row r="669" spans="1:39" ht="15" hidden="1" outlineLevel="1">
      <c r="A669" s="560">
        <v>24</v>
      </c>
      <c r="B669" s="954" t="s">
        <v>117</v>
      </c>
      <c r="C669" s="316" t="s">
        <v>25</v>
      </c>
      <c r="D669" s="320"/>
      <c r="E669" s="320"/>
      <c r="F669" s="320"/>
      <c r="G669" s="320"/>
      <c r="H669" s="320"/>
      <c r="I669" s="320"/>
      <c r="J669" s="320"/>
      <c r="K669" s="320"/>
      <c r="L669" s="320"/>
      <c r="M669" s="320"/>
      <c r="N669" s="316"/>
      <c r="O669" s="320"/>
      <c r="P669" s="320"/>
      <c r="Q669" s="320"/>
      <c r="R669" s="320"/>
      <c r="S669" s="320"/>
      <c r="T669" s="320"/>
      <c r="U669" s="320"/>
      <c r="V669" s="320"/>
      <c r="W669" s="320"/>
      <c r="X669" s="320"/>
      <c r="Y669" s="933">
        <v>1</v>
      </c>
      <c r="Z669" s="434"/>
      <c r="AA669" s="434"/>
      <c r="AB669" s="434"/>
      <c r="AC669" s="434"/>
      <c r="AD669" s="434"/>
      <c r="AE669" s="434"/>
      <c r="AF669" s="434"/>
      <c r="AG669" s="434"/>
      <c r="AH669" s="434"/>
      <c r="AI669" s="434"/>
      <c r="AJ669" s="434"/>
      <c r="AK669" s="434"/>
      <c r="AL669" s="434"/>
      <c r="AM669" s="321">
        <f>SUM(Y669:AL669)</f>
        <v>1</v>
      </c>
    </row>
    <row r="670" spans="1:39" ht="15" hidden="1" outlineLevel="1">
      <c r="A670" s="560"/>
      <c r="B670" s="918" t="s">
        <v>313</v>
      </c>
      <c r="C670" s="316" t="s">
        <v>164</v>
      </c>
      <c r="D670" s="320"/>
      <c r="E670" s="320"/>
      <c r="F670" s="320"/>
      <c r="G670" s="320"/>
      <c r="H670" s="320"/>
      <c r="I670" s="320"/>
      <c r="J670" s="320"/>
      <c r="K670" s="320"/>
      <c r="L670" s="320"/>
      <c r="M670" s="320"/>
      <c r="N670" s="316"/>
      <c r="O670" s="320"/>
      <c r="P670" s="320"/>
      <c r="Q670" s="320"/>
      <c r="R670" s="320"/>
      <c r="S670" s="320"/>
      <c r="T670" s="320"/>
      <c r="U670" s="320"/>
      <c r="V670" s="320"/>
      <c r="W670" s="320"/>
      <c r="X670" s="320"/>
      <c r="Y670" s="435">
        <f>Y669</f>
        <v>1</v>
      </c>
      <c r="Z670" s="435">
        <f t="shared" ref="Z670" si="1949">Z669</f>
        <v>0</v>
      </c>
      <c r="AA670" s="435">
        <f t="shared" ref="AA670" si="1950">AA669</f>
        <v>0</v>
      </c>
      <c r="AB670" s="435">
        <f t="shared" ref="AB670" si="1951">AB669</f>
        <v>0</v>
      </c>
      <c r="AC670" s="435">
        <f t="shared" ref="AC670" si="1952">AC669</f>
        <v>0</v>
      </c>
      <c r="AD670" s="435">
        <f t="shared" ref="AD670" si="1953">AD669</f>
        <v>0</v>
      </c>
      <c r="AE670" s="435">
        <f t="shared" ref="AE670" si="1954">AE669</f>
        <v>0</v>
      </c>
      <c r="AF670" s="435">
        <f t="shared" ref="AF670" si="1955">AF669</f>
        <v>0</v>
      </c>
      <c r="AG670" s="435">
        <f t="shared" ref="AG670" si="1956">AG669</f>
        <v>0</v>
      </c>
      <c r="AH670" s="435">
        <f t="shared" ref="AH670" si="1957">AH669</f>
        <v>0</v>
      </c>
      <c r="AI670" s="435">
        <f t="shared" ref="AI670" si="1958">AI669</f>
        <v>0</v>
      </c>
      <c r="AJ670" s="435">
        <f t="shared" ref="AJ670" si="1959">AJ669</f>
        <v>0</v>
      </c>
      <c r="AK670" s="435">
        <f t="shared" ref="AK670" si="1960">AK669</f>
        <v>0</v>
      </c>
      <c r="AL670" s="435">
        <f t="shared" ref="AL670" si="1961">AL669</f>
        <v>0</v>
      </c>
      <c r="AM670" s="331"/>
    </row>
    <row r="671" spans="1:39" ht="15" hidden="1" outlineLevel="1">
      <c r="A671" s="560"/>
      <c r="B671" s="918"/>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436"/>
      <c r="Z671" s="449"/>
      <c r="AA671" s="449"/>
      <c r="AB671" s="449"/>
      <c r="AC671" s="449"/>
      <c r="AD671" s="449"/>
      <c r="AE671" s="449"/>
      <c r="AF671" s="449"/>
      <c r="AG671" s="449"/>
      <c r="AH671" s="449"/>
      <c r="AI671" s="449"/>
      <c r="AJ671" s="449"/>
      <c r="AK671" s="449"/>
      <c r="AL671" s="449"/>
      <c r="AM671" s="331"/>
    </row>
    <row r="672" spans="1:39" ht="15.6" hidden="1" outlineLevel="1">
      <c r="A672" s="560"/>
      <c r="B672" s="996" t="s">
        <v>512</v>
      </c>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436"/>
      <c r="Z672" s="449"/>
      <c r="AA672" s="449"/>
      <c r="AB672" s="449"/>
      <c r="AC672" s="449"/>
      <c r="AD672" s="449"/>
      <c r="AE672" s="449"/>
      <c r="AF672" s="449"/>
      <c r="AG672" s="449"/>
      <c r="AH672" s="449"/>
      <c r="AI672" s="449"/>
      <c r="AJ672" s="449"/>
      <c r="AK672" s="449"/>
      <c r="AL672" s="449"/>
      <c r="AM672" s="331"/>
    </row>
    <row r="673" spans="1:39" ht="15" hidden="1" outlineLevel="1">
      <c r="A673" s="560">
        <v>25</v>
      </c>
      <c r="B673" s="954" t="s">
        <v>118</v>
      </c>
      <c r="C673" s="316" t="s">
        <v>25</v>
      </c>
      <c r="D673" s="320"/>
      <c r="E673" s="320"/>
      <c r="F673" s="320"/>
      <c r="G673" s="320"/>
      <c r="H673" s="320"/>
      <c r="I673" s="320"/>
      <c r="J673" s="320"/>
      <c r="K673" s="320"/>
      <c r="L673" s="320"/>
      <c r="M673" s="320"/>
      <c r="N673" s="320">
        <v>12</v>
      </c>
      <c r="O673" s="320"/>
      <c r="P673" s="320"/>
      <c r="Q673" s="320"/>
      <c r="R673" s="320"/>
      <c r="S673" s="320"/>
      <c r="T673" s="320"/>
      <c r="U673" s="320"/>
      <c r="V673" s="320"/>
      <c r="W673" s="320"/>
      <c r="X673" s="320"/>
      <c r="Y673" s="450"/>
      <c r="Z673" s="933">
        <v>0.188311688</v>
      </c>
      <c r="AA673" s="933">
        <v>0.81168831200000002</v>
      </c>
      <c r="AB673" s="434"/>
      <c r="AC673" s="434"/>
      <c r="AD673" s="434"/>
      <c r="AE673" s="434"/>
      <c r="AF673" s="439"/>
      <c r="AG673" s="439"/>
      <c r="AH673" s="439"/>
      <c r="AI673" s="439"/>
      <c r="AJ673" s="439"/>
      <c r="AK673" s="439"/>
      <c r="AL673" s="439"/>
      <c r="AM673" s="321">
        <f>SUM(Y673:AL673)</f>
        <v>1</v>
      </c>
    </row>
    <row r="674" spans="1:39" ht="15" hidden="1" outlineLevel="1">
      <c r="A674" s="560"/>
      <c r="B674" s="918" t="s">
        <v>313</v>
      </c>
      <c r="C674" s="316" t="s">
        <v>164</v>
      </c>
      <c r="D674" s="320"/>
      <c r="E674" s="320"/>
      <c r="F674" s="320"/>
      <c r="G674" s="320"/>
      <c r="H674" s="320"/>
      <c r="I674" s="320"/>
      <c r="J674" s="320"/>
      <c r="K674" s="320"/>
      <c r="L674" s="320"/>
      <c r="M674" s="320"/>
      <c r="N674" s="320">
        <f>N673</f>
        <v>12</v>
      </c>
      <c r="O674" s="320"/>
      <c r="P674" s="320"/>
      <c r="Q674" s="320"/>
      <c r="R674" s="320"/>
      <c r="S674" s="320"/>
      <c r="T674" s="320"/>
      <c r="U674" s="320"/>
      <c r="V674" s="320"/>
      <c r="W674" s="320"/>
      <c r="X674" s="320"/>
      <c r="Y674" s="435">
        <f>Y673</f>
        <v>0</v>
      </c>
      <c r="Z674" s="435">
        <f t="shared" ref="Z674" si="1962">Z673</f>
        <v>0.188311688</v>
      </c>
      <c r="AA674" s="435">
        <f t="shared" ref="AA674" si="1963">AA673</f>
        <v>0.81168831200000002</v>
      </c>
      <c r="AB674" s="435">
        <f t="shared" ref="AB674" si="1964">AB673</f>
        <v>0</v>
      </c>
      <c r="AC674" s="435">
        <f t="shared" ref="AC674" si="1965">AC673</f>
        <v>0</v>
      </c>
      <c r="AD674" s="435">
        <f t="shared" ref="AD674" si="1966">AD673</f>
        <v>0</v>
      </c>
      <c r="AE674" s="435">
        <f t="shared" ref="AE674" si="1967">AE673</f>
        <v>0</v>
      </c>
      <c r="AF674" s="435">
        <f t="shared" ref="AF674" si="1968">AF673</f>
        <v>0</v>
      </c>
      <c r="AG674" s="435">
        <f t="shared" ref="AG674" si="1969">AG673</f>
        <v>0</v>
      </c>
      <c r="AH674" s="435">
        <f t="shared" ref="AH674" si="1970">AH673</f>
        <v>0</v>
      </c>
      <c r="AI674" s="435">
        <f t="shared" ref="AI674" si="1971">AI673</f>
        <v>0</v>
      </c>
      <c r="AJ674" s="435">
        <f t="shared" ref="AJ674" si="1972">AJ673</f>
        <v>0</v>
      </c>
      <c r="AK674" s="435">
        <f t="shared" ref="AK674" si="1973">AK673</f>
        <v>0</v>
      </c>
      <c r="AL674" s="435">
        <f t="shared" ref="AL674" si="1974">AL673</f>
        <v>0</v>
      </c>
      <c r="AM674" s="331"/>
    </row>
    <row r="675" spans="1:39" ht="15" hidden="1" outlineLevel="1">
      <c r="A675" s="560"/>
      <c r="B675" s="918"/>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436"/>
      <c r="Z675" s="449"/>
      <c r="AA675" s="449"/>
      <c r="AB675" s="449"/>
      <c r="AC675" s="449"/>
      <c r="AD675" s="449"/>
      <c r="AE675" s="449"/>
      <c r="AF675" s="449"/>
      <c r="AG675" s="449"/>
      <c r="AH675" s="449"/>
      <c r="AI675" s="449"/>
      <c r="AJ675" s="449"/>
      <c r="AK675" s="449"/>
      <c r="AL675" s="449"/>
      <c r="AM675" s="331"/>
    </row>
    <row r="676" spans="1:39" ht="15" hidden="1" outlineLevel="1">
      <c r="A676" s="560">
        <v>26</v>
      </c>
      <c r="B676" s="954" t="s">
        <v>119</v>
      </c>
      <c r="C676" s="316" t="s">
        <v>25</v>
      </c>
      <c r="D676" s="320"/>
      <c r="E676" s="320"/>
      <c r="F676" s="320"/>
      <c r="G676" s="320"/>
      <c r="H676" s="320"/>
      <c r="I676" s="320"/>
      <c r="J676" s="320"/>
      <c r="K676" s="320"/>
      <c r="L676" s="320"/>
      <c r="M676" s="320"/>
      <c r="N676" s="320">
        <v>12</v>
      </c>
      <c r="O676" s="320"/>
      <c r="P676" s="320"/>
      <c r="Q676" s="320"/>
      <c r="R676" s="320"/>
      <c r="S676" s="320"/>
      <c r="T676" s="320"/>
      <c r="U676" s="320"/>
      <c r="V676" s="320"/>
      <c r="W676" s="320"/>
      <c r="X676" s="320"/>
      <c r="Y676" s="450"/>
      <c r="Z676" s="933">
        <v>0.10952115699999999</v>
      </c>
      <c r="AA676" s="933">
        <v>0.58386377099999998</v>
      </c>
      <c r="AB676" s="933">
        <v>4.6125129000000001E-2</v>
      </c>
      <c r="AC676" s="933">
        <v>0.22816799800000001</v>
      </c>
      <c r="AD676" s="933"/>
      <c r="AE676" s="933">
        <v>9.3827200000000006E-3</v>
      </c>
      <c r="AF676" s="439"/>
      <c r="AG676" s="439"/>
      <c r="AH676" s="439"/>
      <c r="AI676" s="439"/>
      <c r="AJ676" s="439"/>
      <c r="AK676" s="439"/>
      <c r="AL676" s="439"/>
      <c r="AM676" s="321">
        <f>SUM(Y676:AL676)</f>
        <v>0.97706077499999988</v>
      </c>
    </row>
    <row r="677" spans="1:39" ht="15" hidden="1" outlineLevel="1">
      <c r="A677" s="560"/>
      <c r="B677" s="918" t="s">
        <v>313</v>
      </c>
      <c r="C677" s="316" t="s">
        <v>164</v>
      </c>
      <c r="D677" s="320"/>
      <c r="E677" s="320"/>
      <c r="F677" s="320"/>
      <c r="G677" s="320"/>
      <c r="H677" s="320"/>
      <c r="I677" s="320"/>
      <c r="J677" s="320"/>
      <c r="K677" s="320"/>
      <c r="L677" s="320"/>
      <c r="M677" s="320"/>
      <c r="N677" s="320">
        <f>N676</f>
        <v>12</v>
      </c>
      <c r="O677" s="320"/>
      <c r="P677" s="320"/>
      <c r="Q677" s="320"/>
      <c r="R677" s="320"/>
      <c r="S677" s="320"/>
      <c r="T677" s="320"/>
      <c r="U677" s="320"/>
      <c r="V677" s="320"/>
      <c r="W677" s="320"/>
      <c r="X677" s="320"/>
      <c r="Y677" s="435">
        <f>Y676</f>
        <v>0</v>
      </c>
      <c r="Z677" s="435">
        <f t="shared" ref="Z677" si="1975">Z676</f>
        <v>0.10952115699999999</v>
      </c>
      <c r="AA677" s="435">
        <f t="shared" ref="AA677" si="1976">AA676</f>
        <v>0.58386377099999998</v>
      </c>
      <c r="AB677" s="435">
        <f t="shared" ref="AB677" si="1977">AB676</f>
        <v>4.6125129000000001E-2</v>
      </c>
      <c r="AC677" s="435">
        <f t="shared" ref="AC677" si="1978">AC676</f>
        <v>0.22816799800000001</v>
      </c>
      <c r="AD677" s="435">
        <f t="shared" ref="AD677" si="1979">AD676</f>
        <v>0</v>
      </c>
      <c r="AE677" s="435">
        <f t="shared" ref="AE677" si="1980">AE676</f>
        <v>9.3827200000000006E-3</v>
      </c>
      <c r="AF677" s="435">
        <f t="shared" ref="AF677" si="1981">AF676</f>
        <v>0</v>
      </c>
      <c r="AG677" s="435">
        <f t="shared" ref="AG677" si="1982">AG676</f>
        <v>0</v>
      </c>
      <c r="AH677" s="435">
        <f t="shared" ref="AH677" si="1983">AH676</f>
        <v>0</v>
      </c>
      <c r="AI677" s="435">
        <f t="shared" ref="AI677" si="1984">AI676</f>
        <v>0</v>
      </c>
      <c r="AJ677" s="435">
        <f t="shared" ref="AJ677" si="1985">AJ676</f>
        <v>0</v>
      </c>
      <c r="AK677" s="435">
        <f t="shared" ref="AK677" si="1986">AK676</f>
        <v>0</v>
      </c>
      <c r="AL677" s="435">
        <f t="shared" ref="AL677" si="1987">AL676</f>
        <v>0</v>
      </c>
      <c r="AM677" s="331"/>
    </row>
    <row r="678" spans="1:39" ht="15" hidden="1" outlineLevel="1">
      <c r="A678" s="560"/>
      <c r="B678" s="918"/>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436"/>
      <c r="Z678" s="449"/>
      <c r="AA678" s="449"/>
      <c r="AB678" s="449"/>
      <c r="AC678" s="449"/>
      <c r="AD678" s="449"/>
      <c r="AE678" s="449"/>
      <c r="AF678" s="449"/>
      <c r="AG678" s="449"/>
      <c r="AH678" s="449"/>
      <c r="AI678" s="449"/>
      <c r="AJ678" s="449"/>
      <c r="AK678" s="449"/>
      <c r="AL678" s="449"/>
      <c r="AM678" s="331"/>
    </row>
    <row r="679" spans="1:39" ht="15" hidden="1" outlineLevel="1">
      <c r="A679" s="560">
        <v>27</v>
      </c>
      <c r="B679" s="954" t="s">
        <v>120</v>
      </c>
      <c r="C679" s="316" t="s">
        <v>25</v>
      </c>
      <c r="D679" s="320"/>
      <c r="E679" s="320"/>
      <c r="F679" s="320"/>
      <c r="G679" s="320"/>
      <c r="H679" s="320"/>
      <c r="I679" s="320"/>
      <c r="J679" s="320"/>
      <c r="K679" s="320"/>
      <c r="L679" s="320"/>
      <c r="M679" s="320"/>
      <c r="N679" s="320">
        <v>12</v>
      </c>
      <c r="O679" s="320"/>
      <c r="P679" s="320"/>
      <c r="Q679" s="320"/>
      <c r="R679" s="320"/>
      <c r="S679" s="320"/>
      <c r="T679" s="320"/>
      <c r="U679" s="320"/>
      <c r="V679" s="320"/>
      <c r="W679" s="320"/>
      <c r="X679" s="320"/>
      <c r="Y679" s="450"/>
      <c r="Z679" s="933">
        <v>0.87218041800000001</v>
      </c>
      <c r="AA679" s="933">
        <v>0.109135994</v>
      </c>
      <c r="AB679" s="434"/>
      <c r="AC679" s="434"/>
      <c r="AD679" s="434"/>
      <c r="AE679" s="434"/>
      <c r="AF679" s="439"/>
      <c r="AG679" s="439"/>
      <c r="AH679" s="439"/>
      <c r="AI679" s="439"/>
      <c r="AJ679" s="439"/>
      <c r="AK679" s="439"/>
      <c r="AL679" s="439"/>
      <c r="AM679" s="321">
        <f>SUM(Y679:AL679)</f>
        <v>0.98131641199999997</v>
      </c>
    </row>
    <row r="680" spans="1:39" ht="15" hidden="1" outlineLevel="1">
      <c r="A680" s="560"/>
      <c r="B680" s="918" t="s">
        <v>313</v>
      </c>
      <c r="C680" s="316" t="s">
        <v>164</v>
      </c>
      <c r="D680" s="320"/>
      <c r="E680" s="320"/>
      <c r="F680" s="320"/>
      <c r="G680" s="320"/>
      <c r="H680" s="320"/>
      <c r="I680" s="320"/>
      <c r="J680" s="320"/>
      <c r="K680" s="320"/>
      <c r="L680" s="320"/>
      <c r="M680" s="320"/>
      <c r="N680" s="320">
        <f>N679</f>
        <v>12</v>
      </c>
      <c r="O680" s="320"/>
      <c r="P680" s="320"/>
      <c r="Q680" s="320"/>
      <c r="R680" s="320"/>
      <c r="S680" s="320"/>
      <c r="T680" s="320"/>
      <c r="U680" s="320"/>
      <c r="V680" s="320"/>
      <c r="W680" s="320"/>
      <c r="X680" s="320"/>
      <c r="Y680" s="435">
        <f>Y679</f>
        <v>0</v>
      </c>
      <c r="Z680" s="435">
        <f t="shared" ref="Z680" si="1988">Z679</f>
        <v>0.87218041800000001</v>
      </c>
      <c r="AA680" s="435">
        <f t="shared" ref="AA680" si="1989">AA679</f>
        <v>0.109135994</v>
      </c>
      <c r="AB680" s="435">
        <f t="shared" ref="AB680" si="1990">AB679</f>
        <v>0</v>
      </c>
      <c r="AC680" s="435">
        <f t="shared" ref="AC680" si="1991">AC679</f>
        <v>0</v>
      </c>
      <c r="AD680" s="435">
        <f t="shared" ref="AD680" si="1992">AD679</f>
        <v>0</v>
      </c>
      <c r="AE680" s="435">
        <f t="shared" ref="AE680" si="1993">AE679</f>
        <v>0</v>
      </c>
      <c r="AF680" s="435">
        <f t="shared" ref="AF680" si="1994">AF679</f>
        <v>0</v>
      </c>
      <c r="AG680" s="435">
        <f t="shared" ref="AG680" si="1995">AG679</f>
        <v>0</v>
      </c>
      <c r="AH680" s="435">
        <f t="shared" ref="AH680" si="1996">AH679</f>
        <v>0</v>
      </c>
      <c r="AI680" s="435">
        <f t="shared" ref="AI680" si="1997">AI679</f>
        <v>0</v>
      </c>
      <c r="AJ680" s="435">
        <f t="shared" ref="AJ680" si="1998">AJ679</f>
        <v>0</v>
      </c>
      <c r="AK680" s="435">
        <f t="shared" ref="AK680" si="1999">AK679</f>
        <v>0</v>
      </c>
      <c r="AL680" s="435">
        <f t="shared" ref="AL680" si="2000">AL679</f>
        <v>0</v>
      </c>
      <c r="AM680" s="331"/>
    </row>
    <row r="681" spans="1:39" ht="15" hidden="1" outlineLevel="1">
      <c r="A681" s="560"/>
      <c r="B681" s="918"/>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436"/>
      <c r="Z681" s="449"/>
      <c r="AA681" s="449"/>
      <c r="AB681" s="449"/>
      <c r="AC681" s="449"/>
      <c r="AD681" s="449"/>
      <c r="AE681" s="449"/>
      <c r="AF681" s="449"/>
      <c r="AG681" s="449"/>
      <c r="AH681" s="449"/>
      <c r="AI681" s="449"/>
      <c r="AJ681" s="449"/>
      <c r="AK681" s="449"/>
      <c r="AL681" s="449"/>
      <c r="AM681" s="331"/>
    </row>
    <row r="682" spans="1:39" ht="15" hidden="1" outlineLevel="1">
      <c r="A682" s="560">
        <v>28</v>
      </c>
      <c r="B682" s="954" t="s">
        <v>121</v>
      </c>
      <c r="C682" s="316" t="s">
        <v>25</v>
      </c>
      <c r="D682" s="320"/>
      <c r="E682" s="320"/>
      <c r="F682" s="320"/>
      <c r="G682" s="320"/>
      <c r="H682" s="320"/>
      <c r="I682" s="320"/>
      <c r="J682" s="320"/>
      <c r="K682" s="320"/>
      <c r="L682" s="320"/>
      <c r="M682" s="320"/>
      <c r="N682" s="320">
        <v>12</v>
      </c>
      <c r="O682" s="320"/>
      <c r="P682" s="320"/>
      <c r="Q682" s="320"/>
      <c r="R682" s="320"/>
      <c r="S682" s="320"/>
      <c r="T682" s="320"/>
      <c r="U682" s="320"/>
      <c r="V682" s="320"/>
      <c r="W682" s="320"/>
      <c r="X682" s="320"/>
      <c r="Y682" s="450"/>
      <c r="Z682" s="434">
        <v>2.03036237738515E-3</v>
      </c>
      <c r="AA682" s="434">
        <v>0.99796963762261504</v>
      </c>
      <c r="AB682" s="434"/>
      <c r="AC682" s="434"/>
      <c r="AD682" s="434"/>
      <c r="AE682" s="434"/>
      <c r="AF682" s="439"/>
      <c r="AG682" s="439"/>
      <c r="AH682" s="439"/>
      <c r="AI682" s="439"/>
      <c r="AJ682" s="439"/>
      <c r="AK682" s="439"/>
      <c r="AL682" s="439"/>
      <c r="AM682" s="321">
        <f>SUM(Y682:AL682)</f>
        <v>1.0000000000000002</v>
      </c>
    </row>
    <row r="683" spans="1:39" ht="15" hidden="1" outlineLevel="1">
      <c r="A683" s="560"/>
      <c r="B683" s="918" t="s">
        <v>313</v>
      </c>
      <c r="C683" s="316" t="s">
        <v>164</v>
      </c>
      <c r="D683" s="320"/>
      <c r="E683" s="320"/>
      <c r="F683" s="320"/>
      <c r="G683" s="320"/>
      <c r="H683" s="320"/>
      <c r="I683" s="320"/>
      <c r="J683" s="320"/>
      <c r="K683" s="320"/>
      <c r="L683" s="320"/>
      <c r="M683" s="320"/>
      <c r="N683" s="320">
        <f>N682</f>
        <v>12</v>
      </c>
      <c r="O683" s="320"/>
      <c r="P683" s="320"/>
      <c r="Q683" s="320"/>
      <c r="R683" s="320"/>
      <c r="S683" s="320"/>
      <c r="T683" s="320"/>
      <c r="U683" s="320"/>
      <c r="V683" s="320"/>
      <c r="W683" s="320"/>
      <c r="X683" s="320"/>
      <c r="Y683" s="435">
        <f>Y682</f>
        <v>0</v>
      </c>
      <c r="Z683" s="435">
        <f t="shared" ref="Z683" si="2001">Z682</f>
        <v>2.03036237738515E-3</v>
      </c>
      <c r="AA683" s="435">
        <f t="shared" ref="AA683" si="2002">AA682</f>
        <v>0.99796963762261504</v>
      </c>
      <c r="AB683" s="435">
        <f t="shared" ref="AB683" si="2003">AB682</f>
        <v>0</v>
      </c>
      <c r="AC683" s="435">
        <f t="shared" ref="AC683" si="2004">AC682</f>
        <v>0</v>
      </c>
      <c r="AD683" s="435">
        <f t="shared" ref="AD683" si="2005">AD682</f>
        <v>0</v>
      </c>
      <c r="AE683" s="435">
        <f t="shared" ref="AE683" si="2006">AE682</f>
        <v>0</v>
      </c>
      <c r="AF683" s="435">
        <f t="shared" ref="AF683" si="2007">AF682</f>
        <v>0</v>
      </c>
      <c r="AG683" s="435">
        <f t="shared" ref="AG683" si="2008">AG682</f>
        <v>0</v>
      </c>
      <c r="AH683" s="435">
        <f t="shared" ref="AH683" si="2009">AH682</f>
        <v>0</v>
      </c>
      <c r="AI683" s="435">
        <f t="shared" ref="AI683" si="2010">AI682</f>
        <v>0</v>
      </c>
      <c r="AJ683" s="435">
        <f t="shared" ref="AJ683" si="2011">AJ682</f>
        <v>0</v>
      </c>
      <c r="AK683" s="435">
        <f t="shared" ref="AK683" si="2012">AK682</f>
        <v>0</v>
      </c>
      <c r="AL683" s="435">
        <f t="shared" ref="AL683" si="2013">AL682</f>
        <v>0</v>
      </c>
      <c r="AM683" s="331"/>
    </row>
    <row r="684" spans="1:39" ht="15" hidden="1" outlineLevel="1">
      <c r="A684" s="560"/>
      <c r="B684" s="918"/>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436"/>
      <c r="Z684" s="449"/>
      <c r="AA684" s="449"/>
      <c r="AB684" s="449"/>
      <c r="AC684" s="449"/>
      <c r="AD684" s="449"/>
      <c r="AE684" s="449"/>
      <c r="AF684" s="449"/>
      <c r="AG684" s="449"/>
      <c r="AH684" s="449"/>
      <c r="AI684" s="449"/>
      <c r="AJ684" s="449"/>
      <c r="AK684" s="449"/>
      <c r="AL684" s="449"/>
      <c r="AM684" s="331"/>
    </row>
    <row r="685" spans="1:39" ht="15" hidden="1" outlineLevel="1">
      <c r="A685" s="560">
        <v>29</v>
      </c>
      <c r="B685" s="954" t="s">
        <v>122</v>
      </c>
      <c r="C685" s="316" t="s">
        <v>25</v>
      </c>
      <c r="D685" s="320"/>
      <c r="E685" s="320"/>
      <c r="F685" s="320"/>
      <c r="G685" s="320"/>
      <c r="H685" s="320"/>
      <c r="I685" s="320"/>
      <c r="J685" s="320"/>
      <c r="K685" s="320"/>
      <c r="L685" s="320"/>
      <c r="M685" s="320"/>
      <c r="N685" s="320">
        <v>3</v>
      </c>
      <c r="O685" s="320"/>
      <c r="P685" s="320"/>
      <c r="Q685" s="320"/>
      <c r="R685" s="320"/>
      <c r="S685" s="320"/>
      <c r="T685" s="320"/>
      <c r="U685" s="320"/>
      <c r="V685" s="320"/>
      <c r="W685" s="320"/>
      <c r="X685" s="320"/>
      <c r="Y685" s="450"/>
      <c r="Z685" s="434"/>
      <c r="AA685" s="434"/>
      <c r="AB685" s="434"/>
      <c r="AC685" s="434"/>
      <c r="AD685" s="434"/>
      <c r="AE685" s="434"/>
      <c r="AF685" s="439"/>
      <c r="AG685" s="439"/>
      <c r="AH685" s="439"/>
      <c r="AI685" s="439"/>
      <c r="AJ685" s="439"/>
      <c r="AK685" s="439"/>
      <c r="AL685" s="439"/>
      <c r="AM685" s="321">
        <f>SUM(Y685:AL685)</f>
        <v>0</v>
      </c>
    </row>
    <row r="686" spans="1:39" ht="15" hidden="1" outlineLevel="1">
      <c r="A686" s="560"/>
      <c r="B686" s="918" t="s">
        <v>313</v>
      </c>
      <c r="C686" s="316" t="s">
        <v>164</v>
      </c>
      <c r="D686" s="320"/>
      <c r="E686" s="320"/>
      <c r="F686" s="320"/>
      <c r="G686" s="320"/>
      <c r="H686" s="320"/>
      <c r="I686" s="320"/>
      <c r="J686" s="320"/>
      <c r="K686" s="320"/>
      <c r="L686" s="320"/>
      <c r="M686" s="320"/>
      <c r="N686" s="320">
        <f>N685</f>
        <v>3</v>
      </c>
      <c r="O686" s="320"/>
      <c r="P686" s="320"/>
      <c r="Q686" s="320"/>
      <c r="R686" s="320"/>
      <c r="S686" s="320"/>
      <c r="T686" s="320"/>
      <c r="U686" s="320"/>
      <c r="V686" s="320"/>
      <c r="W686" s="320"/>
      <c r="X686" s="320"/>
      <c r="Y686" s="435">
        <f>Y685</f>
        <v>0</v>
      </c>
      <c r="Z686" s="435">
        <f t="shared" ref="Z686" si="2014">Z685</f>
        <v>0</v>
      </c>
      <c r="AA686" s="435">
        <f t="shared" ref="AA686" si="2015">AA685</f>
        <v>0</v>
      </c>
      <c r="AB686" s="435">
        <f t="shared" ref="AB686" si="2016">AB685</f>
        <v>0</v>
      </c>
      <c r="AC686" s="435">
        <f t="shared" ref="AC686" si="2017">AC685</f>
        <v>0</v>
      </c>
      <c r="AD686" s="435">
        <f t="shared" ref="AD686" si="2018">AD685</f>
        <v>0</v>
      </c>
      <c r="AE686" s="435">
        <f t="shared" ref="AE686" si="2019">AE685</f>
        <v>0</v>
      </c>
      <c r="AF686" s="435">
        <f t="shared" ref="AF686" si="2020">AF685</f>
        <v>0</v>
      </c>
      <c r="AG686" s="435">
        <f t="shared" ref="AG686" si="2021">AG685</f>
        <v>0</v>
      </c>
      <c r="AH686" s="435">
        <f t="shared" ref="AH686" si="2022">AH685</f>
        <v>0</v>
      </c>
      <c r="AI686" s="435">
        <f t="shared" ref="AI686" si="2023">AI685</f>
        <v>0</v>
      </c>
      <c r="AJ686" s="435">
        <f t="shared" ref="AJ686" si="2024">AJ685</f>
        <v>0</v>
      </c>
      <c r="AK686" s="435">
        <f t="shared" ref="AK686" si="2025">AK685</f>
        <v>0</v>
      </c>
      <c r="AL686" s="435">
        <f t="shared" ref="AL686" si="2026">AL685</f>
        <v>0</v>
      </c>
      <c r="AM686" s="331"/>
    </row>
    <row r="687" spans="1:39" ht="15" hidden="1" outlineLevel="1">
      <c r="A687" s="560"/>
      <c r="B687" s="918"/>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436"/>
      <c r="Z687" s="449"/>
      <c r="AA687" s="449"/>
      <c r="AB687" s="449"/>
      <c r="AC687" s="449"/>
      <c r="AD687" s="449"/>
      <c r="AE687" s="449"/>
      <c r="AF687" s="449"/>
      <c r="AG687" s="449"/>
      <c r="AH687" s="449"/>
      <c r="AI687" s="449"/>
      <c r="AJ687" s="449"/>
      <c r="AK687" s="449"/>
      <c r="AL687" s="449"/>
      <c r="AM687" s="331"/>
    </row>
    <row r="688" spans="1:39" ht="15" hidden="1" outlineLevel="1">
      <c r="A688" s="560">
        <v>30</v>
      </c>
      <c r="B688" s="954" t="s">
        <v>123</v>
      </c>
      <c r="C688" s="316" t="s">
        <v>25</v>
      </c>
      <c r="D688" s="320"/>
      <c r="E688" s="320"/>
      <c r="F688" s="320"/>
      <c r="G688" s="320"/>
      <c r="H688" s="320"/>
      <c r="I688" s="320"/>
      <c r="J688" s="320"/>
      <c r="K688" s="320"/>
      <c r="L688" s="320"/>
      <c r="M688" s="320"/>
      <c r="N688" s="320">
        <v>12</v>
      </c>
      <c r="O688" s="320"/>
      <c r="P688" s="320"/>
      <c r="Q688" s="320"/>
      <c r="R688" s="320"/>
      <c r="S688" s="320"/>
      <c r="T688" s="320"/>
      <c r="U688" s="320"/>
      <c r="V688" s="320"/>
      <c r="W688" s="320"/>
      <c r="X688" s="320"/>
      <c r="Y688" s="450"/>
      <c r="Z688" s="434"/>
      <c r="AA688" s="434"/>
      <c r="AB688" s="434"/>
      <c r="AC688" s="434"/>
      <c r="AD688" s="434"/>
      <c r="AE688" s="434"/>
      <c r="AF688" s="439"/>
      <c r="AG688" s="439"/>
      <c r="AH688" s="439"/>
      <c r="AI688" s="439"/>
      <c r="AJ688" s="439"/>
      <c r="AK688" s="439"/>
      <c r="AL688" s="439"/>
      <c r="AM688" s="321">
        <f>SUM(Y688:AL688)</f>
        <v>0</v>
      </c>
    </row>
    <row r="689" spans="1:39" ht="15" hidden="1" outlineLevel="1">
      <c r="A689" s="560"/>
      <c r="B689" s="918" t="s">
        <v>313</v>
      </c>
      <c r="C689" s="316" t="s">
        <v>164</v>
      </c>
      <c r="D689" s="320"/>
      <c r="E689" s="320"/>
      <c r="F689" s="320"/>
      <c r="G689" s="320"/>
      <c r="H689" s="320"/>
      <c r="I689" s="320"/>
      <c r="J689" s="320"/>
      <c r="K689" s="320"/>
      <c r="L689" s="320"/>
      <c r="M689" s="320"/>
      <c r="N689" s="320">
        <f>N688</f>
        <v>12</v>
      </c>
      <c r="O689" s="320"/>
      <c r="P689" s="320"/>
      <c r="Q689" s="320"/>
      <c r="R689" s="320"/>
      <c r="S689" s="320"/>
      <c r="T689" s="320"/>
      <c r="U689" s="320"/>
      <c r="V689" s="320"/>
      <c r="W689" s="320"/>
      <c r="X689" s="320"/>
      <c r="Y689" s="435">
        <f>Y688</f>
        <v>0</v>
      </c>
      <c r="Z689" s="435">
        <f t="shared" ref="Z689" si="2027">Z688</f>
        <v>0</v>
      </c>
      <c r="AA689" s="435">
        <f t="shared" ref="AA689" si="2028">AA688</f>
        <v>0</v>
      </c>
      <c r="AB689" s="435">
        <f t="shared" ref="AB689" si="2029">AB688</f>
        <v>0</v>
      </c>
      <c r="AC689" s="435">
        <f t="shared" ref="AC689" si="2030">AC688</f>
        <v>0</v>
      </c>
      <c r="AD689" s="435">
        <f t="shared" ref="AD689" si="2031">AD688</f>
        <v>0</v>
      </c>
      <c r="AE689" s="435">
        <f t="shared" ref="AE689" si="2032">AE688</f>
        <v>0</v>
      </c>
      <c r="AF689" s="435">
        <f t="shared" ref="AF689" si="2033">AF688</f>
        <v>0</v>
      </c>
      <c r="AG689" s="435">
        <f t="shared" ref="AG689" si="2034">AG688</f>
        <v>0</v>
      </c>
      <c r="AH689" s="435">
        <f t="shared" ref="AH689" si="2035">AH688</f>
        <v>0</v>
      </c>
      <c r="AI689" s="435">
        <f t="shared" ref="AI689" si="2036">AI688</f>
        <v>0</v>
      </c>
      <c r="AJ689" s="435">
        <f t="shared" ref="AJ689" si="2037">AJ688</f>
        <v>0</v>
      </c>
      <c r="AK689" s="435">
        <f t="shared" ref="AK689" si="2038">AK688</f>
        <v>0</v>
      </c>
      <c r="AL689" s="435">
        <f t="shared" ref="AL689" si="2039">AL688</f>
        <v>0</v>
      </c>
      <c r="AM689" s="331"/>
    </row>
    <row r="690" spans="1:39" ht="15" hidden="1" outlineLevel="1">
      <c r="A690" s="560"/>
      <c r="B690" s="918"/>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436"/>
      <c r="Z690" s="449"/>
      <c r="AA690" s="449"/>
      <c r="AB690" s="449"/>
      <c r="AC690" s="449"/>
      <c r="AD690" s="449"/>
      <c r="AE690" s="449"/>
      <c r="AF690" s="449"/>
      <c r="AG690" s="449"/>
      <c r="AH690" s="449"/>
      <c r="AI690" s="449"/>
      <c r="AJ690" s="449"/>
      <c r="AK690" s="449"/>
      <c r="AL690" s="449"/>
      <c r="AM690" s="331"/>
    </row>
    <row r="691" spans="1:39" ht="15" hidden="1" outlineLevel="1">
      <c r="A691" s="560">
        <v>31</v>
      </c>
      <c r="B691" s="954" t="s">
        <v>124</v>
      </c>
      <c r="C691" s="316" t="s">
        <v>25</v>
      </c>
      <c r="D691" s="320"/>
      <c r="E691" s="320"/>
      <c r="F691" s="320"/>
      <c r="G691" s="320"/>
      <c r="H691" s="320"/>
      <c r="I691" s="320"/>
      <c r="J691" s="320"/>
      <c r="K691" s="320"/>
      <c r="L691" s="320"/>
      <c r="M691" s="320"/>
      <c r="N691" s="320">
        <v>12</v>
      </c>
      <c r="O691" s="320"/>
      <c r="P691" s="320"/>
      <c r="Q691" s="320"/>
      <c r="R691" s="320"/>
      <c r="S691" s="320"/>
      <c r="T691" s="320"/>
      <c r="U691" s="320"/>
      <c r="V691" s="320"/>
      <c r="W691" s="320"/>
      <c r="X691" s="320"/>
      <c r="Y691" s="450"/>
      <c r="Z691" s="434"/>
      <c r="AA691" s="434"/>
      <c r="AB691" s="434"/>
      <c r="AC691" s="434"/>
      <c r="AD691" s="434"/>
      <c r="AE691" s="434"/>
      <c r="AF691" s="439"/>
      <c r="AG691" s="439"/>
      <c r="AH691" s="439"/>
      <c r="AI691" s="439"/>
      <c r="AJ691" s="439"/>
      <c r="AK691" s="439"/>
      <c r="AL691" s="439"/>
      <c r="AM691" s="321">
        <f>SUM(Y691:AL691)</f>
        <v>0</v>
      </c>
    </row>
    <row r="692" spans="1:39" ht="15" hidden="1" outlineLevel="1">
      <c r="A692" s="560"/>
      <c r="B692" s="918" t="s">
        <v>313</v>
      </c>
      <c r="C692" s="316" t="s">
        <v>164</v>
      </c>
      <c r="D692" s="320"/>
      <c r="E692" s="320"/>
      <c r="F692" s="320"/>
      <c r="G692" s="320"/>
      <c r="H692" s="320"/>
      <c r="I692" s="320"/>
      <c r="J692" s="320"/>
      <c r="K692" s="320"/>
      <c r="L692" s="320"/>
      <c r="M692" s="320"/>
      <c r="N692" s="320">
        <f>N691</f>
        <v>12</v>
      </c>
      <c r="O692" s="320"/>
      <c r="P692" s="320"/>
      <c r="Q692" s="320"/>
      <c r="R692" s="320"/>
      <c r="S692" s="320"/>
      <c r="T692" s="320"/>
      <c r="U692" s="320"/>
      <c r="V692" s="320"/>
      <c r="W692" s="320"/>
      <c r="X692" s="320"/>
      <c r="Y692" s="435">
        <f>Y691</f>
        <v>0</v>
      </c>
      <c r="Z692" s="435">
        <f t="shared" ref="Z692" si="2040">Z691</f>
        <v>0</v>
      </c>
      <c r="AA692" s="435">
        <f t="shared" ref="AA692" si="2041">AA691</f>
        <v>0</v>
      </c>
      <c r="AB692" s="435">
        <f t="shared" ref="AB692" si="2042">AB691</f>
        <v>0</v>
      </c>
      <c r="AC692" s="435">
        <f t="shared" ref="AC692" si="2043">AC691</f>
        <v>0</v>
      </c>
      <c r="AD692" s="435">
        <f t="shared" ref="AD692" si="2044">AD691</f>
        <v>0</v>
      </c>
      <c r="AE692" s="435">
        <f t="shared" ref="AE692" si="2045">AE691</f>
        <v>0</v>
      </c>
      <c r="AF692" s="435">
        <f t="shared" ref="AF692" si="2046">AF691</f>
        <v>0</v>
      </c>
      <c r="AG692" s="435">
        <f t="shared" ref="AG692" si="2047">AG691</f>
        <v>0</v>
      </c>
      <c r="AH692" s="435">
        <f t="shared" ref="AH692" si="2048">AH691</f>
        <v>0</v>
      </c>
      <c r="AI692" s="435">
        <f t="shared" ref="AI692" si="2049">AI691</f>
        <v>0</v>
      </c>
      <c r="AJ692" s="435">
        <f t="shared" ref="AJ692" si="2050">AJ691</f>
        <v>0</v>
      </c>
      <c r="AK692" s="435">
        <f t="shared" ref="AK692" si="2051">AK691</f>
        <v>0</v>
      </c>
      <c r="AL692" s="435">
        <f t="shared" ref="AL692" si="2052">AL691</f>
        <v>0</v>
      </c>
      <c r="AM692" s="331"/>
    </row>
    <row r="693" spans="1:39" ht="15" hidden="1" outlineLevel="1">
      <c r="A693" s="560"/>
      <c r="B693" s="954"/>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436"/>
      <c r="Z693" s="449"/>
      <c r="AA693" s="449"/>
      <c r="AB693" s="449"/>
      <c r="AC693" s="449"/>
      <c r="AD693" s="449"/>
      <c r="AE693" s="449"/>
      <c r="AF693" s="449"/>
      <c r="AG693" s="449"/>
      <c r="AH693" s="449"/>
      <c r="AI693" s="449"/>
      <c r="AJ693" s="449"/>
      <c r="AK693" s="449"/>
      <c r="AL693" s="449"/>
      <c r="AM693" s="331"/>
    </row>
    <row r="694" spans="1:39" ht="15" hidden="1" outlineLevel="1">
      <c r="A694" s="560">
        <v>32</v>
      </c>
      <c r="B694" s="954" t="s">
        <v>125</v>
      </c>
      <c r="C694" s="316" t="s">
        <v>25</v>
      </c>
      <c r="D694" s="320"/>
      <c r="E694" s="320"/>
      <c r="F694" s="320"/>
      <c r="G694" s="320"/>
      <c r="H694" s="320"/>
      <c r="I694" s="320"/>
      <c r="J694" s="320"/>
      <c r="K694" s="320"/>
      <c r="L694" s="320"/>
      <c r="M694" s="320"/>
      <c r="N694" s="320">
        <v>12</v>
      </c>
      <c r="O694" s="320"/>
      <c r="P694" s="320"/>
      <c r="Q694" s="320"/>
      <c r="R694" s="320"/>
      <c r="S694" s="320"/>
      <c r="T694" s="320"/>
      <c r="U694" s="320"/>
      <c r="V694" s="320"/>
      <c r="W694" s="320"/>
      <c r="X694" s="320"/>
      <c r="Y694" s="450"/>
      <c r="Z694" s="434"/>
      <c r="AA694" s="434"/>
      <c r="AB694" s="434"/>
      <c r="AC694" s="434"/>
      <c r="AD694" s="434"/>
      <c r="AE694" s="434"/>
      <c r="AF694" s="439"/>
      <c r="AG694" s="439"/>
      <c r="AH694" s="439"/>
      <c r="AI694" s="439"/>
      <c r="AJ694" s="439"/>
      <c r="AK694" s="439"/>
      <c r="AL694" s="439"/>
      <c r="AM694" s="321">
        <f>SUM(Y694:AL694)</f>
        <v>0</v>
      </c>
    </row>
    <row r="695" spans="1:39" ht="15" hidden="1" outlineLevel="1">
      <c r="A695" s="560"/>
      <c r="B695" s="918" t="s">
        <v>313</v>
      </c>
      <c r="C695" s="316" t="s">
        <v>164</v>
      </c>
      <c r="D695" s="320"/>
      <c r="E695" s="320"/>
      <c r="F695" s="320"/>
      <c r="G695" s="320"/>
      <c r="H695" s="320"/>
      <c r="I695" s="320"/>
      <c r="J695" s="320"/>
      <c r="K695" s="320"/>
      <c r="L695" s="320"/>
      <c r="M695" s="320"/>
      <c r="N695" s="320">
        <f>N694</f>
        <v>12</v>
      </c>
      <c r="O695" s="320"/>
      <c r="P695" s="320"/>
      <c r="Q695" s="320"/>
      <c r="R695" s="320"/>
      <c r="S695" s="320"/>
      <c r="T695" s="320"/>
      <c r="U695" s="320"/>
      <c r="V695" s="320"/>
      <c r="W695" s="320"/>
      <c r="X695" s="320"/>
      <c r="Y695" s="435">
        <f>Y694</f>
        <v>0</v>
      </c>
      <c r="Z695" s="435">
        <f t="shared" ref="Z695" si="2053">Z694</f>
        <v>0</v>
      </c>
      <c r="AA695" s="435">
        <f t="shared" ref="AA695" si="2054">AA694</f>
        <v>0</v>
      </c>
      <c r="AB695" s="435">
        <f t="shared" ref="AB695" si="2055">AB694</f>
        <v>0</v>
      </c>
      <c r="AC695" s="435">
        <f t="shared" ref="AC695" si="2056">AC694</f>
        <v>0</v>
      </c>
      <c r="AD695" s="435">
        <f t="shared" ref="AD695" si="2057">AD694</f>
        <v>0</v>
      </c>
      <c r="AE695" s="435">
        <f t="shared" ref="AE695" si="2058">AE694</f>
        <v>0</v>
      </c>
      <c r="AF695" s="435">
        <f t="shared" ref="AF695" si="2059">AF694</f>
        <v>0</v>
      </c>
      <c r="AG695" s="435">
        <f t="shared" ref="AG695" si="2060">AG694</f>
        <v>0</v>
      </c>
      <c r="AH695" s="435">
        <f t="shared" ref="AH695" si="2061">AH694</f>
        <v>0</v>
      </c>
      <c r="AI695" s="435">
        <f t="shared" ref="AI695" si="2062">AI694</f>
        <v>0</v>
      </c>
      <c r="AJ695" s="435">
        <f t="shared" ref="AJ695" si="2063">AJ694</f>
        <v>0</v>
      </c>
      <c r="AK695" s="435">
        <f t="shared" ref="AK695" si="2064">AK694</f>
        <v>0</v>
      </c>
      <c r="AL695" s="435">
        <f t="shared" ref="AL695" si="2065">AL694</f>
        <v>0</v>
      </c>
      <c r="AM695" s="331"/>
    </row>
    <row r="696" spans="1:39" ht="15" hidden="1" outlineLevel="1">
      <c r="A696" s="560"/>
      <c r="B696" s="954"/>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436"/>
      <c r="Z696" s="449"/>
      <c r="AA696" s="449"/>
      <c r="AB696" s="449"/>
      <c r="AC696" s="449"/>
      <c r="AD696" s="449"/>
      <c r="AE696" s="449"/>
      <c r="AF696" s="449"/>
      <c r="AG696" s="449"/>
      <c r="AH696" s="449"/>
      <c r="AI696" s="449"/>
      <c r="AJ696" s="449"/>
      <c r="AK696" s="449"/>
      <c r="AL696" s="449"/>
      <c r="AM696" s="331"/>
    </row>
    <row r="697" spans="1:39" ht="15.6" hidden="1" outlineLevel="1">
      <c r="A697" s="560"/>
      <c r="B697" s="996" t="s">
        <v>513</v>
      </c>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436"/>
      <c r="Z697" s="449"/>
      <c r="AA697" s="449"/>
      <c r="AB697" s="449"/>
      <c r="AC697" s="449"/>
      <c r="AD697" s="449"/>
      <c r="AE697" s="449"/>
      <c r="AF697" s="449"/>
      <c r="AG697" s="449"/>
      <c r="AH697" s="449"/>
      <c r="AI697" s="449"/>
      <c r="AJ697" s="449"/>
      <c r="AK697" s="449"/>
      <c r="AL697" s="449"/>
      <c r="AM697" s="331"/>
    </row>
    <row r="698" spans="1:39" hidden="1" outlineLevel="1">
      <c r="A698" s="560">
        <v>33</v>
      </c>
      <c r="B698" s="927" t="s">
        <v>838</v>
      </c>
      <c r="C698" s="316" t="s">
        <v>25</v>
      </c>
      <c r="D698" s="320"/>
      <c r="E698" s="320"/>
      <c r="F698" s="320"/>
      <c r="G698" s="320"/>
      <c r="H698" s="320"/>
      <c r="I698" s="320"/>
      <c r="J698" s="320"/>
      <c r="K698" s="320"/>
      <c r="L698" s="320"/>
      <c r="M698" s="320"/>
      <c r="N698" s="320">
        <v>12</v>
      </c>
      <c r="O698" s="320"/>
      <c r="P698" s="320"/>
      <c r="Q698" s="320"/>
      <c r="R698" s="320"/>
      <c r="S698" s="320"/>
      <c r="T698" s="320"/>
      <c r="U698" s="320"/>
      <c r="V698" s="320"/>
      <c r="W698" s="320"/>
      <c r="X698" s="320"/>
      <c r="Y698" s="450"/>
      <c r="Z698" s="933">
        <v>0.62712571100000003</v>
      </c>
      <c r="AA698" s="933">
        <v>0.35889830499999997</v>
      </c>
      <c r="AB698" s="434"/>
      <c r="AC698" s="434"/>
      <c r="AD698" s="434"/>
      <c r="AE698" s="434"/>
      <c r="AF698" s="439"/>
      <c r="AG698" s="439"/>
      <c r="AH698" s="439"/>
      <c r="AI698" s="439"/>
      <c r="AJ698" s="439"/>
      <c r="AK698" s="439"/>
      <c r="AL698" s="439"/>
      <c r="AM698" s="321">
        <f>SUM(Y698:AL698)</f>
        <v>0.986024016</v>
      </c>
    </row>
    <row r="699" spans="1:39" ht="15" hidden="1" outlineLevel="1">
      <c r="A699" s="560"/>
      <c r="B699" s="918" t="s">
        <v>313</v>
      </c>
      <c r="C699" s="316" t="s">
        <v>164</v>
      </c>
      <c r="D699" s="320"/>
      <c r="E699" s="320"/>
      <c r="F699" s="320"/>
      <c r="G699" s="320"/>
      <c r="H699" s="320"/>
      <c r="I699" s="320"/>
      <c r="J699" s="320"/>
      <c r="K699" s="320"/>
      <c r="L699" s="320"/>
      <c r="M699" s="320"/>
      <c r="N699" s="320">
        <f>N698</f>
        <v>12</v>
      </c>
      <c r="O699" s="320"/>
      <c r="P699" s="320"/>
      <c r="Q699" s="320"/>
      <c r="R699" s="320"/>
      <c r="S699" s="320"/>
      <c r="T699" s="320"/>
      <c r="U699" s="320"/>
      <c r="V699" s="320"/>
      <c r="W699" s="320"/>
      <c r="X699" s="320"/>
      <c r="Y699" s="435">
        <f>Y698</f>
        <v>0</v>
      </c>
      <c r="Z699" s="435">
        <f t="shared" ref="Z699" si="2066">Z698</f>
        <v>0.62712571100000003</v>
      </c>
      <c r="AA699" s="435">
        <f t="shared" ref="AA699" si="2067">AA698</f>
        <v>0.35889830499999997</v>
      </c>
      <c r="AB699" s="435">
        <f t="shared" ref="AB699" si="2068">AB698</f>
        <v>0</v>
      </c>
      <c r="AC699" s="435">
        <f t="shared" ref="AC699" si="2069">AC698</f>
        <v>0</v>
      </c>
      <c r="AD699" s="435">
        <f t="shared" ref="AD699" si="2070">AD698</f>
        <v>0</v>
      </c>
      <c r="AE699" s="435">
        <f t="shared" ref="AE699" si="2071">AE698</f>
        <v>0</v>
      </c>
      <c r="AF699" s="435">
        <f t="shared" ref="AF699" si="2072">AF698</f>
        <v>0</v>
      </c>
      <c r="AG699" s="435">
        <f t="shared" ref="AG699" si="2073">AG698</f>
        <v>0</v>
      </c>
      <c r="AH699" s="435">
        <f t="shared" ref="AH699" si="2074">AH698</f>
        <v>0</v>
      </c>
      <c r="AI699" s="435">
        <f t="shared" ref="AI699" si="2075">AI698</f>
        <v>0</v>
      </c>
      <c r="AJ699" s="435">
        <f t="shared" ref="AJ699" si="2076">AJ698</f>
        <v>0</v>
      </c>
      <c r="AK699" s="435">
        <f t="shared" ref="AK699" si="2077">AK698</f>
        <v>0</v>
      </c>
      <c r="AL699" s="435">
        <f t="shared" ref="AL699" si="2078">AL698</f>
        <v>0</v>
      </c>
      <c r="AM699" s="331"/>
    </row>
    <row r="700" spans="1:39" ht="15" hidden="1" outlineLevel="1">
      <c r="A700" s="560"/>
      <c r="B700" s="954"/>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436"/>
      <c r="Z700" s="449"/>
      <c r="AA700" s="449"/>
      <c r="AB700" s="449"/>
      <c r="AC700" s="449"/>
      <c r="AD700" s="449"/>
      <c r="AE700" s="449"/>
      <c r="AF700" s="449"/>
      <c r="AG700" s="449"/>
      <c r="AH700" s="449"/>
      <c r="AI700" s="449"/>
      <c r="AJ700" s="449"/>
      <c r="AK700" s="449"/>
      <c r="AL700" s="449"/>
      <c r="AM700" s="331"/>
    </row>
    <row r="701" spans="1:39" ht="15" hidden="1" outlineLevel="1">
      <c r="A701" s="560">
        <v>34</v>
      </c>
      <c r="B701" s="954" t="s">
        <v>833</v>
      </c>
      <c r="C701" s="316" t="s">
        <v>25</v>
      </c>
      <c r="D701" s="320"/>
      <c r="E701" s="320"/>
      <c r="F701" s="320"/>
      <c r="G701" s="320"/>
      <c r="H701" s="320"/>
      <c r="I701" s="320"/>
      <c r="J701" s="320"/>
      <c r="K701" s="320"/>
      <c r="L701" s="320"/>
      <c r="M701" s="320"/>
      <c r="N701" s="320">
        <v>0</v>
      </c>
      <c r="O701" s="320"/>
      <c r="P701" s="320"/>
      <c r="Q701" s="320"/>
      <c r="R701" s="320"/>
      <c r="S701" s="320"/>
      <c r="T701" s="320"/>
      <c r="U701" s="320"/>
      <c r="V701" s="320"/>
      <c r="W701" s="320"/>
      <c r="X701" s="320"/>
      <c r="Y701" s="932">
        <v>1</v>
      </c>
      <c r="Z701" s="434"/>
      <c r="AA701" s="434"/>
      <c r="AB701" s="434"/>
      <c r="AC701" s="434"/>
      <c r="AD701" s="434"/>
      <c r="AE701" s="434"/>
      <c r="AF701" s="439"/>
      <c r="AG701" s="439"/>
      <c r="AH701" s="439"/>
      <c r="AI701" s="439"/>
      <c r="AJ701" s="439"/>
      <c r="AK701" s="439"/>
      <c r="AL701" s="439"/>
      <c r="AM701" s="321">
        <f>SUM(Y701:AL701)</f>
        <v>1</v>
      </c>
    </row>
    <row r="702" spans="1:39" ht="15" hidden="1" outlineLevel="1">
      <c r="A702" s="560"/>
      <c r="B702" s="918" t="s">
        <v>313</v>
      </c>
      <c r="C702" s="316" t="s">
        <v>164</v>
      </c>
      <c r="D702" s="320"/>
      <c r="E702" s="320"/>
      <c r="F702" s="320"/>
      <c r="G702" s="320"/>
      <c r="H702" s="320"/>
      <c r="I702" s="320"/>
      <c r="J702" s="320"/>
      <c r="K702" s="320"/>
      <c r="L702" s="320"/>
      <c r="M702" s="320"/>
      <c r="N702" s="320">
        <f>N701</f>
        <v>0</v>
      </c>
      <c r="O702" s="320"/>
      <c r="P702" s="320"/>
      <c r="Q702" s="320"/>
      <c r="R702" s="320"/>
      <c r="S702" s="320"/>
      <c r="T702" s="320"/>
      <c r="U702" s="320"/>
      <c r="V702" s="320"/>
      <c r="W702" s="320"/>
      <c r="X702" s="320"/>
      <c r="Y702" s="435">
        <f>Y701</f>
        <v>1</v>
      </c>
      <c r="Z702" s="435">
        <f t="shared" ref="Z702" si="2079">Z701</f>
        <v>0</v>
      </c>
      <c r="AA702" s="435">
        <f t="shared" ref="AA702" si="2080">AA701</f>
        <v>0</v>
      </c>
      <c r="AB702" s="435">
        <f t="shared" ref="AB702" si="2081">AB701</f>
        <v>0</v>
      </c>
      <c r="AC702" s="435">
        <f t="shared" ref="AC702" si="2082">AC701</f>
        <v>0</v>
      </c>
      <c r="AD702" s="435">
        <f t="shared" ref="AD702" si="2083">AD701</f>
        <v>0</v>
      </c>
      <c r="AE702" s="435">
        <f t="shared" ref="AE702" si="2084">AE701</f>
        <v>0</v>
      </c>
      <c r="AF702" s="435">
        <f t="shared" ref="AF702" si="2085">AF701</f>
        <v>0</v>
      </c>
      <c r="AG702" s="435">
        <f t="shared" ref="AG702" si="2086">AG701</f>
        <v>0</v>
      </c>
      <c r="AH702" s="435">
        <f t="shared" ref="AH702" si="2087">AH701</f>
        <v>0</v>
      </c>
      <c r="AI702" s="435">
        <f t="shared" ref="AI702" si="2088">AI701</f>
        <v>0</v>
      </c>
      <c r="AJ702" s="435">
        <f t="shared" ref="AJ702" si="2089">AJ701</f>
        <v>0</v>
      </c>
      <c r="AK702" s="435">
        <f t="shared" ref="AK702" si="2090">AK701</f>
        <v>0</v>
      </c>
      <c r="AL702" s="435">
        <f t="shared" ref="AL702" si="2091">AL701</f>
        <v>0</v>
      </c>
      <c r="AM702" s="331"/>
    </row>
    <row r="703" spans="1:39" ht="15" hidden="1" outlineLevel="1">
      <c r="A703" s="560"/>
      <c r="B703" s="954"/>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436"/>
      <c r="Z703" s="449"/>
      <c r="AA703" s="449"/>
      <c r="AB703" s="449"/>
      <c r="AC703" s="449"/>
      <c r="AD703" s="449"/>
      <c r="AE703" s="449"/>
      <c r="AF703" s="449"/>
      <c r="AG703" s="449"/>
      <c r="AH703" s="449"/>
      <c r="AI703" s="449"/>
      <c r="AJ703" s="449"/>
      <c r="AK703" s="449"/>
      <c r="AL703" s="449"/>
      <c r="AM703" s="331"/>
    </row>
    <row r="704" spans="1:39" ht="15" hidden="1" outlineLevel="1">
      <c r="A704" s="560">
        <v>35</v>
      </c>
      <c r="B704" s="954" t="s">
        <v>128</v>
      </c>
      <c r="C704" s="316" t="s">
        <v>25</v>
      </c>
      <c r="D704" s="320"/>
      <c r="E704" s="320"/>
      <c r="F704" s="320"/>
      <c r="G704" s="320"/>
      <c r="H704" s="320"/>
      <c r="I704" s="320"/>
      <c r="J704" s="320"/>
      <c r="K704" s="320"/>
      <c r="L704" s="320"/>
      <c r="M704" s="320"/>
      <c r="N704" s="320">
        <v>0</v>
      </c>
      <c r="O704" s="320"/>
      <c r="P704" s="320"/>
      <c r="Q704" s="320"/>
      <c r="R704" s="320"/>
      <c r="S704" s="320"/>
      <c r="T704" s="320"/>
      <c r="U704" s="320"/>
      <c r="V704" s="320"/>
      <c r="W704" s="320"/>
      <c r="X704" s="320"/>
      <c r="Y704" s="932">
        <v>1</v>
      </c>
      <c r="Z704" s="434"/>
      <c r="AA704" s="434"/>
      <c r="AB704" s="434"/>
      <c r="AC704" s="434"/>
      <c r="AD704" s="434"/>
      <c r="AE704" s="434"/>
      <c r="AF704" s="439"/>
      <c r="AG704" s="439"/>
      <c r="AH704" s="439"/>
      <c r="AI704" s="439"/>
      <c r="AJ704" s="439"/>
      <c r="AK704" s="439"/>
      <c r="AL704" s="439"/>
      <c r="AM704" s="321">
        <f>SUM(Y704:AL704)</f>
        <v>1</v>
      </c>
    </row>
    <row r="705" spans="1:39" ht="15" hidden="1" outlineLevel="1">
      <c r="A705" s="560"/>
      <c r="B705" s="918" t="s">
        <v>313</v>
      </c>
      <c r="C705" s="316" t="s">
        <v>164</v>
      </c>
      <c r="D705" s="320"/>
      <c r="E705" s="320"/>
      <c r="F705" s="320"/>
      <c r="G705" s="320"/>
      <c r="H705" s="320"/>
      <c r="I705" s="320"/>
      <c r="J705" s="320"/>
      <c r="K705" s="320"/>
      <c r="L705" s="320"/>
      <c r="M705" s="320"/>
      <c r="N705" s="320">
        <f>N704</f>
        <v>0</v>
      </c>
      <c r="O705" s="320"/>
      <c r="P705" s="320"/>
      <c r="Q705" s="320"/>
      <c r="R705" s="320"/>
      <c r="S705" s="320"/>
      <c r="T705" s="320"/>
      <c r="U705" s="320"/>
      <c r="V705" s="320"/>
      <c r="W705" s="320"/>
      <c r="X705" s="320"/>
      <c r="Y705" s="435">
        <f>Y704</f>
        <v>1</v>
      </c>
      <c r="Z705" s="435">
        <f t="shared" ref="Z705" si="2092">Z704</f>
        <v>0</v>
      </c>
      <c r="AA705" s="435">
        <f t="shared" ref="AA705" si="2093">AA704</f>
        <v>0</v>
      </c>
      <c r="AB705" s="435">
        <f t="shared" ref="AB705" si="2094">AB704</f>
        <v>0</v>
      </c>
      <c r="AC705" s="435">
        <f t="shared" ref="AC705" si="2095">AC704</f>
        <v>0</v>
      </c>
      <c r="AD705" s="435">
        <f t="shared" ref="AD705" si="2096">AD704</f>
        <v>0</v>
      </c>
      <c r="AE705" s="435">
        <f t="shared" ref="AE705" si="2097">AE704</f>
        <v>0</v>
      </c>
      <c r="AF705" s="435">
        <f t="shared" ref="AF705" si="2098">AF704</f>
        <v>0</v>
      </c>
      <c r="AG705" s="435">
        <f t="shared" ref="AG705" si="2099">AG704</f>
        <v>0</v>
      </c>
      <c r="AH705" s="435">
        <f t="shared" ref="AH705" si="2100">AH704</f>
        <v>0</v>
      </c>
      <c r="AI705" s="435">
        <f t="shared" ref="AI705" si="2101">AI704</f>
        <v>0</v>
      </c>
      <c r="AJ705" s="435">
        <f t="shared" ref="AJ705" si="2102">AJ704</f>
        <v>0</v>
      </c>
      <c r="AK705" s="435">
        <f t="shared" ref="AK705" si="2103">AK704</f>
        <v>0</v>
      </c>
      <c r="AL705" s="435">
        <f t="shared" ref="AL705" si="2104">AL704</f>
        <v>0</v>
      </c>
      <c r="AM705" s="331"/>
    </row>
    <row r="706" spans="1:39" ht="15" hidden="1" outlineLevel="1">
      <c r="A706" s="560"/>
      <c r="B706" s="931"/>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436"/>
      <c r="Z706" s="449"/>
      <c r="AA706" s="449"/>
      <c r="AB706" s="449"/>
      <c r="AC706" s="449"/>
      <c r="AD706" s="449"/>
      <c r="AE706" s="449"/>
      <c r="AF706" s="449"/>
      <c r="AG706" s="449"/>
      <c r="AH706" s="449"/>
      <c r="AI706" s="449"/>
      <c r="AJ706" s="449"/>
      <c r="AK706" s="449"/>
      <c r="AL706" s="449"/>
      <c r="AM706" s="331"/>
    </row>
    <row r="707" spans="1:39" ht="15.6" hidden="1" outlineLevel="1">
      <c r="A707" s="560"/>
      <c r="B707" s="996" t="s">
        <v>514</v>
      </c>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436"/>
      <c r="Z707" s="449"/>
      <c r="AA707" s="449"/>
      <c r="AB707" s="449"/>
      <c r="AC707" s="449"/>
      <c r="AD707" s="449"/>
      <c r="AE707" s="449"/>
      <c r="AF707" s="449"/>
      <c r="AG707" s="449"/>
      <c r="AH707" s="449"/>
      <c r="AI707" s="449"/>
      <c r="AJ707" s="449"/>
      <c r="AK707" s="449"/>
      <c r="AL707" s="449"/>
      <c r="AM707" s="331"/>
    </row>
    <row r="708" spans="1:39" ht="30" hidden="1" outlineLevel="1">
      <c r="A708" s="560">
        <v>36</v>
      </c>
      <c r="B708" s="954" t="s">
        <v>129</v>
      </c>
      <c r="C708" s="316" t="s">
        <v>25</v>
      </c>
      <c r="D708" s="320"/>
      <c r="E708" s="320"/>
      <c r="F708" s="320"/>
      <c r="G708" s="320"/>
      <c r="H708" s="320"/>
      <c r="I708" s="320"/>
      <c r="J708" s="320"/>
      <c r="K708" s="320"/>
      <c r="L708" s="320"/>
      <c r="M708" s="320"/>
      <c r="N708" s="320">
        <v>0</v>
      </c>
      <c r="O708" s="320"/>
      <c r="P708" s="320"/>
      <c r="Q708" s="320"/>
      <c r="R708" s="320"/>
      <c r="S708" s="320"/>
      <c r="T708" s="320"/>
      <c r="U708" s="320"/>
      <c r="V708" s="320"/>
      <c r="W708" s="320"/>
      <c r="X708" s="320"/>
      <c r="Y708" s="450"/>
      <c r="Z708" s="434"/>
      <c r="AA708" s="434"/>
      <c r="AB708" s="434"/>
      <c r="AC708" s="434"/>
      <c r="AD708" s="434"/>
      <c r="AE708" s="434"/>
      <c r="AF708" s="439"/>
      <c r="AG708" s="439"/>
      <c r="AH708" s="439"/>
      <c r="AI708" s="439"/>
      <c r="AJ708" s="439"/>
      <c r="AK708" s="439"/>
      <c r="AL708" s="439"/>
      <c r="AM708" s="321">
        <f>SUM(Y708:AL708)</f>
        <v>0</v>
      </c>
    </row>
    <row r="709" spans="1:39" ht="15" hidden="1" outlineLevel="1">
      <c r="A709" s="560"/>
      <c r="B709" s="918" t="s">
        <v>313</v>
      </c>
      <c r="C709" s="316" t="s">
        <v>164</v>
      </c>
      <c r="D709" s="320"/>
      <c r="E709" s="320"/>
      <c r="F709" s="320"/>
      <c r="G709" s="320"/>
      <c r="H709" s="320"/>
      <c r="I709" s="320"/>
      <c r="J709" s="320"/>
      <c r="K709" s="320"/>
      <c r="L709" s="320"/>
      <c r="M709" s="320"/>
      <c r="N709" s="320">
        <f>N708</f>
        <v>0</v>
      </c>
      <c r="O709" s="320"/>
      <c r="P709" s="320"/>
      <c r="Q709" s="320"/>
      <c r="R709" s="320"/>
      <c r="S709" s="320"/>
      <c r="T709" s="320"/>
      <c r="U709" s="320"/>
      <c r="V709" s="320"/>
      <c r="W709" s="320"/>
      <c r="X709" s="320"/>
      <c r="Y709" s="435">
        <f>Y708</f>
        <v>0</v>
      </c>
      <c r="Z709" s="435">
        <f t="shared" ref="Z709" si="2105">Z708</f>
        <v>0</v>
      </c>
      <c r="AA709" s="435">
        <f t="shared" ref="AA709" si="2106">AA708</f>
        <v>0</v>
      </c>
      <c r="AB709" s="435">
        <f t="shared" ref="AB709" si="2107">AB708</f>
        <v>0</v>
      </c>
      <c r="AC709" s="435">
        <f t="shared" ref="AC709" si="2108">AC708</f>
        <v>0</v>
      </c>
      <c r="AD709" s="435">
        <f t="shared" ref="AD709" si="2109">AD708</f>
        <v>0</v>
      </c>
      <c r="AE709" s="435">
        <f t="shared" ref="AE709" si="2110">AE708</f>
        <v>0</v>
      </c>
      <c r="AF709" s="435">
        <f t="shared" ref="AF709" si="2111">AF708</f>
        <v>0</v>
      </c>
      <c r="AG709" s="435">
        <f t="shared" ref="AG709" si="2112">AG708</f>
        <v>0</v>
      </c>
      <c r="AH709" s="435">
        <f t="shared" ref="AH709" si="2113">AH708</f>
        <v>0</v>
      </c>
      <c r="AI709" s="435">
        <f t="shared" ref="AI709" si="2114">AI708</f>
        <v>0</v>
      </c>
      <c r="AJ709" s="435">
        <f t="shared" ref="AJ709" si="2115">AJ708</f>
        <v>0</v>
      </c>
      <c r="AK709" s="435">
        <f t="shared" ref="AK709" si="2116">AK708</f>
        <v>0</v>
      </c>
      <c r="AL709" s="435">
        <f t="shared" ref="AL709" si="2117">AL708</f>
        <v>0</v>
      </c>
      <c r="AM709" s="331"/>
    </row>
    <row r="710" spans="1:39" ht="15" hidden="1" outlineLevel="1">
      <c r="A710" s="560"/>
      <c r="B710" s="954"/>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436"/>
      <c r="Z710" s="449"/>
      <c r="AA710" s="449"/>
      <c r="AB710" s="449"/>
      <c r="AC710" s="449"/>
      <c r="AD710" s="449"/>
      <c r="AE710" s="449"/>
      <c r="AF710" s="449"/>
      <c r="AG710" s="449"/>
      <c r="AH710" s="449"/>
      <c r="AI710" s="449"/>
      <c r="AJ710" s="449"/>
      <c r="AK710" s="449"/>
      <c r="AL710" s="449"/>
      <c r="AM710" s="331"/>
    </row>
    <row r="711" spans="1:39" ht="15" hidden="1" outlineLevel="1">
      <c r="A711" s="560">
        <v>37</v>
      </c>
      <c r="B711" s="954" t="s">
        <v>920</v>
      </c>
      <c r="C711" s="316" t="s">
        <v>25</v>
      </c>
      <c r="D711" s="320"/>
      <c r="E711" s="320"/>
      <c r="F711" s="320"/>
      <c r="G711" s="320"/>
      <c r="H711" s="320"/>
      <c r="I711" s="320"/>
      <c r="J711" s="320"/>
      <c r="K711" s="320"/>
      <c r="L711" s="320"/>
      <c r="M711" s="320"/>
      <c r="N711" s="320">
        <v>12</v>
      </c>
      <c r="O711" s="320"/>
      <c r="P711" s="320"/>
      <c r="Q711" s="320"/>
      <c r="R711" s="320"/>
      <c r="S711" s="320"/>
      <c r="T711" s="320"/>
      <c r="U711" s="320"/>
      <c r="V711" s="320"/>
      <c r="W711" s="320"/>
      <c r="X711" s="320"/>
      <c r="Y711" s="450"/>
      <c r="Z711" s="434"/>
      <c r="AA711" s="434">
        <v>1</v>
      </c>
      <c r="AB711" s="434"/>
      <c r="AC711" s="434"/>
      <c r="AD711" s="434"/>
      <c r="AE711" s="434"/>
      <c r="AF711" s="439"/>
      <c r="AG711" s="439"/>
      <c r="AH711" s="439"/>
      <c r="AI711" s="439"/>
      <c r="AJ711" s="439"/>
      <c r="AK711" s="439"/>
      <c r="AL711" s="439"/>
      <c r="AM711" s="321">
        <f>SUM(Y711:AL711)</f>
        <v>1</v>
      </c>
    </row>
    <row r="712" spans="1:39" ht="15" hidden="1" outlineLevel="1">
      <c r="A712" s="560"/>
      <c r="B712" s="918" t="s">
        <v>313</v>
      </c>
      <c r="C712" s="316" t="s">
        <v>164</v>
      </c>
      <c r="D712" s="320"/>
      <c r="E712" s="320"/>
      <c r="F712" s="320"/>
      <c r="G712" s="320"/>
      <c r="H712" s="320"/>
      <c r="I712" s="320"/>
      <c r="J712" s="320"/>
      <c r="K712" s="320"/>
      <c r="L712" s="320"/>
      <c r="M712" s="320"/>
      <c r="N712" s="320">
        <f>N711</f>
        <v>12</v>
      </c>
      <c r="O712" s="320"/>
      <c r="P712" s="320"/>
      <c r="Q712" s="320"/>
      <c r="R712" s="320"/>
      <c r="S712" s="320"/>
      <c r="T712" s="320"/>
      <c r="U712" s="320"/>
      <c r="V712" s="320"/>
      <c r="W712" s="320"/>
      <c r="X712" s="320"/>
      <c r="Y712" s="435">
        <f>Y711</f>
        <v>0</v>
      </c>
      <c r="Z712" s="435">
        <f t="shared" ref="Z712" si="2118">Z711</f>
        <v>0</v>
      </c>
      <c r="AA712" s="435">
        <f t="shared" ref="AA712" si="2119">AA711</f>
        <v>1</v>
      </c>
      <c r="AB712" s="435">
        <f t="shared" ref="AB712" si="2120">AB711</f>
        <v>0</v>
      </c>
      <c r="AC712" s="435">
        <f t="shared" ref="AC712" si="2121">AC711</f>
        <v>0</v>
      </c>
      <c r="AD712" s="435">
        <f t="shared" ref="AD712" si="2122">AD711</f>
        <v>0</v>
      </c>
      <c r="AE712" s="435">
        <f t="shared" ref="AE712" si="2123">AE711</f>
        <v>0</v>
      </c>
      <c r="AF712" s="435">
        <f t="shared" ref="AF712" si="2124">AF711</f>
        <v>0</v>
      </c>
      <c r="AG712" s="435">
        <f t="shared" ref="AG712" si="2125">AG711</f>
        <v>0</v>
      </c>
      <c r="AH712" s="435">
        <f t="shared" ref="AH712" si="2126">AH711</f>
        <v>0</v>
      </c>
      <c r="AI712" s="435">
        <f t="shared" ref="AI712" si="2127">AI711</f>
        <v>0</v>
      </c>
      <c r="AJ712" s="435">
        <f t="shared" ref="AJ712" si="2128">AJ711</f>
        <v>0</v>
      </c>
      <c r="AK712" s="435">
        <f t="shared" ref="AK712" si="2129">AK711</f>
        <v>0</v>
      </c>
      <c r="AL712" s="435">
        <f t="shared" ref="AL712" si="2130">AL711</f>
        <v>0</v>
      </c>
      <c r="AM712" s="331"/>
    </row>
    <row r="713" spans="1:39" ht="15" hidden="1" outlineLevel="1">
      <c r="A713" s="560"/>
      <c r="B713" s="954"/>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436"/>
      <c r="Z713" s="449"/>
      <c r="AA713" s="449"/>
      <c r="AB713" s="449"/>
      <c r="AC713" s="449"/>
      <c r="AD713" s="449"/>
      <c r="AE713" s="449"/>
      <c r="AF713" s="449"/>
      <c r="AG713" s="449"/>
      <c r="AH713" s="449"/>
      <c r="AI713" s="449"/>
      <c r="AJ713" s="449"/>
      <c r="AK713" s="449"/>
      <c r="AL713" s="449"/>
      <c r="AM713" s="331"/>
    </row>
    <row r="714" spans="1:39" ht="15" hidden="1" outlineLevel="1">
      <c r="A714" s="560">
        <v>38</v>
      </c>
      <c r="B714" s="954" t="s">
        <v>131</v>
      </c>
      <c r="C714" s="316" t="s">
        <v>25</v>
      </c>
      <c r="D714" s="320"/>
      <c r="E714" s="320"/>
      <c r="F714" s="320"/>
      <c r="G714" s="320"/>
      <c r="H714" s="320"/>
      <c r="I714" s="320"/>
      <c r="J714" s="320"/>
      <c r="K714" s="320"/>
      <c r="L714" s="320"/>
      <c r="M714" s="320"/>
      <c r="N714" s="320">
        <v>0</v>
      </c>
      <c r="O714" s="320"/>
      <c r="P714" s="320"/>
      <c r="Q714" s="320"/>
      <c r="R714" s="320"/>
      <c r="S714" s="320"/>
      <c r="T714" s="320"/>
      <c r="U714" s="320"/>
      <c r="V714" s="320"/>
      <c r="W714" s="320"/>
      <c r="X714" s="320"/>
      <c r="Y714" s="450"/>
      <c r="Z714" s="434"/>
      <c r="AA714" s="434"/>
      <c r="AB714" s="434"/>
      <c r="AC714" s="434"/>
      <c r="AD714" s="434"/>
      <c r="AE714" s="434"/>
      <c r="AF714" s="439"/>
      <c r="AG714" s="439"/>
      <c r="AH714" s="439"/>
      <c r="AI714" s="439"/>
      <c r="AJ714" s="439"/>
      <c r="AK714" s="439"/>
      <c r="AL714" s="439"/>
      <c r="AM714" s="321">
        <f>SUM(Y714:AL714)</f>
        <v>0</v>
      </c>
    </row>
    <row r="715" spans="1:39" ht="15" hidden="1" outlineLevel="1">
      <c r="A715" s="560"/>
      <c r="B715" s="918" t="s">
        <v>313</v>
      </c>
      <c r="C715" s="316" t="s">
        <v>164</v>
      </c>
      <c r="D715" s="320"/>
      <c r="E715" s="320"/>
      <c r="F715" s="320"/>
      <c r="G715" s="320"/>
      <c r="H715" s="320"/>
      <c r="I715" s="320"/>
      <c r="J715" s="320"/>
      <c r="K715" s="320"/>
      <c r="L715" s="320"/>
      <c r="M715" s="320"/>
      <c r="N715" s="320">
        <f>N714</f>
        <v>0</v>
      </c>
      <c r="O715" s="320"/>
      <c r="P715" s="320"/>
      <c r="Q715" s="320"/>
      <c r="R715" s="320"/>
      <c r="S715" s="320"/>
      <c r="T715" s="320"/>
      <c r="U715" s="320"/>
      <c r="V715" s="320"/>
      <c r="W715" s="320"/>
      <c r="X715" s="320"/>
      <c r="Y715" s="435">
        <f>Y714</f>
        <v>0</v>
      </c>
      <c r="Z715" s="435">
        <f t="shared" ref="Z715" si="2131">Z714</f>
        <v>0</v>
      </c>
      <c r="AA715" s="435">
        <f t="shared" ref="AA715" si="2132">AA714</f>
        <v>0</v>
      </c>
      <c r="AB715" s="435">
        <f t="shared" ref="AB715" si="2133">AB714</f>
        <v>0</v>
      </c>
      <c r="AC715" s="435">
        <f t="shared" ref="AC715" si="2134">AC714</f>
        <v>0</v>
      </c>
      <c r="AD715" s="435">
        <f t="shared" ref="AD715" si="2135">AD714</f>
        <v>0</v>
      </c>
      <c r="AE715" s="435">
        <f t="shared" ref="AE715" si="2136">AE714</f>
        <v>0</v>
      </c>
      <c r="AF715" s="435">
        <f t="shared" ref="AF715" si="2137">AF714</f>
        <v>0</v>
      </c>
      <c r="AG715" s="435">
        <f t="shared" ref="AG715" si="2138">AG714</f>
        <v>0</v>
      </c>
      <c r="AH715" s="435">
        <f t="shared" ref="AH715" si="2139">AH714</f>
        <v>0</v>
      </c>
      <c r="AI715" s="435">
        <f t="shared" ref="AI715" si="2140">AI714</f>
        <v>0</v>
      </c>
      <c r="AJ715" s="435">
        <f t="shared" ref="AJ715" si="2141">AJ714</f>
        <v>0</v>
      </c>
      <c r="AK715" s="435">
        <f t="shared" ref="AK715" si="2142">AK714</f>
        <v>0</v>
      </c>
      <c r="AL715" s="435">
        <f t="shared" ref="AL715" si="2143">AL714</f>
        <v>0</v>
      </c>
      <c r="AM715" s="331"/>
    </row>
    <row r="716" spans="1:39" ht="15" hidden="1" outlineLevel="1">
      <c r="A716" s="560"/>
      <c r="B716" s="954"/>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436"/>
      <c r="Z716" s="449"/>
      <c r="AA716" s="449"/>
      <c r="AB716" s="449"/>
      <c r="AC716" s="449"/>
      <c r="AD716" s="449"/>
      <c r="AE716" s="449"/>
      <c r="AF716" s="449"/>
      <c r="AG716" s="449"/>
      <c r="AH716" s="449"/>
      <c r="AI716" s="449"/>
      <c r="AJ716" s="449"/>
      <c r="AK716" s="449"/>
      <c r="AL716" s="449"/>
      <c r="AM716" s="331"/>
    </row>
    <row r="717" spans="1:39" ht="15" hidden="1" outlineLevel="1">
      <c r="A717" s="560">
        <v>39</v>
      </c>
      <c r="B717" s="954" t="s">
        <v>132</v>
      </c>
      <c r="C717" s="316" t="s">
        <v>25</v>
      </c>
      <c r="D717" s="320"/>
      <c r="E717" s="320"/>
      <c r="F717" s="320"/>
      <c r="G717" s="320"/>
      <c r="H717" s="320"/>
      <c r="I717" s="320"/>
      <c r="J717" s="320"/>
      <c r="K717" s="320"/>
      <c r="L717" s="320"/>
      <c r="M717" s="320"/>
      <c r="N717" s="320">
        <v>0</v>
      </c>
      <c r="O717" s="320"/>
      <c r="P717" s="320"/>
      <c r="Q717" s="320"/>
      <c r="R717" s="320"/>
      <c r="S717" s="320"/>
      <c r="T717" s="320"/>
      <c r="U717" s="320"/>
      <c r="V717" s="320"/>
      <c r="W717" s="320"/>
      <c r="X717" s="320"/>
      <c r="Y717" s="450"/>
      <c r="Z717" s="434"/>
      <c r="AA717" s="434"/>
      <c r="AB717" s="434"/>
      <c r="AC717" s="434"/>
      <c r="AD717" s="434"/>
      <c r="AE717" s="434"/>
      <c r="AF717" s="439"/>
      <c r="AG717" s="439"/>
      <c r="AH717" s="439"/>
      <c r="AI717" s="439"/>
      <c r="AJ717" s="439"/>
      <c r="AK717" s="439"/>
      <c r="AL717" s="439"/>
      <c r="AM717" s="321">
        <f>SUM(Y717:AL717)</f>
        <v>0</v>
      </c>
    </row>
    <row r="718" spans="1:39" ht="15" hidden="1" outlineLevel="1">
      <c r="A718" s="560"/>
      <c r="B718" s="918" t="s">
        <v>313</v>
      </c>
      <c r="C718" s="316" t="s">
        <v>164</v>
      </c>
      <c r="D718" s="320"/>
      <c r="E718" s="320"/>
      <c r="F718" s="320"/>
      <c r="G718" s="320"/>
      <c r="H718" s="320"/>
      <c r="I718" s="320"/>
      <c r="J718" s="320"/>
      <c r="K718" s="320"/>
      <c r="L718" s="320"/>
      <c r="M718" s="320"/>
      <c r="N718" s="320">
        <f>N717</f>
        <v>0</v>
      </c>
      <c r="O718" s="320"/>
      <c r="P718" s="320"/>
      <c r="Q718" s="320"/>
      <c r="R718" s="320"/>
      <c r="S718" s="320"/>
      <c r="T718" s="320"/>
      <c r="U718" s="320"/>
      <c r="V718" s="320"/>
      <c r="W718" s="320"/>
      <c r="X718" s="320"/>
      <c r="Y718" s="435">
        <f>Y717</f>
        <v>0</v>
      </c>
      <c r="Z718" s="435">
        <f t="shared" ref="Z718" si="2144">Z717</f>
        <v>0</v>
      </c>
      <c r="AA718" s="435">
        <f t="shared" ref="AA718" si="2145">AA717</f>
        <v>0</v>
      </c>
      <c r="AB718" s="435">
        <f t="shared" ref="AB718" si="2146">AB717</f>
        <v>0</v>
      </c>
      <c r="AC718" s="435">
        <f t="shared" ref="AC718" si="2147">AC717</f>
        <v>0</v>
      </c>
      <c r="AD718" s="435">
        <f t="shared" ref="AD718" si="2148">AD717</f>
        <v>0</v>
      </c>
      <c r="AE718" s="435">
        <f t="shared" ref="AE718" si="2149">AE717</f>
        <v>0</v>
      </c>
      <c r="AF718" s="435">
        <f t="shared" ref="AF718" si="2150">AF717</f>
        <v>0</v>
      </c>
      <c r="AG718" s="435">
        <f t="shared" ref="AG718" si="2151">AG717</f>
        <v>0</v>
      </c>
      <c r="AH718" s="435">
        <f t="shared" ref="AH718" si="2152">AH717</f>
        <v>0</v>
      </c>
      <c r="AI718" s="435">
        <f t="shared" ref="AI718" si="2153">AI717</f>
        <v>0</v>
      </c>
      <c r="AJ718" s="435">
        <f t="shared" ref="AJ718" si="2154">AJ717</f>
        <v>0</v>
      </c>
      <c r="AK718" s="435">
        <f t="shared" ref="AK718" si="2155">AK717</f>
        <v>0</v>
      </c>
      <c r="AL718" s="435">
        <f t="shared" ref="AL718" si="2156">AL717</f>
        <v>0</v>
      </c>
      <c r="AM718" s="331"/>
    </row>
    <row r="719" spans="1:39" ht="15" hidden="1" outlineLevel="1">
      <c r="A719" s="560"/>
      <c r="B719" s="954"/>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436"/>
      <c r="Z719" s="449"/>
      <c r="AA719" s="449"/>
      <c r="AB719" s="449"/>
      <c r="AC719" s="449"/>
      <c r="AD719" s="449"/>
      <c r="AE719" s="449"/>
      <c r="AF719" s="449"/>
      <c r="AG719" s="449"/>
      <c r="AH719" s="449"/>
      <c r="AI719" s="449"/>
      <c r="AJ719" s="449"/>
      <c r="AK719" s="449"/>
      <c r="AL719" s="449"/>
      <c r="AM719" s="331"/>
    </row>
    <row r="720" spans="1:39" ht="15" hidden="1" outlineLevel="1">
      <c r="A720" s="560">
        <v>40</v>
      </c>
      <c r="B720" s="954" t="s">
        <v>133</v>
      </c>
      <c r="C720" s="316" t="s">
        <v>25</v>
      </c>
      <c r="D720" s="320"/>
      <c r="E720" s="320"/>
      <c r="F720" s="320"/>
      <c r="G720" s="320"/>
      <c r="H720" s="320"/>
      <c r="I720" s="320"/>
      <c r="J720" s="320"/>
      <c r="K720" s="320"/>
      <c r="L720" s="320"/>
      <c r="M720" s="320"/>
      <c r="N720" s="320">
        <v>0</v>
      </c>
      <c r="O720" s="320"/>
      <c r="P720" s="320"/>
      <c r="Q720" s="320"/>
      <c r="R720" s="320"/>
      <c r="S720" s="320"/>
      <c r="T720" s="320"/>
      <c r="U720" s="320"/>
      <c r="V720" s="320"/>
      <c r="W720" s="320"/>
      <c r="X720" s="320"/>
      <c r="Y720" s="450"/>
      <c r="Z720" s="434"/>
      <c r="AA720" s="434"/>
      <c r="AB720" s="434"/>
      <c r="AC720" s="434"/>
      <c r="AD720" s="434"/>
      <c r="AE720" s="434"/>
      <c r="AF720" s="439"/>
      <c r="AG720" s="439"/>
      <c r="AH720" s="439"/>
      <c r="AI720" s="439"/>
      <c r="AJ720" s="439"/>
      <c r="AK720" s="439"/>
      <c r="AL720" s="439"/>
      <c r="AM720" s="321">
        <f>SUM(Y720:AL720)</f>
        <v>0</v>
      </c>
    </row>
    <row r="721" spans="1:39" ht="15" hidden="1" outlineLevel="1">
      <c r="A721" s="560"/>
      <c r="B721" s="918" t="s">
        <v>313</v>
      </c>
      <c r="C721" s="316" t="s">
        <v>164</v>
      </c>
      <c r="D721" s="320"/>
      <c r="E721" s="320"/>
      <c r="F721" s="320"/>
      <c r="G721" s="320"/>
      <c r="H721" s="320"/>
      <c r="I721" s="320"/>
      <c r="J721" s="320"/>
      <c r="K721" s="320"/>
      <c r="L721" s="320"/>
      <c r="M721" s="320"/>
      <c r="N721" s="320">
        <f>N720</f>
        <v>0</v>
      </c>
      <c r="O721" s="320"/>
      <c r="P721" s="320"/>
      <c r="Q721" s="320"/>
      <c r="R721" s="320"/>
      <c r="S721" s="320"/>
      <c r="T721" s="320"/>
      <c r="U721" s="320"/>
      <c r="V721" s="320"/>
      <c r="W721" s="320"/>
      <c r="X721" s="320"/>
      <c r="Y721" s="435">
        <f>Y720</f>
        <v>0</v>
      </c>
      <c r="Z721" s="435">
        <f t="shared" ref="Z721" si="2157">Z720</f>
        <v>0</v>
      </c>
      <c r="AA721" s="435">
        <f t="shared" ref="AA721" si="2158">AA720</f>
        <v>0</v>
      </c>
      <c r="AB721" s="435">
        <f t="shared" ref="AB721" si="2159">AB720</f>
        <v>0</v>
      </c>
      <c r="AC721" s="435">
        <f t="shared" ref="AC721" si="2160">AC720</f>
        <v>0</v>
      </c>
      <c r="AD721" s="435">
        <f t="shared" ref="AD721" si="2161">AD720</f>
        <v>0</v>
      </c>
      <c r="AE721" s="435">
        <f t="shared" ref="AE721" si="2162">AE720</f>
        <v>0</v>
      </c>
      <c r="AF721" s="435">
        <f t="shared" ref="AF721" si="2163">AF720</f>
        <v>0</v>
      </c>
      <c r="AG721" s="435">
        <f t="shared" ref="AG721" si="2164">AG720</f>
        <v>0</v>
      </c>
      <c r="AH721" s="435">
        <f t="shared" ref="AH721" si="2165">AH720</f>
        <v>0</v>
      </c>
      <c r="AI721" s="435">
        <f t="shared" ref="AI721" si="2166">AI720</f>
        <v>0</v>
      </c>
      <c r="AJ721" s="435">
        <f t="shared" ref="AJ721" si="2167">AJ720</f>
        <v>0</v>
      </c>
      <c r="AK721" s="435">
        <f t="shared" ref="AK721" si="2168">AK720</f>
        <v>0</v>
      </c>
      <c r="AL721" s="435">
        <f t="shared" ref="AL721" si="2169">AL720</f>
        <v>0</v>
      </c>
      <c r="AM721" s="331"/>
    </row>
    <row r="722" spans="1:39" ht="15" hidden="1" outlineLevel="1">
      <c r="A722" s="560"/>
      <c r="B722" s="954"/>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436"/>
      <c r="Z722" s="449"/>
      <c r="AA722" s="449"/>
      <c r="AB722" s="449"/>
      <c r="AC722" s="449"/>
      <c r="AD722" s="449"/>
      <c r="AE722" s="449"/>
      <c r="AF722" s="449"/>
      <c r="AG722" s="449"/>
      <c r="AH722" s="449"/>
      <c r="AI722" s="449"/>
      <c r="AJ722" s="449"/>
      <c r="AK722" s="449"/>
      <c r="AL722" s="449"/>
      <c r="AM722" s="331"/>
    </row>
    <row r="723" spans="1:39" ht="30" hidden="1" outlineLevel="1">
      <c r="A723" s="560">
        <v>41</v>
      </c>
      <c r="B723" s="954" t="s">
        <v>134</v>
      </c>
      <c r="C723" s="316" t="s">
        <v>25</v>
      </c>
      <c r="D723" s="320"/>
      <c r="E723" s="320"/>
      <c r="F723" s="320"/>
      <c r="G723" s="320"/>
      <c r="H723" s="320"/>
      <c r="I723" s="320"/>
      <c r="J723" s="320"/>
      <c r="K723" s="320"/>
      <c r="L723" s="320"/>
      <c r="M723" s="320"/>
      <c r="N723" s="320">
        <v>0</v>
      </c>
      <c r="O723" s="320"/>
      <c r="P723" s="320"/>
      <c r="Q723" s="320"/>
      <c r="R723" s="320"/>
      <c r="S723" s="320"/>
      <c r="T723" s="320"/>
      <c r="U723" s="320"/>
      <c r="V723" s="320"/>
      <c r="W723" s="320"/>
      <c r="X723" s="320"/>
      <c r="Y723" s="450"/>
      <c r="Z723" s="434"/>
      <c r="AA723" s="434"/>
      <c r="AB723" s="434"/>
      <c r="AC723" s="434"/>
      <c r="AD723" s="434"/>
      <c r="AE723" s="434"/>
      <c r="AF723" s="439"/>
      <c r="AG723" s="439"/>
      <c r="AH723" s="439"/>
      <c r="AI723" s="439"/>
      <c r="AJ723" s="439"/>
      <c r="AK723" s="439"/>
      <c r="AL723" s="439"/>
      <c r="AM723" s="321">
        <f>SUM(Y723:AL723)</f>
        <v>0</v>
      </c>
    </row>
    <row r="724" spans="1:39" ht="15" hidden="1" outlineLevel="1">
      <c r="A724" s="560"/>
      <c r="B724" s="918" t="s">
        <v>313</v>
      </c>
      <c r="C724" s="316" t="s">
        <v>164</v>
      </c>
      <c r="D724" s="320"/>
      <c r="E724" s="320"/>
      <c r="F724" s="320"/>
      <c r="G724" s="320"/>
      <c r="H724" s="320"/>
      <c r="I724" s="320"/>
      <c r="J724" s="320"/>
      <c r="K724" s="320"/>
      <c r="L724" s="320"/>
      <c r="M724" s="320"/>
      <c r="N724" s="320">
        <f>N723</f>
        <v>0</v>
      </c>
      <c r="O724" s="320"/>
      <c r="P724" s="320"/>
      <c r="Q724" s="320"/>
      <c r="R724" s="320"/>
      <c r="S724" s="320"/>
      <c r="T724" s="320"/>
      <c r="U724" s="320"/>
      <c r="V724" s="320"/>
      <c r="W724" s="320"/>
      <c r="X724" s="320"/>
      <c r="Y724" s="435">
        <f>Y723</f>
        <v>0</v>
      </c>
      <c r="Z724" s="435">
        <f t="shared" ref="Z724" si="2170">Z723</f>
        <v>0</v>
      </c>
      <c r="AA724" s="435">
        <f t="shared" ref="AA724" si="2171">AA723</f>
        <v>0</v>
      </c>
      <c r="AB724" s="435">
        <f t="shared" ref="AB724" si="2172">AB723</f>
        <v>0</v>
      </c>
      <c r="AC724" s="435">
        <f t="shared" ref="AC724" si="2173">AC723</f>
        <v>0</v>
      </c>
      <c r="AD724" s="435">
        <f t="shared" ref="AD724" si="2174">AD723</f>
        <v>0</v>
      </c>
      <c r="AE724" s="435">
        <f t="shared" ref="AE724" si="2175">AE723</f>
        <v>0</v>
      </c>
      <c r="AF724" s="435">
        <f t="shared" ref="AF724" si="2176">AF723</f>
        <v>0</v>
      </c>
      <c r="AG724" s="435">
        <f t="shared" ref="AG724" si="2177">AG723</f>
        <v>0</v>
      </c>
      <c r="AH724" s="435">
        <f t="shared" ref="AH724" si="2178">AH723</f>
        <v>0</v>
      </c>
      <c r="AI724" s="435">
        <f t="shared" ref="AI724" si="2179">AI723</f>
        <v>0</v>
      </c>
      <c r="AJ724" s="435">
        <f t="shared" ref="AJ724" si="2180">AJ723</f>
        <v>0</v>
      </c>
      <c r="AK724" s="435">
        <f t="shared" ref="AK724" si="2181">AK723</f>
        <v>0</v>
      </c>
      <c r="AL724" s="435">
        <f t="shared" ref="AL724" si="2182">AL723</f>
        <v>0</v>
      </c>
      <c r="AM724" s="331"/>
    </row>
    <row r="725" spans="1:39" ht="15" hidden="1" outlineLevel="1">
      <c r="A725" s="560"/>
      <c r="B725" s="954"/>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436"/>
      <c r="Z725" s="449"/>
      <c r="AA725" s="449"/>
      <c r="AB725" s="449"/>
      <c r="AC725" s="449"/>
      <c r="AD725" s="449"/>
      <c r="AE725" s="449"/>
      <c r="AF725" s="449"/>
      <c r="AG725" s="449"/>
      <c r="AH725" s="449"/>
      <c r="AI725" s="449"/>
      <c r="AJ725" s="449"/>
      <c r="AK725" s="449"/>
      <c r="AL725" s="449"/>
      <c r="AM725" s="331"/>
    </row>
    <row r="726" spans="1:39" ht="30" hidden="1" outlineLevel="1">
      <c r="A726" s="560">
        <v>42</v>
      </c>
      <c r="B726" s="954" t="s">
        <v>135</v>
      </c>
      <c r="C726" s="316" t="s">
        <v>25</v>
      </c>
      <c r="D726" s="320"/>
      <c r="E726" s="320"/>
      <c r="F726" s="320"/>
      <c r="G726" s="320"/>
      <c r="H726" s="320"/>
      <c r="I726" s="320"/>
      <c r="J726" s="320"/>
      <c r="K726" s="320"/>
      <c r="L726" s="320"/>
      <c r="M726" s="320"/>
      <c r="N726" s="316"/>
      <c r="O726" s="320"/>
      <c r="P726" s="320"/>
      <c r="Q726" s="320"/>
      <c r="R726" s="320"/>
      <c r="S726" s="320"/>
      <c r="T726" s="320"/>
      <c r="U726" s="320"/>
      <c r="V726" s="320"/>
      <c r="W726" s="320"/>
      <c r="X726" s="320"/>
      <c r="Y726" s="450"/>
      <c r="Z726" s="434"/>
      <c r="AA726" s="434"/>
      <c r="AB726" s="434"/>
      <c r="AC726" s="434"/>
      <c r="AD726" s="434"/>
      <c r="AE726" s="434"/>
      <c r="AF726" s="439"/>
      <c r="AG726" s="439"/>
      <c r="AH726" s="439"/>
      <c r="AI726" s="439"/>
      <c r="AJ726" s="439"/>
      <c r="AK726" s="439"/>
      <c r="AL726" s="439"/>
      <c r="AM726" s="321">
        <f>SUM(Y726:AL726)</f>
        <v>0</v>
      </c>
    </row>
    <row r="727" spans="1:39" ht="15" hidden="1" outlineLevel="1">
      <c r="A727" s="560"/>
      <c r="B727" s="918" t="s">
        <v>313</v>
      </c>
      <c r="C727" s="316" t="s">
        <v>164</v>
      </c>
      <c r="D727" s="320"/>
      <c r="E727" s="320"/>
      <c r="F727" s="320"/>
      <c r="G727" s="320"/>
      <c r="H727" s="320"/>
      <c r="I727" s="320"/>
      <c r="J727" s="320"/>
      <c r="K727" s="320"/>
      <c r="L727" s="320"/>
      <c r="M727" s="320"/>
      <c r="N727" s="490"/>
      <c r="O727" s="320"/>
      <c r="P727" s="320"/>
      <c r="Q727" s="320"/>
      <c r="R727" s="320"/>
      <c r="S727" s="320"/>
      <c r="T727" s="320"/>
      <c r="U727" s="320"/>
      <c r="V727" s="320"/>
      <c r="W727" s="320"/>
      <c r="X727" s="320"/>
      <c r="Y727" s="435">
        <f>Y726</f>
        <v>0</v>
      </c>
      <c r="Z727" s="435">
        <f t="shared" ref="Z727" si="2183">Z726</f>
        <v>0</v>
      </c>
      <c r="AA727" s="435">
        <f t="shared" ref="AA727" si="2184">AA726</f>
        <v>0</v>
      </c>
      <c r="AB727" s="435">
        <f t="shared" ref="AB727" si="2185">AB726</f>
        <v>0</v>
      </c>
      <c r="AC727" s="435">
        <f t="shared" ref="AC727" si="2186">AC726</f>
        <v>0</v>
      </c>
      <c r="AD727" s="435">
        <f t="shared" ref="AD727" si="2187">AD726</f>
        <v>0</v>
      </c>
      <c r="AE727" s="435">
        <f t="shared" ref="AE727" si="2188">AE726</f>
        <v>0</v>
      </c>
      <c r="AF727" s="435">
        <f t="shared" ref="AF727" si="2189">AF726</f>
        <v>0</v>
      </c>
      <c r="AG727" s="435">
        <f t="shared" ref="AG727" si="2190">AG726</f>
        <v>0</v>
      </c>
      <c r="AH727" s="435">
        <f t="shared" ref="AH727" si="2191">AH726</f>
        <v>0</v>
      </c>
      <c r="AI727" s="435">
        <f t="shared" ref="AI727" si="2192">AI726</f>
        <v>0</v>
      </c>
      <c r="AJ727" s="435">
        <f t="shared" ref="AJ727" si="2193">AJ726</f>
        <v>0</v>
      </c>
      <c r="AK727" s="435">
        <f t="shared" ref="AK727" si="2194">AK726</f>
        <v>0</v>
      </c>
      <c r="AL727" s="435">
        <f t="shared" ref="AL727" si="2195">AL726</f>
        <v>0</v>
      </c>
      <c r="AM727" s="331"/>
    </row>
    <row r="728" spans="1:39" ht="15" hidden="1" outlineLevel="1">
      <c r="A728" s="560"/>
      <c r="B728" s="954"/>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436"/>
      <c r="Z728" s="449"/>
      <c r="AA728" s="449"/>
      <c r="AB728" s="449"/>
      <c r="AC728" s="449"/>
      <c r="AD728" s="449"/>
      <c r="AE728" s="449"/>
      <c r="AF728" s="449"/>
      <c r="AG728" s="449"/>
      <c r="AH728" s="449"/>
      <c r="AI728" s="449"/>
      <c r="AJ728" s="449"/>
      <c r="AK728" s="449"/>
      <c r="AL728" s="449"/>
      <c r="AM728" s="331"/>
    </row>
    <row r="729" spans="1:39" ht="15" hidden="1" outlineLevel="1">
      <c r="A729" s="560">
        <v>43</v>
      </c>
      <c r="B729" s="954" t="s">
        <v>136</v>
      </c>
      <c r="C729" s="316" t="s">
        <v>25</v>
      </c>
      <c r="D729" s="320"/>
      <c r="E729" s="320"/>
      <c r="F729" s="320"/>
      <c r="G729" s="320"/>
      <c r="H729" s="320"/>
      <c r="I729" s="320"/>
      <c r="J729" s="320"/>
      <c r="K729" s="320"/>
      <c r="L729" s="320"/>
      <c r="M729" s="320"/>
      <c r="N729" s="320">
        <v>0</v>
      </c>
      <c r="O729" s="320"/>
      <c r="P729" s="320"/>
      <c r="Q729" s="320"/>
      <c r="R729" s="320"/>
      <c r="S729" s="320"/>
      <c r="T729" s="320"/>
      <c r="U729" s="320"/>
      <c r="V729" s="320"/>
      <c r="W729" s="320"/>
      <c r="X729" s="320"/>
      <c r="Y729" s="450"/>
      <c r="Z729" s="434"/>
      <c r="AA729" s="434"/>
      <c r="AB729" s="434"/>
      <c r="AC729" s="434"/>
      <c r="AD729" s="434"/>
      <c r="AE729" s="434"/>
      <c r="AF729" s="439"/>
      <c r="AG729" s="439"/>
      <c r="AH729" s="439"/>
      <c r="AI729" s="439"/>
      <c r="AJ729" s="439"/>
      <c r="AK729" s="439"/>
      <c r="AL729" s="439"/>
      <c r="AM729" s="321">
        <f>SUM(Y729:AL729)</f>
        <v>0</v>
      </c>
    </row>
    <row r="730" spans="1:39" ht="15" hidden="1" outlineLevel="1">
      <c r="A730" s="560"/>
      <c r="B730" s="918" t="s">
        <v>313</v>
      </c>
      <c r="C730" s="316" t="s">
        <v>164</v>
      </c>
      <c r="D730" s="320"/>
      <c r="E730" s="320"/>
      <c r="F730" s="320"/>
      <c r="G730" s="320"/>
      <c r="H730" s="320"/>
      <c r="I730" s="320"/>
      <c r="J730" s="320"/>
      <c r="K730" s="320"/>
      <c r="L730" s="320"/>
      <c r="M730" s="320"/>
      <c r="N730" s="320">
        <f>N729</f>
        <v>0</v>
      </c>
      <c r="O730" s="320"/>
      <c r="P730" s="320"/>
      <c r="Q730" s="320"/>
      <c r="R730" s="320"/>
      <c r="S730" s="320"/>
      <c r="T730" s="320"/>
      <c r="U730" s="320"/>
      <c r="V730" s="320"/>
      <c r="W730" s="320"/>
      <c r="X730" s="320"/>
      <c r="Y730" s="435">
        <f>Y729</f>
        <v>0</v>
      </c>
      <c r="Z730" s="435">
        <f t="shared" ref="Z730" si="2196">Z729</f>
        <v>0</v>
      </c>
      <c r="AA730" s="435">
        <f t="shared" ref="AA730" si="2197">AA729</f>
        <v>0</v>
      </c>
      <c r="AB730" s="435">
        <f t="shared" ref="AB730" si="2198">AB729</f>
        <v>0</v>
      </c>
      <c r="AC730" s="435">
        <f t="shared" ref="AC730" si="2199">AC729</f>
        <v>0</v>
      </c>
      <c r="AD730" s="435">
        <f t="shared" ref="AD730" si="2200">AD729</f>
        <v>0</v>
      </c>
      <c r="AE730" s="435">
        <f t="shared" ref="AE730" si="2201">AE729</f>
        <v>0</v>
      </c>
      <c r="AF730" s="435">
        <f t="shared" ref="AF730" si="2202">AF729</f>
        <v>0</v>
      </c>
      <c r="AG730" s="435">
        <f t="shared" ref="AG730" si="2203">AG729</f>
        <v>0</v>
      </c>
      <c r="AH730" s="435">
        <f t="shared" ref="AH730" si="2204">AH729</f>
        <v>0</v>
      </c>
      <c r="AI730" s="435">
        <f t="shared" ref="AI730" si="2205">AI729</f>
        <v>0</v>
      </c>
      <c r="AJ730" s="435">
        <f t="shared" ref="AJ730" si="2206">AJ729</f>
        <v>0</v>
      </c>
      <c r="AK730" s="435">
        <f t="shared" ref="AK730" si="2207">AK729</f>
        <v>0</v>
      </c>
      <c r="AL730" s="435">
        <f t="shared" ref="AL730" si="2208">AL729</f>
        <v>0</v>
      </c>
      <c r="AM730" s="331"/>
    </row>
    <row r="731" spans="1:39" ht="15" hidden="1" outlineLevel="1">
      <c r="A731" s="560"/>
      <c r="B731" s="954"/>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436"/>
      <c r="Z731" s="449"/>
      <c r="AA731" s="449"/>
      <c r="AB731" s="449"/>
      <c r="AC731" s="449"/>
      <c r="AD731" s="449"/>
      <c r="AE731" s="449"/>
      <c r="AF731" s="449"/>
      <c r="AG731" s="449"/>
      <c r="AH731" s="449"/>
      <c r="AI731" s="449"/>
      <c r="AJ731" s="449"/>
      <c r="AK731" s="449"/>
      <c r="AL731" s="449"/>
      <c r="AM731" s="331"/>
    </row>
    <row r="732" spans="1:39" ht="30" hidden="1" outlineLevel="1">
      <c r="A732" s="560">
        <v>44</v>
      </c>
      <c r="B732" s="954" t="s">
        <v>137</v>
      </c>
      <c r="C732" s="316" t="s">
        <v>25</v>
      </c>
      <c r="D732" s="320"/>
      <c r="E732" s="320"/>
      <c r="F732" s="320"/>
      <c r="G732" s="320"/>
      <c r="H732" s="320"/>
      <c r="I732" s="320"/>
      <c r="J732" s="320"/>
      <c r="K732" s="320"/>
      <c r="L732" s="320"/>
      <c r="M732" s="320"/>
      <c r="N732" s="320">
        <v>0</v>
      </c>
      <c r="O732" s="320"/>
      <c r="P732" s="320"/>
      <c r="Q732" s="320"/>
      <c r="R732" s="320"/>
      <c r="S732" s="320"/>
      <c r="T732" s="320"/>
      <c r="U732" s="320"/>
      <c r="V732" s="320"/>
      <c r="W732" s="320"/>
      <c r="X732" s="320"/>
      <c r="Y732" s="450"/>
      <c r="Z732" s="434"/>
      <c r="AA732" s="434"/>
      <c r="AB732" s="434"/>
      <c r="AC732" s="434"/>
      <c r="AD732" s="434"/>
      <c r="AE732" s="434"/>
      <c r="AF732" s="439"/>
      <c r="AG732" s="439"/>
      <c r="AH732" s="439"/>
      <c r="AI732" s="439"/>
      <c r="AJ732" s="439"/>
      <c r="AK732" s="439"/>
      <c r="AL732" s="439"/>
      <c r="AM732" s="321">
        <f>SUM(Y732:AL732)</f>
        <v>0</v>
      </c>
    </row>
    <row r="733" spans="1:39" ht="15" hidden="1" outlineLevel="1">
      <c r="A733" s="560"/>
      <c r="B733" s="918" t="s">
        <v>313</v>
      </c>
      <c r="C733" s="316" t="s">
        <v>164</v>
      </c>
      <c r="D733" s="320"/>
      <c r="E733" s="320"/>
      <c r="F733" s="320"/>
      <c r="G733" s="320"/>
      <c r="H733" s="320"/>
      <c r="I733" s="320"/>
      <c r="J733" s="320"/>
      <c r="K733" s="320"/>
      <c r="L733" s="320"/>
      <c r="M733" s="320"/>
      <c r="N733" s="320">
        <f>N732</f>
        <v>0</v>
      </c>
      <c r="O733" s="320"/>
      <c r="P733" s="320"/>
      <c r="Q733" s="320"/>
      <c r="R733" s="320"/>
      <c r="S733" s="320"/>
      <c r="T733" s="320"/>
      <c r="U733" s="320"/>
      <c r="V733" s="320"/>
      <c r="W733" s="320"/>
      <c r="X733" s="320"/>
      <c r="Y733" s="435">
        <f>Y732</f>
        <v>0</v>
      </c>
      <c r="Z733" s="435">
        <f t="shared" ref="Z733" si="2209">Z732</f>
        <v>0</v>
      </c>
      <c r="AA733" s="435">
        <f t="shared" ref="AA733" si="2210">AA732</f>
        <v>0</v>
      </c>
      <c r="AB733" s="435">
        <f t="shared" ref="AB733" si="2211">AB732</f>
        <v>0</v>
      </c>
      <c r="AC733" s="435">
        <f t="shared" ref="AC733" si="2212">AC732</f>
        <v>0</v>
      </c>
      <c r="AD733" s="435">
        <f t="shared" ref="AD733" si="2213">AD732</f>
        <v>0</v>
      </c>
      <c r="AE733" s="435">
        <f t="shared" ref="AE733" si="2214">AE732</f>
        <v>0</v>
      </c>
      <c r="AF733" s="435">
        <f t="shared" ref="AF733" si="2215">AF732</f>
        <v>0</v>
      </c>
      <c r="AG733" s="435">
        <f t="shared" ref="AG733" si="2216">AG732</f>
        <v>0</v>
      </c>
      <c r="AH733" s="435">
        <f t="shared" ref="AH733" si="2217">AH732</f>
        <v>0</v>
      </c>
      <c r="AI733" s="435">
        <f t="shared" ref="AI733" si="2218">AI732</f>
        <v>0</v>
      </c>
      <c r="AJ733" s="435">
        <f t="shared" ref="AJ733" si="2219">AJ732</f>
        <v>0</v>
      </c>
      <c r="AK733" s="435">
        <f t="shared" ref="AK733" si="2220">AK732</f>
        <v>0</v>
      </c>
      <c r="AL733" s="435">
        <f t="shared" ref="AL733" si="2221">AL732</f>
        <v>0</v>
      </c>
      <c r="AM733" s="331"/>
    </row>
    <row r="734" spans="1:39" ht="15" hidden="1" outlineLevel="1">
      <c r="A734" s="560"/>
      <c r="B734" s="954"/>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436"/>
      <c r="Z734" s="449"/>
      <c r="AA734" s="449"/>
      <c r="AB734" s="449"/>
      <c r="AC734" s="449"/>
      <c r="AD734" s="449"/>
      <c r="AE734" s="449"/>
      <c r="AF734" s="449"/>
      <c r="AG734" s="449"/>
      <c r="AH734" s="449"/>
      <c r="AI734" s="449"/>
      <c r="AJ734" s="449"/>
      <c r="AK734" s="449"/>
      <c r="AL734" s="449"/>
      <c r="AM734" s="331"/>
    </row>
    <row r="735" spans="1:39" ht="15" hidden="1" outlineLevel="1">
      <c r="A735" s="560">
        <v>45</v>
      </c>
      <c r="B735" s="954" t="s">
        <v>138</v>
      </c>
      <c r="C735" s="316" t="s">
        <v>25</v>
      </c>
      <c r="D735" s="320"/>
      <c r="E735" s="320"/>
      <c r="F735" s="320"/>
      <c r="G735" s="320"/>
      <c r="H735" s="320"/>
      <c r="I735" s="320"/>
      <c r="J735" s="320"/>
      <c r="K735" s="320"/>
      <c r="L735" s="320"/>
      <c r="M735" s="320"/>
      <c r="N735" s="320">
        <v>0</v>
      </c>
      <c r="O735" s="320"/>
      <c r="P735" s="320"/>
      <c r="Q735" s="320"/>
      <c r="R735" s="320"/>
      <c r="S735" s="320"/>
      <c r="T735" s="320"/>
      <c r="U735" s="320"/>
      <c r="V735" s="320"/>
      <c r="W735" s="320"/>
      <c r="X735" s="320"/>
      <c r="Y735" s="450"/>
      <c r="Z735" s="434"/>
      <c r="AA735" s="434"/>
      <c r="AB735" s="434"/>
      <c r="AC735" s="434"/>
      <c r="AD735" s="434"/>
      <c r="AE735" s="434"/>
      <c r="AF735" s="439"/>
      <c r="AG735" s="439"/>
      <c r="AH735" s="439"/>
      <c r="AI735" s="439"/>
      <c r="AJ735" s="439"/>
      <c r="AK735" s="439"/>
      <c r="AL735" s="439"/>
      <c r="AM735" s="321">
        <f>SUM(Y735:AL735)</f>
        <v>0</v>
      </c>
    </row>
    <row r="736" spans="1:39" ht="15" hidden="1" outlineLevel="1">
      <c r="A736" s="560"/>
      <c r="B736" s="918" t="s">
        <v>313</v>
      </c>
      <c r="C736" s="316" t="s">
        <v>164</v>
      </c>
      <c r="D736" s="320"/>
      <c r="E736" s="320"/>
      <c r="F736" s="320"/>
      <c r="G736" s="320"/>
      <c r="H736" s="320"/>
      <c r="I736" s="320"/>
      <c r="J736" s="320"/>
      <c r="K736" s="320"/>
      <c r="L736" s="320"/>
      <c r="M736" s="320"/>
      <c r="N736" s="320">
        <f>N735</f>
        <v>0</v>
      </c>
      <c r="O736" s="320"/>
      <c r="P736" s="320"/>
      <c r="Q736" s="320"/>
      <c r="R736" s="320"/>
      <c r="S736" s="320"/>
      <c r="T736" s="320"/>
      <c r="U736" s="320"/>
      <c r="V736" s="320"/>
      <c r="W736" s="320"/>
      <c r="X736" s="320"/>
      <c r="Y736" s="435">
        <f>Y735</f>
        <v>0</v>
      </c>
      <c r="Z736" s="435">
        <f t="shared" ref="Z736" si="2222">Z735</f>
        <v>0</v>
      </c>
      <c r="AA736" s="435">
        <f t="shared" ref="AA736" si="2223">AA735</f>
        <v>0</v>
      </c>
      <c r="AB736" s="435">
        <f t="shared" ref="AB736" si="2224">AB735</f>
        <v>0</v>
      </c>
      <c r="AC736" s="435">
        <f t="shared" ref="AC736" si="2225">AC735</f>
        <v>0</v>
      </c>
      <c r="AD736" s="435">
        <f t="shared" ref="AD736" si="2226">AD735</f>
        <v>0</v>
      </c>
      <c r="AE736" s="435">
        <f t="shared" ref="AE736" si="2227">AE735</f>
        <v>0</v>
      </c>
      <c r="AF736" s="435">
        <f t="shared" ref="AF736" si="2228">AF735</f>
        <v>0</v>
      </c>
      <c r="AG736" s="435">
        <f t="shared" ref="AG736" si="2229">AG735</f>
        <v>0</v>
      </c>
      <c r="AH736" s="435">
        <f t="shared" ref="AH736" si="2230">AH735</f>
        <v>0</v>
      </c>
      <c r="AI736" s="435">
        <f t="shared" ref="AI736" si="2231">AI735</f>
        <v>0</v>
      </c>
      <c r="AJ736" s="435">
        <f t="shared" ref="AJ736" si="2232">AJ735</f>
        <v>0</v>
      </c>
      <c r="AK736" s="435">
        <f t="shared" ref="AK736" si="2233">AK735</f>
        <v>0</v>
      </c>
      <c r="AL736" s="435">
        <f t="shared" ref="AL736" si="2234">AL735</f>
        <v>0</v>
      </c>
      <c r="AM736" s="331"/>
    </row>
    <row r="737" spans="1:39" ht="15" hidden="1" outlineLevel="1">
      <c r="A737" s="560"/>
      <c r="B737" s="954"/>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436"/>
      <c r="Z737" s="449"/>
      <c r="AA737" s="449"/>
      <c r="AB737" s="449"/>
      <c r="AC737" s="449"/>
      <c r="AD737" s="449"/>
      <c r="AE737" s="449"/>
      <c r="AF737" s="449"/>
      <c r="AG737" s="449"/>
      <c r="AH737" s="449"/>
      <c r="AI737" s="449"/>
      <c r="AJ737" s="449"/>
      <c r="AK737" s="449"/>
      <c r="AL737" s="449"/>
      <c r="AM737" s="331"/>
    </row>
    <row r="738" spans="1:39" ht="15" hidden="1" outlineLevel="1">
      <c r="A738" s="560">
        <v>46</v>
      </c>
      <c r="B738" s="954" t="s">
        <v>139</v>
      </c>
      <c r="C738" s="316" t="s">
        <v>25</v>
      </c>
      <c r="D738" s="320"/>
      <c r="E738" s="320"/>
      <c r="F738" s="320"/>
      <c r="G738" s="320"/>
      <c r="H738" s="320"/>
      <c r="I738" s="320"/>
      <c r="J738" s="320"/>
      <c r="K738" s="320"/>
      <c r="L738" s="320"/>
      <c r="M738" s="320"/>
      <c r="N738" s="320">
        <v>0</v>
      </c>
      <c r="O738" s="320"/>
      <c r="P738" s="320"/>
      <c r="Q738" s="320"/>
      <c r="R738" s="320"/>
      <c r="S738" s="320"/>
      <c r="T738" s="320"/>
      <c r="U738" s="320"/>
      <c r="V738" s="320"/>
      <c r="W738" s="320"/>
      <c r="X738" s="320"/>
      <c r="Y738" s="450"/>
      <c r="Z738" s="434"/>
      <c r="AA738" s="434"/>
      <c r="AB738" s="434"/>
      <c r="AC738" s="434"/>
      <c r="AD738" s="434"/>
      <c r="AE738" s="434"/>
      <c r="AF738" s="439"/>
      <c r="AG738" s="439"/>
      <c r="AH738" s="439"/>
      <c r="AI738" s="439"/>
      <c r="AJ738" s="439"/>
      <c r="AK738" s="439"/>
      <c r="AL738" s="439"/>
      <c r="AM738" s="321">
        <f>SUM(Y738:AL738)</f>
        <v>0</v>
      </c>
    </row>
    <row r="739" spans="1:39" ht="15" hidden="1" outlineLevel="1">
      <c r="A739" s="560"/>
      <c r="B739" s="918" t="s">
        <v>313</v>
      </c>
      <c r="C739" s="316" t="s">
        <v>164</v>
      </c>
      <c r="D739" s="320"/>
      <c r="E739" s="320"/>
      <c r="F739" s="320"/>
      <c r="G739" s="320"/>
      <c r="H739" s="320"/>
      <c r="I739" s="320"/>
      <c r="J739" s="320"/>
      <c r="K739" s="320"/>
      <c r="L739" s="320"/>
      <c r="M739" s="320"/>
      <c r="N739" s="320">
        <f>N738</f>
        <v>0</v>
      </c>
      <c r="O739" s="320"/>
      <c r="P739" s="320"/>
      <c r="Q739" s="320"/>
      <c r="R739" s="320"/>
      <c r="S739" s="320"/>
      <c r="T739" s="320"/>
      <c r="U739" s="320"/>
      <c r="V739" s="320"/>
      <c r="W739" s="320"/>
      <c r="X739" s="320"/>
      <c r="Y739" s="435">
        <f>Y738</f>
        <v>0</v>
      </c>
      <c r="Z739" s="435">
        <f t="shared" ref="Z739" si="2235">Z738</f>
        <v>0</v>
      </c>
      <c r="AA739" s="435">
        <f t="shared" ref="AA739" si="2236">AA738</f>
        <v>0</v>
      </c>
      <c r="AB739" s="435">
        <f t="shared" ref="AB739" si="2237">AB738</f>
        <v>0</v>
      </c>
      <c r="AC739" s="435">
        <f t="shared" ref="AC739" si="2238">AC738</f>
        <v>0</v>
      </c>
      <c r="AD739" s="435">
        <f t="shared" ref="AD739" si="2239">AD738</f>
        <v>0</v>
      </c>
      <c r="AE739" s="435">
        <f t="shared" ref="AE739" si="2240">AE738</f>
        <v>0</v>
      </c>
      <c r="AF739" s="435">
        <f t="shared" ref="AF739" si="2241">AF738</f>
        <v>0</v>
      </c>
      <c r="AG739" s="435">
        <f t="shared" ref="AG739" si="2242">AG738</f>
        <v>0</v>
      </c>
      <c r="AH739" s="435">
        <f t="shared" ref="AH739" si="2243">AH738</f>
        <v>0</v>
      </c>
      <c r="AI739" s="435">
        <f t="shared" ref="AI739" si="2244">AI738</f>
        <v>0</v>
      </c>
      <c r="AJ739" s="435">
        <f t="shared" ref="AJ739" si="2245">AJ738</f>
        <v>0</v>
      </c>
      <c r="AK739" s="435">
        <f t="shared" ref="AK739" si="2246">AK738</f>
        <v>0</v>
      </c>
      <c r="AL739" s="435">
        <f t="shared" ref="AL739" si="2247">AL738</f>
        <v>0</v>
      </c>
      <c r="AM739" s="331"/>
    </row>
    <row r="740" spans="1:39" ht="15" hidden="1" outlineLevel="1">
      <c r="A740" s="560"/>
      <c r="B740" s="954"/>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436"/>
      <c r="Z740" s="449"/>
      <c r="AA740" s="449"/>
      <c r="AB740" s="449"/>
      <c r="AC740" s="449"/>
      <c r="AD740" s="449"/>
      <c r="AE740" s="449"/>
      <c r="AF740" s="449"/>
      <c r="AG740" s="449"/>
      <c r="AH740" s="449"/>
      <c r="AI740" s="449"/>
      <c r="AJ740" s="449"/>
      <c r="AK740" s="449"/>
      <c r="AL740" s="449"/>
      <c r="AM740" s="331"/>
    </row>
    <row r="741" spans="1:39" ht="30" hidden="1" outlineLevel="1">
      <c r="A741" s="560">
        <v>47</v>
      </c>
      <c r="B741" s="954" t="s">
        <v>140</v>
      </c>
      <c r="C741" s="316" t="s">
        <v>25</v>
      </c>
      <c r="D741" s="320"/>
      <c r="E741" s="320"/>
      <c r="F741" s="320"/>
      <c r="G741" s="320"/>
      <c r="H741" s="320"/>
      <c r="I741" s="320"/>
      <c r="J741" s="320"/>
      <c r="K741" s="320"/>
      <c r="L741" s="320"/>
      <c r="M741" s="320"/>
      <c r="N741" s="320">
        <v>0</v>
      </c>
      <c r="O741" s="320"/>
      <c r="P741" s="320"/>
      <c r="Q741" s="320"/>
      <c r="R741" s="320"/>
      <c r="S741" s="320"/>
      <c r="T741" s="320"/>
      <c r="U741" s="320"/>
      <c r="V741" s="320"/>
      <c r="W741" s="320"/>
      <c r="X741" s="320"/>
      <c r="Y741" s="450"/>
      <c r="Z741" s="434"/>
      <c r="AA741" s="434"/>
      <c r="AB741" s="434"/>
      <c r="AC741" s="434"/>
      <c r="AD741" s="434"/>
      <c r="AE741" s="434"/>
      <c r="AF741" s="439"/>
      <c r="AG741" s="439"/>
      <c r="AH741" s="439"/>
      <c r="AI741" s="439"/>
      <c r="AJ741" s="439"/>
      <c r="AK741" s="439"/>
      <c r="AL741" s="439"/>
      <c r="AM741" s="321">
        <f>SUM(Y741:AL741)</f>
        <v>0</v>
      </c>
    </row>
    <row r="742" spans="1:39" ht="15" hidden="1" outlineLevel="1">
      <c r="A742" s="560"/>
      <c r="B742" s="918" t="s">
        <v>313</v>
      </c>
      <c r="C742" s="316" t="s">
        <v>164</v>
      </c>
      <c r="D742" s="320"/>
      <c r="E742" s="320"/>
      <c r="F742" s="320"/>
      <c r="G742" s="320"/>
      <c r="H742" s="320"/>
      <c r="I742" s="320"/>
      <c r="J742" s="320"/>
      <c r="K742" s="320"/>
      <c r="L742" s="320"/>
      <c r="M742" s="320"/>
      <c r="N742" s="320">
        <f>N741</f>
        <v>0</v>
      </c>
      <c r="O742" s="320"/>
      <c r="P742" s="320"/>
      <c r="Q742" s="320"/>
      <c r="R742" s="320"/>
      <c r="S742" s="320"/>
      <c r="T742" s="320"/>
      <c r="U742" s="320"/>
      <c r="V742" s="320"/>
      <c r="W742" s="320"/>
      <c r="X742" s="320"/>
      <c r="Y742" s="435">
        <f>Y741</f>
        <v>0</v>
      </c>
      <c r="Z742" s="435">
        <f t="shared" ref="Z742" si="2248">Z741</f>
        <v>0</v>
      </c>
      <c r="AA742" s="435">
        <f t="shared" ref="AA742" si="2249">AA741</f>
        <v>0</v>
      </c>
      <c r="AB742" s="435">
        <f t="shared" ref="AB742" si="2250">AB741</f>
        <v>0</v>
      </c>
      <c r="AC742" s="435">
        <f t="shared" ref="AC742" si="2251">AC741</f>
        <v>0</v>
      </c>
      <c r="AD742" s="435">
        <f t="shared" ref="AD742" si="2252">AD741</f>
        <v>0</v>
      </c>
      <c r="AE742" s="435">
        <f t="shared" ref="AE742" si="2253">AE741</f>
        <v>0</v>
      </c>
      <c r="AF742" s="435">
        <f t="shared" ref="AF742" si="2254">AF741</f>
        <v>0</v>
      </c>
      <c r="AG742" s="435">
        <f t="shared" ref="AG742" si="2255">AG741</f>
        <v>0</v>
      </c>
      <c r="AH742" s="435">
        <f t="shared" ref="AH742" si="2256">AH741</f>
        <v>0</v>
      </c>
      <c r="AI742" s="435">
        <f t="shared" ref="AI742" si="2257">AI741</f>
        <v>0</v>
      </c>
      <c r="AJ742" s="435">
        <f t="shared" ref="AJ742" si="2258">AJ741</f>
        <v>0</v>
      </c>
      <c r="AK742" s="435">
        <f t="shared" ref="AK742" si="2259">AK741</f>
        <v>0</v>
      </c>
      <c r="AL742" s="435">
        <f t="shared" ref="AL742" si="2260">AL741</f>
        <v>0</v>
      </c>
      <c r="AM742" s="331"/>
    </row>
    <row r="743" spans="1:39" ht="15" hidden="1" outlineLevel="1">
      <c r="A743" s="560"/>
      <c r="B743" s="954"/>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436"/>
      <c r="Z743" s="449"/>
      <c r="AA743" s="449"/>
      <c r="AB743" s="449"/>
      <c r="AC743" s="449"/>
      <c r="AD743" s="449"/>
      <c r="AE743" s="449"/>
      <c r="AF743" s="449"/>
      <c r="AG743" s="449"/>
      <c r="AH743" s="449"/>
      <c r="AI743" s="449"/>
      <c r="AJ743" s="449"/>
      <c r="AK743" s="449"/>
      <c r="AL743" s="449"/>
      <c r="AM743" s="331"/>
    </row>
    <row r="744" spans="1:39" ht="30" hidden="1" outlineLevel="1">
      <c r="A744" s="560">
        <v>48</v>
      </c>
      <c r="B744" s="954" t="s">
        <v>141</v>
      </c>
      <c r="C744" s="316" t="s">
        <v>25</v>
      </c>
      <c r="D744" s="320"/>
      <c r="E744" s="320"/>
      <c r="F744" s="320"/>
      <c r="G744" s="320"/>
      <c r="H744" s="320"/>
      <c r="I744" s="320"/>
      <c r="J744" s="320"/>
      <c r="K744" s="320"/>
      <c r="L744" s="320"/>
      <c r="M744" s="320"/>
      <c r="N744" s="320">
        <v>0</v>
      </c>
      <c r="O744" s="320"/>
      <c r="P744" s="320"/>
      <c r="Q744" s="320"/>
      <c r="R744" s="320"/>
      <c r="S744" s="320"/>
      <c r="T744" s="320"/>
      <c r="U744" s="320"/>
      <c r="V744" s="320"/>
      <c r="W744" s="320"/>
      <c r="X744" s="320"/>
      <c r="Y744" s="450"/>
      <c r="Z744" s="434"/>
      <c r="AA744" s="434"/>
      <c r="AB744" s="434"/>
      <c r="AC744" s="434"/>
      <c r="AD744" s="434"/>
      <c r="AE744" s="434"/>
      <c r="AF744" s="439"/>
      <c r="AG744" s="439"/>
      <c r="AH744" s="439"/>
      <c r="AI744" s="439"/>
      <c r="AJ744" s="439"/>
      <c r="AK744" s="439"/>
      <c r="AL744" s="439"/>
      <c r="AM744" s="321">
        <f>SUM(Y744:AL744)</f>
        <v>0</v>
      </c>
    </row>
    <row r="745" spans="1:39" ht="15" hidden="1" outlineLevel="1">
      <c r="A745" s="560"/>
      <c r="B745" s="918" t="s">
        <v>313</v>
      </c>
      <c r="C745" s="316" t="s">
        <v>164</v>
      </c>
      <c r="D745" s="320"/>
      <c r="E745" s="320"/>
      <c r="F745" s="320"/>
      <c r="G745" s="320"/>
      <c r="H745" s="320"/>
      <c r="I745" s="320"/>
      <c r="J745" s="320"/>
      <c r="K745" s="320"/>
      <c r="L745" s="320"/>
      <c r="M745" s="320"/>
      <c r="N745" s="320">
        <f>N744</f>
        <v>0</v>
      </c>
      <c r="O745" s="320"/>
      <c r="P745" s="320"/>
      <c r="Q745" s="320"/>
      <c r="R745" s="320"/>
      <c r="S745" s="320"/>
      <c r="T745" s="320"/>
      <c r="U745" s="320"/>
      <c r="V745" s="320"/>
      <c r="W745" s="320"/>
      <c r="X745" s="320"/>
      <c r="Y745" s="435">
        <f>Y744</f>
        <v>0</v>
      </c>
      <c r="Z745" s="435">
        <f t="shared" ref="Z745" si="2261">Z744</f>
        <v>0</v>
      </c>
      <c r="AA745" s="435">
        <f t="shared" ref="AA745" si="2262">AA744</f>
        <v>0</v>
      </c>
      <c r="AB745" s="435">
        <f t="shared" ref="AB745" si="2263">AB744</f>
        <v>0</v>
      </c>
      <c r="AC745" s="435">
        <f t="shared" ref="AC745" si="2264">AC744</f>
        <v>0</v>
      </c>
      <c r="AD745" s="435">
        <f t="shared" ref="AD745" si="2265">AD744</f>
        <v>0</v>
      </c>
      <c r="AE745" s="435">
        <f t="shared" ref="AE745" si="2266">AE744</f>
        <v>0</v>
      </c>
      <c r="AF745" s="435">
        <f t="shared" ref="AF745" si="2267">AF744</f>
        <v>0</v>
      </c>
      <c r="AG745" s="435">
        <f t="shared" ref="AG745" si="2268">AG744</f>
        <v>0</v>
      </c>
      <c r="AH745" s="435">
        <f t="shared" ref="AH745" si="2269">AH744</f>
        <v>0</v>
      </c>
      <c r="AI745" s="435">
        <f t="shared" ref="AI745" si="2270">AI744</f>
        <v>0</v>
      </c>
      <c r="AJ745" s="435">
        <f t="shared" ref="AJ745" si="2271">AJ744</f>
        <v>0</v>
      </c>
      <c r="AK745" s="435">
        <f t="shared" ref="AK745" si="2272">AK744</f>
        <v>0</v>
      </c>
      <c r="AL745" s="435">
        <f t="shared" ref="AL745" si="2273">AL744</f>
        <v>0</v>
      </c>
      <c r="AM745" s="331"/>
    </row>
    <row r="746" spans="1:39" ht="15" hidden="1" outlineLevel="1">
      <c r="A746" s="560"/>
      <c r="B746" s="954"/>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436"/>
      <c r="Z746" s="449"/>
      <c r="AA746" s="449"/>
      <c r="AB746" s="449"/>
      <c r="AC746" s="449"/>
      <c r="AD746" s="449"/>
      <c r="AE746" s="449"/>
      <c r="AF746" s="449"/>
      <c r="AG746" s="449"/>
      <c r="AH746" s="449"/>
      <c r="AI746" s="449"/>
      <c r="AJ746" s="449"/>
      <c r="AK746" s="449"/>
      <c r="AL746" s="449"/>
      <c r="AM746" s="331"/>
    </row>
    <row r="747" spans="1:39" ht="15" hidden="1" outlineLevel="1">
      <c r="A747" s="560">
        <v>49</v>
      </c>
      <c r="B747" s="954" t="s">
        <v>142</v>
      </c>
      <c r="C747" s="316" t="s">
        <v>25</v>
      </c>
      <c r="D747" s="320"/>
      <c r="E747" s="320"/>
      <c r="F747" s="320"/>
      <c r="G747" s="320"/>
      <c r="H747" s="320"/>
      <c r="I747" s="320"/>
      <c r="J747" s="320"/>
      <c r="K747" s="320"/>
      <c r="L747" s="320"/>
      <c r="M747" s="320"/>
      <c r="N747" s="320">
        <v>0</v>
      </c>
      <c r="O747" s="320"/>
      <c r="P747" s="320"/>
      <c r="Q747" s="320"/>
      <c r="R747" s="320"/>
      <c r="S747" s="320"/>
      <c r="T747" s="320"/>
      <c r="U747" s="320"/>
      <c r="V747" s="320"/>
      <c r="W747" s="320"/>
      <c r="X747" s="320"/>
      <c r="Y747" s="450"/>
      <c r="Z747" s="434"/>
      <c r="AA747" s="434"/>
      <c r="AB747" s="434"/>
      <c r="AC747" s="434"/>
      <c r="AD747" s="434"/>
      <c r="AE747" s="434"/>
      <c r="AF747" s="439"/>
      <c r="AG747" s="439"/>
      <c r="AH747" s="439"/>
      <c r="AI747" s="439"/>
      <c r="AJ747" s="439"/>
      <c r="AK747" s="439"/>
      <c r="AL747" s="439"/>
      <c r="AM747" s="321">
        <f>SUM(Y747:AL747)</f>
        <v>0</v>
      </c>
    </row>
    <row r="748" spans="1:39" ht="15" hidden="1" outlineLevel="1">
      <c r="A748" s="560"/>
      <c r="B748" s="918" t="s">
        <v>313</v>
      </c>
      <c r="C748" s="316" t="s">
        <v>164</v>
      </c>
      <c r="D748" s="320"/>
      <c r="E748" s="320"/>
      <c r="F748" s="320"/>
      <c r="G748" s="320"/>
      <c r="H748" s="320"/>
      <c r="I748" s="320"/>
      <c r="J748" s="320"/>
      <c r="K748" s="320"/>
      <c r="L748" s="320"/>
      <c r="M748" s="320"/>
      <c r="N748" s="320">
        <f>N747</f>
        <v>0</v>
      </c>
      <c r="O748" s="320"/>
      <c r="P748" s="320"/>
      <c r="Q748" s="320"/>
      <c r="R748" s="320"/>
      <c r="S748" s="320"/>
      <c r="T748" s="320"/>
      <c r="U748" s="320"/>
      <c r="V748" s="320"/>
      <c r="W748" s="320"/>
      <c r="X748" s="320"/>
      <c r="Y748" s="435">
        <f>Y747</f>
        <v>0</v>
      </c>
      <c r="Z748" s="435">
        <f t="shared" ref="Z748" si="2274">Z747</f>
        <v>0</v>
      </c>
      <c r="AA748" s="435">
        <f t="shared" ref="AA748" si="2275">AA747</f>
        <v>0</v>
      </c>
      <c r="AB748" s="435">
        <f t="shared" ref="AB748" si="2276">AB747</f>
        <v>0</v>
      </c>
      <c r="AC748" s="435">
        <f t="shared" ref="AC748" si="2277">AC747</f>
        <v>0</v>
      </c>
      <c r="AD748" s="435">
        <f t="shared" ref="AD748" si="2278">AD747</f>
        <v>0</v>
      </c>
      <c r="AE748" s="435">
        <f t="shared" ref="AE748" si="2279">AE747</f>
        <v>0</v>
      </c>
      <c r="AF748" s="435">
        <f t="shared" ref="AF748" si="2280">AF747</f>
        <v>0</v>
      </c>
      <c r="AG748" s="435">
        <f t="shared" ref="AG748" si="2281">AG747</f>
        <v>0</v>
      </c>
      <c r="AH748" s="435">
        <f t="shared" ref="AH748" si="2282">AH747</f>
        <v>0</v>
      </c>
      <c r="AI748" s="435">
        <f t="shared" ref="AI748" si="2283">AI747</f>
        <v>0</v>
      </c>
      <c r="AJ748" s="435">
        <f t="shared" ref="AJ748" si="2284">AJ747</f>
        <v>0</v>
      </c>
      <c r="AK748" s="435">
        <f t="shared" ref="AK748" si="2285">AK747</f>
        <v>0</v>
      </c>
      <c r="AL748" s="435">
        <f t="shared" ref="AL748" si="2286">AL747</f>
        <v>0</v>
      </c>
      <c r="AM748" s="331"/>
    </row>
    <row r="749" spans="1:39" ht="15" hidden="1" outlineLevel="1">
      <c r="A749" s="560"/>
      <c r="B749" s="918"/>
      <c r="C749" s="330"/>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436"/>
      <c r="Z749" s="436"/>
      <c r="AA749" s="436"/>
      <c r="AB749" s="436"/>
      <c r="AC749" s="436"/>
      <c r="AD749" s="436"/>
      <c r="AE749" s="436"/>
      <c r="AF749" s="436"/>
      <c r="AG749" s="436"/>
      <c r="AH749" s="436"/>
      <c r="AI749" s="436"/>
      <c r="AJ749" s="436"/>
      <c r="AK749" s="436"/>
      <c r="AL749" s="436"/>
      <c r="AM749" s="331"/>
    </row>
    <row r="750" spans="1:39" ht="15.6" hidden="1">
      <c r="B750" s="1006" t="s">
        <v>314</v>
      </c>
      <c r="C750" s="353"/>
      <c r="D750" s="353">
        <f>SUM(D593:D748)</f>
        <v>0</v>
      </c>
      <c r="E750" s="353"/>
      <c r="F750" s="353"/>
      <c r="G750" s="353"/>
      <c r="H750" s="353"/>
      <c r="I750" s="353"/>
      <c r="J750" s="353"/>
      <c r="K750" s="353"/>
      <c r="L750" s="353"/>
      <c r="M750" s="353"/>
      <c r="N750" s="353"/>
      <c r="O750" s="353">
        <f>SUM(O593:O748)</f>
        <v>0</v>
      </c>
      <c r="P750" s="353"/>
      <c r="Q750" s="353"/>
      <c r="R750" s="353"/>
      <c r="S750" s="353"/>
      <c r="T750" s="353"/>
      <c r="U750" s="353"/>
      <c r="V750" s="353"/>
      <c r="W750" s="353"/>
      <c r="X750" s="353"/>
      <c r="Y750" s="353">
        <f>IF(Y591="kWh",SUMPRODUCT(D593:D748,Y593:Y748))</f>
        <v>0</v>
      </c>
      <c r="Z750" s="353">
        <f>IF(Z591="kWh",SUMPRODUCT(D593:D748,Z593:Z748))</f>
        <v>0</v>
      </c>
      <c r="AA750" s="353">
        <f>IF(AA591="kw",SUMPRODUCT(N593:N748,O593:O748,AA593:AA748),SUMPRODUCT(D593:D748,AA593:AA748))</f>
        <v>0</v>
      </c>
      <c r="AB750" s="353">
        <f>IF(AB591="kw",SUMPRODUCT(N593:N748,O593:O748,AB593:AB748),SUMPRODUCT(D593:D748,AB593:AB748))</f>
        <v>0</v>
      </c>
      <c r="AC750" s="353">
        <f>IF(AC591="kw",SUMPRODUCT(N593:N748,O593:O748,AC593:AC748),SUMPRODUCT(D593:D748,AC593:AC748))</f>
        <v>0</v>
      </c>
      <c r="AD750" s="353">
        <f>IF(AD591="kw",SUMPRODUCT(N593:N748,O593:O748,AD593:AD748),SUMPRODUCT(D593:D748,AD593:AD748))</f>
        <v>0</v>
      </c>
      <c r="AE750" s="353">
        <f>IF(AE591="kw",SUMPRODUCT(N593:N748,O593:O748,AE593:AE748),SUMPRODUCT(D593:D748,AE593:AE748))</f>
        <v>0</v>
      </c>
      <c r="AF750" s="353">
        <f>IF(AF591="kw",SUMPRODUCT(N593:N748,O593:O748,AF593:AF748),SUMPRODUCT(D593:D748,AF593:AF748))</f>
        <v>0</v>
      </c>
      <c r="AG750" s="353">
        <f>IF(AG591="kw",SUMPRODUCT(N593:N748,O593:O748,AG593:AG748),SUMPRODUCT(D593:D748,AG593:AG748))</f>
        <v>0</v>
      </c>
      <c r="AH750" s="353">
        <f>IF(AH591="kw",SUMPRODUCT(N593:N748,O593:O748,AH593:AH748),SUMPRODUCT(D593:D748,AH593:AH748))</f>
        <v>0</v>
      </c>
      <c r="AI750" s="353">
        <f>IF(AI591="kw",SUMPRODUCT(N593:N748,O593:O748,AI593:AI748),SUMPRODUCT(D593:D748,AI593:AI748))</f>
        <v>0</v>
      </c>
      <c r="AJ750" s="353">
        <f>IF(AJ591="kw",SUMPRODUCT(N593:N748,O593:O748,AJ593:AJ748),SUMPRODUCT(D593:D748,AJ593:AJ748))</f>
        <v>0</v>
      </c>
      <c r="AK750" s="353">
        <f>IF(AK591="kw",SUMPRODUCT(N593:N748,O593:O748,AK593:AK748),SUMPRODUCT(D593:D748,AK593:AK748))</f>
        <v>0</v>
      </c>
      <c r="AL750" s="353">
        <f>IF(AL591="kw",SUMPRODUCT(N593:N748,O593:O748,AL593:AL748),SUMPRODUCT(D593:D748,AL593:AL748))</f>
        <v>0</v>
      </c>
      <c r="AM750" s="354"/>
    </row>
    <row r="751" spans="1:39" ht="15.6" hidden="1">
      <c r="B751" s="1007" t="s">
        <v>315</v>
      </c>
      <c r="C751" s="416"/>
      <c r="D751" s="416"/>
      <c r="E751" s="416"/>
      <c r="F751" s="416"/>
      <c r="G751" s="416"/>
      <c r="H751" s="416"/>
      <c r="I751" s="416"/>
      <c r="J751" s="416"/>
      <c r="K751" s="416"/>
      <c r="L751" s="416"/>
      <c r="M751" s="416"/>
      <c r="N751" s="416"/>
      <c r="O751" s="416"/>
      <c r="P751" s="416"/>
      <c r="Q751" s="416"/>
      <c r="R751" s="416"/>
      <c r="S751" s="416"/>
      <c r="T751" s="416"/>
      <c r="U751" s="416"/>
      <c r="V751" s="416"/>
      <c r="W751" s="416"/>
      <c r="X751" s="416"/>
      <c r="Y751" s="416">
        <f>HLOOKUP(Y407,'2. LRAMVA Threshold'!$B$27:$Q$38,10,FALSE)</f>
        <v>0</v>
      </c>
      <c r="Z751" s="416">
        <f>HLOOKUP(Z407,'2. LRAMVA Threshold'!$B$27:$Q$38,10,FALSE)</f>
        <v>0</v>
      </c>
      <c r="AA751" s="416">
        <f>HLOOKUP(AA407,'2. LRAMVA Threshold'!$B$27:$Q$38,10,FALSE)</f>
        <v>0</v>
      </c>
      <c r="AB751" s="416">
        <f>HLOOKUP(AB407,'2. LRAMVA Threshold'!$B$27:$Q$38,10,FALSE)</f>
        <v>0</v>
      </c>
      <c r="AC751" s="416">
        <f>HLOOKUP(AC407,'2. LRAMVA Threshold'!$B$27:$Q$38,10,FALSE)</f>
        <v>0</v>
      </c>
      <c r="AD751" s="416">
        <f>HLOOKUP(AD407,'2. LRAMVA Threshold'!$B$27:$Q$38,10,FALSE)</f>
        <v>0</v>
      </c>
      <c r="AE751" s="416">
        <f>HLOOKUP(AE407,'2. LRAMVA Threshold'!$B$27:$Q$38,10,FALSE)</f>
        <v>0</v>
      </c>
      <c r="AF751" s="416">
        <f>HLOOKUP(AF407,'2. LRAMVA Threshold'!$B$27:$Q$38,10,FALSE)</f>
        <v>0</v>
      </c>
      <c r="AG751" s="416">
        <f>HLOOKUP(AG407,'2. LRAMVA Threshold'!$B$27:$Q$38,10,FALSE)</f>
        <v>0</v>
      </c>
      <c r="AH751" s="416">
        <f>HLOOKUP(AH407,'2. LRAMVA Threshold'!$B$27:$Q$38,10,FALSE)</f>
        <v>0</v>
      </c>
      <c r="AI751" s="416">
        <f>HLOOKUP(AI407,'2. LRAMVA Threshold'!$B$27:$Q$38,10,FALSE)</f>
        <v>0</v>
      </c>
      <c r="AJ751" s="416">
        <f>HLOOKUP(AJ407,'2. LRAMVA Threshold'!$B$27:$Q$38,10,FALSE)</f>
        <v>0</v>
      </c>
      <c r="AK751" s="416">
        <f>HLOOKUP(AK407,'2. LRAMVA Threshold'!$B$27:$Q$38,10,FALSE)</f>
        <v>0</v>
      </c>
      <c r="AL751" s="416">
        <f>HLOOKUP(AL407,'2. LRAMVA Threshold'!$B$27:$Q$38,10,FALSE)</f>
        <v>0</v>
      </c>
      <c r="AM751" s="465"/>
    </row>
    <row r="752" spans="1:39" ht="15" hidden="1">
      <c r="B752" s="1012"/>
      <c r="C752" s="456"/>
      <c r="D752" s="457"/>
      <c r="E752" s="457"/>
      <c r="F752" s="457"/>
      <c r="G752" s="457"/>
      <c r="H752" s="457"/>
      <c r="I752" s="457"/>
      <c r="J752" s="457"/>
      <c r="K752" s="457"/>
      <c r="L752" s="457"/>
      <c r="M752" s="457"/>
      <c r="N752" s="457"/>
      <c r="O752" s="458"/>
      <c r="P752" s="457"/>
      <c r="Q752" s="457"/>
      <c r="R752" s="457"/>
      <c r="S752" s="459"/>
      <c r="T752" s="459"/>
      <c r="U752" s="459"/>
      <c r="V752" s="459"/>
      <c r="W752" s="457"/>
      <c r="X752" s="457"/>
      <c r="Y752" s="460"/>
      <c r="Z752" s="460"/>
      <c r="AA752" s="460"/>
      <c r="AB752" s="460"/>
      <c r="AC752" s="460"/>
      <c r="AD752" s="460"/>
      <c r="AE752" s="460"/>
      <c r="AF752" s="423"/>
      <c r="AG752" s="423"/>
      <c r="AH752" s="423"/>
      <c r="AI752" s="423"/>
      <c r="AJ752" s="423"/>
      <c r="AK752" s="423"/>
      <c r="AL752" s="423"/>
      <c r="AM752" s="424"/>
    </row>
    <row r="753" spans="2:40" ht="15" hidden="1">
      <c r="B753" s="1003" t="s">
        <v>316</v>
      </c>
      <c r="C753" s="362"/>
      <c r="D753" s="362"/>
      <c r="E753" s="400"/>
      <c r="F753" s="400"/>
      <c r="G753" s="400"/>
      <c r="H753" s="400"/>
      <c r="I753" s="400"/>
      <c r="J753" s="400"/>
      <c r="K753" s="400"/>
      <c r="L753" s="400"/>
      <c r="M753" s="400"/>
      <c r="N753" s="400"/>
      <c r="O753" s="316"/>
      <c r="P753" s="364"/>
      <c r="Q753" s="364"/>
      <c r="R753" s="364"/>
      <c r="S753" s="363"/>
      <c r="T753" s="363"/>
      <c r="U753" s="363"/>
      <c r="V753" s="363"/>
      <c r="W753" s="364"/>
      <c r="X753" s="364"/>
      <c r="Y753" s="365">
        <f>HLOOKUP(Y$35,'3.  Distribution Rates'!$C$122:$P$133,10,FALSE)</f>
        <v>0</v>
      </c>
      <c r="Z753" s="365">
        <f>HLOOKUP(Z$35,'3.  Distribution Rates'!$C$122:$P$133,10,FALSE)</f>
        <v>0</v>
      </c>
      <c r="AA753" s="365">
        <f>HLOOKUP(AA$35,'3.  Distribution Rates'!$C$122:$P$133,10,FALSE)</f>
        <v>0</v>
      </c>
      <c r="AB753" s="365">
        <f>HLOOKUP(AB$35,'3.  Distribution Rates'!$C$122:$P$133,10,FALSE)</f>
        <v>0</v>
      </c>
      <c r="AC753" s="365">
        <f>HLOOKUP(AC$35,'3.  Distribution Rates'!$C$122:$P$133,10,FALSE)</f>
        <v>0</v>
      </c>
      <c r="AD753" s="365">
        <f>HLOOKUP(AD$35,'3.  Distribution Rates'!$C$122:$P$133,10,FALSE)</f>
        <v>0</v>
      </c>
      <c r="AE753" s="365">
        <f>HLOOKUP(AE$35,'3.  Distribution Rates'!$C$122:$P$133,10,FALSE)</f>
        <v>0</v>
      </c>
      <c r="AF753" s="365">
        <f>HLOOKUP(AF$35,'3.  Distribution Rates'!$C$122:$P$133,10,FALSE)</f>
        <v>0</v>
      </c>
      <c r="AG753" s="365">
        <f>HLOOKUP(AG$35,'3.  Distribution Rates'!$C$122:$P$133,10,FALSE)</f>
        <v>0</v>
      </c>
      <c r="AH753" s="365">
        <f>HLOOKUP(AH$35,'3.  Distribution Rates'!$C$122:$P$133,10,FALSE)</f>
        <v>0</v>
      </c>
      <c r="AI753" s="365">
        <f>HLOOKUP(AI$35,'3.  Distribution Rates'!$C$122:$P$133,10,FALSE)</f>
        <v>0</v>
      </c>
      <c r="AJ753" s="365">
        <f>HLOOKUP(AJ$35,'3.  Distribution Rates'!$C$122:$P$133,10,FALSE)</f>
        <v>0</v>
      </c>
      <c r="AK753" s="365">
        <f>HLOOKUP(AK$35,'3.  Distribution Rates'!$C$122:$P$133,10,FALSE)</f>
        <v>0</v>
      </c>
      <c r="AL753" s="365">
        <f>HLOOKUP(AL$35,'3.  Distribution Rates'!$C$122:$P$133,10,FALSE)</f>
        <v>0</v>
      </c>
      <c r="AM753" s="372"/>
      <c r="AN753" s="466"/>
    </row>
    <row r="754" spans="2:40" ht="15" hidden="1">
      <c r="B754" s="1003" t="s">
        <v>317</v>
      </c>
      <c r="C754" s="369"/>
      <c r="D754" s="334"/>
      <c r="E754" s="304"/>
      <c r="F754" s="304"/>
      <c r="G754" s="304"/>
      <c r="H754" s="304"/>
      <c r="I754" s="304"/>
      <c r="J754" s="304"/>
      <c r="K754" s="304"/>
      <c r="L754" s="304"/>
      <c r="M754" s="304"/>
      <c r="N754" s="304"/>
      <c r="O754" s="316"/>
      <c r="P754" s="304"/>
      <c r="Q754" s="304"/>
      <c r="R754" s="304"/>
      <c r="S754" s="334"/>
      <c r="T754" s="334"/>
      <c r="U754" s="334"/>
      <c r="V754" s="334"/>
      <c r="W754" s="304"/>
      <c r="X754" s="304"/>
      <c r="Y754" s="402"/>
      <c r="Z754" s="402"/>
      <c r="AA754" s="402"/>
      <c r="AB754" s="402"/>
      <c r="AC754" s="402"/>
      <c r="AD754" s="402"/>
      <c r="AE754" s="402"/>
      <c r="AF754" s="402"/>
      <c r="AG754" s="402"/>
      <c r="AH754" s="402"/>
      <c r="AI754" s="402"/>
      <c r="AJ754" s="402"/>
      <c r="AK754" s="402"/>
      <c r="AL754" s="402"/>
      <c r="AM754" s="401">
        <f t="shared" ref="AM754:AM761" si="2287">SUM(Y754:AL754)</f>
        <v>0</v>
      </c>
      <c r="AN754" s="466"/>
    </row>
    <row r="755" spans="2:40" ht="15" hidden="1">
      <c r="B755" s="1003" t="s">
        <v>318</v>
      </c>
      <c r="C755" s="369"/>
      <c r="D755" s="334"/>
      <c r="E755" s="304"/>
      <c r="F755" s="304"/>
      <c r="G755" s="304"/>
      <c r="H755" s="304"/>
      <c r="I755" s="304"/>
      <c r="J755" s="304"/>
      <c r="K755" s="304"/>
      <c r="L755" s="304"/>
      <c r="M755" s="304"/>
      <c r="N755" s="304"/>
      <c r="O755" s="316"/>
      <c r="P755" s="304"/>
      <c r="Q755" s="304"/>
      <c r="R755" s="304"/>
      <c r="S755" s="334"/>
      <c r="T755" s="334"/>
      <c r="U755" s="334"/>
      <c r="V755" s="334"/>
      <c r="W755" s="304"/>
      <c r="X755" s="304"/>
      <c r="Y755" s="402"/>
      <c r="Z755" s="402"/>
      <c r="AA755" s="402"/>
      <c r="AB755" s="402"/>
      <c r="AC755" s="402"/>
      <c r="AD755" s="402"/>
      <c r="AE755" s="402"/>
      <c r="AF755" s="402"/>
      <c r="AG755" s="402"/>
      <c r="AH755" s="402"/>
      <c r="AI755" s="402"/>
      <c r="AJ755" s="402"/>
      <c r="AK755" s="402"/>
      <c r="AL755" s="402"/>
      <c r="AM755" s="401">
        <f t="shared" si="2287"/>
        <v>0</v>
      </c>
      <c r="AN755" s="466"/>
    </row>
    <row r="756" spans="2:40" ht="15" hidden="1">
      <c r="B756" s="1003" t="s">
        <v>319</v>
      </c>
      <c r="C756" s="369"/>
      <c r="D756" s="334"/>
      <c r="E756" s="304"/>
      <c r="F756" s="304"/>
      <c r="G756" s="304"/>
      <c r="H756" s="304"/>
      <c r="I756" s="304"/>
      <c r="J756" s="304"/>
      <c r="K756" s="304"/>
      <c r="L756" s="304"/>
      <c r="M756" s="304"/>
      <c r="N756" s="304"/>
      <c r="O756" s="316"/>
      <c r="P756" s="304"/>
      <c r="Q756" s="304"/>
      <c r="R756" s="304"/>
      <c r="S756" s="334"/>
      <c r="T756" s="334"/>
      <c r="U756" s="334"/>
      <c r="V756" s="334"/>
      <c r="W756" s="304"/>
      <c r="X756" s="304"/>
      <c r="Y756" s="402"/>
      <c r="Z756" s="402"/>
      <c r="AA756" s="402"/>
      <c r="AB756" s="402"/>
      <c r="AC756" s="402"/>
      <c r="AD756" s="402"/>
      <c r="AE756" s="402"/>
      <c r="AF756" s="402"/>
      <c r="AG756" s="402"/>
      <c r="AH756" s="402"/>
      <c r="AI756" s="402"/>
      <c r="AJ756" s="402"/>
      <c r="AK756" s="402"/>
      <c r="AL756" s="402"/>
      <c r="AM756" s="401">
        <f t="shared" si="2287"/>
        <v>0</v>
      </c>
      <c r="AN756" s="466"/>
    </row>
    <row r="757" spans="2:40" ht="15" hidden="1">
      <c r="B757" s="1003" t="s">
        <v>320</v>
      </c>
      <c r="C757" s="369"/>
      <c r="D757" s="334"/>
      <c r="E757" s="304"/>
      <c r="F757" s="304"/>
      <c r="G757" s="304"/>
      <c r="H757" s="304"/>
      <c r="I757" s="304"/>
      <c r="J757" s="304"/>
      <c r="K757" s="304"/>
      <c r="L757" s="304"/>
      <c r="M757" s="304"/>
      <c r="N757" s="304"/>
      <c r="O757" s="316"/>
      <c r="P757" s="304"/>
      <c r="Q757" s="304"/>
      <c r="R757" s="304"/>
      <c r="S757" s="334"/>
      <c r="T757" s="334"/>
      <c r="U757" s="334"/>
      <c r="V757" s="334"/>
      <c r="W757" s="304"/>
      <c r="X757" s="304"/>
      <c r="Y757" s="402"/>
      <c r="Z757" s="402"/>
      <c r="AA757" s="402"/>
      <c r="AB757" s="402"/>
      <c r="AC757" s="402"/>
      <c r="AD757" s="402"/>
      <c r="AE757" s="402"/>
      <c r="AF757" s="402"/>
      <c r="AG757" s="402"/>
      <c r="AH757" s="402"/>
      <c r="AI757" s="402"/>
      <c r="AJ757" s="402"/>
      <c r="AK757" s="402"/>
      <c r="AL757" s="402"/>
      <c r="AM757" s="401">
        <f t="shared" si="2287"/>
        <v>0</v>
      </c>
      <c r="AN757" s="466"/>
    </row>
    <row r="758" spans="2:40" ht="15" hidden="1">
      <c r="B758" s="1003" t="s">
        <v>321</v>
      </c>
      <c r="C758" s="369"/>
      <c r="D758" s="334"/>
      <c r="E758" s="304"/>
      <c r="F758" s="304"/>
      <c r="G758" s="304"/>
      <c r="H758" s="304"/>
      <c r="I758" s="304"/>
      <c r="J758" s="304"/>
      <c r="K758" s="304"/>
      <c r="L758" s="304"/>
      <c r="M758" s="304"/>
      <c r="N758" s="304"/>
      <c r="O758" s="316"/>
      <c r="P758" s="304"/>
      <c r="Q758" s="304"/>
      <c r="R758" s="304"/>
      <c r="S758" s="334"/>
      <c r="T758" s="334"/>
      <c r="U758" s="334"/>
      <c r="V758" s="334"/>
      <c r="W758" s="304"/>
      <c r="X758" s="304"/>
      <c r="Y758" s="402"/>
      <c r="Z758" s="402"/>
      <c r="AA758" s="402"/>
      <c r="AB758" s="402"/>
      <c r="AC758" s="402"/>
      <c r="AD758" s="402"/>
      <c r="AE758" s="402"/>
      <c r="AF758" s="402">
        <f t="shared" ref="AF758:AL758" si="2288">AF210*AF753</f>
        <v>0</v>
      </c>
      <c r="AG758" s="402">
        <f t="shared" si="2288"/>
        <v>0</v>
      </c>
      <c r="AH758" s="402">
        <f t="shared" si="2288"/>
        <v>0</v>
      </c>
      <c r="AI758" s="402">
        <f t="shared" si="2288"/>
        <v>0</v>
      </c>
      <c r="AJ758" s="402">
        <f t="shared" si="2288"/>
        <v>0</v>
      </c>
      <c r="AK758" s="402">
        <f t="shared" si="2288"/>
        <v>0</v>
      </c>
      <c r="AL758" s="402">
        <f t="shared" si="2288"/>
        <v>0</v>
      </c>
      <c r="AM758" s="401">
        <f t="shared" si="2287"/>
        <v>0</v>
      </c>
      <c r="AN758" s="466"/>
    </row>
    <row r="759" spans="2:40" ht="15" hidden="1">
      <c r="B759" s="1003" t="s">
        <v>322</v>
      </c>
      <c r="C759" s="369"/>
      <c r="D759" s="334"/>
      <c r="E759" s="304"/>
      <c r="F759" s="304"/>
      <c r="G759" s="304"/>
      <c r="H759" s="304"/>
      <c r="I759" s="304"/>
      <c r="J759" s="304"/>
      <c r="K759" s="304"/>
      <c r="L759" s="304"/>
      <c r="M759" s="304"/>
      <c r="N759" s="304"/>
      <c r="O759" s="316"/>
      <c r="P759" s="304"/>
      <c r="Q759" s="304"/>
      <c r="R759" s="304"/>
      <c r="S759" s="334"/>
      <c r="T759" s="334"/>
      <c r="U759" s="334"/>
      <c r="V759" s="334"/>
      <c r="W759" s="304"/>
      <c r="X759" s="304"/>
      <c r="Y759" s="402"/>
      <c r="Z759" s="402"/>
      <c r="AA759" s="402"/>
      <c r="AB759" s="402"/>
      <c r="AC759" s="402"/>
      <c r="AD759" s="402"/>
      <c r="AE759" s="402"/>
      <c r="AF759" s="402">
        <f t="shared" ref="AF759:AL759" si="2289">AF399*AF753</f>
        <v>0</v>
      </c>
      <c r="AG759" s="402">
        <f t="shared" si="2289"/>
        <v>0</v>
      </c>
      <c r="AH759" s="402">
        <f t="shared" si="2289"/>
        <v>0</v>
      </c>
      <c r="AI759" s="402">
        <f t="shared" si="2289"/>
        <v>0</v>
      </c>
      <c r="AJ759" s="402">
        <f t="shared" si="2289"/>
        <v>0</v>
      </c>
      <c r="AK759" s="402">
        <f t="shared" si="2289"/>
        <v>0</v>
      </c>
      <c r="AL759" s="402">
        <f t="shared" si="2289"/>
        <v>0</v>
      </c>
      <c r="AM759" s="401">
        <f t="shared" si="2287"/>
        <v>0</v>
      </c>
      <c r="AN759" s="466"/>
    </row>
    <row r="760" spans="2:40" ht="15" hidden="1">
      <c r="B760" s="1003" t="s">
        <v>323</v>
      </c>
      <c r="C760" s="369"/>
      <c r="D760" s="334"/>
      <c r="E760" s="304"/>
      <c r="F760" s="304"/>
      <c r="G760" s="304"/>
      <c r="H760" s="304"/>
      <c r="I760" s="304"/>
      <c r="J760" s="304"/>
      <c r="K760" s="304"/>
      <c r="L760" s="304"/>
      <c r="M760" s="304"/>
      <c r="N760" s="304"/>
      <c r="O760" s="316"/>
      <c r="P760" s="304"/>
      <c r="Q760" s="304"/>
      <c r="R760" s="304"/>
      <c r="S760" s="334"/>
      <c r="T760" s="334"/>
      <c r="U760" s="334"/>
      <c r="V760" s="334"/>
      <c r="W760" s="304"/>
      <c r="X760" s="304"/>
      <c r="Y760" s="402"/>
      <c r="Z760" s="402"/>
      <c r="AA760" s="402"/>
      <c r="AB760" s="402"/>
      <c r="AC760" s="402"/>
      <c r="AD760" s="402"/>
      <c r="AE760" s="402"/>
      <c r="AF760" s="402">
        <f t="shared" ref="AF760:AL760" si="2290">AF582*AF753</f>
        <v>0</v>
      </c>
      <c r="AG760" s="402">
        <f t="shared" si="2290"/>
        <v>0</v>
      </c>
      <c r="AH760" s="402">
        <f t="shared" si="2290"/>
        <v>0</v>
      </c>
      <c r="AI760" s="402">
        <f t="shared" si="2290"/>
        <v>0</v>
      </c>
      <c r="AJ760" s="402">
        <f t="shared" si="2290"/>
        <v>0</v>
      </c>
      <c r="AK760" s="402">
        <f t="shared" si="2290"/>
        <v>0</v>
      </c>
      <c r="AL760" s="402">
        <f t="shared" si="2290"/>
        <v>0</v>
      </c>
      <c r="AM760" s="401">
        <f t="shared" si="2287"/>
        <v>0</v>
      </c>
      <c r="AN760" s="466"/>
    </row>
    <row r="761" spans="2:40" ht="15" hidden="1">
      <c r="B761" s="1003" t="s">
        <v>324</v>
      </c>
      <c r="C761" s="369"/>
      <c r="D761" s="334"/>
      <c r="E761" s="304"/>
      <c r="F761" s="304"/>
      <c r="G761" s="304"/>
      <c r="H761" s="304"/>
      <c r="I761" s="304"/>
      <c r="J761" s="304"/>
      <c r="K761" s="304"/>
      <c r="L761" s="304"/>
      <c r="M761" s="304"/>
      <c r="N761" s="304"/>
      <c r="O761" s="316"/>
      <c r="P761" s="304"/>
      <c r="Q761" s="304"/>
      <c r="R761" s="304"/>
      <c r="S761" s="334"/>
      <c r="T761" s="334"/>
      <c r="U761" s="334"/>
      <c r="V761" s="334"/>
      <c r="W761" s="304"/>
      <c r="X761" s="304"/>
      <c r="Y761" s="402"/>
      <c r="Z761" s="402"/>
      <c r="AA761" s="402"/>
      <c r="AB761" s="402"/>
      <c r="AC761" s="402"/>
      <c r="AD761" s="402"/>
      <c r="AE761" s="402"/>
      <c r="AF761" s="402">
        <f t="shared" ref="AF761:AL761" si="2291">AF750*AF753</f>
        <v>0</v>
      </c>
      <c r="AG761" s="402">
        <f t="shared" si="2291"/>
        <v>0</v>
      </c>
      <c r="AH761" s="402">
        <f t="shared" si="2291"/>
        <v>0</v>
      </c>
      <c r="AI761" s="402">
        <f t="shared" si="2291"/>
        <v>0</v>
      </c>
      <c r="AJ761" s="402">
        <f t="shared" si="2291"/>
        <v>0</v>
      </c>
      <c r="AK761" s="402">
        <f t="shared" si="2291"/>
        <v>0</v>
      </c>
      <c r="AL761" s="402">
        <f t="shared" si="2291"/>
        <v>0</v>
      </c>
      <c r="AM761" s="401">
        <f t="shared" si="2287"/>
        <v>0</v>
      </c>
      <c r="AN761" s="466"/>
    </row>
    <row r="762" spans="2:40" ht="15.6" hidden="1">
      <c r="B762" s="1009" t="s">
        <v>325</v>
      </c>
      <c r="C762" s="369"/>
      <c r="D762" s="360"/>
      <c r="E762" s="358"/>
      <c r="F762" s="358"/>
      <c r="G762" s="358"/>
      <c r="H762" s="358"/>
      <c r="I762" s="358"/>
      <c r="J762" s="358"/>
      <c r="K762" s="358"/>
      <c r="L762" s="358"/>
      <c r="M762" s="358"/>
      <c r="N762" s="358"/>
      <c r="O762" s="325"/>
      <c r="P762" s="358"/>
      <c r="Q762" s="358"/>
      <c r="R762" s="358"/>
      <c r="S762" s="360"/>
      <c r="T762" s="360"/>
      <c r="U762" s="360"/>
      <c r="V762" s="360"/>
      <c r="W762" s="358"/>
      <c r="X762" s="358"/>
      <c r="Y762" s="370"/>
      <c r="Z762" s="370"/>
      <c r="AA762" s="370"/>
      <c r="AB762" s="370"/>
      <c r="AC762" s="370"/>
      <c r="AD762" s="370"/>
      <c r="AE762" s="370"/>
      <c r="AF762" s="370">
        <f t="shared" ref="AF762:AL762" si="2292">SUM(AF754:AF761)</f>
        <v>0</v>
      </c>
      <c r="AG762" s="370">
        <f t="shared" si="2292"/>
        <v>0</v>
      </c>
      <c r="AH762" s="370">
        <f t="shared" si="2292"/>
        <v>0</v>
      </c>
      <c r="AI762" s="370">
        <f t="shared" si="2292"/>
        <v>0</v>
      </c>
      <c r="AJ762" s="370">
        <f t="shared" si="2292"/>
        <v>0</v>
      </c>
      <c r="AK762" s="370">
        <f t="shared" si="2292"/>
        <v>0</v>
      </c>
      <c r="AL762" s="370">
        <f t="shared" si="2292"/>
        <v>0</v>
      </c>
      <c r="AM762" s="372">
        <f>SUM(AM754:AM761)</f>
        <v>0</v>
      </c>
      <c r="AN762" s="466"/>
    </row>
    <row r="763" spans="2:40" ht="15.6" hidden="1">
      <c r="B763" s="1009" t="s">
        <v>326</v>
      </c>
      <c r="C763" s="369"/>
      <c r="D763" s="374"/>
      <c r="E763" s="358"/>
      <c r="F763" s="358"/>
      <c r="G763" s="358"/>
      <c r="H763" s="358"/>
      <c r="I763" s="358"/>
      <c r="J763" s="358"/>
      <c r="K763" s="358"/>
      <c r="L763" s="358"/>
      <c r="M763" s="358"/>
      <c r="N763" s="358"/>
      <c r="O763" s="325"/>
      <c r="P763" s="358"/>
      <c r="Q763" s="358"/>
      <c r="R763" s="358"/>
      <c r="S763" s="360"/>
      <c r="T763" s="360"/>
      <c r="U763" s="360"/>
      <c r="V763" s="360"/>
      <c r="W763" s="358"/>
      <c r="X763" s="358"/>
      <c r="Y763" s="371"/>
      <c r="Z763" s="371"/>
      <c r="AA763" s="371"/>
      <c r="AB763" s="371"/>
      <c r="AC763" s="371"/>
      <c r="AD763" s="371"/>
      <c r="AE763" s="371"/>
      <c r="AF763" s="371">
        <f t="shared" ref="AF763:AL763" si="2293">AF751*AF753</f>
        <v>0</v>
      </c>
      <c r="AG763" s="371">
        <f t="shared" si="2293"/>
        <v>0</v>
      </c>
      <c r="AH763" s="371">
        <f t="shared" si="2293"/>
        <v>0</v>
      </c>
      <c r="AI763" s="371">
        <f t="shared" si="2293"/>
        <v>0</v>
      </c>
      <c r="AJ763" s="371">
        <f t="shared" si="2293"/>
        <v>0</v>
      </c>
      <c r="AK763" s="371">
        <f t="shared" si="2293"/>
        <v>0</v>
      </c>
      <c r="AL763" s="371">
        <f t="shared" si="2293"/>
        <v>0</v>
      </c>
      <c r="AM763" s="372">
        <f>SUM(Y763:AL763)</f>
        <v>0</v>
      </c>
      <c r="AN763" s="466"/>
    </row>
    <row r="764" spans="2:40" ht="15.6" hidden="1">
      <c r="B764" s="1009" t="s">
        <v>327</v>
      </c>
      <c r="C764" s="369"/>
      <c r="D764" s="374"/>
      <c r="E764" s="358"/>
      <c r="F764" s="358"/>
      <c r="G764" s="358"/>
      <c r="H764" s="358"/>
      <c r="I764" s="358"/>
      <c r="J764" s="358"/>
      <c r="K764" s="358"/>
      <c r="L764" s="358"/>
      <c r="M764" s="358"/>
      <c r="N764" s="358"/>
      <c r="O764" s="325"/>
      <c r="P764" s="358"/>
      <c r="Q764" s="358"/>
      <c r="R764" s="358"/>
      <c r="S764" s="374"/>
      <c r="T764" s="374"/>
      <c r="U764" s="374"/>
      <c r="V764" s="374"/>
      <c r="W764" s="358"/>
      <c r="X764" s="358"/>
      <c r="Y764" s="375"/>
      <c r="Z764" s="375"/>
      <c r="AA764" s="375"/>
      <c r="AB764" s="375"/>
      <c r="AC764" s="375"/>
      <c r="AD764" s="375"/>
      <c r="AE764" s="375"/>
      <c r="AF764" s="375"/>
      <c r="AG764" s="375"/>
      <c r="AH764" s="375"/>
      <c r="AI764" s="375"/>
      <c r="AJ764" s="375"/>
      <c r="AK764" s="375"/>
      <c r="AL764" s="375"/>
      <c r="AM764" s="372">
        <f>AM762-AM763</f>
        <v>0</v>
      </c>
      <c r="AN764" s="466"/>
    </row>
    <row r="765" spans="2:40" ht="15" hidden="1">
      <c r="B765" s="1003"/>
      <c r="C765" s="374"/>
      <c r="D765" s="374"/>
      <c r="E765" s="358"/>
      <c r="F765" s="358"/>
      <c r="G765" s="358"/>
      <c r="H765" s="358"/>
      <c r="I765" s="358"/>
      <c r="J765" s="358"/>
      <c r="K765" s="358"/>
      <c r="L765" s="358"/>
      <c r="M765" s="358"/>
      <c r="N765" s="358"/>
      <c r="O765" s="325"/>
      <c r="P765" s="358"/>
      <c r="Q765" s="358"/>
      <c r="R765" s="358"/>
      <c r="S765" s="374"/>
      <c r="T765" s="369"/>
      <c r="U765" s="374"/>
      <c r="V765" s="374"/>
      <c r="W765" s="358"/>
      <c r="X765" s="358"/>
      <c r="Y765" s="376"/>
      <c r="Z765" s="376"/>
      <c r="AA765" s="376"/>
      <c r="AB765" s="376"/>
      <c r="AC765" s="376"/>
      <c r="AD765" s="376"/>
      <c r="AE765" s="376"/>
      <c r="AF765" s="376"/>
      <c r="AG765" s="376"/>
      <c r="AH765" s="376"/>
      <c r="AI765" s="376"/>
      <c r="AJ765" s="376"/>
      <c r="AK765" s="376"/>
      <c r="AL765" s="376"/>
      <c r="AM765" s="372"/>
      <c r="AN765" s="466"/>
    </row>
    <row r="766" spans="2:40" ht="15" hidden="1">
      <c r="B766" s="1013" t="s">
        <v>328</v>
      </c>
      <c r="C766" s="329"/>
      <c r="D766" s="304"/>
      <c r="E766" s="304"/>
      <c r="F766" s="304"/>
      <c r="G766" s="304"/>
      <c r="H766" s="304"/>
      <c r="I766" s="304"/>
      <c r="J766" s="304"/>
      <c r="K766" s="304"/>
      <c r="L766" s="304"/>
      <c r="M766" s="304"/>
      <c r="N766" s="304"/>
      <c r="O766" s="381"/>
      <c r="P766" s="304"/>
      <c r="Q766" s="304"/>
      <c r="R766" s="304"/>
      <c r="S766" s="329"/>
      <c r="T766" s="334"/>
      <c r="U766" s="334"/>
      <c r="V766" s="304"/>
      <c r="W766" s="304"/>
      <c r="X766" s="334"/>
      <c r="Y766" s="316">
        <f>SUMPRODUCT(E593:E748,Y593:Y748)</f>
        <v>0</v>
      </c>
      <c r="Z766" s="316">
        <f>SUMPRODUCT(E593:E748,Z593:Z748)</f>
        <v>0</v>
      </c>
      <c r="AA766" s="316">
        <f t="shared" ref="AA766:AL766" si="2294">IF(AA591="kw",SUMPRODUCT($N$593:$N$748,$P$593:$P$748,AA593:AA748),SUMPRODUCT($E$593:$E$748,AA593:AA748))</f>
        <v>0</v>
      </c>
      <c r="AB766" s="316">
        <f t="shared" si="2294"/>
        <v>0</v>
      </c>
      <c r="AC766" s="316">
        <f t="shared" si="2294"/>
        <v>0</v>
      </c>
      <c r="AD766" s="316">
        <f t="shared" si="2294"/>
        <v>0</v>
      </c>
      <c r="AE766" s="316">
        <f t="shared" si="2294"/>
        <v>0</v>
      </c>
      <c r="AF766" s="316">
        <f t="shared" si="2294"/>
        <v>0</v>
      </c>
      <c r="AG766" s="316">
        <f t="shared" si="2294"/>
        <v>0</v>
      </c>
      <c r="AH766" s="316">
        <f t="shared" si="2294"/>
        <v>0</v>
      </c>
      <c r="AI766" s="316">
        <f t="shared" si="2294"/>
        <v>0</v>
      </c>
      <c r="AJ766" s="316">
        <f t="shared" si="2294"/>
        <v>0</v>
      </c>
      <c r="AK766" s="316">
        <f t="shared" si="2294"/>
        <v>0</v>
      </c>
      <c r="AL766" s="316">
        <f t="shared" si="2294"/>
        <v>0</v>
      </c>
      <c r="AM766" s="361"/>
    </row>
    <row r="767" spans="2:40" ht="15" hidden="1">
      <c r="B767" s="1014" t="s">
        <v>329</v>
      </c>
      <c r="C767" s="388"/>
      <c r="D767" s="408"/>
      <c r="E767" s="408"/>
      <c r="F767" s="408"/>
      <c r="G767" s="408"/>
      <c r="H767" s="408"/>
      <c r="I767" s="408"/>
      <c r="J767" s="408"/>
      <c r="K767" s="408"/>
      <c r="L767" s="408"/>
      <c r="M767" s="408"/>
      <c r="N767" s="408"/>
      <c r="O767" s="407"/>
      <c r="P767" s="408"/>
      <c r="Q767" s="408"/>
      <c r="R767" s="408"/>
      <c r="S767" s="388"/>
      <c r="T767" s="409"/>
      <c r="U767" s="409"/>
      <c r="V767" s="408"/>
      <c r="W767" s="408"/>
      <c r="X767" s="409"/>
      <c r="Y767" s="350">
        <f>SUMPRODUCT(F593:F748,Y593:Y748)</f>
        <v>0</v>
      </c>
      <c r="Z767" s="350">
        <f>SUMPRODUCT(F593:F748,Z593:Z748)</f>
        <v>0</v>
      </c>
      <c r="AA767" s="350">
        <f t="shared" ref="AA767:AL767" si="2295">IF(AA591="kw",SUMPRODUCT($N$593:$N$748,$Q$593:$Q$748,AA593:AA748),SUMPRODUCT($F$593:$F$748,AA593:AA748))</f>
        <v>0</v>
      </c>
      <c r="AB767" s="350">
        <f t="shared" si="2295"/>
        <v>0</v>
      </c>
      <c r="AC767" s="350">
        <f t="shared" si="2295"/>
        <v>0</v>
      </c>
      <c r="AD767" s="350">
        <f t="shared" si="2295"/>
        <v>0</v>
      </c>
      <c r="AE767" s="350">
        <f t="shared" si="2295"/>
        <v>0</v>
      </c>
      <c r="AF767" s="350">
        <f t="shared" si="2295"/>
        <v>0</v>
      </c>
      <c r="AG767" s="350">
        <f t="shared" si="2295"/>
        <v>0</v>
      </c>
      <c r="AH767" s="350">
        <f t="shared" si="2295"/>
        <v>0</v>
      </c>
      <c r="AI767" s="350">
        <f t="shared" si="2295"/>
        <v>0</v>
      </c>
      <c r="AJ767" s="350">
        <f t="shared" si="2295"/>
        <v>0</v>
      </c>
      <c r="AK767" s="350">
        <f t="shared" si="2295"/>
        <v>0</v>
      </c>
      <c r="AL767" s="350">
        <f t="shared" si="2295"/>
        <v>0</v>
      </c>
      <c r="AM767" s="410"/>
    </row>
    <row r="768" spans="2:40" ht="20.25" hidden="1" customHeight="1">
      <c r="B768" s="1011" t="s">
        <v>226</v>
      </c>
      <c r="C768" s="411"/>
      <c r="D768" s="412"/>
      <c r="E768" s="412"/>
      <c r="F768" s="412"/>
      <c r="G768" s="412"/>
      <c r="H768" s="412"/>
      <c r="I768" s="412"/>
      <c r="J768" s="412"/>
      <c r="K768" s="412"/>
      <c r="L768" s="412"/>
      <c r="M768" s="412"/>
      <c r="N768" s="412"/>
      <c r="O768" s="412"/>
      <c r="P768" s="412"/>
      <c r="Q768" s="412"/>
      <c r="R768" s="412"/>
      <c r="S768" s="395"/>
      <c r="T768" s="396"/>
      <c r="U768" s="412"/>
      <c r="V768" s="412"/>
      <c r="W768" s="412"/>
      <c r="X768" s="412"/>
      <c r="Y768" s="433"/>
      <c r="Z768" s="433"/>
      <c r="AA768" s="433"/>
      <c r="AB768" s="433"/>
      <c r="AC768" s="433"/>
      <c r="AD768" s="433"/>
      <c r="AE768" s="433"/>
      <c r="AF768" s="433"/>
      <c r="AG768" s="433"/>
      <c r="AH768" s="433"/>
      <c r="AI768" s="433"/>
      <c r="AJ768" s="433"/>
      <c r="AK768" s="433"/>
      <c r="AL768" s="433"/>
      <c r="AM768" s="413"/>
    </row>
    <row r="769" spans="1:39" hidden="1"/>
    <row r="770" spans="1:39" hidden="1"/>
    <row r="771" spans="1:39" ht="15.6" hidden="1">
      <c r="B771" s="994" t="s">
        <v>330</v>
      </c>
      <c r="C771" s="306"/>
      <c r="D771" s="616" t="s">
        <v>587</v>
      </c>
      <c r="E771" s="278"/>
      <c r="F771" s="616" t="s">
        <v>598</v>
      </c>
      <c r="G771" s="278"/>
      <c r="H771" s="278"/>
      <c r="I771" s="278"/>
      <c r="J771" s="278"/>
      <c r="K771" s="278"/>
      <c r="L771" s="278"/>
      <c r="M771" s="278"/>
      <c r="N771" s="278"/>
      <c r="O771" s="306"/>
      <c r="P771" s="278"/>
      <c r="Q771" s="278"/>
      <c r="R771" s="278"/>
      <c r="S771" s="278"/>
      <c r="T771" s="278"/>
      <c r="U771" s="278"/>
      <c r="V771" s="278"/>
      <c r="W771" s="278"/>
      <c r="X771" s="278"/>
      <c r="Y771" s="295"/>
      <c r="Z771" s="292"/>
      <c r="AA771" s="292"/>
      <c r="AB771" s="292"/>
      <c r="AC771" s="292"/>
      <c r="AD771" s="292"/>
      <c r="AE771" s="292"/>
      <c r="AF771" s="292"/>
      <c r="AG771" s="292"/>
      <c r="AH771" s="292"/>
      <c r="AI771" s="292"/>
      <c r="AJ771" s="292"/>
      <c r="AK771" s="292"/>
      <c r="AL771" s="292"/>
    </row>
    <row r="772" spans="1:39" ht="33" hidden="1" customHeight="1">
      <c r="B772" s="1076" t="s">
        <v>213</v>
      </c>
      <c r="C772" s="1066" t="s">
        <v>33</v>
      </c>
      <c r="D772" s="309" t="s">
        <v>425</v>
      </c>
      <c r="E772" s="1068" t="s">
        <v>211</v>
      </c>
      <c r="F772" s="1069"/>
      <c r="G772" s="1069"/>
      <c r="H772" s="1069"/>
      <c r="I772" s="1069"/>
      <c r="J772" s="1069"/>
      <c r="K772" s="1069"/>
      <c r="L772" s="1069"/>
      <c r="M772" s="1070"/>
      <c r="N772" s="1074" t="s">
        <v>215</v>
      </c>
      <c r="O772" s="309" t="s">
        <v>426</v>
      </c>
      <c r="P772" s="1068" t="s">
        <v>214</v>
      </c>
      <c r="Q772" s="1069"/>
      <c r="R772" s="1069"/>
      <c r="S772" s="1069"/>
      <c r="T772" s="1069"/>
      <c r="U772" s="1069"/>
      <c r="V772" s="1069"/>
      <c r="W772" s="1069"/>
      <c r="X772" s="1070"/>
      <c r="Y772" s="1071" t="s">
        <v>246</v>
      </c>
      <c r="Z772" s="1072"/>
      <c r="AA772" s="1072"/>
      <c r="AB772" s="1072"/>
      <c r="AC772" s="1072"/>
      <c r="AD772" s="1072"/>
      <c r="AE772" s="1072"/>
      <c r="AF772" s="1072"/>
      <c r="AG772" s="1072"/>
      <c r="AH772" s="1072"/>
      <c r="AI772" s="1072"/>
      <c r="AJ772" s="1072"/>
      <c r="AK772" s="1072"/>
      <c r="AL772" s="1072"/>
      <c r="AM772" s="1073"/>
    </row>
    <row r="773" spans="1:39" ht="65.25" hidden="1" customHeight="1">
      <c r="B773" s="1077"/>
      <c r="C773" s="1067"/>
      <c r="D773" s="310">
        <v>2019</v>
      </c>
      <c r="E773" s="310">
        <v>2020</v>
      </c>
      <c r="F773" s="310">
        <v>2021</v>
      </c>
      <c r="G773" s="310">
        <v>2022</v>
      </c>
      <c r="H773" s="310">
        <v>2023</v>
      </c>
      <c r="I773" s="310">
        <v>2024</v>
      </c>
      <c r="J773" s="310">
        <v>2025</v>
      </c>
      <c r="K773" s="310">
        <v>2026</v>
      </c>
      <c r="L773" s="310">
        <v>2027</v>
      </c>
      <c r="M773" s="310">
        <v>2028</v>
      </c>
      <c r="N773" s="1075"/>
      <c r="O773" s="310">
        <v>2019</v>
      </c>
      <c r="P773" s="310">
        <v>2020</v>
      </c>
      <c r="Q773" s="310">
        <v>2021</v>
      </c>
      <c r="R773" s="310">
        <v>2022</v>
      </c>
      <c r="S773" s="310">
        <v>2023</v>
      </c>
      <c r="T773" s="310">
        <v>2024</v>
      </c>
      <c r="U773" s="310">
        <v>2025</v>
      </c>
      <c r="V773" s="310">
        <v>2026</v>
      </c>
      <c r="W773" s="310">
        <v>2027</v>
      </c>
      <c r="X773" s="310">
        <v>2028</v>
      </c>
      <c r="Y773" s="310" t="str">
        <f>'1.  LRAMVA Summary'!D51</f>
        <v>Residential</v>
      </c>
      <c r="Z773" s="310" t="str">
        <f>'1.  LRAMVA Summary'!E51</f>
        <v>GS&lt;50 kW</v>
      </c>
      <c r="AA773" s="310" t="str">
        <f>'1.  LRAMVA Summary'!F51</f>
        <v>General Service 50 to 4,999 kW</v>
      </c>
      <c r="AB773" s="310" t="str">
        <f>'1.  LRAMVA Summary'!G51</f>
        <v>Large Use</v>
      </c>
      <c r="AC773" s="310" t="str">
        <f>'1.  LRAMVA Summary'!H51</f>
        <v>Large Use</v>
      </c>
      <c r="AD773" s="310" t="str">
        <f>'1.  LRAMVA Summary'!I51</f>
        <v>Street Lighting</v>
      </c>
      <c r="AE773" s="310" t="str">
        <f>'1.  LRAMVA Summary'!J51</f>
        <v>Unmetered Scattered Load</v>
      </c>
      <c r="AF773" s="310" t="str">
        <f>'1.  LRAMVA Summary'!K51</f>
        <v/>
      </c>
      <c r="AG773" s="310" t="str">
        <f>'1.  LRAMVA Summary'!L51</f>
        <v/>
      </c>
      <c r="AH773" s="310" t="str">
        <f>'1.  LRAMVA Summary'!M51</f>
        <v/>
      </c>
      <c r="AI773" s="310" t="str">
        <f>'1.  LRAMVA Summary'!N51</f>
        <v/>
      </c>
      <c r="AJ773" s="310" t="str">
        <f>'1.  LRAMVA Summary'!O51</f>
        <v/>
      </c>
      <c r="AK773" s="310" t="str">
        <f>'1.  LRAMVA Summary'!P51</f>
        <v/>
      </c>
      <c r="AL773" s="310" t="str">
        <f>'1.  LRAMVA Summary'!Q51</f>
        <v/>
      </c>
      <c r="AM773" s="312" t="str">
        <f>'1.  LRAMVA Summary'!R51</f>
        <v>Total</v>
      </c>
    </row>
    <row r="774" spans="1:39" ht="15.75" hidden="1" customHeight="1">
      <c r="A774" s="560"/>
      <c r="B774" s="995" t="s">
        <v>516</v>
      </c>
      <c r="C774" s="314"/>
      <c r="D774" s="314"/>
      <c r="E774" s="314"/>
      <c r="F774" s="314"/>
      <c r="G774" s="314"/>
      <c r="H774" s="314"/>
      <c r="I774" s="314"/>
      <c r="J774" s="314"/>
      <c r="K774" s="314"/>
      <c r="L774" s="314"/>
      <c r="M774" s="314"/>
      <c r="N774" s="315"/>
      <c r="O774" s="314"/>
      <c r="P774" s="314"/>
      <c r="Q774" s="314"/>
      <c r="R774" s="314"/>
      <c r="S774" s="314"/>
      <c r="T774" s="314"/>
      <c r="U774" s="314"/>
      <c r="V774" s="314"/>
      <c r="W774" s="314"/>
      <c r="X774" s="314"/>
      <c r="Y774" s="316" t="str">
        <f>'1.  LRAMVA Summary'!D52</f>
        <v>kWh</v>
      </c>
      <c r="Z774" s="316" t="str">
        <f>'1.  LRAMVA Summary'!E52</f>
        <v>kWh</v>
      </c>
      <c r="AA774" s="316" t="str">
        <f>'1.  LRAMVA Summary'!F52</f>
        <v>kW</v>
      </c>
      <c r="AB774" s="316" t="str">
        <f>'1.  LRAMVA Summary'!G52</f>
        <v>kW</v>
      </c>
      <c r="AC774" s="316" t="str">
        <f>'1.  LRAMVA Summary'!H52</f>
        <v>kW</v>
      </c>
      <c r="AD774" s="316" t="str">
        <f>'1.  LRAMVA Summary'!I52</f>
        <v>kW</v>
      </c>
      <c r="AE774" s="316" t="str">
        <f>'1.  LRAMVA Summary'!J52</f>
        <v>kWh</v>
      </c>
      <c r="AF774" s="316" t="str">
        <f>'1.  LRAMVA Summary'!K52</f>
        <v/>
      </c>
      <c r="AG774" s="316" t="str">
        <f>'1.  LRAMVA Summary'!L52</f>
        <v/>
      </c>
      <c r="AH774" s="316" t="str">
        <f>'1.  LRAMVA Summary'!M52</f>
        <v/>
      </c>
      <c r="AI774" s="316" t="str">
        <f>'1.  LRAMVA Summary'!N52</f>
        <v/>
      </c>
      <c r="AJ774" s="316" t="str">
        <f>'1.  LRAMVA Summary'!O52</f>
        <v/>
      </c>
      <c r="AK774" s="316" t="str">
        <f>'1.  LRAMVA Summary'!P52</f>
        <v/>
      </c>
      <c r="AL774" s="316" t="str">
        <f>'1.  LRAMVA Summary'!Q52</f>
        <v/>
      </c>
      <c r="AM774" s="317"/>
    </row>
    <row r="775" spans="1:39" ht="15.6" hidden="1" outlineLevel="1">
      <c r="A775" s="560"/>
      <c r="B775" s="1016" t="s">
        <v>509</v>
      </c>
      <c r="C775" s="314"/>
      <c r="D775" s="314"/>
      <c r="E775" s="314"/>
      <c r="F775" s="314"/>
      <c r="G775" s="314"/>
      <c r="H775" s="314"/>
      <c r="I775" s="314"/>
      <c r="J775" s="314"/>
      <c r="K775" s="314"/>
      <c r="L775" s="314"/>
      <c r="M775" s="314"/>
      <c r="N775" s="315"/>
      <c r="O775" s="314"/>
      <c r="P775" s="314"/>
      <c r="Q775" s="314"/>
      <c r="R775" s="314"/>
      <c r="S775" s="314"/>
      <c r="T775" s="314"/>
      <c r="U775" s="314"/>
      <c r="V775" s="314"/>
      <c r="W775" s="314"/>
      <c r="X775" s="314"/>
      <c r="Y775" s="316"/>
      <c r="Z775" s="316"/>
      <c r="AA775" s="316"/>
      <c r="AB775" s="316"/>
      <c r="AC775" s="316"/>
      <c r="AD775" s="316"/>
      <c r="AE775" s="316"/>
      <c r="AF775" s="316"/>
      <c r="AG775" s="316"/>
      <c r="AH775" s="316"/>
      <c r="AI775" s="316"/>
      <c r="AJ775" s="316"/>
      <c r="AK775" s="316"/>
      <c r="AL775" s="316"/>
      <c r="AM775" s="317"/>
    </row>
    <row r="776" spans="1:39" ht="15" hidden="1" outlineLevel="1">
      <c r="A776" s="560">
        <v>1</v>
      </c>
      <c r="B776" s="954" t="s">
        <v>95</v>
      </c>
      <c r="C776" s="316" t="s">
        <v>25</v>
      </c>
      <c r="D776" s="320"/>
      <c r="E776" s="320"/>
      <c r="F776" s="320"/>
      <c r="G776" s="320"/>
      <c r="H776" s="320"/>
      <c r="I776" s="320"/>
      <c r="J776" s="320"/>
      <c r="K776" s="320"/>
      <c r="L776" s="320"/>
      <c r="M776" s="320"/>
      <c r="N776" s="316"/>
      <c r="O776" s="320"/>
      <c r="P776" s="320"/>
      <c r="Q776" s="320"/>
      <c r="R776" s="320"/>
      <c r="S776" s="320"/>
      <c r="T776" s="320"/>
      <c r="U776" s="320"/>
      <c r="V776" s="320"/>
      <c r="W776" s="320"/>
      <c r="X776" s="320"/>
      <c r="Y776" s="434"/>
      <c r="Z776" s="434"/>
      <c r="AA776" s="434"/>
      <c r="AB776" s="434"/>
      <c r="AC776" s="434"/>
      <c r="AD776" s="434"/>
      <c r="AE776" s="434"/>
      <c r="AF776" s="434"/>
      <c r="AG776" s="434"/>
      <c r="AH776" s="434"/>
      <c r="AI776" s="434"/>
      <c r="AJ776" s="434"/>
      <c r="AK776" s="434"/>
      <c r="AL776" s="434"/>
      <c r="AM776" s="321">
        <f>SUM(Y776:AL776)</f>
        <v>0</v>
      </c>
    </row>
    <row r="777" spans="1:39" ht="15" hidden="1" outlineLevel="1">
      <c r="A777" s="560"/>
      <c r="B777" s="918" t="s">
        <v>345</v>
      </c>
      <c r="C777" s="316" t="s">
        <v>164</v>
      </c>
      <c r="D777" s="320"/>
      <c r="E777" s="320"/>
      <c r="F777" s="320"/>
      <c r="G777" s="320"/>
      <c r="H777" s="320"/>
      <c r="I777" s="320"/>
      <c r="J777" s="320"/>
      <c r="K777" s="320"/>
      <c r="L777" s="320"/>
      <c r="M777" s="320"/>
      <c r="N777" s="490"/>
      <c r="O777" s="320"/>
      <c r="P777" s="320"/>
      <c r="Q777" s="320"/>
      <c r="R777" s="320"/>
      <c r="S777" s="320"/>
      <c r="T777" s="320"/>
      <c r="U777" s="320"/>
      <c r="V777" s="320"/>
      <c r="W777" s="320"/>
      <c r="X777" s="320"/>
      <c r="Y777" s="435">
        <f>Y776</f>
        <v>0</v>
      </c>
      <c r="Z777" s="435">
        <f t="shared" ref="Z777" si="2296">Z776</f>
        <v>0</v>
      </c>
      <c r="AA777" s="435">
        <f t="shared" ref="AA777" si="2297">AA776</f>
        <v>0</v>
      </c>
      <c r="AB777" s="435">
        <f t="shared" ref="AB777" si="2298">AB776</f>
        <v>0</v>
      </c>
      <c r="AC777" s="435">
        <f t="shared" ref="AC777" si="2299">AC776</f>
        <v>0</v>
      </c>
      <c r="AD777" s="435">
        <f t="shared" ref="AD777" si="2300">AD776</f>
        <v>0</v>
      </c>
      <c r="AE777" s="435">
        <f t="shared" ref="AE777" si="2301">AE776</f>
        <v>0</v>
      </c>
      <c r="AF777" s="435">
        <f t="shared" ref="AF777" si="2302">AF776</f>
        <v>0</v>
      </c>
      <c r="AG777" s="435">
        <f t="shared" ref="AG777" si="2303">AG776</f>
        <v>0</v>
      </c>
      <c r="AH777" s="435">
        <f t="shared" ref="AH777" si="2304">AH776</f>
        <v>0</v>
      </c>
      <c r="AI777" s="435">
        <f t="shared" ref="AI777" si="2305">AI776</f>
        <v>0</v>
      </c>
      <c r="AJ777" s="435">
        <f t="shared" ref="AJ777" si="2306">AJ776</f>
        <v>0</v>
      </c>
      <c r="AK777" s="435">
        <f t="shared" ref="AK777" si="2307">AK776</f>
        <v>0</v>
      </c>
      <c r="AL777" s="435">
        <f t="shared" ref="AL777" si="2308">AL776</f>
        <v>0</v>
      </c>
      <c r="AM777" s="322"/>
    </row>
    <row r="778" spans="1:39" ht="15.6" hidden="1" outlineLevel="1">
      <c r="A778" s="560"/>
      <c r="B778" s="998"/>
      <c r="C778" s="324"/>
      <c r="D778" s="324"/>
      <c r="E778" s="324"/>
      <c r="F778" s="324"/>
      <c r="G778" s="324"/>
      <c r="H778" s="324"/>
      <c r="I778" s="324"/>
      <c r="J778" s="324"/>
      <c r="K778" s="324"/>
      <c r="L778" s="324"/>
      <c r="M778" s="324"/>
      <c r="N778" s="325"/>
      <c r="O778" s="324"/>
      <c r="P778" s="324"/>
      <c r="Q778" s="324"/>
      <c r="R778" s="324"/>
      <c r="S778" s="324"/>
      <c r="T778" s="324"/>
      <c r="U778" s="324"/>
      <c r="V778" s="324"/>
      <c r="W778" s="324"/>
      <c r="X778" s="324"/>
      <c r="Y778" s="436"/>
      <c r="Z778" s="437"/>
      <c r="AA778" s="437"/>
      <c r="AB778" s="437"/>
      <c r="AC778" s="437"/>
      <c r="AD778" s="437"/>
      <c r="AE778" s="437"/>
      <c r="AF778" s="437"/>
      <c r="AG778" s="437"/>
      <c r="AH778" s="437"/>
      <c r="AI778" s="437"/>
      <c r="AJ778" s="437"/>
      <c r="AK778" s="437"/>
      <c r="AL778" s="437"/>
      <c r="AM778" s="327"/>
    </row>
    <row r="779" spans="1:39" ht="15" hidden="1" outlineLevel="1">
      <c r="A779" s="560">
        <v>2</v>
      </c>
      <c r="B779" s="954" t="s">
        <v>96</v>
      </c>
      <c r="C779" s="316" t="s">
        <v>25</v>
      </c>
      <c r="D779" s="320"/>
      <c r="E779" s="320"/>
      <c r="F779" s="320"/>
      <c r="G779" s="320"/>
      <c r="H779" s="320"/>
      <c r="I779" s="320"/>
      <c r="J779" s="320"/>
      <c r="K779" s="320"/>
      <c r="L779" s="320"/>
      <c r="M779" s="320"/>
      <c r="N779" s="316"/>
      <c r="O779" s="320"/>
      <c r="P779" s="320"/>
      <c r="Q779" s="320"/>
      <c r="R779" s="320"/>
      <c r="S779" s="320"/>
      <c r="T779" s="320"/>
      <c r="U779" s="320"/>
      <c r="V779" s="320"/>
      <c r="W779" s="320"/>
      <c r="X779" s="320"/>
      <c r="Y779" s="434"/>
      <c r="Z779" s="434"/>
      <c r="AA779" s="434"/>
      <c r="AB779" s="434"/>
      <c r="AC779" s="434"/>
      <c r="AD779" s="434"/>
      <c r="AE779" s="434"/>
      <c r="AF779" s="434"/>
      <c r="AG779" s="434"/>
      <c r="AH779" s="434"/>
      <c r="AI779" s="434"/>
      <c r="AJ779" s="434"/>
      <c r="AK779" s="434"/>
      <c r="AL779" s="434"/>
      <c r="AM779" s="321">
        <f>SUM(Y779:AL779)</f>
        <v>0</v>
      </c>
    </row>
    <row r="780" spans="1:39" ht="15" hidden="1" outlineLevel="1">
      <c r="A780" s="560"/>
      <c r="B780" s="918" t="s">
        <v>345</v>
      </c>
      <c r="C780" s="316" t="s">
        <v>164</v>
      </c>
      <c r="D780" s="320"/>
      <c r="E780" s="320"/>
      <c r="F780" s="320"/>
      <c r="G780" s="320"/>
      <c r="H780" s="320"/>
      <c r="I780" s="320"/>
      <c r="J780" s="320"/>
      <c r="K780" s="320"/>
      <c r="L780" s="320"/>
      <c r="M780" s="320"/>
      <c r="N780" s="490"/>
      <c r="O780" s="320"/>
      <c r="P780" s="320"/>
      <c r="Q780" s="320"/>
      <c r="R780" s="320"/>
      <c r="S780" s="320"/>
      <c r="T780" s="320"/>
      <c r="U780" s="320"/>
      <c r="V780" s="320"/>
      <c r="W780" s="320"/>
      <c r="X780" s="320"/>
      <c r="Y780" s="435">
        <f>Y779</f>
        <v>0</v>
      </c>
      <c r="Z780" s="435">
        <f t="shared" ref="Z780" si="2309">Z779</f>
        <v>0</v>
      </c>
      <c r="AA780" s="435">
        <f t="shared" ref="AA780" si="2310">AA779</f>
        <v>0</v>
      </c>
      <c r="AB780" s="435">
        <f t="shared" ref="AB780" si="2311">AB779</f>
        <v>0</v>
      </c>
      <c r="AC780" s="435">
        <f t="shared" ref="AC780" si="2312">AC779</f>
        <v>0</v>
      </c>
      <c r="AD780" s="435">
        <f t="shared" ref="AD780" si="2313">AD779</f>
        <v>0</v>
      </c>
      <c r="AE780" s="435">
        <f t="shared" ref="AE780" si="2314">AE779</f>
        <v>0</v>
      </c>
      <c r="AF780" s="435">
        <f t="shared" ref="AF780" si="2315">AF779</f>
        <v>0</v>
      </c>
      <c r="AG780" s="435">
        <f t="shared" ref="AG780" si="2316">AG779</f>
        <v>0</v>
      </c>
      <c r="AH780" s="435">
        <f t="shared" ref="AH780" si="2317">AH779</f>
        <v>0</v>
      </c>
      <c r="AI780" s="435">
        <f t="shared" ref="AI780" si="2318">AI779</f>
        <v>0</v>
      </c>
      <c r="AJ780" s="435">
        <f t="shared" ref="AJ780" si="2319">AJ779</f>
        <v>0</v>
      </c>
      <c r="AK780" s="435">
        <f t="shared" ref="AK780" si="2320">AK779</f>
        <v>0</v>
      </c>
      <c r="AL780" s="435">
        <f t="shared" ref="AL780" si="2321">AL779</f>
        <v>0</v>
      </c>
      <c r="AM780" s="322"/>
    </row>
    <row r="781" spans="1:39" ht="15.6" hidden="1" outlineLevel="1">
      <c r="A781" s="560"/>
      <c r="B781" s="998"/>
      <c r="C781" s="324"/>
      <c r="D781" s="329"/>
      <c r="E781" s="329"/>
      <c r="F781" s="329"/>
      <c r="G781" s="329"/>
      <c r="H781" s="329"/>
      <c r="I781" s="329"/>
      <c r="J781" s="329"/>
      <c r="K781" s="329"/>
      <c r="L781" s="329"/>
      <c r="M781" s="329"/>
      <c r="N781" s="325"/>
      <c r="O781" s="329"/>
      <c r="P781" s="329"/>
      <c r="Q781" s="329"/>
      <c r="R781" s="329"/>
      <c r="S781" s="329"/>
      <c r="T781" s="329"/>
      <c r="U781" s="329"/>
      <c r="V781" s="329"/>
      <c r="W781" s="329"/>
      <c r="X781" s="329"/>
      <c r="Y781" s="436"/>
      <c r="Z781" s="437"/>
      <c r="AA781" s="437"/>
      <c r="AB781" s="437"/>
      <c r="AC781" s="437"/>
      <c r="AD781" s="437"/>
      <c r="AE781" s="437"/>
      <c r="AF781" s="437"/>
      <c r="AG781" s="437"/>
      <c r="AH781" s="437"/>
      <c r="AI781" s="437"/>
      <c r="AJ781" s="437"/>
      <c r="AK781" s="437"/>
      <c r="AL781" s="437"/>
      <c r="AM781" s="327"/>
    </row>
    <row r="782" spans="1:39" ht="15" hidden="1" outlineLevel="1">
      <c r="A782" s="560">
        <v>3</v>
      </c>
      <c r="B782" s="954" t="s">
        <v>97</v>
      </c>
      <c r="C782" s="316" t="s">
        <v>25</v>
      </c>
      <c r="D782" s="320"/>
      <c r="E782" s="320"/>
      <c r="F782" s="320"/>
      <c r="G782" s="320"/>
      <c r="H782" s="320"/>
      <c r="I782" s="320"/>
      <c r="J782" s="320"/>
      <c r="K782" s="320"/>
      <c r="L782" s="320"/>
      <c r="M782" s="320"/>
      <c r="N782" s="316"/>
      <c r="O782" s="320"/>
      <c r="P782" s="320"/>
      <c r="Q782" s="320"/>
      <c r="R782" s="320"/>
      <c r="S782" s="320"/>
      <c r="T782" s="320"/>
      <c r="U782" s="320"/>
      <c r="V782" s="320"/>
      <c r="W782" s="320"/>
      <c r="X782" s="320"/>
      <c r="Y782" s="434"/>
      <c r="Z782" s="434"/>
      <c r="AA782" s="434"/>
      <c r="AB782" s="434"/>
      <c r="AC782" s="434"/>
      <c r="AD782" s="434"/>
      <c r="AE782" s="434"/>
      <c r="AF782" s="434"/>
      <c r="AG782" s="434"/>
      <c r="AH782" s="434"/>
      <c r="AI782" s="434"/>
      <c r="AJ782" s="434"/>
      <c r="AK782" s="434"/>
      <c r="AL782" s="434"/>
      <c r="AM782" s="321">
        <f>SUM(Y782:AL782)</f>
        <v>0</v>
      </c>
    </row>
    <row r="783" spans="1:39" ht="15" hidden="1" outlineLevel="1">
      <c r="A783" s="560"/>
      <c r="B783" s="918" t="s">
        <v>345</v>
      </c>
      <c r="C783" s="316" t="s">
        <v>164</v>
      </c>
      <c r="D783" s="320"/>
      <c r="E783" s="320"/>
      <c r="F783" s="320"/>
      <c r="G783" s="320"/>
      <c r="H783" s="320"/>
      <c r="I783" s="320"/>
      <c r="J783" s="320"/>
      <c r="K783" s="320"/>
      <c r="L783" s="320"/>
      <c r="M783" s="320"/>
      <c r="N783" s="490"/>
      <c r="O783" s="320"/>
      <c r="P783" s="320"/>
      <c r="Q783" s="320"/>
      <c r="R783" s="320"/>
      <c r="S783" s="320"/>
      <c r="T783" s="320"/>
      <c r="U783" s="320"/>
      <c r="V783" s="320"/>
      <c r="W783" s="320"/>
      <c r="X783" s="320"/>
      <c r="Y783" s="435">
        <f>Y782</f>
        <v>0</v>
      </c>
      <c r="Z783" s="435">
        <f t="shared" ref="Z783" si="2322">Z782</f>
        <v>0</v>
      </c>
      <c r="AA783" s="435">
        <f t="shared" ref="AA783" si="2323">AA782</f>
        <v>0</v>
      </c>
      <c r="AB783" s="435">
        <f t="shared" ref="AB783" si="2324">AB782</f>
        <v>0</v>
      </c>
      <c r="AC783" s="435">
        <f t="shared" ref="AC783" si="2325">AC782</f>
        <v>0</v>
      </c>
      <c r="AD783" s="435">
        <f t="shared" ref="AD783" si="2326">AD782</f>
        <v>0</v>
      </c>
      <c r="AE783" s="435">
        <f t="shared" ref="AE783" si="2327">AE782</f>
        <v>0</v>
      </c>
      <c r="AF783" s="435">
        <f t="shared" ref="AF783" si="2328">AF782</f>
        <v>0</v>
      </c>
      <c r="AG783" s="435">
        <f t="shared" ref="AG783" si="2329">AG782</f>
        <v>0</v>
      </c>
      <c r="AH783" s="435">
        <f t="shared" ref="AH783" si="2330">AH782</f>
        <v>0</v>
      </c>
      <c r="AI783" s="435">
        <f t="shared" ref="AI783" si="2331">AI782</f>
        <v>0</v>
      </c>
      <c r="AJ783" s="435">
        <f t="shared" ref="AJ783" si="2332">AJ782</f>
        <v>0</v>
      </c>
      <c r="AK783" s="435">
        <f t="shared" ref="AK783" si="2333">AK782</f>
        <v>0</v>
      </c>
      <c r="AL783" s="435">
        <f t="shared" ref="AL783" si="2334">AL782</f>
        <v>0</v>
      </c>
      <c r="AM783" s="322"/>
    </row>
    <row r="784" spans="1:39" ht="15" hidden="1" outlineLevel="1">
      <c r="A784" s="560"/>
      <c r="B784" s="918"/>
      <c r="C784" s="330"/>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436"/>
      <c r="Z784" s="436"/>
      <c r="AA784" s="436"/>
      <c r="AB784" s="436"/>
      <c r="AC784" s="436"/>
      <c r="AD784" s="436"/>
      <c r="AE784" s="436"/>
      <c r="AF784" s="436"/>
      <c r="AG784" s="436"/>
      <c r="AH784" s="436"/>
      <c r="AI784" s="436"/>
      <c r="AJ784" s="436"/>
      <c r="AK784" s="436"/>
      <c r="AL784" s="436"/>
      <c r="AM784" s="331"/>
    </row>
    <row r="785" spans="1:39" ht="15" hidden="1" outlineLevel="1">
      <c r="A785" s="560">
        <v>4</v>
      </c>
      <c r="B785" s="954" t="s">
        <v>98</v>
      </c>
      <c r="C785" s="316" t="s">
        <v>25</v>
      </c>
      <c r="D785" s="320"/>
      <c r="E785" s="320"/>
      <c r="F785" s="320"/>
      <c r="G785" s="320"/>
      <c r="H785" s="320"/>
      <c r="I785" s="320"/>
      <c r="J785" s="320"/>
      <c r="K785" s="320"/>
      <c r="L785" s="320"/>
      <c r="M785" s="320"/>
      <c r="N785" s="316"/>
      <c r="O785" s="320"/>
      <c r="P785" s="320"/>
      <c r="Q785" s="320"/>
      <c r="R785" s="320"/>
      <c r="S785" s="320"/>
      <c r="T785" s="320"/>
      <c r="U785" s="320"/>
      <c r="V785" s="320"/>
      <c r="W785" s="320"/>
      <c r="X785" s="320"/>
      <c r="Y785" s="439"/>
      <c r="Z785" s="439"/>
      <c r="AA785" s="439"/>
      <c r="AB785" s="439"/>
      <c r="AC785" s="439"/>
      <c r="AD785" s="439"/>
      <c r="AE785" s="439"/>
      <c r="AF785" s="434"/>
      <c r="AG785" s="434"/>
      <c r="AH785" s="434"/>
      <c r="AI785" s="434"/>
      <c r="AJ785" s="434"/>
      <c r="AK785" s="434"/>
      <c r="AL785" s="434"/>
      <c r="AM785" s="321">
        <f>SUM(Y785:AL785)</f>
        <v>0</v>
      </c>
    </row>
    <row r="786" spans="1:39" ht="15" hidden="1" outlineLevel="1">
      <c r="A786" s="560"/>
      <c r="B786" s="918" t="s">
        <v>345</v>
      </c>
      <c r="C786" s="316" t="s">
        <v>164</v>
      </c>
      <c r="D786" s="320"/>
      <c r="E786" s="320"/>
      <c r="F786" s="320"/>
      <c r="G786" s="320"/>
      <c r="H786" s="320"/>
      <c r="I786" s="320"/>
      <c r="J786" s="320"/>
      <c r="K786" s="320"/>
      <c r="L786" s="320"/>
      <c r="M786" s="320"/>
      <c r="N786" s="490"/>
      <c r="O786" s="320"/>
      <c r="P786" s="320"/>
      <c r="Q786" s="320"/>
      <c r="R786" s="320"/>
      <c r="S786" s="320"/>
      <c r="T786" s="320"/>
      <c r="U786" s="320"/>
      <c r="V786" s="320"/>
      <c r="W786" s="320"/>
      <c r="X786" s="320"/>
      <c r="Y786" s="435">
        <f>Y785</f>
        <v>0</v>
      </c>
      <c r="Z786" s="435">
        <f t="shared" ref="Z786" si="2335">Z785</f>
        <v>0</v>
      </c>
      <c r="AA786" s="435">
        <f t="shared" ref="AA786" si="2336">AA785</f>
        <v>0</v>
      </c>
      <c r="AB786" s="435">
        <f t="shared" ref="AB786" si="2337">AB785</f>
        <v>0</v>
      </c>
      <c r="AC786" s="435">
        <f t="shared" ref="AC786" si="2338">AC785</f>
        <v>0</v>
      </c>
      <c r="AD786" s="435">
        <f t="shared" ref="AD786" si="2339">AD785</f>
        <v>0</v>
      </c>
      <c r="AE786" s="435">
        <f t="shared" ref="AE786" si="2340">AE785</f>
        <v>0</v>
      </c>
      <c r="AF786" s="435">
        <f t="shared" ref="AF786" si="2341">AF785</f>
        <v>0</v>
      </c>
      <c r="AG786" s="435">
        <f t="shared" ref="AG786" si="2342">AG785</f>
        <v>0</v>
      </c>
      <c r="AH786" s="435">
        <f t="shared" ref="AH786" si="2343">AH785</f>
        <v>0</v>
      </c>
      <c r="AI786" s="435">
        <f t="shared" ref="AI786" si="2344">AI785</f>
        <v>0</v>
      </c>
      <c r="AJ786" s="435">
        <f t="shared" ref="AJ786" si="2345">AJ785</f>
        <v>0</v>
      </c>
      <c r="AK786" s="435">
        <f t="shared" ref="AK786" si="2346">AK785</f>
        <v>0</v>
      </c>
      <c r="AL786" s="435">
        <f t="shared" ref="AL786" si="2347">AL785</f>
        <v>0</v>
      </c>
      <c r="AM786" s="322"/>
    </row>
    <row r="787" spans="1:39" ht="15" hidden="1" outlineLevel="1">
      <c r="A787" s="560"/>
      <c r="B787" s="918"/>
      <c r="C787" s="330"/>
      <c r="D787" s="329"/>
      <c r="E787" s="329"/>
      <c r="F787" s="329"/>
      <c r="G787" s="329"/>
      <c r="H787" s="329"/>
      <c r="I787" s="329"/>
      <c r="J787" s="329"/>
      <c r="K787" s="329"/>
      <c r="L787" s="329"/>
      <c r="M787" s="329"/>
      <c r="N787" s="316"/>
      <c r="O787" s="329"/>
      <c r="P787" s="329"/>
      <c r="Q787" s="329"/>
      <c r="R787" s="329"/>
      <c r="S787" s="329"/>
      <c r="T787" s="329"/>
      <c r="U787" s="329"/>
      <c r="V787" s="329"/>
      <c r="W787" s="329"/>
      <c r="X787" s="329"/>
      <c r="Y787" s="436"/>
      <c r="Z787" s="436"/>
      <c r="AA787" s="436"/>
      <c r="AB787" s="436"/>
      <c r="AC787" s="436"/>
      <c r="AD787" s="436"/>
      <c r="AE787" s="436"/>
      <c r="AF787" s="436"/>
      <c r="AG787" s="436"/>
      <c r="AH787" s="436"/>
      <c r="AI787" s="436"/>
      <c r="AJ787" s="436"/>
      <c r="AK787" s="436"/>
      <c r="AL787" s="436"/>
      <c r="AM787" s="331"/>
    </row>
    <row r="788" spans="1:39" ht="15.75" hidden="1" customHeight="1" outlineLevel="1">
      <c r="A788" s="560">
        <v>5</v>
      </c>
      <c r="B788" s="954" t="s">
        <v>99</v>
      </c>
      <c r="C788" s="316" t="s">
        <v>25</v>
      </c>
      <c r="D788" s="320"/>
      <c r="E788" s="320"/>
      <c r="F788" s="320"/>
      <c r="G788" s="320"/>
      <c r="H788" s="320"/>
      <c r="I788" s="320"/>
      <c r="J788" s="320"/>
      <c r="K788" s="320"/>
      <c r="L788" s="320"/>
      <c r="M788" s="320"/>
      <c r="N788" s="316"/>
      <c r="O788" s="320"/>
      <c r="P788" s="320"/>
      <c r="Q788" s="320"/>
      <c r="R788" s="320"/>
      <c r="S788" s="320"/>
      <c r="T788" s="320"/>
      <c r="U788" s="320"/>
      <c r="V788" s="320"/>
      <c r="W788" s="320"/>
      <c r="X788" s="320"/>
      <c r="Y788" s="439"/>
      <c r="Z788" s="439"/>
      <c r="AA788" s="439"/>
      <c r="AB788" s="439"/>
      <c r="AC788" s="439"/>
      <c r="AD788" s="439"/>
      <c r="AE788" s="439"/>
      <c r="AF788" s="434"/>
      <c r="AG788" s="434"/>
      <c r="AH788" s="434"/>
      <c r="AI788" s="434"/>
      <c r="AJ788" s="434"/>
      <c r="AK788" s="434"/>
      <c r="AL788" s="434"/>
      <c r="AM788" s="321">
        <f>SUM(Y788:AL788)</f>
        <v>0</v>
      </c>
    </row>
    <row r="789" spans="1:39" ht="20.25" hidden="1" customHeight="1" outlineLevel="1">
      <c r="A789" s="560"/>
      <c r="B789" s="918" t="s">
        <v>345</v>
      </c>
      <c r="C789" s="316" t="s">
        <v>164</v>
      </c>
      <c r="D789" s="320"/>
      <c r="E789" s="320"/>
      <c r="F789" s="320"/>
      <c r="G789" s="320"/>
      <c r="H789" s="320"/>
      <c r="I789" s="320"/>
      <c r="J789" s="320"/>
      <c r="K789" s="320"/>
      <c r="L789" s="320"/>
      <c r="M789" s="320"/>
      <c r="N789" s="490"/>
      <c r="O789" s="320"/>
      <c r="P789" s="320"/>
      <c r="Q789" s="320"/>
      <c r="R789" s="320"/>
      <c r="S789" s="320"/>
      <c r="T789" s="320"/>
      <c r="U789" s="320"/>
      <c r="V789" s="320"/>
      <c r="W789" s="320"/>
      <c r="X789" s="320"/>
      <c r="Y789" s="435">
        <f>Y788</f>
        <v>0</v>
      </c>
      <c r="Z789" s="435">
        <f t="shared" ref="Z789" si="2348">Z788</f>
        <v>0</v>
      </c>
      <c r="AA789" s="435">
        <f t="shared" ref="AA789" si="2349">AA788</f>
        <v>0</v>
      </c>
      <c r="AB789" s="435">
        <f t="shared" ref="AB789" si="2350">AB788</f>
        <v>0</v>
      </c>
      <c r="AC789" s="435">
        <f t="shared" ref="AC789" si="2351">AC788</f>
        <v>0</v>
      </c>
      <c r="AD789" s="435">
        <f t="shared" ref="AD789" si="2352">AD788</f>
        <v>0</v>
      </c>
      <c r="AE789" s="435">
        <f t="shared" ref="AE789" si="2353">AE788</f>
        <v>0</v>
      </c>
      <c r="AF789" s="435">
        <f t="shared" ref="AF789" si="2354">AF788</f>
        <v>0</v>
      </c>
      <c r="AG789" s="435">
        <f t="shared" ref="AG789" si="2355">AG788</f>
        <v>0</v>
      </c>
      <c r="AH789" s="435">
        <f t="shared" ref="AH789" si="2356">AH788</f>
        <v>0</v>
      </c>
      <c r="AI789" s="435">
        <f t="shared" ref="AI789" si="2357">AI788</f>
        <v>0</v>
      </c>
      <c r="AJ789" s="435">
        <f t="shared" ref="AJ789" si="2358">AJ788</f>
        <v>0</v>
      </c>
      <c r="AK789" s="435">
        <f t="shared" ref="AK789" si="2359">AK788</f>
        <v>0</v>
      </c>
      <c r="AL789" s="435">
        <f t="shared" ref="AL789" si="2360">AL788</f>
        <v>0</v>
      </c>
      <c r="AM789" s="322"/>
    </row>
    <row r="790" spans="1:39" ht="15" hidden="1" outlineLevel="1">
      <c r="A790" s="560"/>
      <c r="B790" s="918"/>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446"/>
      <c r="Z790" s="447"/>
      <c r="AA790" s="447"/>
      <c r="AB790" s="447"/>
      <c r="AC790" s="447"/>
      <c r="AD790" s="447"/>
      <c r="AE790" s="447"/>
      <c r="AF790" s="447"/>
      <c r="AG790" s="447"/>
      <c r="AH790" s="447"/>
      <c r="AI790" s="447"/>
      <c r="AJ790" s="447"/>
      <c r="AK790" s="447"/>
      <c r="AL790" s="447"/>
      <c r="AM790" s="322"/>
    </row>
    <row r="791" spans="1:39" ht="15.6" hidden="1" outlineLevel="1">
      <c r="A791" s="560"/>
      <c r="B791" s="999" t="s">
        <v>510</v>
      </c>
      <c r="C791" s="314"/>
      <c r="D791" s="314"/>
      <c r="E791" s="314"/>
      <c r="F791" s="314"/>
      <c r="G791" s="314"/>
      <c r="H791" s="314"/>
      <c r="I791" s="314"/>
      <c r="J791" s="314"/>
      <c r="K791" s="314"/>
      <c r="L791" s="314"/>
      <c r="M791" s="314"/>
      <c r="N791" s="315"/>
      <c r="O791" s="314"/>
      <c r="P791" s="314"/>
      <c r="Q791" s="314"/>
      <c r="R791" s="314"/>
      <c r="S791" s="314"/>
      <c r="T791" s="314"/>
      <c r="U791" s="314"/>
      <c r="V791" s="314"/>
      <c r="W791" s="314"/>
      <c r="X791" s="314"/>
      <c r="Y791" s="438"/>
      <c r="Z791" s="438"/>
      <c r="AA791" s="438"/>
      <c r="AB791" s="438"/>
      <c r="AC791" s="438"/>
      <c r="AD791" s="438"/>
      <c r="AE791" s="438"/>
      <c r="AF791" s="438"/>
      <c r="AG791" s="438"/>
      <c r="AH791" s="438"/>
      <c r="AI791" s="438"/>
      <c r="AJ791" s="438"/>
      <c r="AK791" s="438"/>
      <c r="AL791" s="438"/>
      <c r="AM791" s="317"/>
    </row>
    <row r="792" spans="1:39" ht="15" hidden="1" outlineLevel="1">
      <c r="A792" s="560">
        <v>6</v>
      </c>
      <c r="B792" s="954" t="s">
        <v>100</v>
      </c>
      <c r="C792" s="316" t="s">
        <v>25</v>
      </c>
      <c r="D792" s="320"/>
      <c r="E792" s="320"/>
      <c r="F792" s="320"/>
      <c r="G792" s="320"/>
      <c r="H792" s="320"/>
      <c r="I792" s="320"/>
      <c r="J792" s="320"/>
      <c r="K792" s="320"/>
      <c r="L792" s="320"/>
      <c r="M792" s="320"/>
      <c r="N792" s="320">
        <v>12</v>
      </c>
      <c r="O792" s="320"/>
      <c r="P792" s="320"/>
      <c r="Q792" s="320"/>
      <c r="R792" s="320"/>
      <c r="S792" s="320"/>
      <c r="T792" s="320"/>
      <c r="U792" s="320"/>
      <c r="V792" s="320"/>
      <c r="W792" s="320"/>
      <c r="X792" s="320"/>
      <c r="Y792" s="439"/>
      <c r="Z792" s="439"/>
      <c r="AA792" s="439"/>
      <c r="AB792" s="439"/>
      <c r="AC792" s="439"/>
      <c r="AD792" s="439"/>
      <c r="AE792" s="439"/>
      <c r="AF792" s="439"/>
      <c r="AG792" s="439"/>
      <c r="AH792" s="439"/>
      <c r="AI792" s="439"/>
      <c r="AJ792" s="439"/>
      <c r="AK792" s="439"/>
      <c r="AL792" s="439"/>
      <c r="AM792" s="321">
        <f>SUM(Y792:AL792)</f>
        <v>0</v>
      </c>
    </row>
    <row r="793" spans="1:39" ht="15" hidden="1" outlineLevel="1">
      <c r="A793" s="560"/>
      <c r="B793" s="918" t="s">
        <v>345</v>
      </c>
      <c r="C793" s="316" t="s">
        <v>164</v>
      </c>
      <c r="D793" s="320"/>
      <c r="E793" s="320"/>
      <c r="F793" s="320"/>
      <c r="G793" s="320"/>
      <c r="H793" s="320"/>
      <c r="I793" s="320"/>
      <c r="J793" s="320"/>
      <c r="K793" s="320"/>
      <c r="L793" s="320"/>
      <c r="M793" s="320"/>
      <c r="N793" s="320">
        <f>N792</f>
        <v>12</v>
      </c>
      <c r="O793" s="320"/>
      <c r="P793" s="320"/>
      <c r="Q793" s="320"/>
      <c r="R793" s="320"/>
      <c r="S793" s="320"/>
      <c r="T793" s="320"/>
      <c r="U793" s="320"/>
      <c r="V793" s="320"/>
      <c r="W793" s="320"/>
      <c r="X793" s="320"/>
      <c r="Y793" s="435">
        <f>Y792</f>
        <v>0</v>
      </c>
      <c r="Z793" s="435">
        <f t="shared" ref="Z793" si="2361">Z792</f>
        <v>0</v>
      </c>
      <c r="AA793" s="435">
        <f t="shared" ref="AA793" si="2362">AA792</f>
        <v>0</v>
      </c>
      <c r="AB793" s="435">
        <f t="shared" ref="AB793" si="2363">AB792</f>
        <v>0</v>
      </c>
      <c r="AC793" s="435">
        <f t="shared" ref="AC793" si="2364">AC792</f>
        <v>0</v>
      </c>
      <c r="AD793" s="435">
        <f t="shared" ref="AD793" si="2365">AD792</f>
        <v>0</v>
      </c>
      <c r="AE793" s="435">
        <f t="shared" ref="AE793" si="2366">AE792</f>
        <v>0</v>
      </c>
      <c r="AF793" s="435">
        <f t="shared" ref="AF793" si="2367">AF792</f>
        <v>0</v>
      </c>
      <c r="AG793" s="435">
        <f t="shared" ref="AG793" si="2368">AG792</f>
        <v>0</v>
      </c>
      <c r="AH793" s="435">
        <f t="shared" ref="AH793" si="2369">AH792</f>
        <v>0</v>
      </c>
      <c r="AI793" s="435">
        <f t="shared" ref="AI793" si="2370">AI792</f>
        <v>0</v>
      </c>
      <c r="AJ793" s="435">
        <f t="shared" ref="AJ793" si="2371">AJ792</f>
        <v>0</v>
      </c>
      <c r="AK793" s="435">
        <f t="shared" ref="AK793" si="2372">AK792</f>
        <v>0</v>
      </c>
      <c r="AL793" s="435">
        <f t="shared" ref="AL793" si="2373">AL792</f>
        <v>0</v>
      </c>
      <c r="AM793" s="336"/>
    </row>
    <row r="794" spans="1:39" ht="15" hidden="1" outlineLevel="1">
      <c r="A794" s="560"/>
      <c r="B794" s="1000"/>
      <c r="C794" s="337"/>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440"/>
      <c r="Z794" s="440"/>
      <c r="AA794" s="440"/>
      <c r="AB794" s="440"/>
      <c r="AC794" s="440"/>
      <c r="AD794" s="440"/>
      <c r="AE794" s="440"/>
      <c r="AF794" s="440"/>
      <c r="AG794" s="440"/>
      <c r="AH794" s="440"/>
      <c r="AI794" s="440"/>
      <c r="AJ794" s="440"/>
      <c r="AK794" s="440"/>
      <c r="AL794" s="440"/>
      <c r="AM794" s="338"/>
    </row>
    <row r="795" spans="1:39" ht="15" hidden="1" outlineLevel="1">
      <c r="A795" s="560">
        <v>7</v>
      </c>
      <c r="B795" s="954" t="s">
        <v>101</v>
      </c>
      <c r="C795" s="316" t="s">
        <v>25</v>
      </c>
      <c r="D795" s="320"/>
      <c r="E795" s="320"/>
      <c r="F795" s="320"/>
      <c r="G795" s="320"/>
      <c r="H795" s="320"/>
      <c r="I795" s="320"/>
      <c r="J795" s="320"/>
      <c r="K795" s="320"/>
      <c r="L795" s="320"/>
      <c r="M795" s="320"/>
      <c r="N795" s="320">
        <v>12</v>
      </c>
      <c r="O795" s="320"/>
      <c r="P795" s="320"/>
      <c r="Q795" s="320"/>
      <c r="R795" s="320"/>
      <c r="S795" s="320"/>
      <c r="T795" s="320"/>
      <c r="U795" s="320"/>
      <c r="V795" s="320"/>
      <c r="W795" s="320"/>
      <c r="X795" s="320"/>
      <c r="Y795" s="439"/>
      <c r="Z795" s="439"/>
      <c r="AA795" s="439"/>
      <c r="AB795" s="439"/>
      <c r="AC795" s="439"/>
      <c r="AD795" s="439"/>
      <c r="AE795" s="439"/>
      <c r="AF795" s="439"/>
      <c r="AG795" s="439"/>
      <c r="AH795" s="439"/>
      <c r="AI795" s="439"/>
      <c r="AJ795" s="439"/>
      <c r="AK795" s="439"/>
      <c r="AL795" s="439"/>
      <c r="AM795" s="321">
        <f>SUM(Y795:AL795)</f>
        <v>0</v>
      </c>
    </row>
    <row r="796" spans="1:39" ht="15" hidden="1" outlineLevel="1">
      <c r="A796" s="560"/>
      <c r="B796" s="918" t="s">
        <v>345</v>
      </c>
      <c r="C796" s="316" t="s">
        <v>164</v>
      </c>
      <c r="D796" s="320"/>
      <c r="E796" s="320"/>
      <c r="F796" s="320"/>
      <c r="G796" s="320"/>
      <c r="H796" s="320"/>
      <c r="I796" s="320"/>
      <c r="J796" s="320"/>
      <c r="K796" s="320"/>
      <c r="L796" s="320"/>
      <c r="M796" s="320"/>
      <c r="N796" s="320">
        <f>N795</f>
        <v>12</v>
      </c>
      <c r="O796" s="320"/>
      <c r="P796" s="320"/>
      <c r="Q796" s="320"/>
      <c r="R796" s="320"/>
      <c r="S796" s="320"/>
      <c r="T796" s="320"/>
      <c r="U796" s="320"/>
      <c r="V796" s="320"/>
      <c r="W796" s="320"/>
      <c r="X796" s="320"/>
      <c r="Y796" s="435">
        <f>Y795</f>
        <v>0</v>
      </c>
      <c r="Z796" s="435">
        <f t="shared" ref="Z796" si="2374">Z795</f>
        <v>0</v>
      </c>
      <c r="AA796" s="435">
        <f t="shared" ref="AA796" si="2375">AA795</f>
        <v>0</v>
      </c>
      <c r="AB796" s="435">
        <f t="shared" ref="AB796" si="2376">AB795</f>
        <v>0</v>
      </c>
      <c r="AC796" s="435">
        <f t="shared" ref="AC796" si="2377">AC795</f>
        <v>0</v>
      </c>
      <c r="AD796" s="435">
        <f t="shared" ref="AD796" si="2378">AD795</f>
        <v>0</v>
      </c>
      <c r="AE796" s="435">
        <f t="shared" ref="AE796" si="2379">AE795</f>
        <v>0</v>
      </c>
      <c r="AF796" s="435">
        <f t="shared" ref="AF796" si="2380">AF795</f>
        <v>0</v>
      </c>
      <c r="AG796" s="435">
        <f t="shared" ref="AG796" si="2381">AG795</f>
        <v>0</v>
      </c>
      <c r="AH796" s="435">
        <f t="shared" ref="AH796" si="2382">AH795</f>
        <v>0</v>
      </c>
      <c r="AI796" s="435">
        <f t="shared" ref="AI796" si="2383">AI795</f>
        <v>0</v>
      </c>
      <c r="AJ796" s="435">
        <f t="shared" ref="AJ796" si="2384">AJ795</f>
        <v>0</v>
      </c>
      <c r="AK796" s="435">
        <f t="shared" ref="AK796" si="2385">AK795</f>
        <v>0</v>
      </c>
      <c r="AL796" s="435">
        <f t="shared" ref="AL796" si="2386">AL795</f>
        <v>0</v>
      </c>
      <c r="AM796" s="336"/>
    </row>
    <row r="797" spans="1:39" ht="15" hidden="1" outlineLevel="1">
      <c r="A797" s="560"/>
      <c r="B797" s="1001"/>
      <c r="C797" s="337"/>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440"/>
      <c r="Z797" s="441"/>
      <c r="AA797" s="440"/>
      <c r="AB797" s="440"/>
      <c r="AC797" s="440"/>
      <c r="AD797" s="440"/>
      <c r="AE797" s="440"/>
      <c r="AF797" s="440"/>
      <c r="AG797" s="440"/>
      <c r="AH797" s="440"/>
      <c r="AI797" s="440"/>
      <c r="AJ797" s="440"/>
      <c r="AK797" s="440"/>
      <c r="AL797" s="440"/>
      <c r="AM797" s="338"/>
    </row>
    <row r="798" spans="1:39" ht="15" hidden="1" outlineLevel="1">
      <c r="A798" s="560">
        <v>8</v>
      </c>
      <c r="B798" s="954" t="s">
        <v>102</v>
      </c>
      <c r="C798" s="316" t="s">
        <v>25</v>
      </c>
      <c r="D798" s="320"/>
      <c r="E798" s="320"/>
      <c r="F798" s="320"/>
      <c r="G798" s="320"/>
      <c r="H798" s="320"/>
      <c r="I798" s="320"/>
      <c r="J798" s="320"/>
      <c r="K798" s="320"/>
      <c r="L798" s="320"/>
      <c r="M798" s="320"/>
      <c r="N798" s="320">
        <v>12</v>
      </c>
      <c r="O798" s="320"/>
      <c r="P798" s="320"/>
      <c r="Q798" s="320"/>
      <c r="R798" s="320"/>
      <c r="S798" s="320"/>
      <c r="T798" s="320"/>
      <c r="U798" s="320"/>
      <c r="V798" s="320"/>
      <c r="W798" s="320"/>
      <c r="X798" s="320"/>
      <c r="Y798" s="439"/>
      <c r="Z798" s="439"/>
      <c r="AA798" s="439"/>
      <c r="AB798" s="439"/>
      <c r="AC798" s="439"/>
      <c r="AD798" s="439"/>
      <c r="AE798" s="439"/>
      <c r="AF798" s="439"/>
      <c r="AG798" s="439"/>
      <c r="AH798" s="439"/>
      <c r="AI798" s="439"/>
      <c r="AJ798" s="439"/>
      <c r="AK798" s="439"/>
      <c r="AL798" s="439"/>
      <c r="AM798" s="321">
        <f>SUM(Y798:AL798)</f>
        <v>0</v>
      </c>
    </row>
    <row r="799" spans="1:39" ht="15" hidden="1" outlineLevel="1">
      <c r="A799" s="560"/>
      <c r="B799" s="918" t="s">
        <v>345</v>
      </c>
      <c r="C799" s="316" t="s">
        <v>164</v>
      </c>
      <c r="D799" s="320"/>
      <c r="E799" s="320"/>
      <c r="F799" s="320"/>
      <c r="G799" s="320"/>
      <c r="H799" s="320"/>
      <c r="I799" s="320"/>
      <c r="J799" s="320"/>
      <c r="K799" s="320"/>
      <c r="L799" s="320"/>
      <c r="M799" s="320"/>
      <c r="N799" s="320">
        <f>N798</f>
        <v>12</v>
      </c>
      <c r="O799" s="320"/>
      <c r="P799" s="320"/>
      <c r="Q799" s="320"/>
      <c r="R799" s="320"/>
      <c r="S799" s="320"/>
      <c r="T799" s="320"/>
      <c r="U799" s="320"/>
      <c r="V799" s="320"/>
      <c r="W799" s="320"/>
      <c r="X799" s="320"/>
      <c r="Y799" s="435">
        <f>Y798</f>
        <v>0</v>
      </c>
      <c r="Z799" s="435">
        <f t="shared" ref="Z799" si="2387">Z798</f>
        <v>0</v>
      </c>
      <c r="AA799" s="435">
        <f t="shared" ref="AA799" si="2388">AA798</f>
        <v>0</v>
      </c>
      <c r="AB799" s="435">
        <f t="shared" ref="AB799" si="2389">AB798</f>
        <v>0</v>
      </c>
      <c r="AC799" s="435">
        <f t="shared" ref="AC799" si="2390">AC798</f>
        <v>0</v>
      </c>
      <c r="AD799" s="435">
        <f t="shared" ref="AD799" si="2391">AD798</f>
        <v>0</v>
      </c>
      <c r="AE799" s="435">
        <f t="shared" ref="AE799" si="2392">AE798</f>
        <v>0</v>
      </c>
      <c r="AF799" s="435">
        <f t="shared" ref="AF799" si="2393">AF798</f>
        <v>0</v>
      </c>
      <c r="AG799" s="435">
        <f t="shared" ref="AG799" si="2394">AG798</f>
        <v>0</v>
      </c>
      <c r="AH799" s="435">
        <f t="shared" ref="AH799" si="2395">AH798</f>
        <v>0</v>
      </c>
      <c r="AI799" s="435">
        <f t="shared" ref="AI799" si="2396">AI798</f>
        <v>0</v>
      </c>
      <c r="AJ799" s="435">
        <f t="shared" ref="AJ799" si="2397">AJ798</f>
        <v>0</v>
      </c>
      <c r="AK799" s="435">
        <f t="shared" ref="AK799" si="2398">AK798</f>
        <v>0</v>
      </c>
      <c r="AL799" s="435">
        <f t="shared" ref="AL799" si="2399">AL798</f>
        <v>0</v>
      </c>
      <c r="AM799" s="336"/>
    </row>
    <row r="800" spans="1:39" ht="15" hidden="1" outlineLevel="1">
      <c r="A800" s="560"/>
      <c r="B800" s="1001"/>
      <c r="C800" s="337"/>
      <c r="D800" s="341"/>
      <c r="E800" s="341"/>
      <c r="F800" s="341"/>
      <c r="G800" s="341"/>
      <c r="H800" s="341"/>
      <c r="I800" s="341"/>
      <c r="J800" s="341"/>
      <c r="K800" s="341"/>
      <c r="L800" s="341"/>
      <c r="M800" s="341"/>
      <c r="N800" s="316"/>
      <c r="O800" s="341"/>
      <c r="P800" s="341"/>
      <c r="Q800" s="341"/>
      <c r="R800" s="341"/>
      <c r="S800" s="341"/>
      <c r="T800" s="341"/>
      <c r="U800" s="341"/>
      <c r="V800" s="341"/>
      <c r="W800" s="341"/>
      <c r="X800" s="341"/>
      <c r="Y800" s="440"/>
      <c r="Z800" s="441"/>
      <c r="AA800" s="440"/>
      <c r="AB800" s="440"/>
      <c r="AC800" s="440"/>
      <c r="AD800" s="440"/>
      <c r="AE800" s="440"/>
      <c r="AF800" s="440"/>
      <c r="AG800" s="440"/>
      <c r="AH800" s="440"/>
      <c r="AI800" s="440"/>
      <c r="AJ800" s="440"/>
      <c r="AK800" s="440"/>
      <c r="AL800" s="440"/>
      <c r="AM800" s="338"/>
    </row>
    <row r="801" spans="1:39" ht="15" hidden="1" outlineLevel="1">
      <c r="A801" s="560">
        <v>9</v>
      </c>
      <c r="B801" s="954" t="s">
        <v>103</v>
      </c>
      <c r="C801" s="316" t="s">
        <v>25</v>
      </c>
      <c r="D801" s="320"/>
      <c r="E801" s="320"/>
      <c r="F801" s="320"/>
      <c r="G801" s="320"/>
      <c r="H801" s="320"/>
      <c r="I801" s="320"/>
      <c r="J801" s="320"/>
      <c r="K801" s="320"/>
      <c r="L801" s="320"/>
      <c r="M801" s="320"/>
      <c r="N801" s="320">
        <v>12</v>
      </c>
      <c r="O801" s="320"/>
      <c r="P801" s="320"/>
      <c r="Q801" s="320"/>
      <c r="R801" s="320"/>
      <c r="S801" s="320"/>
      <c r="T801" s="320"/>
      <c r="U801" s="320"/>
      <c r="V801" s="320"/>
      <c r="W801" s="320"/>
      <c r="X801" s="320"/>
      <c r="Y801" s="439"/>
      <c r="Z801" s="439"/>
      <c r="AA801" s="439"/>
      <c r="AB801" s="439"/>
      <c r="AC801" s="439"/>
      <c r="AD801" s="439"/>
      <c r="AE801" s="439"/>
      <c r="AF801" s="439"/>
      <c r="AG801" s="439"/>
      <c r="AH801" s="439"/>
      <c r="AI801" s="439"/>
      <c r="AJ801" s="439"/>
      <c r="AK801" s="439"/>
      <c r="AL801" s="439"/>
      <c r="AM801" s="321">
        <f>SUM(Y801:AL801)</f>
        <v>0</v>
      </c>
    </row>
    <row r="802" spans="1:39" ht="15" hidden="1" outlineLevel="1">
      <c r="A802" s="560"/>
      <c r="B802" s="918" t="s">
        <v>345</v>
      </c>
      <c r="C802" s="316" t="s">
        <v>164</v>
      </c>
      <c r="D802" s="320"/>
      <c r="E802" s="320"/>
      <c r="F802" s="320"/>
      <c r="G802" s="320"/>
      <c r="H802" s="320"/>
      <c r="I802" s="320"/>
      <c r="J802" s="320"/>
      <c r="K802" s="320"/>
      <c r="L802" s="320"/>
      <c r="M802" s="320"/>
      <c r="N802" s="320">
        <f>N801</f>
        <v>12</v>
      </c>
      <c r="O802" s="320"/>
      <c r="P802" s="320"/>
      <c r="Q802" s="320"/>
      <c r="R802" s="320"/>
      <c r="S802" s="320"/>
      <c r="T802" s="320"/>
      <c r="U802" s="320"/>
      <c r="V802" s="320"/>
      <c r="W802" s="320"/>
      <c r="X802" s="320"/>
      <c r="Y802" s="435">
        <f>Y801</f>
        <v>0</v>
      </c>
      <c r="Z802" s="435">
        <f t="shared" ref="Z802" si="2400">Z801</f>
        <v>0</v>
      </c>
      <c r="AA802" s="435">
        <f t="shared" ref="AA802" si="2401">AA801</f>
        <v>0</v>
      </c>
      <c r="AB802" s="435">
        <f t="shared" ref="AB802" si="2402">AB801</f>
        <v>0</v>
      </c>
      <c r="AC802" s="435">
        <f t="shared" ref="AC802" si="2403">AC801</f>
        <v>0</v>
      </c>
      <c r="AD802" s="435">
        <f t="shared" ref="AD802" si="2404">AD801</f>
        <v>0</v>
      </c>
      <c r="AE802" s="435">
        <f t="shared" ref="AE802" si="2405">AE801</f>
        <v>0</v>
      </c>
      <c r="AF802" s="435">
        <f t="shared" ref="AF802" si="2406">AF801</f>
        <v>0</v>
      </c>
      <c r="AG802" s="435">
        <f t="shared" ref="AG802" si="2407">AG801</f>
        <v>0</v>
      </c>
      <c r="AH802" s="435">
        <f t="shared" ref="AH802" si="2408">AH801</f>
        <v>0</v>
      </c>
      <c r="AI802" s="435">
        <f t="shared" ref="AI802" si="2409">AI801</f>
        <v>0</v>
      </c>
      <c r="AJ802" s="435">
        <f t="shared" ref="AJ802" si="2410">AJ801</f>
        <v>0</v>
      </c>
      <c r="AK802" s="435">
        <f t="shared" ref="AK802" si="2411">AK801</f>
        <v>0</v>
      </c>
      <c r="AL802" s="435">
        <f t="shared" ref="AL802" si="2412">AL801</f>
        <v>0</v>
      </c>
      <c r="AM802" s="336"/>
    </row>
    <row r="803" spans="1:39" ht="15" hidden="1" outlineLevel="1">
      <c r="A803" s="560"/>
      <c r="B803" s="1001"/>
      <c r="C803" s="337"/>
      <c r="D803" s="341"/>
      <c r="E803" s="341"/>
      <c r="F803" s="341"/>
      <c r="G803" s="341"/>
      <c r="H803" s="341"/>
      <c r="I803" s="341"/>
      <c r="J803" s="341"/>
      <c r="K803" s="341"/>
      <c r="L803" s="341"/>
      <c r="M803" s="341"/>
      <c r="N803" s="316"/>
      <c r="O803" s="341"/>
      <c r="P803" s="341"/>
      <c r="Q803" s="341"/>
      <c r="R803" s="341"/>
      <c r="S803" s="341"/>
      <c r="T803" s="341"/>
      <c r="U803" s="341"/>
      <c r="V803" s="341"/>
      <c r="W803" s="341"/>
      <c r="X803" s="341"/>
      <c r="Y803" s="440"/>
      <c r="Z803" s="440"/>
      <c r="AA803" s="440"/>
      <c r="AB803" s="440"/>
      <c r="AC803" s="440"/>
      <c r="AD803" s="440"/>
      <c r="AE803" s="440"/>
      <c r="AF803" s="440"/>
      <c r="AG803" s="440"/>
      <c r="AH803" s="440"/>
      <c r="AI803" s="440"/>
      <c r="AJ803" s="440"/>
      <c r="AK803" s="440"/>
      <c r="AL803" s="440"/>
      <c r="AM803" s="338"/>
    </row>
    <row r="804" spans="1:39" ht="15" hidden="1" outlineLevel="1">
      <c r="A804" s="560">
        <v>10</v>
      </c>
      <c r="B804" s="954" t="s">
        <v>104</v>
      </c>
      <c r="C804" s="316" t="s">
        <v>25</v>
      </c>
      <c r="D804" s="320"/>
      <c r="E804" s="320"/>
      <c r="F804" s="320"/>
      <c r="G804" s="320"/>
      <c r="H804" s="320"/>
      <c r="I804" s="320"/>
      <c r="J804" s="320"/>
      <c r="K804" s="320"/>
      <c r="L804" s="320"/>
      <c r="M804" s="320"/>
      <c r="N804" s="320">
        <v>3</v>
      </c>
      <c r="O804" s="320"/>
      <c r="P804" s="320"/>
      <c r="Q804" s="320"/>
      <c r="R804" s="320"/>
      <c r="S804" s="320"/>
      <c r="T804" s="320"/>
      <c r="U804" s="320"/>
      <c r="V804" s="320"/>
      <c r="W804" s="320"/>
      <c r="X804" s="320"/>
      <c r="Y804" s="439"/>
      <c r="Z804" s="439"/>
      <c r="AA804" s="439"/>
      <c r="AB804" s="439"/>
      <c r="AC804" s="439"/>
      <c r="AD804" s="439"/>
      <c r="AE804" s="439"/>
      <c r="AF804" s="439"/>
      <c r="AG804" s="439"/>
      <c r="AH804" s="439"/>
      <c r="AI804" s="439"/>
      <c r="AJ804" s="439"/>
      <c r="AK804" s="439"/>
      <c r="AL804" s="439"/>
      <c r="AM804" s="321">
        <f>SUM(Y804:AL804)</f>
        <v>0</v>
      </c>
    </row>
    <row r="805" spans="1:39" ht="15" hidden="1" outlineLevel="1">
      <c r="A805" s="560"/>
      <c r="B805" s="918" t="s">
        <v>345</v>
      </c>
      <c r="C805" s="316" t="s">
        <v>164</v>
      </c>
      <c r="D805" s="320"/>
      <c r="E805" s="320"/>
      <c r="F805" s="320"/>
      <c r="G805" s="320"/>
      <c r="H805" s="320"/>
      <c r="I805" s="320"/>
      <c r="J805" s="320"/>
      <c r="K805" s="320"/>
      <c r="L805" s="320"/>
      <c r="M805" s="320"/>
      <c r="N805" s="320">
        <f>N804</f>
        <v>3</v>
      </c>
      <c r="O805" s="320"/>
      <c r="P805" s="320"/>
      <c r="Q805" s="320"/>
      <c r="R805" s="320"/>
      <c r="S805" s="320"/>
      <c r="T805" s="320"/>
      <c r="U805" s="320"/>
      <c r="V805" s="320"/>
      <c r="W805" s="320"/>
      <c r="X805" s="320"/>
      <c r="Y805" s="435">
        <f>Y804</f>
        <v>0</v>
      </c>
      <c r="Z805" s="435">
        <f t="shared" ref="Z805" si="2413">Z804</f>
        <v>0</v>
      </c>
      <c r="AA805" s="435">
        <f t="shared" ref="AA805" si="2414">AA804</f>
        <v>0</v>
      </c>
      <c r="AB805" s="435">
        <f t="shared" ref="AB805" si="2415">AB804</f>
        <v>0</v>
      </c>
      <c r="AC805" s="435">
        <f t="shared" ref="AC805" si="2416">AC804</f>
        <v>0</v>
      </c>
      <c r="AD805" s="435">
        <f t="shared" ref="AD805" si="2417">AD804</f>
        <v>0</v>
      </c>
      <c r="AE805" s="435">
        <f t="shared" ref="AE805" si="2418">AE804</f>
        <v>0</v>
      </c>
      <c r="AF805" s="435">
        <f t="shared" ref="AF805" si="2419">AF804</f>
        <v>0</v>
      </c>
      <c r="AG805" s="435">
        <f t="shared" ref="AG805" si="2420">AG804</f>
        <v>0</v>
      </c>
      <c r="AH805" s="435">
        <f t="shared" ref="AH805" si="2421">AH804</f>
        <v>0</v>
      </c>
      <c r="AI805" s="435">
        <f t="shared" ref="AI805" si="2422">AI804</f>
        <v>0</v>
      </c>
      <c r="AJ805" s="435">
        <f t="shared" ref="AJ805" si="2423">AJ804</f>
        <v>0</v>
      </c>
      <c r="AK805" s="435">
        <f t="shared" ref="AK805" si="2424">AK804</f>
        <v>0</v>
      </c>
      <c r="AL805" s="435">
        <f t="shared" ref="AL805" si="2425">AL804</f>
        <v>0</v>
      </c>
      <c r="AM805" s="336"/>
    </row>
    <row r="806" spans="1:39" ht="15" hidden="1" outlineLevel="1">
      <c r="A806" s="560"/>
      <c r="B806" s="1001"/>
      <c r="C806" s="337"/>
      <c r="D806" s="341"/>
      <c r="E806" s="341"/>
      <c r="F806" s="341"/>
      <c r="G806" s="341"/>
      <c r="H806" s="341"/>
      <c r="I806" s="341"/>
      <c r="J806" s="341"/>
      <c r="K806" s="341"/>
      <c r="L806" s="341"/>
      <c r="M806" s="341"/>
      <c r="N806" s="316"/>
      <c r="O806" s="341"/>
      <c r="P806" s="341"/>
      <c r="Q806" s="341"/>
      <c r="R806" s="341"/>
      <c r="S806" s="341"/>
      <c r="T806" s="341"/>
      <c r="U806" s="341"/>
      <c r="V806" s="341"/>
      <c r="W806" s="341"/>
      <c r="X806" s="341"/>
      <c r="Y806" s="440"/>
      <c r="Z806" s="441"/>
      <c r="AA806" s="440"/>
      <c r="AB806" s="440"/>
      <c r="AC806" s="440"/>
      <c r="AD806" s="440"/>
      <c r="AE806" s="440"/>
      <c r="AF806" s="440"/>
      <c r="AG806" s="440"/>
      <c r="AH806" s="440"/>
      <c r="AI806" s="440"/>
      <c r="AJ806" s="440"/>
      <c r="AK806" s="440"/>
      <c r="AL806" s="440"/>
      <c r="AM806" s="338"/>
    </row>
    <row r="807" spans="1:39" ht="15.6" hidden="1" outlineLevel="1">
      <c r="A807" s="560"/>
      <c r="B807" s="996" t="s">
        <v>10</v>
      </c>
      <c r="C807" s="314"/>
      <c r="D807" s="314"/>
      <c r="E807" s="314"/>
      <c r="F807" s="314"/>
      <c r="G807" s="314"/>
      <c r="H807" s="314"/>
      <c r="I807" s="314"/>
      <c r="J807" s="314"/>
      <c r="K807" s="314"/>
      <c r="L807" s="314"/>
      <c r="M807" s="314"/>
      <c r="N807" s="315"/>
      <c r="O807" s="314"/>
      <c r="P807" s="314"/>
      <c r="Q807" s="314"/>
      <c r="R807" s="314"/>
      <c r="S807" s="314"/>
      <c r="T807" s="314"/>
      <c r="U807" s="314"/>
      <c r="V807" s="314"/>
      <c r="W807" s="314"/>
      <c r="X807" s="314"/>
      <c r="Y807" s="438"/>
      <c r="Z807" s="438"/>
      <c r="AA807" s="438"/>
      <c r="AB807" s="438"/>
      <c r="AC807" s="438"/>
      <c r="AD807" s="438"/>
      <c r="AE807" s="438"/>
      <c r="AF807" s="438"/>
      <c r="AG807" s="438"/>
      <c r="AH807" s="438"/>
      <c r="AI807" s="438"/>
      <c r="AJ807" s="438"/>
      <c r="AK807" s="438"/>
      <c r="AL807" s="438"/>
      <c r="AM807" s="317"/>
    </row>
    <row r="808" spans="1:39" ht="15" hidden="1" outlineLevel="1">
      <c r="A808" s="560">
        <v>11</v>
      </c>
      <c r="B808" s="954" t="s">
        <v>105</v>
      </c>
      <c r="C808" s="316" t="s">
        <v>25</v>
      </c>
      <c r="D808" s="320"/>
      <c r="E808" s="320"/>
      <c r="F808" s="320"/>
      <c r="G808" s="320"/>
      <c r="H808" s="320"/>
      <c r="I808" s="320"/>
      <c r="J808" s="320"/>
      <c r="K808" s="320"/>
      <c r="L808" s="320"/>
      <c r="M808" s="320"/>
      <c r="N808" s="320">
        <v>12</v>
      </c>
      <c r="O808" s="320"/>
      <c r="P808" s="320"/>
      <c r="Q808" s="320"/>
      <c r="R808" s="320"/>
      <c r="S808" s="320"/>
      <c r="T808" s="320"/>
      <c r="U808" s="320"/>
      <c r="V808" s="320"/>
      <c r="W808" s="320"/>
      <c r="X808" s="320"/>
      <c r="Y808" s="450"/>
      <c r="Z808" s="439"/>
      <c r="AA808" s="439"/>
      <c r="AB808" s="439"/>
      <c r="AC808" s="439"/>
      <c r="AD808" s="439"/>
      <c r="AE808" s="439"/>
      <c r="AF808" s="439"/>
      <c r="AG808" s="439"/>
      <c r="AH808" s="439"/>
      <c r="AI808" s="439"/>
      <c r="AJ808" s="439"/>
      <c r="AK808" s="439"/>
      <c r="AL808" s="439"/>
      <c r="AM808" s="321">
        <f>SUM(Y808:AL808)</f>
        <v>0</v>
      </c>
    </row>
    <row r="809" spans="1:39" ht="15" hidden="1" outlineLevel="1">
      <c r="A809" s="560"/>
      <c r="B809" s="918" t="s">
        <v>345</v>
      </c>
      <c r="C809" s="316" t="s">
        <v>164</v>
      </c>
      <c r="D809" s="320"/>
      <c r="E809" s="320"/>
      <c r="F809" s="320"/>
      <c r="G809" s="320"/>
      <c r="H809" s="320"/>
      <c r="I809" s="320"/>
      <c r="J809" s="320"/>
      <c r="K809" s="320"/>
      <c r="L809" s="320"/>
      <c r="M809" s="320"/>
      <c r="N809" s="320">
        <f>N808</f>
        <v>12</v>
      </c>
      <c r="O809" s="320"/>
      <c r="P809" s="320"/>
      <c r="Q809" s="320"/>
      <c r="R809" s="320"/>
      <c r="S809" s="320"/>
      <c r="T809" s="320"/>
      <c r="U809" s="320"/>
      <c r="V809" s="320"/>
      <c r="W809" s="320"/>
      <c r="X809" s="320"/>
      <c r="Y809" s="435">
        <f>Y808</f>
        <v>0</v>
      </c>
      <c r="Z809" s="435">
        <f t="shared" ref="Z809" si="2426">Z808</f>
        <v>0</v>
      </c>
      <c r="AA809" s="435">
        <f t="shared" ref="AA809" si="2427">AA808</f>
        <v>0</v>
      </c>
      <c r="AB809" s="435">
        <f t="shared" ref="AB809" si="2428">AB808</f>
        <v>0</v>
      </c>
      <c r="AC809" s="435">
        <f t="shared" ref="AC809" si="2429">AC808</f>
        <v>0</v>
      </c>
      <c r="AD809" s="435">
        <f t="shared" ref="AD809" si="2430">AD808</f>
        <v>0</v>
      </c>
      <c r="AE809" s="435">
        <f t="shared" ref="AE809" si="2431">AE808</f>
        <v>0</v>
      </c>
      <c r="AF809" s="435">
        <f t="shared" ref="AF809" si="2432">AF808</f>
        <v>0</v>
      </c>
      <c r="AG809" s="435">
        <f t="shared" ref="AG809" si="2433">AG808</f>
        <v>0</v>
      </c>
      <c r="AH809" s="435">
        <f t="shared" ref="AH809" si="2434">AH808</f>
        <v>0</v>
      </c>
      <c r="AI809" s="435">
        <f t="shared" ref="AI809" si="2435">AI808</f>
        <v>0</v>
      </c>
      <c r="AJ809" s="435">
        <f t="shared" ref="AJ809" si="2436">AJ808</f>
        <v>0</v>
      </c>
      <c r="AK809" s="435">
        <f t="shared" ref="AK809" si="2437">AK808</f>
        <v>0</v>
      </c>
      <c r="AL809" s="435">
        <f t="shared" ref="AL809" si="2438">AL808</f>
        <v>0</v>
      </c>
      <c r="AM809" s="322"/>
    </row>
    <row r="810" spans="1:39" ht="15" hidden="1" outlineLevel="1">
      <c r="A810" s="560"/>
      <c r="B810" s="1002"/>
      <c r="C810" s="330"/>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436"/>
      <c r="Z810" s="445"/>
      <c r="AA810" s="445"/>
      <c r="AB810" s="445"/>
      <c r="AC810" s="445"/>
      <c r="AD810" s="445"/>
      <c r="AE810" s="445"/>
      <c r="AF810" s="445"/>
      <c r="AG810" s="445"/>
      <c r="AH810" s="445"/>
      <c r="AI810" s="445"/>
      <c r="AJ810" s="445"/>
      <c r="AK810" s="445"/>
      <c r="AL810" s="445"/>
      <c r="AM810" s="331"/>
    </row>
    <row r="811" spans="1:39" ht="30" hidden="1" outlineLevel="1">
      <c r="A811" s="560">
        <v>12</v>
      </c>
      <c r="B811" s="954" t="s">
        <v>106</v>
      </c>
      <c r="C811" s="316" t="s">
        <v>25</v>
      </c>
      <c r="D811" s="320"/>
      <c r="E811" s="320"/>
      <c r="F811" s="320"/>
      <c r="G811" s="320"/>
      <c r="H811" s="320"/>
      <c r="I811" s="320"/>
      <c r="J811" s="320"/>
      <c r="K811" s="320"/>
      <c r="L811" s="320"/>
      <c r="M811" s="320"/>
      <c r="N811" s="320">
        <v>12</v>
      </c>
      <c r="O811" s="320"/>
      <c r="P811" s="320"/>
      <c r="Q811" s="320"/>
      <c r="R811" s="320"/>
      <c r="S811" s="320"/>
      <c r="T811" s="320"/>
      <c r="U811" s="320"/>
      <c r="V811" s="320"/>
      <c r="W811" s="320"/>
      <c r="X811" s="320"/>
      <c r="Y811" s="434"/>
      <c r="Z811" s="439"/>
      <c r="AA811" s="439"/>
      <c r="AB811" s="439"/>
      <c r="AC811" s="439"/>
      <c r="AD811" s="439"/>
      <c r="AE811" s="439"/>
      <c r="AF811" s="439"/>
      <c r="AG811" s="439"/>
      <c r="AH811" s="439"/>
      <c r="AI811" s="439"/>
      <c r="AJ811" s="439"/>
      <c r="AK811" s="439"/>
      <c r="AL811" s="439"/>
      <c r="AM811" s="321">
        <f>SUM(Y811:AL811)</f>
        <v>0</v>
      </c>
    </row>
    <row r="812" spans="1:39" ht="15" hidden="1" outlineLevel="1">
      <c r="A812" s="560"/>
      <c r="B812" s="918" t="s">
        <v>345</v>
      </c>
      <c r="C812" s="316" t="s">
        <v>164</v>
      </c>
      <c r="D812" s="320"/>
      <c r="E812" s="320"/>
      <c r="F812" s="320"/>
      <c r="G812" s="320"/>
      <c r="H812" s="320"/>
      <c r="I812" s="320"/>
      <c r="J812" s="320"/>
      <c r="K812" s="320"/>
      <c r="L812" s="320"/>
      <c r="M812" s="320"/>
      <c r="N812" s="320">
        <f>N811</f>
        <v>12</v>
      </c>
      <c r="O812" s="320"/>
      <c r="P812" s="320"/>
      <c r="Q812" s="320"/>
      <c r="R812" s="320"/>
      <c r="S812" s="320"/>
      <c r="T812" s="320"/>
      <c r="U812" s="320"/>
      <c r="V812" s="320"/>
      <c r="W812" s="320"/>
      <c r="X812" s="320"/>
      <c r="Y812" s="435">
        <f>Y811</f>
        <v>0</v>
      </c>
      <c r="Z812" s="435">
        <f t="shared" ref="Z812" si="2439">Z811</f>
        <v>0</v>
      </c>
      <c r="AA812" s="435">
        <f t="shared" ref="AA812" si="2440">AA811</f>
        <v>0</v>
      </c>
      <c r="AB812" s="435">
        <f t="shared" ref="AB812" si="2441">AB811</f>
        <v>0</v>
      </c>
      <c r="AC812" s="435">
        <f t="shared" ref="AC812" si="2442">AC811</f>
        <v>0</v>
      </c>
      <c r="AD812" s="435">
        <f t="shared" ref="AD812" si="2443">AD811</f>
        <v>0</v>
      </c>
      <c r="AE812" s="435">
        <f t="shared" ref="AE812" si="2444">AE811</f>
        <v>0</v>
      </c>
      <c r="AF812" s="435">
        <f t="shared" ref="AF812" si="2445">AF811</f>
        <v>0</v>
      </c>
      <c r="AG812" s="435">
        <f t="shared" ref="AG812" si="2446">AG811</f>
        <v>0</v>
      </c>
      <c r="AH812" s="435">
        <f t="shared" ref="AH812" si="2447">AH811</f>
        <v>0</v>
      </c>
      <c r="AI812" s="435">
        <f t="shared" ref="AI812" si="2448">AI811</f>
        <v>0</v>
      </c>
      <c r="AJ812" s="435">
        <f t="shared" ref="AJ812" si="2449">AJ811</f>
        <v>0</v>
      </c>
      <c r="AK812" s="435">
        <f t="shared" ref="AK812" si="2450">AK811</f>
        <v>0</v>
      </c>
      <c r="AL812" s="435">
        <f t="shared" ref="AL812" si="2451">AL811</f>
        <v>0</v>
      </c>
      <c r="AM812" s="322"/>
    </row>
    <row r="813" spans="1:39" ht="15" hidden="1" outlineLevel="1">
      <c r="A813" s="560"/>
      <c r="B813" s="1002"/>
      <c r="C813" s="330"/>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446"/>
      <c r="Z813" s="446"/>
      <c r="AA813" s="436"/>
      <c r="AB813" s="436"/>
      <c r="AC813" s="436"/>
      <c r="AD813" s="436"/>
      <c r="AE813" s="436"/>
      <c r="AF813" s="436"/>
      <c r="AG813" s="436"/>
      <c r="AH813" s="436"/>
      <c r="AI813" s="436"/>
      <c r="AJ813" s="436"/>
      <c r="AK813" s="436"/>
      <c r="AL813" s="436"/>
      <c r="AM813" s="331"/>
    </row>
    <row r="814" spans="1:39" ht="15" hidden="1" outlineLevel="1">
      <c r="A814" s="560">
        <v>13</v>
      </c>
      <c r="B814" s="954" t="s">
        <v>107</v>
      </c>
      <c r="C814" s="316" t="s">
        <v>25</v>
      </c>
      <c r="D814" s="320"/>
      <c r="E814" s="320"/>
      <c r="F814" s="320"/>
      <c r="G814" s="320"/>
      <c r="H814" s="320"/>
      <c r="I814" s="320"/>
      <c r="J814" s="320"/>
      <c r="K814" s="320"/>
      <c r="L814" s="320"/>
      <c r="M814" s="320"/>
      <c r="N814" s="320">
        <v>12</v>
      </c>
      <c r="O814" s="320"/>
      <c r="P814" s="320"/>
      <c r="Q814" s="320"/>
      <c r="R814" s="320"/>
      <c r="S814" s="320"/>
      <c r="T814" s="320"/>
      <c r="U814" s="320"/>
      <c r="V814" s="320"/>
      <c r="W814" s="320"/>
      <c r="X814" s="320"/>
      <c r="Y814" s="434"/>
      <c r="Z814" s="439"/>
      <c r="AA814" s="439"/>
      <c r="AB814" s="439"/>
      <c r="AC814" s="439"/>
      <c r="AD814" s="439"/>
      <c r="AE814" s="439"/>
      <c r="AF814" s="439"/>
      <c r="AG814" s="439"/>
      <c r="AH814" s="439"/>
      <c r="AI814" s="439"/>
      <c r="AJ814" s="439"/>
      <c r="AK814" s="439"/>
      <c r="AL814" s="439"/>
      <c r="AM814" s="321">
        <f>SUM(Y814:AL814)</f>
        <v>0</v>
      </c>
    </row>
    <row r="815" spans="1:39" ht="15" hidden="1" outlineLevel="1">
      <c r="A815" s="560"/>
      <c r="B815" s="918" t="s">
        <v>345</v>
      </c>
      <c r="C815" s="316" t="s">
        <v>164</v>
      </c>
      <c r="D815" s="320"/>
      <c r="E815" s="320"/>
      <c r="F815" s="320"/>
      <c r="G815" s="320"/>
      <c r="H815" s="320"/>
      <c r="I815" s="320"/>
      <c r="J815" s="320"/>
      <c r="K815" s="320"/>
      <c r="L815" s="320"/>
      <c r="M815" s="320"/>
      <c r="N815" s="320">
        <f>N814</f>
        <v>12</v>
      </c>
      <c r="O815" s="320"/>
      <c r="P815" s="320"/>
      <c r="Q815" s="320"/>
      <c r="R815" s="320"/>
      <c r="S815" s="320"/>
      <c r="T815" s="320"/>
      <c r="U815" s="320"/>
      <c r="V815" s="320"/>
      <c r="W815" s="320"/>
      <c r="X815" s="320"/>
      <c r="Y815" s="435">
        <f>Y814</f>
        <v>0</v>
      </c>
      <c r="Z815" s="435">
        <f t="shared" ref="Z815" si="2452">Z814</f>
        <v>0</v>
      </c>
      <c r="AA815" s="435">
        <f t="shared" ref="AA815" si="2453">AA814</f>
        <v>0</v>
      </c>
      <c r="AB815" s="435">
        <f t="shared" ref="AB815" si="2454">AB814</f>
        <v>0</v>
      </c>
      <c r="AC815" s="435">
        <f t="shared" ref="AC815" si="2455">AC814</f>
        <v>0</v>
      </c>
      <c r="AD815" s="435">
        <f t="shared" ref="AD815" si="2456">AD814</f>
        <v>0</v>
      </c>
      <c r="AE815" s="435">
        <f t="shared" ref="AE815" si="2457">AE814</f>
        <v>0</v>
      </c>
      <c r="AF815" s="435">
        <f t="shared" ref="AF815" si="2458">AF814</f>
        <v>0</v>
      </c>
      <c r="AG815" s="435">
        <f t="shared" ref="AG815" si="2459">AG814</f>
        <v>0</v>
      </c>
      <c r="AH815" s="435">
        <f t="shared" ref="AH815" si="2460">AH814</f>
        <v>0</v>
      </c>
      <c r="AI815" s="435">
        <f t="shared" ref="AI815" si="2461">AI814</f>
        <v>0</v>
      </c>
      <c r="AJ815" s="435">
        <f t="shared" ref="AJ815" si="2462">AJ814</f>
        <v>0</v>
      </c>
      <c r="AK815" s="435">
        <f t="shared" ref="AK815" si="2463">AK814</f>
        <v>0</v>
      </c>
      <c r="AL815" s="435">
        <f t="shared" ref="AL815" si="2464">AL814</f>
        <v>0</v>
      </c>
      <c r="AM815" s="331"/>
    </row>
    <row r="816" spans="1:39" ht="15" hidden="1" outlineLevel="1">
      <c r="A816" s="560"/>
      <c r="B816" s="1002"/>
      <c r="C816" s="330"/>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436"/>
      <c r="Z816" s="436"/>
      <c r="AA816" s="436"/>
      <c r="AB816" s="436"/>
      <c r="AC816" s="436"/>
      <c r="AD816" s="436"/>
      <c r="AE816" s="436"/>
      <c r="AF816" s="436"/>
      <c r="AG816" s="436"/>
      <c r="AH816" s="436"/>
      <c r="AI816" s="436"/>
      <c r="AJ816" s="436"/>
      <c r="AK816" s="436"/>
      <c r="AL816" s="436"/>
      <c r="AM816" s="331"/>
    </row>
    <row r="817" spans="1:39" ht="15.6" hidden="1" outlineLevel="1">
      <c r="A817" s="560"/>
      <c r="B817" s="996" t="s">
        <v>108</v>
      </c>
      <c r="C817" s="314"/>
      <c r="D817" s="315"/>
      <c r="E817" s="315"/>
      <c r="F817" s="315"/>
      <c r="G817" s="315"/>
      <c r="H817" s="315"/>
      <c r="I817" s="315"/>
      <c r="J817" s="315"/>
      <c r="K817" s="315"/>
      <c r="L817" s="315"/>
      <c r="M817" s="315"/>
      <c r="N817" s="315"/>
      <c r="O817" s="315"/>
      <c r="P817" s="314"/>
      <c r="Q817" s="314"/>
      <c r="R817" s="314"/>
      <c r="S817" s="314"/>
      <c r="T817" s="314"/>
      <c r="U817" s="314"/>
      <c r="V817" s="314"/>
      <c r="W817" s="314"/>
      <c r="X817" s="314"/>
      <c r="Y817" s="438"/>
      <c r="Z817" s="438"/>
      <c r="AA817" s="438"/>
      <c r="AB817" s="438"/>
      <c r="AC817" s="438"/>
      <c r="AD817" s="438"/>
      <c r="AE817" s="438"/>
      <c r="AF817" s="438"/>
      <c r="AG817" s="438"/>
      <c r="AH817" s="438"/>
      <c r="AI817" s="438"/>
      <c r="AJ817" s="438"/>
      <c r="AK817" s="438"/>
      <c r="AL817" s="438"/>
      <c r="AM817" s="317"/>
    </row>
    <row r="818" spans="1:39" ht="15" hidden="1" outlineLevel="1">
      <c r="A818" s="560">
        <v>14</v>
      </c>
      <c r="B818" s="1002" t="s">
        <v>109</v>
      </c>
      <c r="C818" s="316" t="s">
        <v>25</v>
      </c>
      <c r="D818" s="320"/>
      <c r="E818" s="320"/>
      <c r="F818" s="320"/>
      <c r="G818" s="320"/>
      <c r="H818" s="320"/>
      <c r="I818" s="320"/>
      <c r="J818" s="320"/>
      <c r="K818" s="320"/>
      <c r="L818" s="320"/>
      <c r="M818" s="320"/>
      <c r="N818" s="320">
        <v>12</v>
      </c>
      <c r="O818" s="320"/>
      <c r="P818" s="320"/>
      <c r="Q818" s="320"/>
      <c r="R818" s="320"/>
      <c r="S818" s="320"/>
      <c r="T818" s="320"/>
      <c r="U818" s="320"/>
      <c r="V818" s="320"/>
      <c r="W818" s="320"/>
      <c r="X818" s="320"/>
      <c r="Y818" s="439"/>
      <c r="Z818" s="439"/>
      <c r="AA818" s="439"/>
      <c r="AB818" s="439"/>
      <c r="AC818" s="439"/>
      <c r="AD818" s="439"/>
      <c r="AE818" s="439"/>
      <c r="AF818" s="434"/>
      <c r="AG818" s="434"/>
      <c r="AH818" s="434"/>
      <c r="AI818" s="434"/>
      <c r="AJ818" s="434"/>
      <c r="AK818" s="434"/>
      <c r="AL818" s="434"/>
      <c r="AM818" s="321">
        <f>SUM(Y818:AL818)</f>
        <v>0</v>
      </c>
    </row>
    <row r="819" spans="1:39" ht="15" hidden="1" outlineLevel="1">
      <c r="A819" s="560"/>
      <c r="B819" s="918" t="s">
        <v>345</v>
      </c>
      <c r="C819" s="316" t="s">
        <v>164</v>
      </c>
      <c r="D819" s="320"/>
      <c r="E819" s="320"/>
      <c r="F819" s="320"/>
      <c r="G819" s="320"/>
      <c r="H819" s="320"/>
      <c r="I819" s="320"/>
      <c r="J819" s="320"/>
      <c r="K819" s="320"/>
      <c r="L819" s="320"/>
      <c r="M819" s="320"/>
      <c r="N819" s="320">
        <f>N818</f>
        <v>12</v>
      </c>
      <c r="O819" s="320"/>
      <c r="P819" s="320"/>
      <c r="Q819" s="320"/>
      <c r="R819" s="320"/>
      <c r="S819" s="320"/>
      <c r="T819" s="320"/>
      <c r="U819" s="320"/>
      <c r="V819" s="320"/>
      <c r="W819" s="320"/>
      <c r="X819" s="320"/>
      <c r="Y819" s="435">
        <f>Y818</f>
        <v>0</v>
      </c>
      <c r="Z819" s="435">
        <f t="shared" ref="Z819" si="2465">Z818</f>
        <v>0</v>
      </c>
      <c r="AA819" s="435">
        <f t="shared" ref="AA819" si="2466">AA818</f>
        <v>0</v>
      </c>
      <c r="AB819" s="435">
        <f t="shared" ref="AB819" si="2467">AB818</f>
        <v>0</v>
      </c>
      <c r="AC819" s="435">
        <f t="shared" ref="AC819" si="2468">AC818</f>
        <v>0</v>
      </c>
      <c r="AD819" s="435">
        <f t="shared" ref="AD819" si="2469">AD818</f>
        <v>0</v>
      </c>
      <c r="AE819" s="435">
        <f t="shared" ref="AE819" si="2470">AE818</f>
        <v>0</v>
      </c>
      <c r="AF819" s="435">
        <f t="shared" ref="AF819" si="2471">AF818</f>
        <v>0</v>
      </c>
      <c r="AG819" s="435">
        <f t="shared" ref="AG819" si="2472">AG818</f>
        <v>0</v>
      </c>
      <c r="AH819" s="435">
        <f t="shared" ref="AH819" si="2473">AH818</f>
        <v>0</v>
      </c>
      <c r="AI819" s="435">
        <f t="shared" ref="AI819" si="2474">AI818</f>
        <v>0</v>
      </c>
      <c r="AJ819" s="435">
        <f t="shared" ref="AJ819" si="2475">AJ818</f>
        <v>0</v>
      </c>
      <c r="AK819" s="435">
        <f t="shared" ref="AK819" si="2476">AK818</f>
        <v>0</v>
      </c>
      <c r="AL819" s="435">
        <f t="shared" ref="AL819" si="2477">AL818</f>
        <v>0</v>
      </c>
      <c r="AM819" s="322"/>
    </row>
    <row r="820" spans="1:39" ht="15" hidden="1" outlineLevel="1">
      <c r="A820" s="560"/>
      <c r="B820" s="1002"/>
      <c r="C820" s="330"/>
      <c r="D820" s="316"/>
      <c r="E820" s="316"/>
      <c r="F820" s="316"/>
      <c r="G820" s="316"/>
      <c r="H820" s="316"/>
      <c r="I820" s="316"/>
      <c r="J820" s="316"/>
      <c r="K820" s="316"/>
      <c r="L820" s="316"/>
      <c r="M820" s="316"/>
      <c r="N820" s="490"/>
      <c r="O820" s="316"/>
      <c r="P820" s="316"/>
      <c r="Q820" s="316"/>
      <c r="R820" s="316"/>
      <c r="S820" s="316"/>
      <c r="T820" s="316"/>
      <c r="U820" s="316"/>
      <c r="V820" s="316"/>
      <c r="W820" s="316"/>
      <c r="X820" s="316"/>
      <c r="Y820" s="436"/>
      <c r="Z820" s="436"/>
      <c r="AA820" s="436"/>
      <c r="AB820" s="436"/>
      <c r="AC820" s="436"/>
      <c r="AD820" s="436"/>
      <c r="AE820" s="436"/>
      <c r="AF820" s="436"/>
      <c r="AG820" s="436"/>
      <c r="AH820" s="436"/>
      <c r="AI820" s="436"/>
      <c r="AJ820" s="436"/>
      <c r="AK820" s="436"/>
      <c r="AL820" s="436"/>
      <c r="AM820" s="331"/>
    </row>
    <row r="821" spans="1:39" s="334" customFormat="1" ht="15.6" hidden="1" outlineLevel="1">
      <c r="A821" s="560"/>
      <c r="B821" s="996" t="s">
        <v>502</v>
      </c>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436"/>
      <c r="Z821" s="436"/>
      <c r="AA821" s="436"/>
      <c r="AB821" s="436"/>
      <c r="AC821" s="436"/>
      <c r="AD821" s="436"/>
      <c r="AE821" s="440"/>
      <c r="AF821" s="440"/>
      <c r="AG821" s="440"/>
      <c r="AH821" s="440"/>
      <c r="AI821" s="440"/>
      <c r="AJ821" s="440"/>
      <c r="AK821" s="440"/>
      <c r="AL821" s="440"/>
      <c r="AM821" s="548"/>
    </row>
    <row r="822" spans="1:39" ht="15" hidden="1" outlineLevel="1">
      <c r="A822" s="560">
        <v>15</v>
      </c>
      <c r="B822" s="918" t="s">
        <v>507</v>
      </c>
      <c r="C822" s="316" t="s">
        <v>25</v>
      </c>
      <c r="D822" s="320"/>
      <c r="E822" s="320"/>
      <c r="F822" s="320"/>
      <c r="G822" s="320"/>
      <c r="H822" s="320"/>
      <c r="I822" s="320"/>
      <c r="J822" s="320"/>
      <c r="K822" s="320"/>
      <c r="L822" s="320"/>
      <c r="M822" s="320"/>
      <c r="N822" s="320">
        <v>0</v>
      </c>
      <c r="O822" s="320"/>
      <c r="P822" s="320"/>
      <c r="Q822" s="320"/>
      <c r="R822" s="320"/>
      <c r="S822" s="320"/>
      <c r="T822" s="320"/>
      <c r="U822" s="320"/>
      <c r="V822" s="320"/>
      <c r="W822" s="320"/>
      <c r="X822" s="320"/>
      <c r="Y822" s="439"/>
      <c r="Z822" s="439"/>
      <c r="AA822" s="439"/>
      <c r="AB822" s="439"/>
      <c r="AC822" s="439"/>
      <c r="AD822" s="439"/>
      <c r="AE822" s="439"/>
      <c r="AF822" s="434"/>
      <c r="AG822" s="434"/>
      <c r="AH822" s="434"/>
      <c r="AI822" s="434"/>
      <c r="AJ822" s="434"/>
      <c r="AK822" s="434"/>
      <c r="AL822" s="434"/>
      <c r="AM822" s="321">
        <f>SUM(Y822:AL822)</f>
        <v>0</v>
      </c>
    </row>
    <row r="823" spans="1:39" ht="15" hidden="1" outlineLevel="1">
      <c r="A823" s="560"/>
      <c r="B823" s="918" t="s">
        <v>345</v>
      </c>
      <c r="C823" s="316" t="s">
        <v>164</v>
      </c>
      <c r="D823" s="320"/>
      <c r="E823" s="320"/>
      <c r="F823" s="320"/>
      <c r="G823" s="320"/>
      <c r="H823" s="320"/>
      <c r="I823" s="320"/>
      <c r="J823" s="320"/>
      <c r="K823" s="320"/>
      <c r="L823" s="320"/>
      <c r="M823" s="320"/>
      <c r="N823" s="320">
        <f>N822</f>
        <v>0</v>
      </c>
      <c r="O823" s="320"/>
      <c r="P823" s="320"/>
      <c r="Q823" s="320"/>
      <c r="R823" s="320"/>
      <c r="S823" s="320"/>
      <c r="T823" s="320"/>
      <c r="U823" s="320"/>
      <c r="V823" s="320"/>
      <c r="W823" s="320"/>
      <c r="X823" s="320"/>
      <c r="Y823" s="435">
        <f>Y822</f>
        <v>0</v>
      </c>
      <c r="Z823" s="435">
        <f t="shared" ref="Z823:AL823" si="2478">Z822</f>
        <v>0</v>
      </c>
      <c r="AA823" s="435">
        <f t="shared" si="2478"/>
        <v>0</v>
      </c>
      <c r="AB823" s="435">
        <f t="shared" si="2478"/>
        <v>0</v>
      </c>
      <c r="AC823" s="435">
        <f t="shared" si="2478"/>
        <v>0</v>
      </c>
      <c r="AD823" s="435">
        <f t="shared" si="2478"/>
        <v>0</v>
      </c>
      <c r="AE823" s="435">
        <f t="shared" si="2478"/>
        <v>0</v>
      </c>
      <c r="AF823" s="435">
        <f t="shared" si="2478"/>
        <v>0</v>
      </c>
      <c r="AG823" s="435">
        <f t="shared" si="2478"/>
        <v>0</v>
      </c>
      <c r="AH823" s="435">
        <f t="shared" si="2478"/>
        <v>0</v>
      </c>
      <c r="AI823" s="435">
        <f t="shared" si="2478"/>
        <v>0</v>
      </c>
      <c r="AJ823" s="435">
        <f t="shared" si="2478"/>
        <v>0</v>
      </c>
      <c r="AK823" s="435">
        <f t="shared" si="2478"/>
        <v>0</v>
      </c>
      <c r="AL823" s="435">
        <f t="shared" si="2478"/>
        <v>0</v>
      </c>
      <c r="AM823" s="322"/>
    </row>
    <row r="824" spans="1:39" ht="15" hidden="1" outlineLevel="1">
      <c r="A824" s="560"/>
      <c r="B824" s="1002"/>
      <c r="C824" s="330"/>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436"/>
      <c r="Z824" s="436"/>
      <c r="AA824" s="436"/>
      <c r="AB824" s="436"/>
      <c r="AC824" s="436"/>
      <c r="AD824" s="436"/>
      <c r="AE824" s="436"/>
      <c r="AF824" s="436"/>
      <c r="AG824" s="436"/>
      <c r="AH824" s="436"/>
      <c r="AI824" s="436"/>
      <c r="AJ824" s="436"/>
      <c r="AK824" s="436"/>
      <c r="AL824" s="436"/>
      <c r="AM824" s="331"/>
    </row>
    <row r="825" spans="1:39" s="308" customFormat="1" ht="15" hidden="1" outlineLevel="1">
      <c r="A825" s="560">
        <v>16</v>
      </c>
      <c r="B825" s="1003" t="s">
        <v>503</v>
      </c>
      <c r="C825" s="316" t="s">
        <v>25</v>
      </c>
      <c r="D825" s="320"/>
      <c r="E825" s="320"/>
      <c r="F825" s="320"/>
      <c r="G825" s="320"/>
      <c r="H825" s="320"/>
      <c r="I825" s="320"/>
      <c r="J825" s="320"/>
      <c r="K825" s="320"/>
      <c r="L825" s="320"/>
      <c r="M825" s="320"/>
      <c r="N825" s="320">
        <v>0</v>
      </c>
      <c r="O825" s="320"/>
      <c r="P825" s="320"/>
      <c r="Q825" s="320"/>
      <c r="R825" s="320"/>
      <c r="S825" s="320"/>
      <c r="T825" s="320"/>
      <c r="U825" s="320"/>
      <c r="V825" s="320"/>
      <c r="W825" s="320"/>
      <c r="X825" s="320"/>
      <c r="Y825" s="439"/>
      <c r="Z825" s="439"/>
      <c r="AA825" s="439"/>
      <c r="AB825" s="439"/>
      <c r="AC825" s="439"/>
      <c r="AD825" s="439"/>
      <c r="AE825" s="439"/>
      <c r="AF825" s="434"/>
      <c r="AG825" s="434"/>
      <c r="AH825" s="434"/>
      <c r="AI825" s="434"/>
      <c r="AJ825" s="434"/>
      <c r="AK825" s="434"/>
      <c r="AL825" s="434"/>
      <c r="AM825" s="321">
        <f>SUM(Y825:AL825)</f>
        <v>0</v>
      </c>
    </row>
    <row r="826" spans="1:39" s="308" customFormat="1" ht="15" hidden="1" outlineLevel="1">
      <c r="A826" s="560"/>
      <c r="B826" s="918" t="s">
        <v>345</v>
      </c>
      <c r="C826" s="316" t="s">
        <v>164</v>
      </c>
      <c r="D826" s="320"/>
      <c r="E826" s="320"/>
      <c r="F826" s="320"/>
      <c r="G826" s="320"/>
      <c r="H826" s="320"/>
      <c r="I826" s="320"/>
      <c r="J826" s="320"/>
      <c r="K826" s="320"/>
      <c r="L826" s="320"/>
      <c r="M826" s="320"/>
      <c r="N826" s="320">
        <f>N825</f>
        <v>0</v>
      </c>
      <c r="O826" s="320"/>
      <c r="P826" s="320"/>
      <c r="Q826" s="320"/>
      <c r="R826" s="320"/>
      <c r="S826" s="320"/>
      <c r="T826" s="320"/>
      <c r="U826" s="320"/>
      <c r="V826" s="320"/>
      <c r="W826" s="320"/>
      <c r="X826" s="320"/>
      <c r="Y826" s="435">
        <f>Y825</f>
        <v>0</v>
      </c>
      <c r="Z826" s="435">
        <f t="shared" ref="Z826:AL826" si="2479">Z825</f>
        <v>0</v>
      </c>
      <c r="AA826" s="435">
        <f t="shared" si="2479"/>
        <v>0</v>
      </c>
      <c r="AB826" s="435">
        <f t="shared" si="2479"/>
        <v>0</v>
      </c>
      <c r="AC826" s="435">
        <f t="shared" si="2479"/>
        <v>0</v>
      </c>
      <c r="AD826" s="435">
        <f t="shared" si="2479"/>
        <v>0</v>
      </c>
      <c r="AE826" s="435">
        <f t="shared" si="2479"/>
        <v>0</v>
      </c>
      <c r="AF826" s="435">
        <f t="shared" si="2479"/>
        <v>0</v>
      </c>
      <c r="AG826" s="435">
        <f t="shared" si="2479"/>
        <v>0</v>
      </c>
      <c r="AH826" s="435">
        <f t="shared" si="2479"/>
        <v>0</v>
      </c>
      <c r="AI826" s="435">
        <f t="shared" si="2479"/>
        <v>0</v>
      </c>
      <c r="AJ826" s="435">
        <f t="shared" si="2479"/>
        <v>0</v>
      </c>
      <c r="AK826" s="435">
        <f t="shared" si="2479"/>
        <v>0</v>
      </c>
      <c r="AL826" s="435">
        <f t="shared" si="2479"/>
        <v>0</v>
      </c>
      <c r="AM826" s="322"/>
    </row>
    <row r="827" spans="1:39" s="308" customFormat="1" ht="15" hidden="1" outlineLevel="1">
      <c r="A827" s="560"/>
      <c r="B827" s="1003"/>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436"/>
      <c r="Z827" s="436"/>
      <c r="AA827" s="436"/>
      <c r="AB827" s="436"/>
      <c r="AC827" s="436"/>
      <c r="AD827" s="436"/>
      <c r="AE827" s="440"/>
      <c r="AF827" s="440"/>
      <c r="AG827" s="440"/>
      <c r="AH827" s="440"/>
      <c r="AI827" s="440"/>
      <c r="AJ827" s="440"/>
      <c r="AK827" s="440"/>
      <c r="AL827" s="440"/>
      <c r="AM827" s="338"/>
    </row>
    <row r="828" spans="1:39" ht="15.6" hidden="1" outlineLevel="1">
      <c r="A828" s="560"/>
      <c r="B828" s="549" t="s">
        <v>508</v>
      </c>
      <c r="C828" s="344"/>
      <c r="D828" s="315"/>
      <c r="E828" s="314"/>
      <c r="F828" s="314"/>
      <c r="G828" s="314"/>
      <c r="H828" s="314"/>
      <c r="I828" s="314"/>
      <c r="J828" s="314"/>
      <c r="K828" s="314"/>
      <c r="L828" s="314"/>
      <c r="M828" s="314"/>
      <c r="N828" s="315"/>
      <c r="O828" s="314"/>
      <c r="P828" s="314"/>
      <c r="Q828" s="314"/>
      <c r="R828" s="314"/>
      <c r="S828" s="314"/>
      <c r="T828" s="314"/>
      <c r="U828" s="314"/>
      <c r="V828" s="314"/>
      <c r="W828" s="314"/>
      <c r="X828" s="314"/>
      <c r="Y828" s="438"/>
      <c r="Z828" s="438"/>
      <c r="AA828" s="438"/>
      <c r="AB828" s="438"/>
      <c r="AC828" s="438"/>
      <c r="AD828" s="438"/>
      <c r="AE828" s="438"/>
      <c r="AF828" s="438"/>
      <c r="AG828" s="438"/>
      <c r="AH828" s="438"/>
      <c r="AI828" s="438"/>
      <c r="AJ828" s="438"/>
      <c r="AK828" s="438"/>
      <c r="AL828" s="438"/>
      <c r="AM828" s="317"/>
    </row>
    <row r="829" spans="1:39" ht="15" hidden="1" outlineLevel="1">
      <c r="A829" s="560">
        <v>17</v>
      </c>
      <c r="B829" s="954" t="s">
        <v>113</v>
      </c>
      <c r="C829" s="316" t="s">
        <v>25</v>
      </c>
      <c r="D829" s="320"/>
      <c r="E829" s="320"/>
      <c r="F829" s="320"/>
      <c r="G829" s="320"/>
      <c r="H829" s="320"/>
      <c r="I829" s="320"/>
      <c r="J829" s="320"/>
      <c r="K829" s="320"/>
      <c r="L829" s="320"/>
      <c r="M829" s="320"/>
      <c r="N829" s="320">
        <v>0</v>
      </c>
      <c r="O829" s="320"/>
      <c r="P829" s="320"/>
      <c r="Q829" s="320"/>
      <c r="R829" s="320"/>
      <c r="S829" s="320"/>
      <c r="T829" s="320"/>
      <c r="U829" s="320"/>
      <c r="V829" s="320"/>
      <c r="W829" s="320"/>
      <c r="X829" s="320"/>
      <c r="Y829" s="450"/>
      <c r="Z829" s="434"/>
      <c r="AA829" s="434"/>
      <c r="AB829" s="434"/>
      <c r="AC829" s="434"/>
      <c r="AD829" s="434"/>
      <c r="AE829" s="434"/>
      <c r="AF829" s="439"/>
      <c r="AG829" s="439"/>
      <c r="AH829" s="439"/>
      <c r="AI829" s="439"/>
      <c r="AJ829" s="439"/>
      <c r="AK829" s="439"/>
      <c r="AL829" s="439"/>
      <c r="AM829" s="321">
        <f>SUM(Y829:AL829)</f>
        <v>0</v>
      </c>
    </row>
    <row r="830" spans="1:39" ht="15" hidden="1" outlineLevel="1">
      <c r="A830" s="560"/>
      <c r="B830" s="918" t="s">
        <v>345</v>
      </c>
      <c r="C830" s="316" t="s">
        <v>164</v>
      </c>
      <c r="D830" s="320"/>
      <c r="E830" s="320"/>
      <c r="F830" s="320"/>
      <c r="G830" s="320"/>
      <c r="H830" s="320"/>
      <c r="I830" s="320"/>
      <c r="J830" s="320"/>
      <c r="K830" s="320"/>
      <c r="L830" s="320"/>
      <c r="M830" s="320"/>
      <c r="N830" s="320">
        <f>N829</f>
        <v>0</v>
      </c>
      <c r="O830" s="320"/>
      <c r="P830" s="320"/>
      <c r="Q830" s="320"/>
      <c r="R830" s="320"/>
      <c r="S830" s="320"/>
      <c r="T830" s="320"/>
      <c r="U830" s="320"/>
      <c r="V830" s="320"/>
      <c r="W830" s="320"/>
      <c r="X830" s="320"/>
      <c r="Y830" s="435">
        <f>Y829</f>
        <v>0</v>
      </c>
      <c r="Z830" s="435">
        <f t="shared" ref="Z830:AL830" si="2480">Z829</f>
        <v>0</v>
      </c>
      <c r="AA830" s="435">
        <f t="shared" si="2480"/>
        <v>0</v>
      </c>
      <c r="AB830" s="435">
        <f t="shared" si="2480"/>
        <v>0</v>
      </c>
      <c r="AC830" s="435">
        <f t="shared" si="2480"/>
        <v>0</v>
      </c>
      <c r="AD830" s="435">
        <f t="shared" si="2480"/>
        <v>0</v>
      </c>
      <c r="AE830" s="435">
        <f t="shared" si="2480"/>
        <v>0</v>
      </c>
      <c r="AF830" s="435">
        <f t="shared" si="2480"/>
        <v>0</v>
      </c>
      <c r="AG830" s="435">
        <f t="shared" si="2480"/>
        <v>0</v>
      </c>
      <c r="AH830" s="435">
        <f t="shared" si="2480"/>
        <v>0</v>
      </c>
      <c r="AI830" s="435">
        <f t="shared" si="2480"/>
        <v>0</v>
      </c>
      <c r="AJ830" s="435">
        <f t="shared" si="2480"/>
        <v>0</v>
      </c>
      <c r="AK830" s="435">
        <f t="shared" si="2480"/>
        <v>0</v>
      </c>
      <c r="AL830" s="435">
        <f t="shared" si="2480"/>
        <v>0</v>
      </c>
      <c r="AM830" s="331"/>
    </row>
    <row r="831" spans="1:39" ht="15" hidden="1" outlineLevel="1">
      <c r="A831" s="560"/>
      <c r="B831" s="918"/>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446"/>
      <c r="Z831" s="449"/>
      <c r="AA831" s="449"/>
      <c r="AB831" s="449"/>
      <c r="AC831" s="449"/>
      <c r="AD831" s="449"/>
      <c r="AE831" s="449"/>
      <c r="AF831" s="449"/>
      <c r="AG831" s="449"/>
      <c r="AH831" s="449"/>
      <c r="AI831" s="449"/>
      <c r="AJ831" s="449"/>
      <c r="AK831" s="449"/>
      <c r="AL831" s="449"/>
      <c r="AM831" s="331"/>
    </row>
    <row r="832" spans="1:39" ht="15" hidden="1" outlineLevel="1">
      <c r="A832" s="560">
        <v>18</v>
      </c>
      <c r="B832" s="954" t="s">
        <v>110</v>
      </c>
      <c r="C832" s="316" t="s">
        <v>25</v>
      </c>
      <c r="D832" s="320"/>
      <c r="E832" s="320"/>
      <c r="F832" s="320"/>
      <c r="G832" s="320"/>
      <c r="H832" s="320"/>
      <c r="I832" s="320"/>
      <c r="J832" s="320"/>
      <c r="K832" s="320"/>
      <c r="L832" s="320"/>
      <c r="M832" s="320"/>
      <c r="N832" s="320">
        <v>0</v>
      </c>
      <c r="O832" s="320"/>
      <c r="P832" s="320"/>
      <c r="Q832" s="320"/>
      <c r="R832" s="320"/>
      <c r="S832" s="320"/>
      <c r="T832" s="320"/>
      <c r="U832" s="320"/>
      <c r="V832" s="320"/>
      <c r="W832" s="320"/>
      <c r="X832" s="320"/>
      <c r="Y832" s="450"/>
      <c r="Z832" s="434"/>
      <c r="AA832" s="434"/>
      <c r="AB832" s="434"/>
      <c r="AC832" s="434"/>
      <c r="AD832" s="434"/>
      <c r="AE832" s="434"/>
      <c r="AF832" s="439"/>
      <c r="AG832" s="439"/>
      <c r="AH832" s="439"/>
      <c r="AI832" s="439"/>
      <c r="AJ832" s="439"/>
      <c r="AK832" s="439"/>
      <c r="AL832" s="439"/>
      <c r="AM832" s="321">
        <f>SUM(Y832:AL832)</f>
        <v>0</v>
      </c>
    </row>
    <row r="833" spans="1:39" ht="15" hidden="1" outlineLevel="1">
      <c r="A833" s="560"/>
      <c r="B833" s="918" t="s">
        <v>345</v>
      </c>
      <c r="C833" s="316" t="s">
        <v>164</v>
      </c>
      <c r="D833" s="320"/>
      <c r="E833" s="320"/>
      <c r="F833" s="320"/>
      <c r="G833" s="320"/>
      <c r="H833" s="320"/>
      <c r="I833" s="320"/>
      <c r="J833" s="320"/>
      <c r="K833" s="320"/>
      <c r="L833" s="320"/>
      <c r="M833" s="320"/>
      <c r="N833" s="320">
        <f>N832</f>
        <v>0</v>
      </c>
      <c r="O833" s="320"/>
      <c r="P833" s="320"/>
      <c r="Q833" s="320"/>
      <c r="R833" s="320"/>
      <c r="S833" s="320"/>
      <c r="T833" s="320"/>
      <c r="U833" s="320"/>
      <c r="V833" s="320"/>
      <c r="W833" s="320"/>
      <c r="X833" s="320"/>
      <c r="Y833" s="435">
        <f>Y832</f>
        <v>0</v>
      </c>
      <c r="Z833" s="435">
        <f t="shared" ref="Z833:AL833" si="2481">Z832</f>
        <v>0</v>
      </c>
      <c r="AA833" s="435">
        <f t="shared" si="2481"/>
        <v>0</v>
      </c>
      <c r="AB833" s="435">
        <f t="shared" si="2481"/>
        <v>0</v>
      </c>
      <c r="AC833" s="435">
        <f t="shared" si="2481"/>
        <v>0</v>
      </c>
      <c r="AD833" s="435">
        <f t="shared" si="2481"/>
        <v>0</v>
      </c>
      <c r="AE833" s="435">
        <f t="shared" si="2481"/>
        <v>0</v>
      </c>
      <c r="AF833" s="435">
        <f t="shared" si="2481"/>
        <v>0</v>
      </c>
      <c r="AG833" s="435">
        <f t="shared" si="2481"/>
        <v>0</v>
      </c>
      <c r="AH833" s="435">
        <f t="shared" si="2481"/>
        <v>0</v>
      </c>
      <c r="AI833" s="435">
        <f t="shared" si="2481"/>
        <v>0</v>
      </c>
      <c r="AJ833" s="435">
        <f t="shared" si="2481"/>
        <v>0</v>
      </c>
      <c r="AK833" s="435">
        <f t="shared" si="2481"/>
        <v>0</v>
      </c>
      <c r="AL833" s="435">
        <f t="shared" si="2481"/>
        <v>0</v>
      </c>
      <c r="AM833" s="331"/>
    </row>
    <row r="834" spans="1:39" ht="15" hidden="1" outlineLevel="1">
      <c r="A834" s="560"/>
      <c r="B834" s="1004"/>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447"/>
      <c r="Z834" s="448"/>
      <c r="AA834" s="448"/>
      <c r="AB834" s="448"/>
      <c r="AC834" s="448"/>
      <c r="AD834" s="448"/>
      <c r="AE834" s="448"/>
      <c r="AF834" s="448"/>
      <c r="AG834" s="448"/>
      <c r="AH834" s="448"/>
      <c r="AI834" s="448"/>
      <c r="AJ834" s="448"/>
      <c r="AK834" s="448"/>
      <c r="AL834" s="448"/>
      <c r="AM834" s="322"/>
    </row>
    <row r="835" spans="1:39" ht="15" hidden="1" outlineLevel="1">
      <c r="A835" s="560">
        <v>19</v>
      </c>
      <c r="B835" s="954" t="s">
        <v>112</v>
      </c>
      <c r="C835" s="316" t="s">
        <v>25</v>
      </c>
      <c r="D835" s="320"/>
      <c r="E835" s="320"/>
      <c r="F835" s="320"/>
      <c r="G835" s="320"/>
      <c r="H835" s="320"/>
      <c r="I835" s="320"/>
      <c r="J835" s="320"/>
      <c r="K835" s="320"/>
      <c r="L835" s="320"/>
      <c r="M835" s="320"/>
      <c r="N835" s="320">
        <v>0</v>
      </c>
      <c r="O835" s="320"/>
      <c r="P835" s="320"/>
      <c r="Q835" s="320"/>
      <c r="R835" s="320"/>
      <c r="S835" s="320"/>
      <c r="T835" s="320"/>
      <c r="U835" s="320"/>
      <c r="V835" s="320"/>
      <c r="W835" s="320"/>
      <c r="X835" s="320"/>
      <c r="Y835" s="450"/>
      <c r="Z835" s="434"/>
      <c r="AA835" s="434"/>
      <c r="AB835" s="434"/>
      <c r="AC835" s="434"/>
      <c r="AD835" s="434"/>
      <c r="AE835" s="434"/>
      <c r="AF835" s="439"/>
      <c r="AG835" s="439"/>
      <c r="AH835" s="439"/>
      <c r="AI835" s="439"/>
      <c r="AJ835" s="439"/>
      <c r="AK835" s="439"/>
      <c r="AL835" s="439"/>
      <c r="AM835" s="321">
        <f>SUM(Y835:AL835)</f>
        <v>0</v>
      </c>
    </row>
    <row r="836" spans="1:39" ht="15" hidden="1" outlineLevel="1">
      <c r="A836" s="560"/>
      <c r="B836" s="918" t="s">
        <v>345</v>
      </c>
      <c r="C836" s="316" t="s">
        <v>164</v>
      </c>
      <c r="D836" s="320"/>
      <c r="E836" s="320"/>
      <c r="F836" s="320"/>
      <c r="G836" s="320"/>
      <c r="H836" s="320"/>
      <c r="I836" s="320"/>
      <c r="J836" s="320"/>
      <c r="K836" s="320"/>
      <c r="L836" s="320"/>
      <c r="M836" s="320"/>
      <c r="N836" s="320">
        <f>N835</f>
        <v>0</v>
      </c>
      <c r="O836" s="320"/>
      <c r="P836" s="320"/>
      <c r="Q836" s="320"/>
      <c r="R836" s="320"/>
      <c r="S836" s="320"/>
      <c r="T836" s="320"/>
      <c r="U836" s="320"/>
      <c r="V836" s="320"/>
      <c r="W836" s="320"/>
      <c r="X836" s="320"/>
      <c r="Y836" s="435">
        <f>Y835</f>
        <v>0</v>
      </c>
      <c r="Z836" s="435">
        <f t="shared" ref="Z836:AL836" si="2482">Z835</f>
        <v>0</v>
      </c>
      <c r="AA836" s="435">
        <f t="shared" si="2482"/>
        <v>0</v>
      </c>
      <c r="AB836" s="435">
        <f t="shared" si="2482"/>
        <v>0</v>
      </c>
      <c r="AC836" s="435">
        <f t="shared" si="2482"/>
        <v>0</v>
      </c>
      <c r="AD836" s="435">
        <f t="shared" si="2482"/>
        <v>0</v>
      </c>
      <c r="AE836" s="435">
        <f t="shared" si="2482"/>
        <v>0</v>
      </c>
      <c r="AF836" s="435">
        <f t="shared" si="2482"/>
        <v>0</v>
      </c>
      <c r="AG836" s="435">
        <f t="shared" si="2482"/>
        <v>0</v>
      </c>
      <c r="AH836" s="435">
        <f t="shared" si="2482"/>
        <v>0</v>
      </c>
      <c r="AI836" s="435">
        <f t="shared" si="2482"/>
        <v>0</v>
      </c>
      <c r="AJ836" s="435">
        <f t="shared" si="2482"/>
        <v>0</v>
      </c>
      <c r="AK836" s="435">
        <f t="shared" si="2482"/>
        <v>0</v>
      </c>
      <c r="AL836" s="435">
        <f t="shared" si="2482"/>
        <v>0</v>
      </c>
      <c r="AM836" s="322"/>
    </row>
    <row r="837" spans="1:39" ht="15" hidden="1" outlineLevel="1">
      <c r="A837" s="560"/>
      <c r="B837" s="1004"/>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436"/>
      <c r="Z837" s="436"/>
      <c r="AA837" s="436"/>
      <c r="AB837" s="436"/>
      <c r="AC837" s="436"/>
      <c r="AD837" s="436"/>
      <c r="AE837" s="436"/>
      <c r="AF837" s="436"/>
      <c r="AG837" s="436"/>
      <c r="AH837" s="436"/>
      <c r="AI837" s="436"/>
      <c r="AJ837" s="436"/>
      <c r="AK837" s="436"/>
      <c r="AL837" s="436"/>
      <c r="AM837" s="331"/>
    </row>
    <row r="838" spans="1:39" ht="15" hidden="1" outlineLevel="1">
      <c r="A838" s="560">
        <v>20</v>
      </c>
      <c r="B838" s="954" t="s">
        <v>111</v>
      </c>
      <c r="C838" s="316" t="s">
        <v>25</v>
      </c>
      <c r="D838" s="320"/>
      <c r="E838" s="320"/>
      <c r="F838" s="320"/>
      <c r="G838" s="320"/>
      <c r="H838" s="320"/>
      <c r="I838" s="320"/>
      <c r="J838" s="320"/>
      <c r="K838" s="320"/>
      <c r="L838" s="320"/>
      <c r="M838" s="320"/>
      <c r="N838" s="320">
        <v>0</v>
      </c>
      <c r="O838" s="320"/>
      <c r="P838" s="320"/>
      <c r="Q838" s="320"/>
      <c r="R838" s="320"/>
      <c r="S838" s="320"/>
      <c r="T838" s="320"/>
      <c r="U838" s="320"/>
      <c r="V838" s="320"/>
      <c r="W838" s="320"/>
      <c r="X838" s="320"/>
      <c r="Y838" s="450"/>
      <c r="Z838" s="434"/>
      <c r="AA838" s="434"/>
      <c r="AB838" s="434"/>
      <c r="AC838" s="434"/>
      <c r="AD838" s="434"/>
      <c r="AE838" s="434"/>
      <c r="AF838" s="439"/>
      <c r="AG838" s="439"/>
      <c r="AH838" s="439"/>
      <c r="AI838" s="439"/>
      <c r="AJ838" s="439"/>
      <c r="AK838" s="439"/>
      <c r="AL838" s="439"/>
      <c r="AM838" s="321">
        <f>SUM(Y838:AL838)</f>
        <v>0</v>
      </c>
    </row>
    <row r="839" spans="1:39" ht="15" hidden="1" outlineLevel="1">
      <c r="A839" s="560"/>
      <c r="B839" s="918" t="s">
        <v>345</v>
      </c>
      <c r="C839" s="316" t="s">
        <v>164</v>
      </c>
      <c r="D839" s="320"/>
      <c r="E839" s="320"/>
      <c r="F839" s="320"/>
      <c r="G839" s="320"/>
      <c r="H839" s="320"/>
      <c r="I839" s="320"/>
      <c r="J839" s="320"/>
      <c r="K839" s="320"/>
      <c r="L839" s="320"/>
      <c r="M839" s="320"/>
      <c r="N839" s="320">
        <f>N838</f>
        <v>0</v>
      </c>
      <c r="O839" s="320"/>
      <c r="P839" s="320"/>
      <c r="Q839" s="320"/>
      <c r="R839" s="320"/>
      <c r="S839" s="320"/>
      <c r="T839" s="320"/>
      <c r="U839" s="320"/>
      <c r="V839" s="320"/>
      <c r="W839" s="320"/>
      <c r="X839" s="320"/>
      <c r="Y839" s="435">
        <f>Y838</f>
        <v>0</v>
      </c>
      <c r="Z839" s="435">
        <f t="shared" ref="Z839:AL839" si="2483">Z838</f>
        <v>0</v>
      </c>
      <c r="AA839" s="435">
        <f t="shared" si="2483"/>
        <v>0</v>
      </c>
      <c r="AB839" s="435">
        <f t="shared" si="2483"/>
        <v>0</v>
      </c>
      <c r="AC839" s="435">
        <f t="shared" si="2483"/>
        <v>0</v>
      </c>
      <c r="AD839" s="435">
        <f t="shared" si="2483"/>
        <v>0</v>
      </c>
      <c r="AE839" s="435">
        <f t="shared" si="2483"/>
        <v>0</v>
      </c>
      <c r="AF839" s="435">
        <f t="shared" si="2483"/>
        <v>0</v>
      </c>
      <c r="AG839" s="435">
        <f t="shared" si="2483"/>
        <v>0</v>
      </c>
      <c r="AH839" s="435">
        <f t="shared" si="2483"/>
        <v>0</v>
      </c>
      <c r="AI839" s="435">
        <f t="shared" si="2483"/>
        <v>0</v>
      </c>
      <c r="AJ839" s="435">
        <f t="shared" si="2483"/>
        <v>0</v>
      </c>
      <c r="AK839" s="435">
        <f t="shared" si="2483"/>
        <v>0</v>
      </c>
      <c r="AL839" s="435">
        <f t="shared" si="2483"/>
        <v>0</v>
      </c>
      <c r="AM839" s="331"/>
    </row>
    <row r="840" spans="1:39" ht="15.6" hidden="1" outlineLevel="1">
      <c r="A840" s="560"/>
      <c r="B840" s="1005"/>
      <c r="C840" s="325"/>
      <c r="D840" s="316"/>
      <c r="E840" s="316"/>
      <c r="F840" s="316"/>
      <c r="G840" s="316"/>
      <c r="H840" s="316"/>
      <c r="I840" s="316"/>
      <c r="J840" s="316"/>
      <c r="K840" s="316"/>
      <c r="L840" s="316"/>
      <c r="M840" s="316"/>
      <c r="N840" s="325"/>
      <c r="O840" s="316"/>
      <c r="P840" s="316"/>
      <c r="Q840" s="316"/>
      <c r="R840" s="316"/>
      <c r="S840" s="316"/>
      <c r="T840" s="316"/>
      <c r="U840" s="316"/>
      <c r="V840" s="316"/>
      <c r="W840" s="316"/>
      <c r="X840" s="316"/>
      <c r="Y840" s="436"/>
      <c r="Z840" s="436"/>
      <c r="AA840" s="436"/>
      <c r="AB840" s="436"/>
      <c r="AC840" s="436"/>
      <c r="AD840" s="436"/>
      <c r="AE840" s="436"/>
      <c r="AF840" s="436"/>
      <c r="AG840" s="436"/>
      <c r="AH840" s="436"/>
      <c r="AI840" s="436"/>
      <c r="AJ840" s="436"/>
      <c r="AK840" s="436"/>
      <c r="AL840" s="436"/>
      <c r="AM840" s="331"/>
    </row>
    <row r="841" spans="1:39" ht="15.6" hidden="1" outlineLevel="1">
      <c r="A841" s="560"/>
      <c r="B841" s="995" t="s">
        <v>515</v>
      </c>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446"/>
      <c r="Z841" s="449"/>
      <c r="AA841" s="449"/>
      <c r="AB841" s="449"/>
      <c r="AC841" s="449"/>
      <c r="AD841" s="449"/>
      <c r="AE841" s="449"/>
      <c r="AF841" s="449"/>
      <c r="AG841" s="449"/>
      <c r="AH841" s="449"/>
      <c r="AI841" s="449"/>
      <c r="AJ841" s="449"/>
      <c r="AK841" s="449"/>
      <c r="AL841" s="449"/>
      <c r="AM841" s="331"/>
    </row>
    <row r="842" spans="1:39" ht="15.6" hidden="1" outlineLevel="1">
      <c r="A842" s="560"/>
      <c r="B842" s="1016" t="s">
        <v>511</v>
      </c>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446"/>
      <c r="Z842" s="449"/>
      <c r="AA842" s="449"/>
      <c r="AB842" s="449"/>
      <c r="AC842" s="449"/>
      <c r="AD842" s="449"/>
      <c r="AE842" s="449"/>
      <c r="AF842" s="449"/>
      <c r="AG842" s="449"/>
      <c r="AH842" s="449"/>
      <c r="AI842" s="449"/>
      <c r="AJ842" s="449"/>
      <c r="AK842" s="449"/>
      <c r="AL842" s="449"/>
      <c r="AM842" s="331"/>
    </row>
    <row r="843" spans="1:39" ht="15" hidden="1" outlineLevel="1">
      <c r="A843" s="560">
        <v>21</v>
      </c>
      <c r="B843" s="954" t="s">
        <v>114</v>
      </c>
      <c r="C843" s="316" t="s">
        <v>25</v>
      </c>
      <c r="D843" s="320"/>
      <c r="E843" s="320"/>
      <c r="F843" s="320"/>
      <c r="G843" s="320"/>
      <c r="H843" s="320"/>
      <c r="I843" s="320"/>
      <c r="J843" s="320"/>
      <c r="K843" s="320"/>
      <c r="L843" s="320"/>
      <c r="M843" s="320"/>
      <c r="N843" s="316"/>
      <c r="O843" s="320"/>
      <c r="P843" s="320"/>
      <c r="Q843" s="320"/>
      <c r="R843" s="320"/>
      <c r="S843" s="320"/>
      <c r="T843" s="320"/>
      <c r="U843" s="320"/>
      <c r="V843" s="320"/>
      <c r="W843" s="320"/>
      <c r="X843" s="320"/>
      <c r="Y843" s="439"/>
      <c r="Z843" s="439"/>
      <c r="AA843" s="439"/>
      <c r="AB843" s="439"/>
      <c r="AC843" s="439"/>
      <c r="AD843" s="439"/>
      <c r="AE843" s="439"/>
      <c r="AF843" s="434"/>
      <c r="AG843" s="434"/>
      <c r="AH843" s="434"/>
      <c r="AI843" s="434"/>
      <c r="AJ843" s="434"/>
      <c r="AK843" s="434"/>
      <c r="AL843" s="434"/>
      <c r="AM843" s="321">
        <f>SUM(Y843:AL843)</f>
        <v>0</v>
      </c>
    </row>
    <row r="844" spans="1:39" ht="15" hidden="1" outlineLevel="1">
      <c r="A844" s="560"/>
      <c r="B844" s="918" t="s">
        <v>345</v>
      </c>
      <c r="C844" s="316" t="s">
        <v>164</v>
      </c>
      <c r="D844" s="320"/>
      <c r="E844" s="320"/>
      <c r="F844" s="320"/>
      <c r="G844" s="320"/>
      <c r="H844" s="320"/>
      <c r="I844" s="320"/>
      <c r="J844" s="320"/>
      <c r="K844" s="320"/>
      <c r="L844" s="320"/>
      <c r="M844" s="320"/>
      <c r="N844" s="316"/>
      <c r="O844" s="320"/>
      <c r="P844" s="320"/>
      <c r="Q844" s="320"/>
      <c r="R844" s="320"/>
      <c r="S844" s="320"/>
      <c r="T844" s="320"/>
      <c r="U844" s="320"/>
      <c r="V844" s="320"/>
      <c r="W844" s="320"/>
      <c r="X844" s="320"/>
      <c r="Y844" s="435">
        <f>Y843</f>
        <v>0</v>
      </c>
      <c r="Z844" s="435">
        <f t="shared" ref="Z844" si="2484">Z843</f>
        <v>0</v>
      </c>
      <c r="AA844" s="435">
        <f t="shared" ref="AA844" si="2485">AA843</f>
        <v>0</v>
      </c>
      <c r="AB844" s="435">
        <f t="shared" ref="AB844" si="2486">AB843</f>
        <v>0</v>
      </c>
      <c r="AC844" s="435">
        <f t="shared" ref="AC844" si="2487">AC843</f>
        <v>0</v>
      </c>
      <c r="AD844" s="435">
        <f t="shared" ref="AD844" si="2488">AD843</f>
        <v>0</v>
      </c>
      <c r="AE844" s="435">
        <f t="shared" ref="AE844" si="2489">AE843</f>
        <v>0</v>
      </c>
      <c r="AF844" s="435">
        <f t="shared" ref="AF844" si="2490">AF843</f>
        <v>0</v>
      </c>
      <c r="AG844" s="435">
        <f t="shared" ref="AG844" si="2491">AG843</f>
        <v>0</v>
      </c>
      <c r="AH844" s="435">
        <f t="shared" ref="AH844" si="2492">AH843</f>
        <v>0</v>
      </c>
      <c r="AI844" s="435">
        <f t="shared" ref="AI844" si="2493">AI843</f>
        <v>0</v>
      </c>
      <c r="AJ844" s="435">
        <f t="shared" ref="AJ844" si="2494">AJ843</f>
        <v>0</v>
      </c>
      <c r="AK844" s="435">
        <f t="shared" ref="AK844" si="2495">AK843</f>
        <v>0</v>
      </c>
      <c r="AL844" s="435">
        <f t="shared" ref="AL844" si="2496">AL843</f>
        <v>0</v>
      </c>
      <c r="AM844" s="331"/>
    </row>
    <row r="845" spans="1:39" ht="15" hidden="1" outlineLevel="1">
      <c r="A845" s="560"/>
      <c r="B845" s="918"/>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446"/>
      <c r="Z845" s="449"/>
      <c r="AA845" s="449"/>
      <c r="AB845" s="449"/>
      <c r="AC845" s="449"/>
      <c r="AD845" s="449"/>
      <c r="AE845" s="449"/>
      <c r="AF845" s="449"/>
      <c r="AG845" s="449"/>
      <c r="AH845" s="449"/>
      <c r="AI845" s="449"/>
      <c r="AJ845" s="449"/>
      <c r="AK845" s="449"/>
      <c r="AL845" s="449"/>
      <c r="AM845" s="331"/>
    </row>
    <row r="846" spans="1:39" ht="15" hidden="1" outlineLevel="1">
      <c r="A846" s="560">
        <v>22</v>
      </c>
      <c r="B846" s="954" t="s">
        <v>115</v>
      </c>
      <c r="C846" s="316" t="s">
        <v>25</v>
      </c>
      <c r="D846" s="320"/>
      <c r="E846" s="320"/>
      <c r="F846" s="320"/>
      <c r="G846" s="320"/>
      <c r="H846" s="320"/>
      <c r="I846" s="320"/>
      <c r="J846" s="320"/>
      <c r="K846" s="320"/>
      <c r="L846" s="320"/>
      <c r="M846" s="320"/>
      <c r="N846" s="316"/>
      <c r="O846" s="320"/>
      <c r="P846" s="320"/>
      <c r="Q846" s="320"/>
      <c r="R846" s="320"/>
      <c r="S846" s="320"/>
      <c r="T846" s="320"/>
      <c r="U846" s="320"/>
      <c r="V846" s="320"/>
      <c r="W846" s="320"/>
      <c r="X846" s="320"/>
      <c r="Y846" s="439"/>
      <c r="Z846" s="439"/>
      <c r="AA846" s="439"/>
      <c r="AB846" s="439"/>
      <c r="AC846" s="439"/>
      <c r="AD846" s="439"/>
      <c r="AE846" s="439"/>
      <c r="AF846" s="434"/>
      <c r="AG846" s="434"/>
      <c r="AH846" s="434"/>
      <c r="AI846" s="434"/>
      <c r="AJ846" s="434"/>
      <c r="AK846" s="434"/>
      <c r="AL846" s="434"/>
      <c r="AM846" s="321">
        <f>SUM(Y846:AL846)</f>
        <v>0</v>
      </c>
    </row>
    <row r="847" spans="1:39" ht="15" hidden="1" outlineLevel="1">
      <c r="A847" s="560"/>
      <c r="B847" s="918" t="s">
        <v>345</v>
      </c>
      <c r="C847" s="316" t="s">
        <v>164</v>
      </c>
      <c r="D847" s="320"/>
      <c r="E847" s="320"/>
      <c r="F847" s="320"/>
      <c r="G847" s="320"/>
      <c r="H847" s="320"/>
      <c r="I847" s="320"/>
      <c r="J847" s="320"/>
      <c r="K847" s="320"/>
      <c r="L847" s="320"/>
      <c r="M847" s="320"/>
      <c r="N847" s="316"/>
      <c r="O847" s="320"/>
      <c r="P847" s="320"/>
      <c r="Q847" s="320"/>
      <c r="R847" s="320"/>
      <c r="S847" s="320"/>
      <c r="T847" s="320"/>
      <c r="U847" s="320"/>
      <c r="V847" s="320"/>
      <c r="W847" s="320"/>
      <c r="X847" s="320"/>
      <c r="Y847" s="435">
        <f>Y846</f>
        <v>0</v>
      </c>
      <c r="Z847" s="435">
        <f t="shared" ref="Z847" si="2497">Z846</f>
        <v>0</v>
      </c>
      <c r="AA847" s="435">
        <f t="shared" ref="AA847" si="2498">AA846</f>
        <v>0</v>
      </c>
      <c r="AB847" s="435">
        <f t="shared" ref="AB847" si="2499">AB846</f>
        <v>0</v>
      </c>
      <c r="AC847" s="435">
        <f t="shared" ref="AC847" si="2500">AC846</f>
        <v>0</v>
      </c>
      <c r="AD847" s="435">
        <f t="shared" ref="AD847" si="2501">AD846</f>
        <v>0</v>
      </c>
      <c r="AE847" s="435">
        <f t="shared" ref="AE847" si="2502">AE846</f>
        <v>0</v>
      </c>
      <c r="AF847" s="435">
        <f t="shared" ref="AF847" si="2503">AF846</f>
        <v>0</v>
      </c>
      <c r="AG847" s="435">
        <f t="shared" ref="AG847" si="2504">AG846</f>
        <v>0</v>
      </c>
      <c r="AH847" s="435">
        <f t="shared" ref="AH847" si="2505">AH846</f>
        <v>0</v>
      </c>
      <c r="AI847" s="435">
        <f t="shared" ref="AI847" si="2506">AI846</f>
        <v>0</v>
      </c>
      <c r="AJ847" s="435">
        <f t="shared" ref="AJ847" si="2507">AJ846</f>
        <v>0</v>
      </c>
      <c r="AK847" s="435">
        <f t="shared" ref="AK847" si="2508">AK846</f>
        <v>0</v>
      </c>
      <c r="AL847" s="435">
        <f t="shared" ref="AL847" si="2509">AL846</f>
        <v>0</v>
      </c>
      <c r="AM847" s="331"/>
    </row>
    <row r="848" spans="1:39" ht="15" hidden="1" outlineLevel="1">
      <c r="A848" s="560"/>
      <c r="B848" s="918"/>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446"/>
      <c r="Z848" s="449"/>
      <c r="AA848" s="449"/>
      <c r="AB848" s="449"/>
      <c r="AC848" s="449"/>
      <c r="AD848" s="449"/>
      <c r="AE848" s="449"/>
      <c r="AF848" s="449"/>
      <c r="AG848" s="449"/>
      <c r="AH848" s="449"/>
      <c r="AI848" s="449"/>
      <c r="AJ848" s="449"/>
      <c r="AK848" s="449"/>
      <c r="AL848" s="449"/>
      <c r="AM848" s="331"/>
    </row>
    <row r="849" spans="1:39" ht="15" hidden="1" outlineLevel="1">
      <c r="A849" s="560">
        <v>23</v>
      </c>
      <c r="B849" s="954" t="s">
        <v>116</v>
      </c>
      <c r="C849" s="316" t="s">
        <v>25</v>
      </c>
      <c r="D849" s="320"/>
      <c r="E849" s="320"/>
      <c r="F849" s="320"/>
      <c r="G849" s="320"/>
      <c r="H849" s="320"/>
      <c r="I849" s="320"/>
      <c r="J849" s="320"/>
      <c r="K849" s="320"/>
      <c r="L849" s="320"/>
      <c r="M849" s="320"/>
      <c r="N849" s="316"/>
      <c r="O849" s="320"/>
      <c r="P849" s="320"/>
      <c r="Q849" s="320"/>
      <c r="R849" s="320"/>
      <c r="S849" s="320"/>
      <c r="T849" s="320"/>
      <c r="U849" s="320"/>
      <c r="V849" s="320"/>
      <c r="W849" s="320"/>
      <c r="X849" s="320"/>
      <c r="Y849" s="439"/>
      <c r="Z849" s="439"/>
      <c r="AA849" s="439"/>
      <c r="AB849" s="439"/>
      <c r="AC849" s="439"/>
      <c r="AD849" s="439"/>
      <c r="AE849" s="439"/>
      <c r="AF849" s="434"/>
      <c r="AG849" s="434"/>
      <c r="AH849" s="434"/>
      <c r="AI849" s="434"/>
      <c r="AJ849" s="434"/>
      <c r="AK849" s="434"/>
      <c r="AL849" s="434"/>
      <c r="AM849" s="321">
        <f>SUM(Y849:AL849)</f>
        <v>0</v>
      </c>
    </row>
    <row r="850" spans="1:39" ht="15" hidden="1" outlineLevel="1">
      <c r="A850" s="560"/>
      <c r="B850" s="918" t="s">
        <v>345</v>
      </c>
      <c r="C850" s="316" t="s">
        <v>164</v>
      </c>
      <c r="D850" s="320"/>
      <c r="E850" s="320"/>
      <c r="F850" s="320"/>
      <c r="G850" s="320"/>
      <c r="H850" s="320"/>
      <c r="I850" s="320"/>
      <c r="J850" s="320"/>
      <c r="K850" s="320"/>
      <c r="L850" s="320"/>
      <c r="M850" s="320"/>
      <c r="N850" s="316"/>
      <c r="O850" s="320"/>
      <c r="P850" s="320"/>
      <c r="Q850" s="320"/>
      <c r="R850" s="320"/>
      <c r="S850" s="320"/>
      <c r="T850" s="320"/>
      <c r="U850" s="320"/>
      <c r="V850" s="320"/>
      <c r="W850" s="320"/>
      <c r="X850" s="320"/>
      <c r="Y850" s="435">
        <f>Y849</f>
        <v>0</v>
      </c>
      <c r="Z850" s="435">
        <f t="shared" ref="Z850" si="2510">Z849</f>
        <v>0</v>
      </c>
      <c r="AA850" s="435">
        <f t="shared" ref="AA850" si="2511">AA849</f>
        <v>0</v>
      </c>
      <c r="AB850" s="435">
        <f t="shared" ref="AB850" si="2512">AB849</f>
        <v>0</v>
      </c>
      <c r="AC850" s="435">
        <f t="shared" ref="AC850" si="2513">AC849</f>
        <v>0</v>
      </c>
      <c r="AD850" s="435">
        <f t="shared" ref="AD850" si="2514">AD849</f>
        <v>0</v>
      </c>
      <c r="AE850" s="435">
        <f t="shared" ref="AE850" si="2515">AE849</f>
        <v>0</v>
      </c>
      <c r="AF850" s="435">
        <f t="shared" ref="AF850" si="2516">AF849</f>
        <v>0</v>
      </c>
      <c r="AG850" s="435">
        <f t="shared" ref="AG850" si="2517">AG849</f>
        <v>0</v>
      </c>
      <c r="AH850" s="435">
        <f t="shared" ref="AH850" si="2518">AH849</f>
        <v>0</v>
      </c>
      <c r="AI850" s="435">
        <f t="shared" ref="AI850" si="2519">AI849</f>
        <v>0</v>
      </c>
      <c r="AJ850" s="435">
        <f t="shared" ref="AJ850" si="2520">AJ849</f>
        <v>0</v>
      </c>
      <c r="AK850" s="435">
        <f t="shared" ref="AK850" si="2521">AK849</f>
        <v>0</v>
      </c>
      <c r="AL850" s="435">
        <f t="shared" ref="AL850" si="2522">AL849</f>
        <v>0</v>
      </c>
      <c r="AM850" s="331"/>
    </row>
    <row r="851" spans="1:39" ht="15" hidden="1" outlineLevel="1">
      <c r="A851" s="560"/>
      <c r="B851" s="1023"/>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446"/>
      <c r="Z851" s="449"/>
      <c r="AA851" s="449"/>
      <c r="AB851" s="449"/>
      <c r="AC851" s="449"/>
      <c r="AD851" s="449"/>
      <c r="AE851" s="449"/>
      <c r="AF851" s="449"/>
      <c r="AG851" s="449"/>
      <c r="AH851" s="449"/>
      <c r="AI851" s="449"/>
      <c r="AJ851" s="449"/>
      <c r="AK851" s="449"/>
      <c r="AL851" s="449"/>
      <c r="AM851" s="331"/>
    </row>
    <row r="852" spans="1:39" ht="15" hidden="1" outlineLevel="1">
      <c r="A852" s="560">
        <v>24</v>
      </c>
      <c r="B852" s="954" t="s">
        <v>117</v>
      </c>
      <c r="C852" s="316" t="s">
        <v>25</v>
      </c>
      <c r="D852" s="320"/>
      <c r="E852" s="320"/>
      <c r="F852" s="320"/>
      <c r="G852" s="320"/>
      <c r="H852" s="320"/>
      <c r="I852" s="320"/>
      <c r="J852" s="320"/>
      <c r="K852" s="320"/>
      <c r="L852" s="320"/>
      <c r="M852" s="320"/>
      <c r="N852" s="316"/>
      <c r="O852" s="320"/>
      <c r="P852" s="320"/>
      <c r="Q852" s="320"/>
      <c r="R852" s="320"/>
      <c r="S852" s="320"/>
      <c r="T852" s="320"/>
      <c r="U852" s="320"/>
      <c r="V852" s="320"/>
      <c r="W852" s="320"/>
      <c r="X852" s="320"/>
      <c r="Y852" s="439"/>
      <c r="Z852" s="439"/>
      <c r="AA852" s="439"/>
      <c r="AB852" s="439"/>
      <c r="AC852" s="439"/>
      <c r="AD852" s="439"/>
      <c r="AE852" s="439"/>
      <c r="AF852" s="434"/>
      <c r="AG852" s="434"/>
      <c r="AH852" s="434"/>
      <c r="AI852" s="434"/>
      <c r="AJ852" s="434"/>
      <c r="AK852" s="434"/>
      <c r="AL852" s="434"/>
      <c r="AM852" s="321">
        <f>SUM(Y852:AL852)</f>
        <v>0</v>
      </c>
    </row>
    <row r="853" spans="1:39" ht="15" hidden="1" outlineLevel="1">
      <c r="A853" s="560"/>
      <c r="B853" s="918" t="s">
        <v>345</v>
      </c>
      <c r="C853" s="316" t="s">
        <v>164</v>
      </c>
      <c r="D853" s="320"/>
      <c r="E853" s="320"/>
      <c r="F853" s="320"/>
      <c r="G853" s="320"/>
      <c r="H853" s="320"/>
      <c r="I853" s="320"/>
      <c r="J853" s="320"/>
      <c r="K853" s="320"/>
      <c r="L853" s="320"/>
      <c r="M853" s="320"/>
      <c r="N853" s="316"/>
      <c r="O853" s="320"/>
      <c r="P853" s="320"/>
      <c r="Q853" s="320"/>
      <c r="R853" s="320"/>
      <c r="S853" s="320"/>
      <c r="T853" s="320"/>
      <c r="U853" s="320"/>
      <c r="V853" s="320"/>
      <c r="W853" s="320"/>
      <c r="X853" s="320"/>
      <c r="Y853" s="435">
        <f>Y852</f>
        <v>0</v>
      </c>
      <c r="Z853" s="435">
        <f t="shared" ref="Z853" si="2523">Z852</f>
        <v>0</v>
      </c>
      <c r="AA853" s="435">
        <f t="shared" ref="AA853" si="2524">AA852</f>
        <v>0</v>
      </c>
      <c r="AB853" s="435">
        <f t="shared" ref="AB853" si="2525">AB852</f>
        <v>0</v>
      </c>
      <c r="AC853" s="435">
        <f t="shared" ref="AC853" si="2526">AC852</f>
        <v>0</v>
      </c>
      <c r="AD853" s="435">
        <f t="shared" ref="AD853" si="2527">AD852</f>
        <v>0</v>
      </c>
      <c r="AE853" s="435">
        <f t="shared" ref="AE853" si="2528">AE852</f>
        <v>0</v>
      </c>
      <c r="AF853" s="435">
        <f t="shared" ref="AF853" si="2529">AF852</f>
        <v>0</v>
      </c>
      <c r="AG853" s="435">
        <f t="shared" ref="AG853" si="2530">AG852</f>
        <v>0</v>
      </c>
      <c r="AH853" s="435">
        <f t="shared" ref="AH853" si="2531">AH852</f>
        <v>0</v>
      </c>
      <c r="AI853" s="435">
        <f t="shared" ref="AI853" si="2532">AI852</f>
        <v>0</v>
      </c>
      <c r="AJ853" s="435">
        <f t="shared" ref="AJ853" si="2533">AJ852</f>
        <v>0</v>
      </c>
      <c r="AK853" s="435">
        <f t="shared" ref="AK853" si="2534">AK852</f>
        <v>0</v>
      </c>
      <c r="AL853" s="435">
        <f t="shared" ref="AL853" si="2535">AL852</f>
        <v>0</v>
      </c>
      <c r="AM853" s="331"/>
    </row>
    <row r="854" spans="1:39" ht="15" hidden="1" outlineLevel="1">
      <c r="A854" s="560"/>
      <c r="B854" s="918"/>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436"/>
      <c r="Z854" s="449"/>
      <c r="AA854" s="449"/>
      <c r="AB854" s="449"/>
      <c r="AC854" s="449"/>
      <c r="AD854" s="449"/>
      <c r="AE854" s="449"/>
      <c r="AF854" s="449"/>
      <c r="AG854" s="449"/>
      <c r="AH854" s="449"/>
      <c r="AI854" s="449"/>
      <c r="AJ854" s="449"/>
      <c r="AK854" s="449"/>
      <c r="AL854" s="449"/>
      <c r="AM854" s="331"/>
    </row>
    <row r="855" spans="1:39" ht="15.6" hidden="1" outlineLevel="1">
      <c r="A855" s="560"/>
      <c r="B855" s="996" t="s">
        <v>512</v>
      </c>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436"/>
      <c r="Z855" s="449"/>
      <c r="AA855" s="449"/>
      <c r="AB855" s="449"/>
      <c r="AC855" s="449"/>
      <c r="AD855" s="449"/>
      <c r="AE855" s="449"/>
      <c r="AF855" s="449"/>
      <c r="AG855" s="449"/>
      <c r="AH855" s="449"/>
      <c r="AI855" s="449"/>
      <c r="AJ855" s="449"/>
      <c r="AK855" s="449"/>
      <c r="AL855" s="449"/>
      <c r="AM855" s="331"/>
    </row>
    <row r="856" spans="1:39" ht="15" hidden="1" outlineLevel="1">
      <c r="A856" s="560">
        <v>25</v>
      </c>
      <c r="B856" s="954" t="s">
        <v>118</v>
      </c>
      <c r="C856" s="316" t="s">
        <v>25</v>
      </c>
      <c r="D856" s="320"/>
      <c r="E856" s="320"/>
      <c r="F856" s="320"/>
      <c r="G856" s="320"/>
      <c r="H856" s="320"/>
      <c r="I856" s="320"/>
      <c r="J856" s="320"/>
      <c r="K856" s="320"/>
      <c r="L856" s="320"/>
      <c r="M856" s="320"/>
      <c r="N856" s="320">
        <v>12</v>
      </c>
      <c r="O856" s="320"/>
      <c r="P856" s="320"/>
      <c r="Q856" s="320"/>
      <c r="R856" s="320"/>
      <c r="S856" s="320"/>
      <c r="T856" s="320"/>
      <c r="U856" s="320"/>
      <c r="V856" s="320"/>
      <c r="W856" s="320"/>
      <c r="X856" s="320"/>
      <c r="Y856" s="450"/>
      <c r="Z856" s="439"/>
      <c r="AA856" s="439"/>
      <c r="AB856" s="439"/>
      <c r="AC856" s="439"/>
      <c r="AD856" s="439"/>
      <c r="AE856" s="439"/>
      <c r="AF856" s="439"/>
      <c r="AG856" s="439"/>
      <c r="AH856" s="439"/>
      <c r="AI856" s="439"/>
      <c r="AJ856" s="439"/>
      <c r="AK856" s="439"/>
      <c r="AL856" s="439"/>
      <c r="AM856" s="321">
        <f>SUM(Y856:AL856)</f>
        <v>0</v>
      </c>
    </row>
    <row r="857" spans="1:39" ht="15" hidden="1" outlineLevel="1">
      <c r="A857" s="560"/>
      <c r="B857" s="918" t="s">
        <v>345</v>
      </c>
      <c r="C857" s="316" t="s">
        <v>164</v>
      </c>
      <c r="D857" s="320"/>
      <c r="E857" s="320"/>
      <c r="F857" s="320"/>
      <c r="G857" s="320"/>
      <c r="H857" s="320"/>
      <c r="I857" s="320"/>
      <c r="J857" s="320"/>
      <c r="K857" s="320"/>
      <c r="L857" s="320"/>
      <c r="M857" s="320"/>
      <c r="N857" s="320">
        <f>N856</f>
        <v>12</v>
      </c>
      <c r="O857" s="320"/>
      <c r="P857" s="320"/>
      <c r="Q857" s="320"/>
      <c r="R857" s="320"/>
      <c r="S857" s="320"/>
      <c r="T857" s="320"/>
      <c r="U857" s="320"/>
      <c r="V857" s="320"/>
      <c r="W857" s="320"/>
      <c r="X857" s="320"/>
      <c r="Y857" s="435">
        <f>Y856</f>
        <v>0</v>
      </c>
      <c r="Z857" s="435">
        <f t="shared" ref="Z857" si="2536">Z856</f>
        <v>0</v>
      </c>
      <c r="AA857" s="435">
        <f t="shared" ref="AA857" si="2537">AA856</f>
        <v>0</v>
      </c>
      <c r="AB857" s="435">
        <f t="shared" ref="AB857" si="2538">AB856</f>
        <v>0</v>
      </c>
      <c r="AC857" s="435">
        <f t="shared" ref="AC857" si="2539">AC856</f>
        <v>0</v>
      </c>
      <c r="AD857" s="435">
        <f t="shared" ref="AD857" si="2540">AD856</f>
        <v>0</v>
      </c>
      <c r="AE857" s="435">
        <f t="shared" ref="AE857" si="2541">AE856</f>
        <v>0</v>
      </c>
      <c r="AF857" s="435">
        <f t="shared" ref="AF857" si="2542">AF856</f>
        <v>0</v>
      </c>
      <c r="AG857" s="435">
        <f t="shared" ref="AG857" si="2543">AG856</f>
        <v>0</v>
      </c>
      <c r="AH857" s="435">
        <f t="shared" ref="AH857" si="2544">AH856</f>
        <v>0</v>
      </c>
      <c r="AI857" s="435">
        <f t="shared" ref="AI857" si="2545">AI856</f>
        <v>0</v>
      </c>
      <c r="AJ857" s="435">
        <f t="shared" ref="AJ857" si="2546">AJ856</f>
        <v>0</v>
      </c>
      <c r="AK857" s="435">
        <f t="shared" ref="AK857" si="2547">AK856</f>
        <v>0</v>
      </c>
      <c r="AL857" s="435">
        <f t="shared" ref="AL857" si="2548">AL856</f>
        <v>0</v>
      </c>
      <c r="AM857" s="331"/>
    </row>
    <row r="858" spans="1:39" ht="15" hidden="1" outlineLevel="1">
      <c r="A858" s="560"/>
      <c r="B858" s="918"/>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436"/>
      <c r="Z858" s="449"/>
      <c r="AA858" s="449"/>
      <c r="AB858" s="449"/>
      <c r="AC858" s="449"/>
      <c r="AD858" s="449"/>
      <c r="AE858" s="449"/>
      <c r="AF858" s="449"/>
      <c r="AG858" s="449"/>
      <c r="AH858" s="449"/>
      <c r="AI858" s="449"/>
      <c r="AJ858" s="449"/>
      <c r="AK858" s="449"/>
      <c r="AL858" s="449"/>
      <c r="AM858" s="331"/>
    </row>
    <row r="859" spans="1:39" ht="15" hidden="1" outlineLevel="1">
      <c r="A859" s="560">
        <v>26</v>
      </c>
      <c r="B859" s="954" t="s">
        <v>119</v>
      </c>
      <c r="C859" s="316" t="s">
        <v>25</v>
      </c>
      <c r="D859" s="320"/>
      <c r="E859" s="320"/>
      <c r="F859" s="320"/>
      <c r="G859" s="320"/>
      <c r="H859" s="320"/>
      <c r="I859" s="320"/>
      <c r="J859" s="320"/>
      <c r="K859" s="320"/>
      <c r="L859" s="320"/>
      <c r="M859" s="320"/>
      <c r="N859" s="320">
        <v>12</v>
      </c>
      <c r="O859" s="320"/>
      <c r="P859" s="320"/>
      <c r="Q859" s="320"/>
      <c r="R859" s="320"/>
      <c r="S859" s="320"/>
      <c r="T859" s="320"/>
      <c r="U859" s="320"/>
      <c r="V859" s="320"/>
      <c r="W859" s="320"/>
      <c r="X859" s="320"/>
      <c r="Y859" s="450"/>
      <c r="Z859" s="439"/>
      <c r="AA859" s="439"/>
      <c r="AB859" s="439"/>
      <c r="AC859" s="439"/>
      <c r="AD859" s="439"/>
      <c r="AE859" s="439"/>
      <c r="AF859" s="439"/>
      <c r="AG859" s="439"/>
      <c r="AH859" s="439"/>
      <c r="AI859" s="439"/>
      <c r="AJ859" s="439"/>
      <c r="AK859" s="439"/>
      <c r="AL859" s="439"/>
      <c r="AM859" s="321">
        <f>SUM(Y859:AL859)</f>
        <v>0</v>
      </c>
    </row>
    <row r="860" spans="1:39" ht="15" hidden="1" outlineLevel="1">
      <c r="A860" s="560"/>
      <c r="B860" s="918" t="s">
        <v>345</v>
      </c>
      <c r="C860" s="316" t="s">
        <v>164</v>
      </c>
      <c r="D860" s="320"/>
      <c r="E860" s="320"/>
      <c r="F860" s="320"/>
      <c r="G860" s="320"/>
      <c r="H860" s="320"/>
      <c r="I860" s="320"/>
      <c r="J860" s="320"/>
      <c r="K860" s="320"/>
      <c r="L860" s="320"/>
      <c r="M860" s="320"/>
      <c r="N860" s="320">
        <f>N859</f>
        <v>12</v>
      </c>
      <c r="O860" s="320"/>
      <c r="P860" s="320"/>
      <c r="Q860" s="320"/>
      <c r="R860" s="320"/>
      <c r="S860" s="320"/>
      <c r="T860" s="320"/>
      <c r="U860" s="320"/>
      <c r="V860" s="320"/>
      <c r="W860" s="320"/>
      <c r="X860" s="320"/>
      <c r="Y860" s="435">
        <f>Y859</f>
        <v>0</v>
      </c>
      <c r="Z860" s="435">
        <f t="shared" ref="Z860" si="2549">Z859</f>
        <v>0</v>
      </c>
      <c r="AA860" s="435">
        <f t="shared" ref="AA860" si="2550">AA859</f>
        <v>0</v>
      </c>
      <c r="AB860" s="435">
        <f t="shared" ref="AB860" si="2551">AB859</f>
        <v>0</v>
      </c>
      <c r="AC860" s="435">
        <f t="shared" ref="AC860" si="2552">AC859</f>
        <v>0</v>
      </c>
      <c r="AD860" s="435">
        <f t="shared" ref="AD860" si="2553">AD859</f>
        <v>0</v>
      </c>
      <c r="AE860" s="435">
        <f t="shared" ref="AE860" si="2554">AE859</f>
        <v>0</v>
      </c>
      <c r="AF860" s="435">
        <f t="shared" ref="AF860" si="2555">AF859</f>
        <v>0</v>
      </c>
      <c r="AG860" s="435">
        <f t="shared" ref="AG860" si="2556">AG859</f>
        <v>0</v>
      </c>
      <c r="AH860" s="435">
        <f t="shared" ref="AH860" si="2557">AH859</f>
        <v>0</v>
      </c>
      <c r="AI860" s="435">
        <f t="shared" ref="AI860" si="2558">AI859</f>
        <v>0</v>
      </c>
      <c r="AJ860" s="435">
        <f t="shared" ref="AJ860" si="2559">AJ859</f>
        <v>0</v>
      </c>
      <c r="AK860" s="435">
        <f t="shared" ref="AK860" si="2560">AK859</f>
        <v>0</v>
      </c>
      <c r="AL860" s="435">
        <f t="shared" ref="AL860" si="2561">AL859</f>
        <v>0</v>
      </c>
      <c r="AM860" s="331"/>
    </row>
    <row r="861" spans="1:39" ht="15" hidden="1" outlineLevel="1">
      <c r="A861" s="560"/>
      <c r="B861" s="918"/>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436"/>
      <c r="Z861" s="449"/>
      <c r="AA861" s="449"/>
      <c r="AB861" s="449"/>
      <c r="AC861" s="449"/>
      <c r="AD861" s="449"/>
      <c r="AE861" s="449"/>
      <c r="AF861" s="449"/>
      <c r="AG861" s="449"/>
      <c r="AH861" s="449"/>
      <c r="AI861" s="449"/>
      <c r="AJ861" s="449"/>
      <c r="AK861" s="449"/>
      <c r="AL861" s="449"/>
      <c r="AM861" s="331"/>
    </row>
    <row r="862" spans="1:39" ht="15" hidden="1" outlineLevel="1">
      <c r="A862" s="560">
        <v>27</v>
      </c>
      <c r="B862" s="954" t="s">
        <v>120</v>
      </c>
      <c r="C862" s="316" t="s">
        <v>25</v>
      </c>
      <c r="D862" s="320"/>
      <c r="E862" s="320"/>
      <c r="F862" s="320"/>
      <c r="G862" s="320"/>
      <c r="H862" s="320"/>
      <c r="I862" s="320"/>
      <c r="J862" s="320"/>
      <c r="K862" s="320"/>
      <c r="L862" s="320"/>
      <c r="M862" s="320"/>
      <c r="N862" s="320">
        <v>12</v>
      </c>
      <c r="O862" s="320"/>
      <c r="P862" s="320"/>
      <c r="Q862" s="320"/>
      <c r="R862" s="320"/>
      <c r="S862" s="320"/>
      <c r="T862" s="320"/>
      <c r="U862" s="320"/>
      <c r="V862" s="320"/>
      <c r="W862" s="320"/>
      <c r="X862" s="320"/>
      <c r="Y862" s="450"/>
      <c r="Z862" s="439"/>
      <c r="AA862" s="439"/>
      <c r="AB862" s="439"/>
      <c r="AC862" s="439"/>
      <c r="AD862" s="439"/>
      <c r="AE862" s="439"/>
      <c r="AF862" s="439"/>
      <c r="AG862" s="439"/>
      <c r="AH862" s="439"/>
      <c r="AI862" s="439"/>
      <c r="AJ862" s="439"/>
      <c r="AK862" s="439"/>
      <c r="AL862" s="439"/>
      <c r="AM862" s="321">
        <f>SUM(Y862:AL862)</f>
        <v>0</v>
      </c>
    </row>
    <row r="863" spans="1:39" ht="15" hidden="1" outlineLevel="1">
      <c r="A863" s="560"/>
      <c r="B863" s="918" t="s">
        <v>345</v>
      </c>
      <c r="C863" s="316" t="s">
        <v>164</v>
      </c>
      <c r="D863" s="320"/>
      <c r="E863" s="320"/>
      <c r="F863" s="320"/>
      <c r="G863" s="320"/>
      <c r="H863" s="320"/>
      <c r="I863" s="320"/>
      <c r="J863" s="320"/>
      <c r="K863" s="320"/>
      <c r="L863" s="320"/>
      <c r="M863" s="320"/>
      <c r="N863" s="320">
        <f>N862</f>
        <v>12</v>
      </c>
      <c r="O863" s="320"/>
      <c r="P863" s="320"/>
      <c r="Q863" s="320"/>
      <c r="R863" s="320"/>
      <c r="S863" s="320"/>
      <c r="T863" s="320"/>
      <c r="U863" s="320"/>
      <c r="V863" s="320"/>
      <c r="W863" s="320"/>
      <c r="X863" s="320"/>
      <c r="Y863" s="435">
        <f>Y862</f>
        <v>0</v>
      </c>
      <c r="Z863" s="435">
        <f t="shared" ref="Z863" si="2562">Z862</f>
        <v>0</v>
      </c>
      <c r="AA863" s="435">
        <f t="shared" ref="AA863" si="2563">AA862</f>
        <v>0</v>
      </c>
      <c r="AB863" s="435">
        <f t="shared" ref="AB863" si="2564">AB862</f>
        <v>0</v>
      </c>
      <c r="AC863" s="435">
        <f t="shared" ref="AC863" si="2565">AC862</f>
        <v>0</v>
      </c>
      <c r="AD863" s="435">
        <f t="shared" ref="AD863" si="2566">AD862</f>
        <v>0</v>
      </c>
      <c r="AE863" s="435">
        <f t="shared" ref="AE863" si="2567">AE862</f>
        <v>0</v>
      </c>
      <c r="AF863" s="435">
        <f t="shared" ref="AF863" si="2568">AF862</f>
        <v>0</v>
      </c>
      <c r="AG863" s="435">
        <f t="shared" ref="AG863" si="2569">AG862</f>
        <v>0</v>
      </c>
      <c r="AH863" s="435">
        <f t="shared" ref="AH863" si="2570">AH862</f>
        <v>0</v>
      </c>
      <c r="AI863" s="435">
        <f t="shared" ref="AI863" si="2571">AI862</f>
        <v>0</v>
      </c>
      <c r="AJ863" s="435">
        <f t="shared" ref="AJ863" si="2572">AJ862</f>
        <v>0</v>
      </c>
      <c r="AK863" s="435">
        <f t="shared" ref="AK863" si="2573">AK862</f>
        <v>0</v>
      </c>
      <c r="AL863" s="435">
        <f t="shared" ref="AL863" si="2574">AL862</f>
        <v>0</v>
      </c>
      <c r="AM863" s="331"/>
    </row>
    <row r="864" spans="1:39" ht="15" hidden="1" outlineLevel="1">
      <c r="A864" s="560"/>
      <c r="B864" s="918"/>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436"/>
      <c r="Z864" s="449"/>
      <c r="AA864" s="449"/>
      <c r="AB864" s="449"/>
      <c r="AC864" s="449"/>
      <c r="AD864" s="449"/>
      <c r="AE864" s="449"/>
      <c r="AF864" s="449"/>
      <c r="AG864" s="449"/>
      <c r="AH864" s="449"/>
      <c r="AI864" s="449"/>
      <c r="AJ864" s="449"/>
      <c r="AK864" s="449"/>
      <c r="AL864" s="449"/>
      <c r="AM864" s="331"/>
    </row>
    <row r="865" spans="1:39" ht="15" hidden="1" outlineLevel="1">
      <c r="A865" s="560">
        <v>28</v>
      </c>
      <c r="B865" s="954" t="s">
        <v>121</v>
      </c>
      <c r="C865" s="316" t="s">
        <v>25</v>
      </c>
      <c r="D865" s="320"/>
      <c r="E865" s="320"/>
      <c r="F865" s="320"/>
      <c r="G865" s="320"/>
      <c r="H865" s="320"/>
      <c r="I865" s="320"/>
      <c r="J865" s="320"/>
      <c r="K865" s="320"/>
      <c r="L865" s="320"/>
      <c r="M865" s="320"/>
      <c r="N865" s="320">
        <v>12</v>
      </c>
      <c r="O865" s="320"/>
      <c r="P865" s="320"/>
      <c r="Q865" s="320"/>
      <c r="R865" s="320"/>
      <c r="S865" s="320"/>
      <c r="T865" s="320"/>
      <c r="U865" s="320"/>
      <c r="V865" s="320"/>
      <c r="W865" s="320"/>
      <c r="X865" s="320"/>
      <c r="Y865" s="450"/>
      <c r="Z865" s="439"/>
      <c r="AA865" s="439"/>
      <c r="AB865" s="439"/>
      <c r="AC865" s="439"/>
      <c r="AD865" s="439"/>
      <c r="AE865" s="439"/>
      <c r="AF865" s="439"/>
      <c r="AG865" s="439"/>
      <c r="AH865" s="439"/>
      <c r="AI865" s="439"/>
      <c r="AJ865" s="439"/>
      <c r="AK865" s="439"/>
      <c r="AL865" s="439"/>
      <c r="AM865" s="321">
        <f>SUM(Y865:AL865)</f>
        <v>0</v>
      </c>
    </row>
    <row r="866" spans="1:39" ht="15" hidden="1" outlineLevel="1">
      <c r="A866" s="560"/>
      <c r="B866" s="918" t="s">
        <v>345</v>
      </c>
      <c r="C866" s="316" t="s">
        <v>164</v>
      </c>
      <c r="D866" s="320"/>
      <c r="E866" s="320"/>
      <c r="F866" s="320"/>
      <c r="G866" s="320"/>
      <c r="H866" s="320"/>
      <c r="I866" s="320"/>
      <c r="J866" s="320"/>
      <c r="K866" s="320"/>
      <c r="L866" s="320"/>
      <c r="M866" s="320"/>
      <c r="N866" s="320">
        <f>N865</f>
        <v>12</v>
      </c>
      <c r="O866" s="320"/>
      <c r="P866" s="320"/>
      <c r="Q866" s="320"/>
      <c r="R866" s="320"/>
      <c r="S866" s="320"/>
      <c r="T866" s="320"/>
      <c r="U866" s="320"/>
      <c r="V866" s="320"/>
      <c r="W866" s="320"/>
      <c r="X866" s="320"/>
      <c r="Y866" s="435">
        <f>Y865</f>
        <v>0</v>
      </c>
      <c r="Z866" s="435">
        <f t="shared" ref="Z866" si="2575">Z865</f>
        <v>0</v>
      </c>
      <c r="AA866" s="435">
        <f t="shared" ref="AA866" si="2576">AA865</f>
        <v>0</v>
      </c>
      <c r="AB866" s="435">
        <f t="shared" ref="AB866" si="2577">AB865</f>
        <v>0</v>
      </c>
      <c r="AC866" s="435">
        <f t="shared" ref="AC866" si="2578">AC865</f>
        <v>0</v>
      </c>
      <c r="AD866" s="435">
        <f t="shared" ref="AD866" si="2579">AD865</f>
        <v>0</v>
      </c>
      <c r="AE866" s="435">
        <f t="shared" ref="AE866" si="2580">AE865</f>
        <v>0</v>
      </c>
      <c r="AF866" s="435">
        <f t="shared" ref="AF866" si="2581">AF865</f>
        <v>0</v>
      </c>
      <c r="AG866" s="435">
        <f t="shared" ref="AG866" si="2582">AG865</f>
        <v>0</v>
      </c>
      <c r="AH866" s="435">
        <f t="shared" ref="AH866" si="2583">AH865</f>
        <v>0</v>
      </c>
      <c r="AI866" s="435">
        <f t="shared" ref="AI866" si="2584">AI865</f>
        <v>0</v>
      </c>
      <c r="AJ866" s="435">
        <f t="shared" ref="AJ866" si="2585">AJ865</f>
        <v>0</v>
      </c>
      <c r="AK866" s="435">
        <f t="shared" ref="AK866" si="2586">AK865</f>
        <v>0</v>
      </c>
      <c r="AL866" s="435">
        <f t="shared" ref="AL866" si="2587">AL865</f>
        <v>0</v>
      </c>
      <c r="AM866" s="331"/>
    </row>
    <row r="867" spans="1:39" ht="15" hidden="1" outlineLevel="1">
      <c r="A867" s="560"/>
      <c r="B867" s="918"/>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436"/>
      <c r="Z867" s="449"/>
      <c r="AA867" s="449"/>
      <c r="AB867" s="449"/>
      <c r="AC867" s="449"/>
      <c r="AD867" s="449"/>
      <c r="AE867" s="449"/>
      <c r="AF867" s="449"/>
      <c r="AG867" s="449"/>
      <c r="AH867" s="449"/>
      <c r="AI867" s="449"/>
      <c r="AJ867" s="449"/>
      <c r="AK867" s="449"/>
      <c r="AL867" s="449"/>
      <c r="AM867" s="331"/>
    </row>
    <row r="868" spans="1:39" ht="15" hidden="1" outlineLevel="1">
      <c r="A868" s="560">
        <v>29</v>
      </c>
      <c r="B868" s="954" t="s">
        <v>122</v>
      </c>
      <c r="C868" s="316" t="s">
        <v>25</v>
      </c>
      <c r="D868" s="320"/>
      <c r="E868" s="320"/>
      <c r="F868" s="320"/>
      <c r="G868" s="320"/>
      <c r="H868" s="320"/>
      <c r="I868" s="320"/>
      <c r="J868" s="320"/>
      <c r="K868" s="320"/>
      <c r="L868" s="320"/>
      <c r="M868" s="320"/>
      <c r="N868" s="320">
        <v>3</v>
      </c>
      <c r="O868" s="320"/>
      <c r="P868" s="320"/>
      <c r="Q868" s="320"/>
      <c r="R868" s="320"/>
      <c r="S868" s="320"/>
      <c r="T868" s="320"/>
      <c r="U868" s="320"/>
      <c r="V868" s="320"/>
      <c r="W868" s="320"/>
      <c r="X868" s="320"/>
      <c r="Y868" s="450"/>
      <c r="Z868" s="439"/>
      <c r="AA868" s="439"/>
      <c r="AB868" s="439"/>
      <c r="AC868" s="439"/>
      <c r="AD868" s="439"/>
      <c r="AE868" s="439"/>
      <c r="AF868" s="439"/>
      <c r="AG868" s="439"/>
      <c r="AH868" s="439"/>
      <c r="AI868" s="439"/>
      <c r="AJ868" s="439"/>
      <c r="AK868" s="439"/>
      <c r="AL868" s="439"/>
      <c r="AM868" s="321">
        <f>SUM(Y868:AL868)</f>
        <v>0</v>
      </c>
    </row>
    <row r="869" spans="1:39" ht="15" hidden="1" outlineLevel="1">
      <c r="A869" s="560"/>
      <c r="B869" s="918" t="s">
        <v>345</v>
      </c>
      <c r="C869" s="316" t="s">
        <v>164</v>
      </c>
      <c r="D869" s="320"/>
      <c r="E869" s="320"/>
      <c r="F869" s="320"/>
      <c r="G869" s="320"/>
      <c r="H869" s="320"/>
      <c r="I869" s="320"/>
      <c r="J869" s="320"/>
      <c r="K869" s="320"/>
      <c r="L869" s="320"/>
      <c r="M869" s="320"/>
      <c r="N869" s="320">
        <f>N868</f>
        <v>3</v>
      </c>
      <c r="O869" s="320"/>
      <c r="P869" s="320"/>
      <c r="Q869" s="320"/>
      <c r="R869" s="320"/>
      <c r="S869" s="320"/>
      <c r="T869" s="320"/>
      <c r="U869" s="320"/>
      <c r="V869" s="320"/>
      <c r="W869" s="320"/>
      <c r="X869" s="320"/>
      <c r="Y869" s="435">
        <f>Y868</f>
        <v>0</v>
      </c>
      <c r="Z869" s="435">
        <f t="shared" ref="Z869" si="2588">Z868</f>
        <v>0</v>
      </c>
      <c r="AA869" s="435">
        <f t="shared" ref="AA869" si="2589">AA868</f>
        <v>0</v>
      </c>
      <c r="AB869" s="435">
        <f t="shared" ref="AB869" si="2590">AB868</f>
        <v>0</v>
      </c>
      <c r="AC869" s="435">
        <f t="shared" ref="AC869" si="2591">AC868</f>
        <v>0</v>
      </c>
      <c r="AD869" s="435">
        <f t="shared" ref="AD869" si="2592">AD868</f>
        <v>0</v>
      </c>
      <c r="AE869" s="435">
        <f t="shared" ref="AE869" si="2593">AE868</f>
        <v>0</v>
      </c>
      <c r="AF869" s="435">
        <f t="shared" ref="AF869" si="2594">AF868</f>
        <v>0</v>
      </c>
      <c r="AG869" s="435">
        <f t="shared" ref="AG869" si="2595">AG868</f>
        <v>0</v>
      </c>
      <c r="AH869" s="435">
        <f t="shared" ref="AH869" si="2596">AH868</f>
        <v>0</v>
      </c>
      <c r="AI869" s="435">
        <f t="shared" ref="AI869" si="2597">AI868</f>
        <v>0</v>
      </c>
      <c r="AJ869" s="435">
        <f t="shared" ref="AJ869" si="2598">AJ868</f>
        <v>0</v>
      </c>
      <c r="AK869" s="435">
        <f t="shared" ref="AK869" si="2599">AK868</f>
        <v>0</v>
      </c>
      <c r="AL869" s="435">
        <f t="shared" ref="AL869" si="2600">AL868</f>
        <v>0</v>
      </c>
      <c r="AM869" s="331"/>
    </row>
    <row r="870" spans="1:39" ht="15" hidden="1" outlineLevel="1">
      <c r="A870" s="560"/>
      <c r="B870" s="918"/>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436"/>
      <c r="Z870" s="449"/>
      <c r="AA870" s="449"/>
      <c r="AB870" s="449"/>
      <c r="AC870" s="449"/>
      <c r="AD870" s="449"/>
      <c r="AE870" s="449"/>
      <c r="AF870" s="449"/>
      <c r="AG870" s="449"/>
      <c r="AH870" s="449"/>
      <c r="AI870" s="449"/>
      <c r="AJ870" s="449"/>
      <c r="AK870" s="449"/>
      <c r="AL870" s="449"/>
      <c r="AM870" s="331"/>
    </row>
    <row r="871" spans="1:39" ht="15" hidden="1" outlineLevel="1">
      <c r="A871" s="560">
        <v>30</v>
      </c>
      <c r="B871" s="954" t="s">
        <v>123</v>
      </c>
      <c r="C871" s="316" t="s">
        <v>25</v>
      </c>
      <c r="D871" s="320"/>
      <c r="E871" s="320"/>
      <c r="F871" s="320"/>
      <c r="G871" s="320"/>
      <c r="H871" s="320"/>
      <c r="I871" s="320"/>
      <c r="J871" s="320"/>
      <c r="K871" s="320"/>
      <c r="L871" s="320"/>
      <c r="M871" s="320"/>
      <c r="N871" s="320">
        <v>12</v>
      </c>
      <c r="O871" s="320"/>
      <c r="P871" s="320"/>
      <c r="Q871" s="320"/>
      <c r="R871" s="320"/>
      <c r="S871" s="320"/>
      <c r="T871" s="320"/>
      <c r="U871" s="320"/>
      <c r="V871" s="320"/>
      <c r="W871" s="320"/>
      <c r="X871" s="320"/>
      <c r="Y871" s="450"/>
      <c r="Z871" s="439"/>
      <c r="AA871" s="439"/>
      <c r="AB871" s="439"/>
      <c r="AC871" s="439"/>
      <c r="AD871" s="439"/>
      <c r="AE871" s="439"/>
      <c r="AF871" s="439"/>
      <c r="AG871" s="439"/>
      <c r="AH871" s="439"/>
      <c r="AI871" s="439"/>
      <c r="AJ871" s="439"/>
      <c r="AK871" s="439"/>
      <c r="AL871" s="439"/>
      <c r="AM871" s="321">
        <f>SUM(Y871:AL871)</f>
        <v>0</v>
      </c>
    </row>
    <row r="872" spans="1:39" ht="15" hidden="1" outlineLevel="1">
      <c r="A872" s="560"/>
      <c r="B872" s="918" t="s">
        <v>345</v>
      </c>
      <c r="C872" s="316" t="s">
        <v>164</v>
      </c>
      <c r="D872" s="320"/>
      <c r="E872" s="320"/>
      <c r="F872" s="320"/>
      <c r="G872" s="320"/>
      <c r="H872" s="320"/>
      <c r="I872" s="320"/>
      <c r="J872" s="320"/>
      <c r="K872" s="320"/>
      <c r="L872" s="320"/>
      <c r="M872" s="320"/>
      <c r="N872" s="320">
        <f>N871</f>
        <v>12</v>
      </c>
      <c r="O872" s="320"/>
      <c r="P872" s="320"/>
      <c r="Q872" s="320"/>
      <c r="R872" s="320"/>
      <c r="S872" s="320"/>
      <c r="T872" s="320"/>
      <c r="U872" s="320"/>
      <c r="V872" s="320"/>
      <c r="W872" s="320"/>
      <c r="X872" s="320"/>
      <c r="Y872" s="435">
        <f>Y871</f>
        <v>0</v>
      </c>
      <c r="Z872" s="435">
        <f t="shared" ref="Z872" si="2601">Z871</f>
        <v>0</v>
      </c>
      <c r="AA872" s="435">
        <f t="shared" ref="AA872" si="2602">AA871</f>
        <v>0</v>
      </c>
      <c r="AB872" s="435">
        <f t="shared" ref="AB872" si="2603">AB871</f>
        <v>0</v>
      </c>
      <c r="AC872" s="435">
        <f t="shared" ref="AC872" si="2604">AC871</f>
        <v>0</v>
      </c>
      <c r="AD872" s="435">
        <f t="shared" ref="AD872" si="2605">AD871</f>
        <v>0</v>
      </c>
      <c r="AE872" s="435">
        <f t="shared" ref="AE872" si="2606">AE871</f>
        <v>0</v>
      </c>
      <c r="AF872" s="435">
        <f t="shared" ref="AF872" si="2607">AF871</f>
        <v>0</v>
      </c>
      <c r="AG872" s="435">
        <f t="shared" ref="AG872" si="2608">AG871</f>
        <v>0</v>
      </c>
      <c r="AH872" s="435">
        <f t="shared" ref="AH872" si="2609">AH871</f>
        <v>0</v>
      </c>
      <c r="AI872" s="435">
        <f t="shared" ref="AI872" si="2610">AI871</f>
        <v>0</v>
      </c>
      <c r="AJ872" s="435">
        <f t="shared" ref="AJ872" si="2611">AJ871</f>
        <v>0</v>
      </c>
      <c r="AK872" s="435">
        <f t="shared" ref="AK872" si="2612">AK871</f>
        <v>0</v>
      </c>
      <c r="AL872" s="435">
        <f t="shared" ref="AL872" si="2613">AL871</f>
        <v>0</v>
      </c>
      <c r="AM872" s="331"/>
    </row>
    <row r="873" spans="1:39" ht="15" hidden="1" outlineLevel="1">
      <c r="A873" s="560"/>
      <c r="B873" s="918"/>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436"/>
      <c r="Z873" s="449"/>
      <c r="AA873" s="449"/>
      <c r="AB873" s="449"/>
      <c r="AC873" s="449"/>
      <c r="AD873" s="449"/>
      <c r="AE873" s="449"/>
      <c r="AF873" s="449"/>
      <c r="AG873" s="449"/>
      <c r="AH873" s="449"/>
      <c r="AI873" s="449"/>
      <c r="AJ873" s="449"/>
      <c r="AK873" s="449"/>
      <c r="AL873" s="449"/>
      <c r="AM873" s="331"/>
    </row>
    <row r="874" spans="1:39" ht="15" hidden="1" outlineLevel="1">
      <c r="A874" s="560">
        <v>31</v>
      </c>
      <c r="B874" s="954" t="s">
        <v>124</v>
      </c>
      <c r="C874" s="316" t="s">
        <v>25</v>
      </c>
      <c r="D874" s="320"/>
      <c r="E874" s="320"/>
      <c r="F874" s="320"/>
      <c r="G874" s="320"/>
      <c r="H874" s="320"/>
      <c r="I874" s="320"/>
      <c r="J874" s="320"/>
      <c r="K874" s="320"/>
      <c r="L874" s="320"/>
      <c r="M874" s="320"/>
      <c r="N874" s="320">
        <v>12</v>
      </c>
      <c r="O874" s="320"/>
      <c r="P874" s="320"/>
      <c r="Q874" s="320"/>
      <c r="R874" s="320"/>
      <c r="S874" s="320"/>
      <c r="T874" s="320"/>
      <c r="U874" s="320"/>
      <c r="V874" s="320"/>
      <c r="W874" s="320"/>
      <c r="X874" s="320"/>
      <c r="Y874" s="450"/>
      <c r="Z874" s="439"/>
      <c r="AA874" s="439"/>
      <c r="AB874" s="439"/>
      <c r="AC874" s="439"/>
      <c r="AD874" s="439"/>
      <c r="AE874" s="439"/>
      <c r="AF874" s="439"/>
      <c r="AG874" s="439"/>
      <c r="AH874" s="439"/>
      <c r="AI874" s="439"/>
      <c r="AJ874" s="439"/>
      <c r="AK874" s="439"/>
      <c r="AL874" s="439"/>
      <c r="AM874" s="321">
        <f>SUM(Y874:AL874)</f>
        <v>0</v>
      </c>
    </row>
    <row r="875" spans="1:39" ht="15" hidden="1" outlineLevel="1">
      <c r="A875" s="560"/>
      <c r="B875" s="918" t="s">
        <v>345</v>
      </c>
      <c r="C875" s="316" t="s">
        <v>164</v>
      </c>
      <c r="D875" s="320"/>
      <c r="E875" s="320"/>
      <c r="F875" s="320"/>
      <c r="G875" s="320"/>
      <c r="H875" s="320"/>
      <c r="I875" s="320"/>
      <c r="J875" s="320"/>
      <c r="K875" s="320"/>
      <c r="L875" s="320"/>
      <c r="M875" s="320"/>
      <c r="N875" s="320">
        <f>N874</f>
        <v>12</v>
      </c>
      <c r="O875" s="320"/>
      <c r="P875" s="320"/>
      <c r="Q875" s="320"/>
      <c r="R875" s="320"/>
      <c r="S875" s="320"/>
      <c r="T875" s="320"/>
      <c r="U875" s="320"/>
      <c r="V875" s="320"/>
      <c r="W875" s="320"/>
      <c r="X875" s="320"/>
      <c r="Y875" s="435">
        <f>Y874</f>
        <v>0</v>
      </c>
      <c r="Z875" s="435">
        <f t="shared" ref="Z875" si="2614">Z874</f>
        <v>0</v>
      </c>
      <c r="AA875" s="435">
        <f t="shared" ref="AA875" si="2615">AA874</f>
        <v>0</v>
      </c>
      <c r="AB875" s="435">
        <f t="shared" ref="AB875" si="2616">AB874</f>
        <v>0</v>
      </c>
      <c r="AC875" s="435">
        <f t="shared" ref="AC875" si="2617">AC874</f>
        <v>0</v>
      </c>
      <c r="AD875" s="435">
        <f t="shared" ref="AD875" si="2618">AD874</f>
        <v>0</v>
      </c>
      <c r="AE875" s="435">
        <f t="shared" ref="AE875" si="2619">AE874</f>
        <v>0</v>
      </c>
      <c r="AF875" s="435">
        <f t="shared" ref="AF875" si="2620">AF874</f>
        <v>0</v>
      </c>
      <c r="AG875" s="435">
        <f t="shared" ref="AG875" si="2621">AG874</f>
        <v>0</v>
      </c>
      <c r="AH875" s="435">
        <f t="shared" ref="AH875" si="2622">AH874</f>
        <v>0</v>
      </c>
      <c r="AI875" s="435">
        <f t="shared" ref="AI875" si="2623">AI874</f>
        <v>0</v>
      </c>
      <c r="AJ875" s="435">
        <f t="shared" ref="AJ875" si="2624">AJ874</f>
        <v>0</v>
      </c>
      <c r="AK875" s="435">
        <f t="shared" ref="AK875" si="2625">AK874</f>
        <v>0</v>
      </c>
      <c r="AL875" s="435">
        <f t="shared" ref="AL875" si="2626">AL874</f>
        <v>0</v>
      </c>
      <c r="AM875" s="331"/>
    </row>
    <row r="876" spans="1:39" ht="15" hidden="1" outlineLevel="1">
      <c r="A876" s="560"/>
      <c r="B876" s="954"/>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436"/>
      <c r="Z876" s="449"/>
      <c r="AA876" s="449"/>
      <c r="AB876" s="449"/>
      <c r="AC876" s="449"/>
      <c r="AD876" s="449"/>
      <c r="AE876" s="449"/>
      <c r="AF876" s="449"/>
      <c r="AG876" s="449"/>
      <c r="AH876" s="449"/>
      <c r="AI876" s="449"/>
      <c r="AJ876" s="449"/>
      <c r="AK876" s="449"/>
      <c r="AL876" s="449"/>
      <c r="AM876" s="331"/>
    </row>
    <row r="877" spans="1:39" ht="15" hidden="1" outlineLevel="1">
      <c r="A877" s="560">
        <v>32</v>
      </c>
      <c r="B877" s="954" t="s">
        <v>125</v>
      </c>
      <c r="C877" s="316" t="s">
        <v>25</v>
      </c>
      <c r="D877" s="320"/>
      <c r="E877" s="320"/>
      <c r="F877" s="320"/>
      <c r="G877" s="320"/>
      <c r="H877" s="320"/>
      <c r="I877" s="320"/>
      <c r="J877" s="320"/>
      <c r="K877" s="320"/>
      <c r="L877" s="320"/>
      <c r="M877" s="320"/>
      <c r="N877" s="320">
        <v>12</v>
      </c>
      <c r="O877" s="320"/>
      <c r="P877" s="320"/>
      <c r="Q877" s="320"/>
      <c r="R877" s="320"/>
      <c r="S877" s="320"/>
      <c r="T877" s="320"/>
      <c r="U877" s="320"/>
      <c r="V877" s="320"/>
      <c r="W877" s="320"/>
      <c r="X877" s="320"/>
      <c r="Y877" s="450"/>
      <c r="Z877" s="439"/>
      <c r="AA877" s="439"/>
      <c r="AB877" s="439"/>
      <c r="AC877" s="439"/>
      <c r="AD877" s="439"/>
      <c r="AE877" s="439"/>
      <c r="AF877" s="439"/>
      <c r="AG877" s="439"/>
      <c r="AH877" s="439"/>
      <c r="AI877" s="439"/>
      <c r="AJ877" s="439"/>
      <c r="AK877" s="439"/>
      <c r="AL877" s="439"/>
      <c r="AM877" s="321">
        <f>SUM(Y877:AL877)</f>
        <v>0</v>
      </c>
    </row>
    <row r="878" spans="1:39" ht="15" hidden="1" outlineLevel="1">
      <c r="A878" s="560"/>
      <c r="B878" s="918" t="s">
        <v>345</v>
      </c>
      <c r="C878" s="316" t="s">
        <v>164</v>
      </c>
      <c r="D878" s="320"/>
      <c r="E878" s="320"/>
      <c r="F878" s="320"/>
      <c r="G878" s="320"/>
      <c r="H878" s="320"/>
      <c r="I878" s="320"/>
      <c r="J878" s="320"/>
      <c r="K878" s="320"/>
      <c r="L878" s="320"/>
      <c r="M878" s="320"/>
      <c r="N878" s="320">
        <f>N877</f>
        <v>12</v>
      </c>
      <c r="O878" s="320"/>
      <c r="P878" s="320"/>
      <c r="Q878" s="320"/>
      <c r="R878" s="320"/>
      <c r="S878" s="320"/>
      <c r="T878" s="320"/>
      <c r="U878" s="320"/>
      <c r="V878" s="320"/>
      <c r="W878" s="320"/>
      <c r="X878" s="320"/>
      <c r="Y878" s="435">
        <f>Y877</f>
        <v>0</v>
      </c>
      <c r="Z878" s="435">
        <f t="shared" ref="Z878" si="2627">Z877</f>
        <v>0</v>
      </c>
      <c r="AA878" s="435">
        <f t="shared" ref="AA878" si="2628">AA877</f>
        <v>0</v>
      </c>
      <c r="AB878" s="435">
        <f t="shared" ref="AB878" si="2629">AB877</f>
        <v>0</v>
      </c>
      <c r="AC878" s="435">
        <f t="shared" ref="AC878" si="2630">AC877</f>
        <v>0</v>
      </c>
      <c r="AD878" s="435">
        <f t="shared" ref="AD878" si="2631">AD877</f>
        <v>0</v>
      </c>
      <c r="AE878" s="435">
        <f t="shared" ref="AE878" si="2632">AE877</f>
        <v>0</v>
      </c>
      <c r="AF878" s="435">
        <f t="shared" ref="AF878" si="2633">AF877</f>
        <v>0</v>
      </c>
      <c r="AG878" s="435">
        <f t="shared" ref="AG878" si="2634">AG877</f>
        <v>0</v>
      </c>
      <c r="AH878" s="435">
        <f t="shared" ref="AH878" si="2635">AH877</f>
        <v>0</v>
      </c>
      <c r="AI878" s="435">
        <f t="shared" ref="AI878" si="2636">AI877</f>
        <v>0</v>
      </c>
      <c r="AJ878" s="435">
        <f t="shared" ref="AJ878" si="2637">AJ877</f>
        <v>0</v>
      </c>
      <c r="AK878" s="435">
        <f t="shared" ref="AK878" si="2638">AK877</f>
        <v>0</v>
      </c>
      <c r="AL878" s="435">
        <f>AL877</f>
        <v>0</v>
      </c>
      <c r="AM878" s="331"/>
    </row>
    <row r="879" spans="1:39" ht="15" hidden="1" outlineLevel="1">
      <c r="A879" s="560"/>
      <c r="B879" s="954"/>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436"/>
      <c r="Z879" s="449"/>
      <c r="AA879" s="449"/>
      <c r="AB879" s="449"/>
      <c r="AC879" s="449"/>
      <c r="AD879" s="449"/>
      <c r="AE879" s="449"/>
      <c r="AF879" s="449"/>
      <c r="AG879" s="449"/>
      <c r="AH879" s="449"/>
      <c r="AI879" s="449"/>
      <c r="AJ879" s="449"/>
      <c r="AK879" s="449"/>
      <c r="AL879" s="449"/>
      <c r="AM879" s="331"/>
    </row>
    <row r="880" spans="1:39" ht="15.6" hidden="1" outlineLevel="1">
      <c r="A880" s="560"/>
      <c r="B880" s="996" t="s">
        <v>513</v>
      </c>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436"/>
      <c r="Z880" s="449"/>
      <c r="AA880" s="449"/>
      <c r="AB880" s="449"/>
      <c r="AC880" s="449"/>
      <c r="AD880" s="449"/>
      <c r="AE880" s="449"/>
      <c r="AF880" s="449"/>
      <c r="AG880" s="449"/>
      <c r="AH880" s="449"/>
      <c r="AI880" s="449"/>
      <c r="AJ880" s="449"/>
      <c r="AK880" s="449"/>
      <c r="AL880" s="449"/>
      <c r="AM880" s="331"/>
    </row>
    <row r="881" spans="1:39" ht="15" hidden="1" outlineLevel="1">
      <c r="A881" s="560">
        <v>33</v>
      </c>
      <c r="B881" s="954" t="s">
        <v>126</v>
      </c>
      <c r="C881" s="316" t="s">
        <v>25</v>
      </c>
      <c r="D881" s="320"/>
      <c r="E881" s="320"/>
      <c r="F881" s="320"/>
      <c r="G881" s="320"/>
      <c r="H881" s="320"/>
      <c r="I881" s="320"/>
      <c r="J881" s="320"/>
      <c r="K881" s="320"/>
      <c r="L881" s="320"/>
      <c r="M881" s="320"/>
      <c r="N881" s="320">
        <v>0</v>
      </c>
      <c r="O881" s="320"/>
      <c r="P881" s="320"/>
      <c r="Q881" s="320"/>
      <c r="R881" s="320"/>
      <c r="S881" s="320"/>
      <c r="T881" s="320"/>
      <c r="U881" s="320"/>
      <c r="V881" s="320"/>
      <c r="W881" s="320"/>
      <c r="X881" s="320"/>
      <c r="Y881" s="450"/>
      <c r="Z881" s="439"/>
      <c r="AA881" s="439"/>
      <c r="AB881" s="439"/>
      <c r="AC881" s="439"/>
      <c r="AD881" s="439"/>
      <c r="AE881" s="439"/>
      <c r="AF881" s="439"/>
      <c r="AG881" s="439"/>
      <c r="AH881" s="439"/>
      <c r="AI881" s="439"/>
      <c r="AJ881" s="439"/>
      <c r="AK881" s="439"/>
      <c r="AL881" s="439"/>
      <c r="AM881" s="321">
        <f>SUM(Y881:AL881)</f>
        <v>0</v>
      </c>
    </row>
    <row r="882" spans="1:39" ht="15" hidden="1" outlineLevel="1">
      <c r="A882" s="560"/>
      <c r="B882" s="918" t="s">
        <v>345</v>
      </c>
      <c r="C882" s="316" t="s">
        <v>164</v>
      </c>
      <c r="D882" s="320"/>
      <c r="E882" s="320"/>
      <c r="F882" s="320"/>
      <c r="G882" s="320"/>
      <c r="H882" s="320"/>
      <c r="I882" s="320"/>
      <c r="J882" s="320"/>
      <c r="K882" s="320"/>
      <c r="L882" s="320"/>
      <c r="M882" s="320"/>
      <c r="N882" s="320">
        <f>N881</f>
        <v>0</v>
      </c>
      <c r="O882" s="320"/>
      <c r="P882" s="320"/>
      <c r="Q882" s="320"/>
      <c r="R882" s="320"/>
      <c r="S882" s="320"/>
      <c r="T882" s="320"/>
      <c r="U882" s="320"/>
      <c r="V882" s="320"/>
      <c r="W882" s="320"/>
      <c r="X882" s="320"/>
      <c r="Y882" s="435">
        <f>Y881</f>
        <v>0</v>
      </c>
      <c r="Z882" s="435">
        <f t="shared" ref="Z882" si="2639">Z881</f>
        <v>0</v>
      </c>
      <c r="AA882" s="435">
        <f t="shared" ref="AA882" si="2640">AA881</f>
        <v>0</v>
      </c>
      <c r="AB882" s="435">
        <f t="shared" ref="AB882" si="2641">AB881</f>
        <v>0</v>
      </c>
      <c r="AC882" s="435">
        <f t="shared" ref="AC882" si="2642">AC881</f>
        <v>0</v>
      </c>
      <c r="AD882" s="435">
        <f t="shared" ref="AD882" si="2643">AD881</f>
        <v>0</v>
      </c>
      <c r="AE882" s="435">
        <f t="shared" ref="AE882" si="2644">AE881</f>
        <v>0</v>
      </c>
      <c r="AF882" s="435">
        <f t="shared" ref="AF882" si="2645">AF881</f>
        <v>0</v>
      </c>
      <c r="AG882" s="435">
        <f t="shared" ref="AG882" si="2646">AG881</f>
        <v>0</v>
      </c>
      <c r="AH882" s="435">
        <f t="shared" ref="AH882" si="2647">AH881</f>
        <v>0</v>
      </c>
      <c r="AI882" s="435">
        <f t="shared" ref="AI882" si="2648">AI881</f>
        <v>0</v>
      </c>
      <c r="AJ882" s="435">
        <f t="shared" ref="AJ882" si="2649">AJ881</f>
        <v>0</v>
      </c>
      <c r="AK882" s="435">
        <f t="shared" ref="AK882" si="2650">AK881</f>
        <v>0</v>
      </c>
      <c r="AL882" s="435">
        <f t="shared" ref="AL882" si="2651">AL881</f>
        <v>0</v>
      </c>
      <c r="AM882" s="331"/>
    </row>
    <row r="883" spans="1:39" ht="15" hidden="1" outlineLevel="1">
      <c r="A883" s="560"/>
      <c r="B883" s="954"/>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436"/>
      <c r="Z883" s="449"/>
      <c r="AA883" s="449"/>
      <c r="AB883" s="449"/>
      <c r="AC883" s="449"/>
      <c r="AD883" s="449"/>
      <c r="AE883" s="449"/>
      <c r="AF883" s="449"/>
      <c r="AG883" s="449"/>
      <c r="AH883" s="449"/>
      <c r="AI883" s="449"/>
      <c r="AJ883" s="449"/>
      <c r="AK883" s="449"/>
      <c r="AL883" s="449"/>
      <c r="AM883" s="331"/>
    </row>
    <row r="884" spans="1:39" ht="15" hidden="1" outlineLevel="1">
      <c r="A884" s="560">
        <v>34</v>
      </c>
      <c r="B884" s="954" t="s">
        <v>127</v>
      </c>
      <c r="C884" s="316" t="s">
        <v>25</v>
      </c>
      <c r="D884" s="320"/>
      <c r="E884" s="320"/>
      <c r="F884" s="320"/>
      <c r="G884" s="320"/>
      <c r="H884" s="320"/>
      <c r="I884" s="320"/>
      <c r="J884" s="320"/>
      <c r="K884" s="320"/>
      <c r="L884" s="320"/>
      <c r="M884" s="320"/>
      <c r="N884" s="320">
        <v>0</v>
      </c>
      <c r="O884" s="320"/>
      <c r="P884" s="320"/>
      <c r="Q884" s="320"/>
      <c r="R884" s="320"/>
      <c r="S884" s="320"/>
      <c r="T884" s="320"/>
      <c r="U884" s="320"/>
      <c r="V884" s="320"/>
      <c r="W884" s="320"/>
      <c r="X884" s="320"/>
      <c r="Y884" s="450"/>
      <c r="Z884" s="439"/>
      <c r="AA884" s="439"/>
      <c r="AB884" s="439"/>
      <c r="AC884" s="439"/>
      <c r="AD884" s="439"/>
      <c r="AE884" s="439"/>
      <c r="AF884" s="439"/>
      <c r="AG884" s="439"/>
      <c r="AH884" s="439"/>
      <c r="AI884" s="439"/>
      <c r="AJ884" s="439"/>
      <c r="AK884" s="439"/>
      <c r="AL884" s="439"/>
      <c r="AM884" s="321">
        <f>SUM(Y884:AL884)</f>
        <v>0</v>
      </c>
    </row>
    <row r="885" spans="1:39" ht="15" hidden="1" outlineLevel="1">
      <c r="A885" s="560"/>
      <c r="B885" s="918" t="s">
        <v>345</v>
      </c>
      <c r="C885" s="316" t="s">
        <v>164</v>
      </c>
      <c r="D885" s="320"/>
      <c r="E885" s="320"/>
      <c r="F885" s="320"/>
      <c r="G885" s="320"/>
      <c r="H885" s="320"/>
      <c r="I885" s="320"/>
      <c r="J885" s="320"/>
      <c r="K885" s="320"/>
      <c r="L885" s="320"/>
      <c r="M885" s="320"/>
      <c r="N885" s="320">
        <f>N884</f>
        <v>0</v>
      </c>
      <c r="O885" s="320"/>
      <c r="P885" s="320"/>
      <c r="Q885" s="320"/>
      <c r="R885" s="320"/>
      <c r="S885" s="320"/>
      <c r="T885" s="320"/>
      <c r="U885" s="320"/>
      <c r="V885" s="320"/>
      <c r="W885" s="320"/>
      <c r="X885" s="320"/>
      <c r="Y885" s="435">
        <f>Y884</f>
        <v>0</v>
      </c>
      <c r="Z885" s="435">
        <f t="shared" ref="Z885" si="2652">Z884</f>
        <v>0</v>
      </c>
      <c r="AA885" s="435">
        <f t="shared" ref="AA885" si="2653">AA884</f>
        <v>0</v>
      </c>
      <c r="AB885" s="435">
        <f t="shared" ref="AB885" si="2654">AB884</f>
        <v>0</v>
      </c>
      <c r="AC885" s="435">
        <f t="shared" ref="AC885" si="2655">AC884</f>
        <v>0</v>
      </c>
      <c r="AD885" s="435">
        <f t="shared" ref="AD885" si="2656">AD884</f>
        <v>0</v>
      </c>
      <c r="AE885" s="435">
        <f t="shared" ref="AE885" si="2657">AE884</f>
        <v>0</v>
      </c>
      <c r="AF885" s="435">
        <f t="shared" ref="AF885" si="2658">AF884</f>
        <v>0</v>
      </c>
      <c r="AG885" s="435">
        <f t="shared" ref="AG885" si="2659">AG884</f>
        <v>0</v>
      </c>
      <c r="AH885" s="435">
        <f t="shared" ref="AH885" si="2660">AH884</f>
        <v>0</v>
      </c>
      <c r="AI885" s="435">
        <f t="shared" ref="AI885" si="2661">AI884</f>
        <v>0</v>
      </c>
      <c r="AJ885" s="435">
        <f t="shared" ref="AJ885" si="2662">AJ884</f>
        <v>0</v>
      </c>
      <c r="AK885" s="435">
        <f t="shared" ref="AK885" si="2663">AK884</f>
        <v>0</v>
      </c>
      <c r="AL885" s="435">
        <f t="shared" ref="AL885" si="2664">AL884</f>
        <v>0</v>
      </c>
      <c r="AM885" s="331"/>
    </row>
    <row r="886" spans="1:39" ht="15" hidden="1" outlineLevel="1">
      <c r="A886" s="560"/>
      <c r="B886" s="954"/>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436"/>
      <c r="Z886" s="449"/>
      <c r="AA886" s="449"/>
      <c r="AB886" s="449"/>
      <c r="AC886" s="449"/>
      <c r="AD886" s="449"/>
      <c r="AE886" s="449"/>
      <c r="AF886" s="449"/>
      <c r="AG886" s="449"/>
      <c r="AH886" s="449"/>
      <c r="AI886" s="449"/>
      <c r="AJ886" s="449"/>
      <c r="AK886" s="449"/>
      <c r="AL886" s="449"/>
      <c r="AM886" s="331"/>
    </row>
    <row r="887" spans="1:39" ht="15" hidden="1" outlineLevel="1">
      <c r="A887" s="560">
        <v>35</v>
      </c>
      <c r="B887" s="954" t="s">
        <v>128</v>
      </c>
      <c r="C887" s="316" t="s">
        <v>25</v>
      </c>
      <c r="D887" s="320"/>
      <c r="E887" s="320"/>
      <c r="F887" s="320"/>
      <c r="G887" s="320"/>
      <c r="H887" s="320"/>
      <c r="I887" s="320"/>
      <c r="J887" s="320"/>
      <c r="K887" s="320"/>
      <c r="L887" s="320"/>
      <c r="M887" s="320"/>
      <c r="N887" s="320">
        <v>0</v>
      </c>
      <c r="O887" s="320"/>
      <c r="P887" s="320"/>
      <c r="Q887" s="320"/>
      <c r="R887" s="320"/>
      <c r="S887" s="320"/>
      <c r="T887" s="320"/>
      <c r="U887" s="320"/>
      <c r="V887" s="320"/>
      <c r="W887" s="320"/>
      <c r="X887" s="320"/>
      <c r="Y887" s="450"/>
      <c r="Z887" s="439"/>
      <c r="AA887" s="439"/>
      <c r="AB887" s="439"/>
      <c r="AC887" s="439"/>
      <c r="AD887" s="439"/>
      <c r="AE887" s="439"/>
      <c r="AF887" s="439"/>
      <c r="AG887" s="439"/>
      <c r="AH887" s="439"/>
      <c r="AI887" s="439"/>
      <c r="AJ887" s="439"/>
      <c r="AK887" s="439"/>
      <c r="AL887" s="439"/>
      <c r="AM887" s="321">
        <f>SUM(Y887:AL887)</f>
        <v>0</v>
      </c>
    </row>
    <row r="888" spans="1:39" ht="15" hidden="1" outlineLevel="1">
      <c r="A888" s="560"/>
      <c r="B888" s="918" t="s">
        <v>345</v>
      </c>
      <c r="C888" s="316" t="s">
        <v>164</v>
      </c>
      <c r="D888" s="320"/>
      <c r="E888" s="320"/>
      <c r="F888" s="320"/>
      <c r="G888" s="320"/>
      <c r="H888" s="320"/>
      <c r="I888" s="320"/>
      <c r="J888" s="320"/>
      <c r="K888" s="320"/>
      <c r="L888" s="320"/>
      <c r="M888" s="320"/>
      <c r="N888" s="320">
        <f>N887</f>
        <v>0</v>
      </c>
      <c r="O888" s="320"/>
      <c r="P888" s="320"/>
      <c r="Q888" s="320"/>
      <c r="R888" s="320"/>
      <c r="S888" s="320"/>
      <c r="T888" s="320"/>
      <c r="U888" s="320"/>
      <c r="V888" s="320"/>
      <c r="W888" s="320"/>
      <c r="X888" s="320"/>
      <c r="Y888" s="435">
        <f>Y887</f>
        <v>0</v>
      </c>
      <c r="Z888" s="435">
        <f t="shared" ref="Z888" si="2665">Z887</f>
        <v>0</v>
      </c>
      <c r="AA888" s="435">
        <f t="shared" ref="AA888" si="2666">AA887</f>
        <v>0</v>
      </c>
      <c r="AB888" s="435">
        <f t="shared" ref="AB888" si="2667">AB887</f>
        <v>0</v>
      </c>
      <c r="AC888" s="435">
        <f t="shared" ref="AC888" si="2668">AC887</f>
        <v>0</v>
      </c>
      <c r="AD888" s="435">
        <f t="shared" ref="AD888" si="2669">AD887</f>
        <v>0</v>
      </c>
      <c r="AE888" s="435">
        <f t="shared" ref="AE888" si="2670">AE887</f>
        <v>0</v>
      </c>
      <c r="AF888" s="435">
        <f t="shared" ref="AF888" si="2671">AF887</f>
        <v>0</v>
      </c>
      <c r="AG888" s="435">
        <f t="shared" ref="AG888" si="2672">AG887</f>
        <v>0</v>
      </c>
      <c r="AH888" s="435">
        <f t="shared" ref="AH888" si="2673">AH887</f>
        <v>0</v>
      </c>
      <c r="AI888" s="435">
        <f t="shared" ref="AI888" si="2674">AI887</f>
        <v>0</v>
      </c>
      <c r="AJ888" s="435">
        <f t="shared" ref="AJ888" si="2675">AJ887</f>
        <v>0</v>
      </c>
      <c r="AK888" s="435">
        <f t="shared" ref="AK888" si="2676">AK887</f>
        <v>0</v>
      </c>
      <c r="AL888" s="435">
        <f t="shared" ref="AL888" si="2677">AL887</f>
        <v>0</v>
      </c>
      <c r="AM888" s="331"/>
    </row>
    <row r="889" spans="1:39" ht="15" hidden="1" outlineLevel="1">
      <c r="A889" s="560"/>
      <c r="B889" s="931"/>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436"/>
      <c r="Z889" s="449"/>
      <c r="AA889" s="449"/>
      <c r="AB889" s="449"/>
      <c r="AC889" s="449"/>
      <c r="AD889" s="449"/>
      <c r="AE889" s="449"/>
      <c r="AF889" s="449"/>
      <c r="AG889" s="449"/>
      <c r="AH889" s="449"/>
      <c r="AI889" s="449"/>
      <c r="AJ889" s="449"/>
      <c r="AK889" s="449"/>
      <c r="AL889" s="449"/>
      <c r="AM889" s="331"/>
    </row>
    <row r="890" spans="1:39" ht="15.6" hidden="1" outlineLevel="1">
      <c r="A890" s="560"/>
      <c r="B890" s="996" t="s">
        <v>514</v>
      </c>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436"/>
      <c r="Z890" s="449"/>
      <c r="AA890" s="449"/>
      <c r="AB890" s="449"/>
      <c r="AC890" s="449"/>
      <c r="AD890" s="449"/>
      <c r="AE890" s="449"/>
      <c r="AF890" s="449"/>
      <c r="AG890" s="449"/>
      <c r="AH890" s="449"/>
      <c r="AI890" s="449"/>
      <c r="AJ890" s="449"/>
      <c r="AK890" s="449"/>
      <c r="AL890" s="449"/>
      <c r="AM890" s="331"/>
    </row>
    <row r="891" spans="1:39" ht="30" hidden="1" outlineLevel="1">
      <c r="A891" s="560">
        <v>36</v>
      </c>
      <c r="B891" s="954" t="s">
        <v>129</v>
      </c>
      <c r="C891" s="316" t="s">
        <v>25</v>
      </c>
      <c r="D891" s="320"/>
      <c r="E891" s="320"/>
      <c r="F891" s="320"/>
      <c r="G891" s="320"/>
      <c r="H891" s="320"/>
      <c r="I891" s="320"/>
      <c r="J891" s="320"/>
      <c r="K891" s="320"/>
      <c r="L891" s="320"/>
      <c r="M891" s="320"/>
      <c r="N891" s="320">
        <v>0</v>
      </c>
      <c r="O891" s="320"/>
      <c r="P891" s="320"/>
      <c r="Q891" s="320"/>
      <c r="R891" s="320"/>
      <c r="S891" s="320"/>
      <c r="T891" s="320"/>
      <c r="U891" s="320"/>
      <c r="V891" s="320"/>
      <c r="W891" s="320"/>
      <c r="X891" s="320"/>
      <c r="Y891" s="450"/>
      <c r="Z891" s="439"/>
      <c r="AA891" s="439"/>
      <c r="AB891" s="439"/>
      <c r="AC891" s="439"/>
      <c r="AD891" s="439"/>
      <c r="AE891" s="439"/>
      <c r="AF891" s="439"/>
      <c r="AG891" s="439"/>
      <c r="AH891" s="439"/>
      <c r="AI891" s="439"/>
      <c r="AJ891" s="439"/>
      <c r="AK891" s="439"/>
      <c r="AL891" s="439"/>
      <c r="AM891" s="321">
        <f>SUM(Y891:AL891)</f>
        <v>0</v>
      </c>
    </row>
    <row r="892" spans="1:39" ht="15" hidden="1" outlineLevel="1">
      <c r="A892" s="560"/>
      <c r="B892" s="918" t="s">
        <v>345</v>
      </c>
      <c r="C892" s="316" t="s">
        <v>164</v>
      </c>
      <c r="D892" s="320"/>
      <c r="E892" s="320"/>
      <c r="F892" s="320"/>
      <c r="G892" s="320"/>
      <c r="H892" s="320"/>
      <c r="I892" s="320"/>
      <c r="J892" s="320"/>
      <c r="K892" s="320"/>
      <c r="L892" s="320"/>
      <c r="M892" s="320"/>
      <c r="N892" s="320">
        <f>N891</f>
        <v>0</v>
      </c>
      <c r="O892" s="320"/>
      <c r="P892" s="320"/>
      <c r="Q892" s="320"/>
      <c r="R892" s="320"/>
      <c r="S892" s="320"/>
      <c r="T892" s="320"/>
      <c r="U892" s="320"/>
      <c r="V892" s="320"/>
      <c r="W892" s="320"/>
      <c r="X892" s="320"/>
      <c r="Y892" s="435">
        <f>Y891</f>
        <v>0</v>
      </c>
      <c r="Z892" s="435">
        <f t="shared" ref="Z892" si="2678">Z891</f>
        <v>0</v>
      </c>
      <c r="AA892" s="435">
        <f t="shared" ref="AA892" si="2679">AA891</f>
        <v>0</v>
      </c>
      <c r="AB892" s="435">
        <f t="shared" ref="AB892" si="2680">AB891</f>
        <v>0</v>
      </c>
      <c r="AC892" s="435">
        <f t="shared" ref="AC892" si="2681">AC891</f>
        <v>0</v>
      </c>
      <c r="AD892" s="435">
        <f t="shared" ref="AD892" si="2682">AD891</f>
        <v>0</v>
      </c>
      <c r="AE892" s="435">
        <f t="shared" ref="AE892" si="2683">AE891</f>
        <v>0</v>
      </c>
      <c r="AF892" s="435">
        <f t="shared" ref="AF892" si="2684">AF891</f>
        <v>0</v>
      </c>
      <c r="AG892" s="435">
        <f t="shared" ref="AG892" si="2685">AG891</f>
        <v>0</v>
      </c>
      <c r="AH892" s="435">
        <f t="shared" ref="AH892" si="2686">AH891</f>
        <v>0</v>
      </c>
      <c r="AI892" s="435">
        <f t="shared" ref="AI892" si="2687">AI891</f>
        <v>0</v>
      </c>
      <c r="AJ892" s="435">
        <f t="shared" ref="AJ892" si="2688">AJ891</f>
        <v>0</v>
      </c>
      <c r="AK892" s="435">
        <f t="shared" ref="AK892" si="2689">AK891</f>
        <v>0</v>
      </c>
      <c r="AL892" s="435">
        <f t="shared" ref="AL892" si="2690">AL891</f>
        <v>0</v>
      </c>
      <c r="AM892" s="331"/>
    </row>
    <row r="893" spans="1:39" ht="15" hidden="1" outlineLevel="1">
      <c r="A893" s="560"/>
      <c r="B893" s="954"/>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436"/>
      <c r="Z893" s="449"/>
      <c r="AA893" s="449"/>
      <c r="AB893" s="449"/>
      <c r="AC893" s="449"/>
      <c r="AD893" s="449"/>
      <c r="AE893" s="449"/>
      <c r="AF893" s="449"/>
      <c r="AG893" s="449"/>
      <c r="AH893" s="449"/>
      <c r="AI893" s="449"/>
      <c r="AJ893" s="449"/>
      <c r="AK893" s="449"/>
      <c r="AL893" s="449"/>
      <c r="AM893" s="331"/>
    </row>
    <row r="894" spans="1:39" ht="15" hidden="1" outlineLevel="1">
      <c r="A894" s="560">
        <v>37</v>
      </c>
      <c r="B894" s="954" t="s">
        <v>130</v>
      </c>
      <c r="C894" s="316" t="s">
        <v>25</v>
      </c>
      <c r="D894" s="320"/>
      <c r="E894" s="320"/>
      <c r="F894" s="320"/>
      <c r="G894" s="320"/>
      <c r="H894" s="320"/>
      <c r="I894" s="320"/>
      <c r="J894" s="320"/>
      <c r="K894" s="320"/>
      <c r="L894" s="320"/>
      <c r="M894" s="320"/>
      <c r="N894" s="320">
        <v>0</v>
      </c>
      <c r="O894" s="320"/>
      <c r="P894" s="320"/>
      <c r="Q894" s="320"/>
      <c r="R894" s="320"/>
      <c r="S894" s="320"/>
      <c r="T894" s="320"/>
      <c r="U894" s="320"/>
      <c r="V894" s="320"/>
      <c r="W894" s="320"/>
      <c r="X894" s="320"/>
      <c r="Y894" s="450"/>
      <c r="Z894" s="439"/>
      <c r="AA894" s="439"/>
      <c r="AB894" s="439"/>
      <c r="AC894" s="439"/>
      <c r="AD894" s="439"/>
      <c r="AE894" s="439"/>
      <c r="AF894" s="439"/>
      <c r="AG894" s="439"/>
      <c r="AH894" s="439"/>
      <c r="AI894" s="439"/>
      <c r="AJ894" s="439"/>
      <c r="AK894" s="439"/>
      <c r="AL894" s="439"/>
      <c r="AM894" s="321">
        <f>SUM(Y894:AL894)</f>
        <v>0</v>
      </c>
    </row>
    <row r="895" spans="1:39" ht="15" hidden="1" outlineLevel="1">
      <c r="A895" s="560"/>
      <c r="B895" s="918" t="s">
        <v>345</v>
      </c>
      <c r="C895" s="316" t="s">
        <v>164</v>
      </c>
      <c r="D895" s="320"/>
      <c r="E895" s="320"/>
      <c r="F895" s="320"/>
      <c r="G895" s="320"/>
      <c r="H895" s="320"/>
      <c r="I895" s="320"/>
      <c r="J895" s="320"/>
      <c r="K895" s="320"/>
      <c r="L895" s="320"/>
      <c r="M895" s="320"/>
      <c r="N895" s="320">
        <f>N894</f>
        <v>0</v>
      </c>
      <c r="O895" s="320"/>
      <c r="P895" s="320"/>
      <c r="Q895" s="320"/>
      <c r="R895" s="320"/>
      <c r="S895" s="320"/>
      <c r="T895" s="320"/>
      <c r="U895" s="320"/>
      <c r="V895" s="320"/>
      <c r="W895" s="320"/>
      <c r="X895" s="320"/>
      <c r="Y895" s="435">
        <f>Y894</f>
        <v>0</v>
      </c>
      <c r="Z895" s="435">
        <f t="shared" ref="Z895" si="2691">Z894</f>
        <v>0</v>
      </c>
      <c r="AA895" s="435">
        <f t="shared" ref="AA895" si="2692">AA894</f>
        <v>0</v>
      </c>
      <c r="AB895" s="435">
        <f t="shared" ref="AB895" si="2693">AB894</f>
        <v>0</v>
      </c>
      <c r="AC895" s="435">
        <f t="shared" ref="AC895" si="2694">AC894</f>
        <v>0</v>
      </c>
      <c r="AD895" s="435">
        <f t="shared" ref="AD895" si="2695">AD894</f>
        <v>0</v>
      </c>
      <c r="AE895" s="435">
        <f t="shared" ref="AE895" si="2696">AE894</f>
        <v>0</v>
      </c>
      <c r="AF895" s="435">
        <f t="shared" ref="AF895" si="2697">AF894</f>
        <v>0</v>
      </c>
      <c r="AG895" s="435">
        <f t="shared" ref="AG895" si="2698">AG894</f>
        <v>0</v>
      </c>
      <c r="AH895" s="435">
        <f t="shared" ref="AH895" si="2699">AH894</f>
        <v>0</v>
      </c>
      <c r="AI895" s="435">
        <f t="shared" ref="AI895" si="2700">AI894</f>
        <v>0</v>
      </c>
      <c r="AJ895" s="435">
        <f t="shared" ref="AJ895" si="2701">AJ894</f>
        <v>0</v>
      </c>
      <c r="AK895" s="435">
        <f t="shared" ref="AK895" si="2702">AK894</f>
        <v>0</v>
      </c>
      <c r="AL895" s="435">
        <f t="shared" ref="AL895" si="2703">AL894</f>
        <v>0</v>
      </c>
      <c r="AM895" s="331"/>
    </row>
    <row r="896" spans="1:39" ht="15" hidden="1" outlineLevel="1">
      <c r="A896" s="560"/>
      <c r="B896" s="954"/>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436"/>
      <c r="Z896" s="449"/>
      <c r="AA896" s="449"/>
      <c r="AB896" s="449"/>
      <c r="AC896" s="449"/>
      <c r="AD896" s="449"/>
      <c r="AE896" s="449"/>
      <c r="AF896" s="449"/>
      <c r="AG896" s="449"/>
      <c r="AH896" s="449"/>
      <c r="AI896" s="449"/>
      <c r="AJ896" s="449"/>
      <c r="AK896" s="449"/>
      <c r="AL896" s="449"/>
      <c r="AM896" s="331"/>
    </row>
    <row r="897" spans="1:39" ht="15" hidden="1" outlineLevel="1">
      <c r="A897" s="560">
        <v>38</v>
      </c>
      <c r="B897" s="954" t="s">
        <v>131</v>
      </c>
      <c r="C897" s="316" t="s">
        <v>25</v>
      </c>
      <c r="D897" s="320"/>
      <c r="E897" s="320"/>
      <c r="F897" s="320"/>
      <c r="G897" s="320"/>
      <c r="H897" s="320"/>
      <c r="I897" s="320"/>
      <c r="J897" s="320"/>
      <c r="K897" s="320"/>
      <c r="L897" s="320"/>
      <c r="M897" s="320"/>
      <c r="N897" s="320">
        <v>0</v>
      </c>
      <c r="O897" s="320"/>
      <c r="P897" s="320"/>
      <c r="Q897" s="320"/>
      <c r="R897" s="320"/>
      <c r="S897" s="320"/>
      <c r="T897" s="320"/>
      <c r="U897" s="320"/>
      <c r="V897" s="320"/>
      <c r="W897" s="320"/>
      <c r="X897" s="320"/>
      <c r="Y897" s="450"/>
      <c r="Z897" s="439"/>
      <c r="AA897" s="439"/>
      <c r="AB897" s="439"/>
      <c r="AC897" s="439"/>
      <c r="AD897" s="439"/>
      <c r="AE897" s="439"/>
      <c r="AF897" s="439"/>
      <c r="AG897" s="439"/>
      <c r="AH897" s="439"/>
      <c r="AI897" s="439"/>
      <c r="AJ897" s="439"/>
      <c r="AK897" s="439"/>
      <c r="AL897" s="439"/>
      <c r="AM897" s="321">
        <f>SUM(Y897:AL897)</f>
        <v>0</v>
      </c>
    </row>
    <row r="898" spans="1:39" ht="15" hidden="1" outlineLevel="1">
      <c r="A898" s="560"/>
      <c r="B898" s="918" t="s">
        <v>345</v>
      </c>
      <c r="C898" s="316" t="s">
        <v>164</v>
      </c>
      <c r="D898" s="320"/>
      <c r="E898" s="320"/>
      <c r="F898" s="320"/>
      <c r="G898" s="320"/>
      <c r="H898" s="320"/>
      <c r="I898" s="320"/>
      <c r="J898" s="320"/>
      <c r="K898" s="320"/>
      <c r="L898" s="320"/>
      <c r="M898" s="320"/>
      <c r="N898" s="320">
        <f>N897</f>
        <v>0</v>
      </c>
      <c r="O898" s="320"/>
      <c r="P898" s="320"/>
      <c r="Q898" s="320"/>
      <c r="R898" s="320"/>
      <c r="S898" s="320"/>
      <c r="T898" s="320"/>
      <c r="U898" s="320"/>
      <c r="V898" s="320"/>
      <c r="W898" s="320"/>
      <c r="X898" s="320"/>
      <c r="Y898" s="435">
        <f>Y897</f>
        <v>0</v>
      </c>
      <c r="Z898" s="435">
        <f t="shared" ref="Z898" si="2704">Z897</f>
        <v>0</v>
      </c>
      <c r="AA898" s="435">
        <f t="shared" ref="AA898" si="2705">AA897</f>
        <v>0</v>
      </c>
      <c r="AB898" s="435">
        <f t="shared" ref="AB898" si="2706">AB897</f>
        <v>0</v>
      </c>
      <c r="AC898" s="435">
        <f t="shared" ref="AC898" si="2707">AC897</f>
        <v>0</v>
      </c>
      <c r="AD898" s="435">
        <f t="shared" ref="AD898" si="2708">AD897</f>
        <v>0</v>
      </c>
      <c r="AE898" s="435">
        <f t="shared" ref="AE898" si="2709">AE897</f>
        <v>0</v>
      </c>
      <c r="AF898" s="435">
        <f t="shared" ref="AF898" si="2710">AF897</f>
        <v>0</v>
      </c>
      <c r="AG898" s="435">
        <f t="shared" ref="AG898" si="2711">AG897</f>
        <v>0</v>
      </c>
      <c r="AH898" s="435">
        <f t="shared" ref="AH898" si="2712">AH897</f>
        <v>0</v>
      </c>
      <c r="AI898" s="435">
        <f t="shared" ref="AI898" si="2713">AI897</f>
        <v>0</v>
      </c>
      <c r="AJ898" s="435">
        <f t="shared" ref="AJ898" si="2714">AJ897</f>
        <v>0</v>
      </c>
      <c r="AK898" s="435">
        <f t="shared" ref="AK898" si="2715">AK897</f>
        <v>0</v>
      </c>
      <c r="AL898" s="435">
        <f t="shared" ref="AL898" si="2716">AL897</f>
        <v>0</v>
      </c>
      <c r="AM898" s="331"/>
    </row>
    <row r="899" spans="1:39" ht="15" hidden="1" outlineLevel="1">
      <c r="A899" s="560"/>
      <c r="B899" s="954"/>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436"/>
      <c r="Z899" s="449"/>
      <c r="AA899" s="449"/>
      <c r="AB899" s="449"/>
      <c r="AC899" s="449"/>
      <c r="AD899" s="449"/>
      <c r="AE899" s="449"/>
      <c r="AF899" s="449"/>
      <c r="AG899" s="449"/>
      <c r="AH899" s="449"/>
      <c r="AI899" s="449"/>
      <c r="AJ899" s="449"/>
      <c r="AK899" s="449"/>
      <c r="AL899" s="449"/>
      <c r="AM899" s="331"/>
    </row>
    <row r="900" spans="1:39" ht="15" hidden="1" outlineLevel="1">
      <c r="A900" s="560">
        <v>39</v>
      </c>
      <c r="B900" s="954" t="s">
        <v>132</v>
      </c>
      <c r="C900" s="316" t="s">
        <v>25</v>
      </c>
      <c r="D900" s="320"/>
      <c r="E900" s="320"/>
      <c r="F900" s="320"/>
      <c r="G900" s="320"/>
      <c r="H900" s="320"/>
      <c r="I900" s="320"/>
      <c r="J900" s="320"/>
      <c r="K900" s="320"/>
      <c r="L900" s="320"/>
      <c r="M900" s="320"/>
      <c r="N900" s="320">
        <v>0</v>
      </c>
      <c r="O900" s="320"/>
      <c r="P900" s="320"/>
      <c r="Q900" s="320"/>
      <c r="R900" s="320"/>
      <c r="S900" s="320"/>
      <c r="T900" s="320"/>
      <c r="U900" s="320"/>
      <c r="V900" s="320"/>
      <c r="W900" s="320"/>
      <c r="X900" s="320"/>
      <c r="Y900" s="450"/>
      <c r="Z900" s="439"/>
      <c r="AA900" s="439"/>
      <c r="AB900" s="439"/>
      <c r="AC900" s="439"/>
      <c r="AD900" s="439"/>
      <c r="AE900" s="439"/>
      <c r="AF900" s="439"/>
      <c r="AG900" s="439"/>
      <c r="AH900" s="439"/>
      <c r="AI900" s="439"/>
      <c r="AJ900" s="439"/>
      <c r="AK900" s="439"/>
      <c r="AL900" s="439"/>
      <c r="AM900" s="321">
        <f>SUM(Y900:AL900)</f>
        <v>0</v>
      </c>
    </row>
    <row r="901" spans="1:39" ht="15" hidden="1" outlineLevel="1">
      <c r="A901" s="560"/>
      <c r="B901" s="918" t="s">
        <v>345</v>
      </c>
      <c r="C901" s="316" t="s">
        <v>164</v>
      </c>
      <c r="D901" s="320"/>
      <c r="E901" s="320"/>
      <c r="F901" s="320"/>
      <c r="G901" s="320"/>
      <c r="H901" s="320"/>
      <c r="I901" s="320"/>
      <c r="J901" s="320"/>
      <c r="K901" s="320"/>
      <c r="L901" s="320"/>
      <c r="M901" s="320"/>
      <c r="N901" s="320">
        <f>N900</f>
        <v>0</v>
      </c>
      <c r="O901" s="320"/>
      <c r="P901" s="320"/>
      <c r="Q901" s="320"/>
      <c r="R901" s="320"/>
      <c r="S901" s="320"/>
      <c r="T901" s="320"/>
      <c r="U901" s="320"/>
      <c r="V901" s="320"/>
      <c r="W901" s="320"/>
      <c r="X901" s="320"/>
      <c r="Y901" s="435">
        <f>Y900</f>
        <v>0</v>
      </c>
      <c r="Z901" s="435">
        <f t="shared" ref="Z901" si="2717">Z900</f>
        <v>0</v>
      </c>
      <c r="AA901" s="435">
        <f t="shared" ref="AA901" si="2718">AA900</f>
        <v>0</v>
      </c>
      <c r="AB901" s="435">
        <f t="shared" ref="AB901" si="2719">AB900</f>
        <v>0</v>
      </c>
      <c r="AC901" s="435">
        <f t="shared" ref="AC901" si="2720">AC900</f>
        <v>0</v>
      </c>
      <c r="AD901" s="435">
        <f t="shared" ref="AD901" si="2721">AD900</f>
        <v>0</v>
      </c>
      <c r="AE901" s="435">
        <f t="shared" ref="AE901" si="2722">AE900</f>
        <v>0</v>
      </c>
      <c r="AF901" s="435">
        <f t="shared" ref="AF901" si="2723">AF900</f>
        <v>0</v>
      </c>
      <c r="AG901" s="435">
        <f t="shared" ref="AG901" si="2724">AG900</f>
        <v>0</v>
      </c>
      <c r="AH901" s="435">
        <f t="shared" ref="AH901" si="2725">AH900</f>
        <v>0</v>
      </c>
      <c r="AI901" s="435">
        <f t="shared" ref="AI901" si="2726">AI900</f>
        <v>0</v>
      </c>
      <c r="AJ901" s="435">
        <f t="shared" ref="AJ901" si="2727">AJ900</f>
        <v>0</v>
      </c>
      <c r="AK901" s="435">
        <f t="shared" ref="AK901" si="2728">AK900</f>
        <v>0</v>
      </c>
      <c r="AL901" s="435">
        <f t="shared" ref="AL901" si="2729">AL900</f>
        <v>0</v>
      </c>
      <c r="AM901" s="331"/>
    </row>
    <row r="902" spans="1:39" ht="15" hidden="1" outlineLevel="1">
      <c r="A902" s="560"/>
      <c r="B902" s="954"/>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436"/>
      <c r="Z902" s="449"/>
      <c r="AA902" s="449"/>
      <c r="AB902" s="449"/>
      <c r="AC902" s="449"/>
      <c r="AD902" s="449"/>
      <c r="AE902" s="449"/>
      <c r="AF902" s="449"/>
      <c r="AG902" s="449"/>
      <c r="AH902" s="449"/>
      <c r="AI902" s="449"/>
      <c r="AJ902" s="449"/>
      <c r="AK902" s="449"/>
      <c r="AL902" s="449"/>
      <c r="AM902" s="331"/>
    </row>
    <row r="903" spans="1:39" ht="15" hidden="1" outlineLevel="1">
      <c r="A903" s="560">
        <v>40</v>
      </c>
      <c r="B903" s="954" t="s">
        <v>133</v>
      </c>
      <c r="C903" s="316" t="s">
        <v>25</v>
      </c>
      <c r="D903" s="320"/>
      <c r="E903" s="320"/>
      <c r="F903" s="320"/>
      <c r="G903" s="320"/>
      <c r="H903" s="320"/>
      <c r="I903" s="320"/>
      <c r="J903" s="320"/>
      <c r="K903" s="320"/>
      <c r="L903" s="320"/>
      <c r="M903" s="320"/>
      <c r="N903" s="320">
        <v>0</v>
      </c>
      <c r="O903" s="320"/>
      <c r="P903" s="320"/>
      <c r="Q903" s="320"/>
      <c r="R903" s="320"/>
      <c r="S903" s="320"/>
      <c r="T903" s="320"/>
      <c r="U903" s="320"/>
      <c r="V903" s="320"/>
      <c r="W903" s="320"/>
      <c r="X903" s="320"/>
      <c r="Y903" s="450"/>
      <c r="Z903" s="439"/>
      <c r="AA903" s="439"/>
      <c r="AB903" s="439"/>
      <c r="AC903" s="439"/>
      <c r="AD903" s="439"/>
      <c r="AE903" s="439"/>
      <c r="AF903" s="439"/>
      <c r="AG903" s="439"/>
      <c r="AH903" s="439"/>
      <c r="AI903" s="439"/>
      <c r="AJ903" s="439"/>
      <c r="AK903" s="439"/>
      <c r="AL903" s="439"/>
      <c r="AM903" s="321">
        <f>SUM(Y903:AL903)</f>
        <v>0</v>
      </c>
    </row>
    <row r="904" spans="1:39" ht="15" hidden="1" outlineLevel="1">
      <c r="A904" s="560"/>
      <c r="B904" s="918" t="s">
        <v>345</v>
      </c>
      <c r="C904" s="316" t="s">
        <v>164</v>
      </c>
      <c r="D904" s="320"/>
      <c r="E904" s="320"/>
      <c r="F904" s="320"/>
      <c r="G904" s="320"/>
      <c r="H904" s="320"/>
      <c r="I904" s="320"/>
      <c r="J904" s="320"/>
      <c r="K904" s="320"/>
      <c r="L904" s="320"/>
      <c r="M904" s="320"/>
      <c r="N904" s="320">
        <f>N903</f>
        <v>0</v>
      </c>
      <c r="O904" s="320"/>
      <c r="P904" s="320"/>
      <c r="Q904" s="320"/>
      <c r="R904" s="320"/>
      <c r="S904" s="320"/>
      <c r="T904" s="320"/>
      <c r="U904" s="320"/>
      <c r="V904" s="320"/>
      <c r="W904" s="320"/>
      <c r="X904" s="320"/>
      <c r="Y904" s="435">
        <f>Y903</f>
        <v>0</v>
      </c>
      <c r="Z904" s="435">
        <f t="shared" ref="Z904" si="2730">Z903</f>
        <v>0</v>
      </c>
      <c r="AA904" s="435">
        <f t="shared" ref="AA904" si="2731">AA903</f>
        <v>0</v>
      </c>
      <c r="AB904" s="435">
        <f t="shared" ref="AB904" si="2732">AB903</f>
        <v>0</v>
      </c>
      <c r="AC904" s="435">
        <f t="shared" ref="AC904" si="2733">AC903</f>
        <v>0</v>
      </c>
      <c r="AD904" s="435">
        <f t="shared" ref="AD904" si="2734">AD903</f>
        <v>0</v>
      </c>
      <c r="AE904" s="435">
        <f t="shared" ref="AE904" si="2735">AE903</f>
        <v>0</v>
      </c>
      <c r="AF904" s="435">
        <f t="shared" ref="AF904" si="2736">AF903</f>
        <v>0</v>
      </c>
      <c r="AG904" s="435">
        <f t="shared" ref="AG904" si="2737">AG903</f>
        <v>0</v>
      </c>
      <c r="AH904" s="435">
        <f t="shared" ref="AH904" si="2738">AH903</f>
        <v>0</v>
      </c>
      <c r="AI904" s="435">
        <f t="shared" ref="AI904" si="2739">AI903</f>
        <v>0</v>
      </c>
      <c r="AJ904" s="435">
        <f t="shared" ref="AJ904" si="2740">AJ903</f>
        <v>0</v>
      </c>
      <c r="AK904" s="435">
        <f t="shared" ref="AK904" si="2741">AK903</f>
        <v>0</v>
      </c>
      <c r="AL904" s="435">
        <f t="shared" ref="AL904" si="2742">AL903</f>
        <v>0</v>
      </c>
      <c r="AM904" s="331"/>
    </row>
    <row r="905" spans="1:39" ht="15" hidden="1" outlineLevel="1">
      <c r="A905" s="560"/>
      <c r="B905" s="954"/>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436"/>
      <c r="Z905" s="449"/>
      <c r="AA905" s="449"/>
      <c r="AB905" s="449"/>
      <c r="AC905" s="449"/>
      <c r="AD905" s="449"/>
      <c r="AE905" s="449"/>
      <c r="AF905" s="449"/>
      <c r="AG905" s="449"/>
      <c r="AH905" s="449"/>
      <c r="AI905" s="449"/>
      <c r="AJ905" s="449"/>
      <c r="AK905" s="449"/>
      <c r="AL905" s="449"/>
      <c r="AM905" s="331"/>
    </row>
    <row r="906" spans="1:39" ht="30" hidden="1" outlineLevel="1">
      <c r="A906" s="560">
        <v>41</v>
      </c>
      <c r="B906" s="954" t="s">
        <v>134</v>
      </c>
      <c r="C906" s="316" t="s">
        <v>25</v>
      </c>
      <c r="D906" s="320"/>
      <c r="E906" s="320"/>
      <c r="F906" s="320"/>
      <c r="G906" s="320"/>
      <c r="H906" s="320"/>
      <c r="I906" s="320"/>
      <c r="J906" s="320"/>
      <c r="K906" s="320"/>
      <c r="L906" s="320"/>
      <c r="M906" s="320"/>
      <c r="N906" s="320">
        <v>0</v>
      </c>
      <c r="O906" s="320"/>
      <c r="P906" s="320"/>
      <c r="Q906" s="320"/>
      <c r="R906" s="320"/>
      <c r="S906" s="320"/>
      <c r="T906" s="320"/>
      <c r="U906" s="320"/>
      <c r="V906" s="320"/>
      <c r="W906" s="320"/>
      <c r="X906" s="320"/>
      <c r="Y906" s="450"/>
      <c r="Z906" s="439"/>
      <c r="AA906" s="439"/>
      <c r="AB906" s="439"/>
      <c r="AC906" s="439"/>
      <c r="AD906" s="439"/>
      <c r="AE906" s="439"/>
      <c r="AF906" s="439"/>
      <c r="AG906" s="439"/>
      <c r="AH906" s="439"/>
      <c r="AI906" s="439"/>
      <c r="AJ906" s="439"/>
      <c r="AK906" s="439"/>
      <c r="AL906" s="439"/>
      <c r="AM906" s="321">
        <f>SUM(Y906:AL906)</f>
        <v>0</v>
      </c>
    </row>
    <row r="907" spans="1:39" ht="15" hidden="1" outlineLevel="1">
      <c r="A907" s="560"/>
      <c r="B907" s="918" t="s">
        <v>345</v>
      </c>
      <c r="C907" s="316" t="s">
        <v>164</v>
      </c>
      <c r="D907" s="320"/>
      <c r="E907" s="320"/>
      <c r="F907" s="320"/>
      <c r="G907" s="320"/>
      <c r="H907" s="320"/>
      <c r="I907" s="320"/>
      <c r="J907" s="320"/>
      <c r="K907" s="320"/>
      <c r="L907" s="320"/>
      <c r="M907" s="320"/>
      <c r="N907" s="320">
        <f>N906</f>
        <v>0</v>
      </c>
      <c r="O907" s="320"/>
      <c r="P907" s="320"/>
      <c r="Q907" s="320"/>
      <c r="R907" s="320"/>
      <c r="S907" s="320"/>
      <c r="T907" s="320"/>
      <c r="U907" s="320"/>
      <c r="V907" s="320"/>
      <c r="W907" s="320"/>
      <c r="X907" s="320"/>
      <c r="Y907" s="435">
        <f>Y906</f>
        <v>0</v>
      </c>
      <c r="Z907" s="435">
        <f t="shared" ref="Z907" si="2743">Z906</f>
        <v>0</v>
      </c>
      <c r="AA907" s="435">
        <f t="shared" ref="AA907" si="2744">AA906</f>
        <v>0</v>
      </c>
      <c r="AB907" s="435">
        <f t="shared" ref="AB907" si="2745">AB906</f>
        <v>0</v>
      </c>
      <c r="AC907" s="435">
        <f t="shared" ref="AC907" si="2746">AC906</f>
        <v>0</v>
      </c>
      <c r="AD907" s="435">
        <f t="shared" ref="AD907" si="2747">AD906</f>
        <v>0</v>
      </c>
      <c r="AE907" s="435">
        <f t="shared" ref="AE907" si="2748">AE906</f>
        <v>0</v>
      </c>
      <c r="AF907" s="435">
        <f t="shared" ref="AF907" si="2749">AF906</f>
        <v>0</v>
      </c>
      <c r="AG907" s="435">
        <f t="shared" ref="AG907" si="2750">AG906</f>
        <v>0</v>
      </c>
      <c r="AH907" s="435">
        <f t="shared" ref="AH907" si="2751">AH906</f>
        <v>0</v>
      </c>
      <c r="AI907" s="435">
        <f t="shared" ref="AI907" si="2752">AI906</f>
        <v>0</v>
      </c>
      <c r="AJ907" s="435">
        <f t="shared" ref="AJ907" si="2753">AJ906</f>
        <v>0</v>
      </c>
      <c r="AK907" s="435">
        <f t="shared" ref="AK907" si="2754">AK906</f>
        <v>0</v>
      </c>
      <c r="AL907" s="435">
        <f t="shared" ref="AL907" si="2755">AL906</f>
        <v>0</v>
      </c>
      <c r="AM907" s="331"/>
    </row>
    <row r="908" spans="1:39" ht="15" hidden="1" outlineLevel="1">
      <c r="A908" s="560"/>
      <c r="B908" s="954"/>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436"/>
      <c r="Z908" s="449"/>
      <c r="AA908" s="449"/>
      <c r="AB908" s="449"/>
      <c r="AC908" s="449"/>
      <c r="AD908" s="449"/>
      <c r="AE908" s="449"/>
      <c r="AF908" s="449"/>
      <c r="AG908" s="449"/>
      <c r="AH908" s="449"/>
      <c r="AI908" s="449"/>
      <c r="AJ908" s="449"/>
      <c r="AK908" s="449"/>
      <c r="AL908" s="449"/>
      <c r="AM908" s="331"/>
    </row>
    <row r="909" spans="1:39" ht="30" hidden="1" outlineLevel="1">
      <c r="A909" s="560">
        <v>42</v>
      </c>
      <c r="B909" s="954" t="s">
        <v>135</v>
      </c>
      <c r="C909" s="316" t="s">
        <v>25</v>
      </c>
      <c r="D909" s="320"/>
      <c r="E909" s="320"/>
      <c r="F909" s="320"/>
      <c r="G909" s="320"/>
      <c r="H909" s="320"/>
      <c r="I909" s="320"/>
      <c r="J909" s="320"/>
      <c r="K909" s="320"/>
      <c r="L909" s="320"/>
      <c r="M909" s="320"/>
      <c r="N909" s="316"/>
      <c r="O909" s="320"/>
      <c r="P909" s="320"/>
      <c r="Q909" s="320"/>
      <c r="R909" s="320"/>
      <c r="S909" s="320"/>
      <c r="T909" s="320"/>
      <c r="U909" s="320"/>
      <c r="V909" s="320"/>
      <c r="W909" s="320"/>
      <c r="X909" s="320"/>
      <c r="Y909" s="450"/>
      <c r="Z909" s="439"/>
      <c r="AA909" s="439"/>
      <c r="AB909" s="439"/>
      <c r="AC909" s="439"/>
      <c r="AD909" s="439"/>
      <c r="AE909" s="439"/>
      <c r="AF909" s="439"/>
      <c r="AG909" s="439"/>
      <c r="AH909" s="439"/>
      <c r="AI909" s="439"/>
      <c r="AJ909" s="439"/>
      <c r="AK909" s="439"/>
      <c r="AL909" s="439"/>
      <c r="AM909" s="321">
        <f>SUM(Y909:AL909)</f>
        <v>0</v>
      </c>
    </row>
    <row r="910" spans="1:39" ht="15" hidden="1" outlineLevel="1">
      <c r="A910" s="560"/>
      <c r="B910" s="918" t="s">
        <v>345</v>
      </c>
      <c r="C910" s="316" t="s">
        <v>164</v>
      </c>
      <c r="D910" s="320"/>
      <c r="E910" s="320"/>
      <c r="F910" s="320"/>
      <c r="G910" s="320"/>
      <c r="H910" s="320"/>
      <c r="I910" s="320"/>
      <c r="J910" s="320"/>
      <c r="K910" s="320"/>
      <c r="L910" s="320"/>
      <c r="M910" s="320"/>
      <c r="N910" s="490"/>
      <c r="O910" s="320"/>
      <c r="P910" s="320"/>
      <c r="Q910" s="320"/>
      <c r="R910" s="320"/>
      <c r="S910" s="320"/>
      <c r="T910" s="320"/>
      <c r="U910" s="320"/>
      <c r="V910" s="320"/>
      <c r="W910" s="320"/>
      <c r="X910" s="320"/>
      <c r="Y910" s="435">
        <f>Y909</f>
        <v>0</v>
      </c>
      <c r="Z910" s="435">
        <f t="shared" ref="Z910" si="2756">Z909</f>
        <v>0</v>
      </c>
      <c r="AA910" s="435">
        <f t="shared" ref="AA910" si="2757">AA909</f>
        <v>0</v>
      </c>
      <c r="AB910" s="435">
        <f t="shared" ref="AB910" si="2758">AB909</f>
        <v>0</v>
      </c>
      <c r="AC910" s="435">
        <f t="shared" ref="AC910" si="2759">AC909</f>
        <v>0</v>
      </c>
      <c r="AD910" s="435">
        <f t="shared" ref="AD910" si="2760">AD909</f>
        <v>0</v>
      </c>
      <c r="AE910" s="435">
        <f t="shared" ref="AE910" si="2761">AE909</f>
        <v>0</v>
      </c>
      <c r="AF910" s="435">
        <f t="shared" ref="AF910" si="2762">AF909</f>
        <v>0</v>
      </c>
      <c r="AG910" s="435">
        <f t="shared" ref="AG910" si="2763">AG909</f>
        <v>0</v>
      </c>
      <c r="AH910" s="435">
        <f t="shared" ref="AH910" si="2764">AH909</f>
        <v>0</v>
      </c>
      <c r="AI910" s="435">
        <f t="shared" ref="AI910" si="2765">AI909</f>
        <v>0</v>
      </c>
      <c r="AJ910" s="435">
        <f t="shared" ref="AJ910" si="2766">AJ909</f>
        <v>0</v>
      </c>
      <c r="AK910" s="435">
        <f t="shared" ref="AK910" si="2767">AK909</f>
        <v>0</v>
      </c>
      <c r="AL910" s="435">
        <f t="shared" ref="AL910" si="2768">AL909</f>
        <v>0</v>
      </c>
      <c r="AM910" s="331"/>
    </row>
    <row r="911" spans="1:39" ht="15" hidden="1" outlineLevel="1">
      <c r="A911" s="560"/>
      <c r="B911" s="954"/>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436"/>
      <c r="Z911" s="449"/>
      <c r="AA911" s="449"/>
      <c r="AB911" s="449"/>
      <c r="AC911" s="449"/>
      <c r="AD911" s="449"/>
      <c r="AE911" s="449"/>
      <c r="AF911" s="449"/>
      <c r="AG911" s="449"/>
      <c r="AH911" s="449"/>
      <c r="AI911" s="449"/>
      <c r="AJ911" s="449"/>
      <c r="AK911" s="449"/>
      <c r="AL911" s="449"/>
      <c r="AM911" s="331"/>
    </row>
    <row r="912" spans="1:39" ht="15" hidden="1" outlineLevel="1">
      <c r="A912" s="560">
        <v>43</v>
      </c>
      <c r="B912" s="954" t="s">
        <v>136</v>
      </c>
      <c r="C912" s="316" t="s">
        <v>25</v>
      </c>
      <c r="D912" s="320"/>
      <c r="E912" s="320"/>
      <c r="F912" s="320"/>
      <c r="G912" s="320"/>
      <c r="H912" s="320"/>
      <c r="I912" s="320"/>
      <c r="J912" s="320"/>
      <c r="K912" s="320"/>
      <c r="L912" s="320"/>
      <c r="M912" s="320"/>
      <c r="N912" s="320">
        <v>0</v>
      </c>
      <c r="O912" s="320"/>
      <c r="P912" s="320"/>
      <c r="Q912" s="320"/>
      <c r="R912" s="320"/>
      <c r="S912" s="320"/>
      <c r="T912" s="320"/>
      <c r="U912" s="320"/>
      <c r="V912" s="320"/>
      <c r="W912" s="320"/>
      <c r="X912" s="320"/>
      <c r="Y912" s="450"/>
      <c r="Z912" s="439"/>
      <c r="AA912" s="439"/>
      <c r="AB912" s="439"/>
      <c r="AC912" s="439"/>
      <c r="AD912" s="439"/>
      <c r="AE912" s="439"/>
      <c r="AF912" s="439"/>
      <c r="AG912" s="439"/>
      <c r="AH912" s="439"/>
      <c r="AI912" s="439"/>
      <c r="AJ912" s="439"/>
      <c r="AK912" s="439"/>
      <c r="AL912" s="439"/>
      <c r="AM912" s="321">
        <f>SUM(Y912:AL912)</f>
        <v>0</v>
      </c>
    </row>
    <row r="913" spans="1:39" ht="15" hidden="1" outlineLevel="1">
      <c r="A913" s="560"/>
      <c r="B913" s="918" t="s">
        <v>345</v>
      </c>
      <c r="C913" s="316" t="s">
        <v>164</v>
      </c>
      <c r="D913" s="320"/>
      <c r="E913" s="320"/>
      <c r="F913" s="320"/>
      <c r="G913" s="320"/>
      <c r="H913" s="320"/>
      <c r="I913" s="320"/>
      <c r="J913" s="320"/>
      <c r="K913" s="320"/>
      <c r="L913" s="320"/>
      <c r="M913" s="320"/>
      <c r="N913" s="320">
        <f>N912</f>
        <v>0</v>
      </c>
      <c r="O913" s="320"/>
      <c r="P913" s="320"/>
      <c r="Q913" s="320"/>
      <c r="R913" s="320"/>
      <c r="S913" s="320"/>
      <c r="T913" s="320"/>
      <c r="U913" s="320"/>
      <c r="V913" s="320"/>
      <c r="W913" s="320"/>
      <c r="X913" s="320"/>
      <c r="Y913" s="435">
        <f>Y912</f>
        <v>0</v>
      </c>
      <c r="Z913" s="435">
        <f t="shared" ref="Z913" si="2769">Z912</f>
        <v>0</v>
      </c>
      <c r="AA913" s="435">
        <f t="shared" ref="AA913" si="2770">AA912</f>
        <v>0</v>
      </c>
      <c r="AB913" s="435">
        <f t="shared" ref="AB913" si="2771">AB912</f>
        <v>0</v>
      </c>
      <c r="AC913" s="435">
        <f t="shared" ref="AC913" si="2772">AC912</f>
        <v>0</v>
      </c>
      <c r="AD913" s="435">
        <f t="shared" ref="AD913" si="2773">AD912</f>
        <v>0</v>
      </c>
      <c r="AE913" s="435">
        <f t="shared" ref="AE913" si="2774">AE912</f>
        <v>0</v>
      </c>
      <c r="AF913" s="435">
        <f t="shared" ref="AF913" si="2775">AF912</f>
        <v>0</v>
      </c>
      <c r="AG913" s="435">
        <f t="shared" ref="AG913" si="2776">AG912</f>
        <v>0</v>
      </c>
      <c r="AH913" s="435">
        <f t="shared" ref="AH913" si="2777">AH912</f>
        <v>0</v>
      </c>
      <c r="AI913" s="435">
        <f t="shared" ref="AI913" si="2778">AI912</f>
        <v>0</v>
      </c>
      <c r="AJ913" s="435">
        <f t="shared" ref="AJ913" si="2779">AJ912</f>
        <v>0</v>
      </c>
      <c r="AK913" s="435">
        <f t="shared" ref="AK913" si="2780">AK912</f>
        <v>0</v>
      </c>
      <c r="AL913" s="435">
        <f t="shared" ref="AL913" si="2781">AL912</f>
        <v>0</v>
      </c>
      <c r="AM913" s="331"/>
    </row>
    <row r="914" spans="1:39" ht="15" hidden="1" outlineLevel="1">
      <c r="A914" s="560"/>
      <c r="B914" s="954"/>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436"/>
      <c r="Z914" s="449"/>
      <c r="AA914" s="449"/>
      <c r="AB914" s="449"/>
      <c r="AC914" s="449"/>
      <c r="AD914" s="449"/>
      <c r="AE914" s="449"/>
      <c r="AF914" s="449"/>
      <c r="AG914" s="449"/>
      <c r="AH914" s="449"/>
      <c r="AI914" s="449"/>
      <c r="AJ914" s="449"/>
      <c r="AK914" s="449"/>
      <c r="AL914" s="449"/>
      <c r="AM914" s="331"/>
    </row>
    <row r="915" spans="1:39" ht="30" hidden="1" outlineLevel="1">
      <c r="A915" s="560">
        <v>44</v>
      </c>
      <c r="B915" s="954" t="s">
        <v>137</v>
      </c>
      <c r="C915" s="316" t="s">
        <v>25</v>
      </c>
      <c r="D915" s="320"/>
      <c r="E915" s="320"/>
      <c r="F915" s="320"/>
      <c r="G915" s="320"/>
      <c r="H915" s="320"/>
      <c r="I915" s="320"/>
      <c r="J915" s="320"/>
      <c r="K915" s="320"/>
      <c r="L915" s="320"/>
      <c r="M915" s="320"/>
      <c r="N915" s="320">
        <v>0</v>
      </c>
      <c r="O915" s="320"/>
      <c r="P915" s="320"/>
      <c r="Q915" s="320"/>
      <c r="R915" s="320"/>
      <c r="S915" s="320"/>
      <c r="T915" s="320"/>
      <c r="U915" s="320"/>
      <c r="V915" s="320"/>
      <c r="W915" s="320"/>
      <c r="X915" s="320"/>
      <c r="Y915" s="450"/>
      <c r="Z915" s="439"/>
      <c r="AA915" s="439"/>
      <c r="AB915" s="439"/>
      <c r="AC915" s="439"/>
      <c r="AD915" s="439"/>
      <c r="AE915" s="439"/>
      <c r="AF915" s="439"/>
      <c r="AG915" s="439"/>
      <c r="AH915" s="439"/>
      <c r="AI915" s="439"/>
      <c r="AJ915" s="439"/>
      <c r="AK915" s="439"/>
      <c r="AL915" s="439"/>
      <c r="AM915" s="321">
        <f>SUM(Y915:AL915)</f>
        <v>0</v>
      </c>
    </row>
    <row r="916" spans="1:39" ht="15" hidden="1" outlineLevel="1">
      <c r="A916" s="560"/>
      <c r="B916" s="918" t="s">
        <v>345</v>
      </c>
      <c r="C916" s="316" t="s">
        <v>164</v>
      </c>
      <c r="D916" s="320"/>
      <c r="E916" s="320"/>
      <c r="F916" s="320"/>
      <c r="G916" s="320"/>
      <c r="H916" s="320"/>
      <c r="I916" s="320"/>
      <c r="J916" s="320"/>
      <c r="K916" s="320"/>
      <c r="L916" s="320"/>
      <c r="M916" s="320"/>
      <c r="N916" s="320">
        <f>N915</f>
        <v>0</v>
      </c>
      <c r="O916" s="320"/>
      <c r="P916" s="320"/>
      <c r="Q916" s="320"/>
      <c r="R916" s="320"/>
      <c r="S916" s="320"/>
      <c r="T916" s="320"/>
      <c r="U916" s="320"/>
      <c r="V916" s="320"/>
      <c r="W916" s="320"/>
      <c r="X916" s="320"/>
      <c r="Y916" s="435">
        <f>Y915</f>
        <v>0</v>
      </c>
      <c r="Z916" s="435">
        <f t="shared" ref="Z916" si="2782">Z915</f>
        <v>0</v>
      </c>
      <c r="AA916" s="435">
        <f t="shared" ref="AA916" si="2783">AA915</f>
        <v>0</v>
      </c>
      <c r="AB916" s="435">
        <f t="shared" ref="AB916" si="2784">AB915</f>
        <v>0</v>
      </c>
      <c r="AC916" s="435">
        <f t="shared" ref="AC916" si="2785">AC915</f>
        <v>0</v>
      </c>
      <c r="AD916" s="435">
        <f t="shared" ref="AD916" si="2786">AD915</f>
        <v>0</v>
      </c>
      <c r="AE916" s="435">
        <f t="shared" ref="AE916" si="2787">AE915</f>
        <v>0</v>
      </c>
      <c r="AF916" s="435">
        <f t="shared" ref="AF916" si="2788">AF915</f>
        <v>0</v>
      </c>
      <c r="AG916" s="435">
        <f t="shared" ref="AG916" si="2789">AG915</f>
        <v>0</v>
      </c>
      <c r="AH916" s="435">
        <f t="shared" ref="AH916" si="2790">AH915</f>
        <v>0</v>
      </c>
      <c r="AI916" s="435">
        <f t="shared" ref="AI916" si="2791">AI915</f>
        <v>0</v>
      </c>
      <c r="AJ916" s="435">
        <f t="shared" ref="AJ916" si="2792">AJ915</f>
        <v>0</v>
      </c>
      <c r="AK916" s="435">
        <f t="shared" ref="AK916" si="2793">AK915</f>
        <v>0</v>
      </c>
      <c r="AL916" s="435">
        <f t="shared" ref="AL916" si="2794">AL915</f>
        <v>0</v>
      </c>
      <c r="AM916" s="331"/>
    </row>
    <row r="917" spans="1:39" ht="15" hidden="1" outlineLevel="1">
      <c r="A917" s="560"/>
      <c r="B917" s="954"/>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436"/>
      <c r="Z917" s="449"/>
      <c r="AA917" s="449"/>
      <c r="AB917" s="449"/>
      <c r="AC917" s="449"/>
      <c r="AD917" s="449"/>
      <c r="AE917" s="449"/>
      <c r="AF917" s="449"/>
      <c r="AG917" s="449"/>
      <c r="AH917" s="449"/>
      <c r="AI917" s="449"/>
      <c r="AJ917" s="449"/>
      <c r="AK917" s="449"/>
      <c r="AL917" s="449"/>
      <c r="AM917" s="331"/>
    </row>
    <row r="918" spans="1:39" ht="15" hidden="1" outlineLevel="1">
      <c r="A918" s="560">
        <v>45</v>
      </c>
      <c r="B918" s="954" t="s">
        <v>138</v>
      </c>
      <c r="C918" s="316" t="s">
        <v>25</v>
      </c>
      <c r="D918" s="320"/>
      <c r="E918" s="320"/>
      <c r="F918" s="320"/>
      <c r="G918" s="320"/>
      <c r="H918" s="320"/>
      <c r="I918" s="320"/>
      <c r="J918" s="320"/>
      <c r="K918" s="320"/>
      <c r="L918" s="320"/>
      <c r="M918" s="320"/>
      <c r="N918" s="320">
        <v>0</v>
      </c>
      <c r="O918" s="320"/>
      <c r="P918" s="320"/>
      <c r="Q918" s="320"/>
      <c r="R918" s="320"/>
      <c r="S918" s="320"/>
      <c r="T918" s="320"/>
      <c r="U918" s="320"/>
      <c r="V918" s="320"/>
      <c r="W918" s="320"/>
      <c r="X918" s="320"/>
      <c r="Y918" s="450"/>
      <c r="Z918" s="439"/>
      <c r="AA918" s="439"/>
      <c r="AB918" s="439"/>
      <c r="AC918" s="439"/>
      <c r="AD918" s="439"/>
      <c r="AE918" s="439"/>
      <c r="AF918" s="439"/>
      <c r="AG918" s="439"/>
      <c r="AH918" s="439"/>
      <c r="AI918" s="439"/>
      <c r="AJ918" s="439"/>
      <c r="AK918" s="439"/>
      <c r="AL918" s="439"/>
      <c r="AM918" s="321">
        <f>SUM(Y918:AL918)</f>
        <v>0</v>
      </c>
    </row>
    <row r="919" spans="1:39" ht="15" hidden="1" outlineLevel="1">
      <c r="A919" s="560"/>
      <c r="B919" s="918" t="s">
        <v>345</v>
      </c>
      <c r="C919" s="316" t="s">
        <v>164</v>
      </c>
      <c r="D919" s="320"/>
      <c r="E919" s="320"/>
      <c r="F919" s="320"/>
      <c r="G919" s="320"/>
      <c r="H919" s="320"/>
      <c r="I919" s="320"/>
      <c r="J919" s="320"/>
      <c r="K919" s="320"/>
      <c r="L919" s="320"/>
      <c r="M919" s="320"/>
      <c r="N919" s="320">
        <f>N918</f>
        <v>0</v>
      </c>
      <c r="O919" s="320"/>
      <c r="P919" s="320"/>
      <c r="Q919" s="320"/>
      <c r="R919" s="320"/>
      <c r="S919" s="320"/>
      <c r="T919" s="320"/>
      <c r="U919" s="320"/>
      <c r="V919" s="320"/>
      <c r="W919" s="320"/>
      <c r="X919" s="320"/>
      <c r="Y919" s="435">
        <f>Y918</f>
        <v>0</v>
      </c>
      <c r="Z919" s="435">
        <f t="shared" ref="Z919" si="2795">Z918</f>
        <v>0</v>
      </c>
      <c r="AA919" s="435">
        <f t="shared" ref="AA919" si="2796">AA918</f>
        <v>0</v>
      </c>
      <c r="AB919" s="435">
        <f t="shared" ref="AB919" si="2797">AB918</f>
        <v>0</v>
      </c>
      <c r="AC919" s="435">
        <f t="shared" ref="AC919" si="2798">AC918</f>
        <v>0</v>
      </c>
      <c r="AD919" s="435">
        <f t="shared" ref="AD919" si="2799">AD918</f>
        <v>0</v>
      </c>
      <c r="AE919" s="435">
        <f t="shared" ref="AE919" si="2800">AE918</f>
        <v>0</v>
      </c>
      <c r="AF919" s="435">
        <f t="shared" ref="AF919" si="2801">AF918</f>
        <v>0</v>
      </c>
      <c r="AG919" s="435">
        <f t="shared" ref="AG919" si="2802">AG918</f>
        <v>0</v>
      </c>
      <c r="AH919" s="435">
        <f t="shared" ref="AH919" si="2803">AH918</f>
        <v>0</v>
      </c>
      <c r="AI919" s="435">
        <f t="shared" ref="AI919" si="2804">AI918</f>
        <v>0</v>
      </c>
      <c r="AJ919" s="435">
        <f t="shared" ref="AJ919" si="2805">AJ918</f>
        <v>0</v>
      </c>
      <c r="AK919" s="435">
        <f t="shared" ref="AK919" si="2806">AK918</f>
        <v>0</v>
      </c>
      <c r="AL919" s="435">
        <f t="shared" ref="AL919" si="2807">AL918</f>
        <v>0</v>
      </c>
      <c r="AM919" s="331"/>
    </row>
    <row r="920" spans="1:39" ht="15" hidden="1" outlineLevel="1">
      <c r="A920" s="560"/>
      <c r="B920" s="954"/>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436"/>
      <c r="Z920" s="449"/>
      <c r="AA920" s="449"/>
      <c r="AB920" s="449"/>
      <c r="AC920" s="449"/>
      <c r="AD920" s="449"/>
      <c r="AE920" s="449"/>
      <c r="AF920" s="449"/>
      <c r="AG920" s="449"/>
      <c r="AH920" s="449"/>
      <c r="AI920" s="449"/>
      <c r="AJ920" s="449"/>
      <c r="AK920" s="449"/>
      <c r="AL920" s="449"/>
      <c r="AM920" s="331"/>
    </row>
    <row r="921" spans="1:39" ht="15" hidden="1" outlineLevel="1">
      <c r="A921" s="560">
        <v>46</v>
      </c>
      <c r="B921" s="954" t="s">
        <v>139</v>
      </c>
      <c r="C921" s="316" t="s">
        <v>25</v>
      </c>
      <c r="D921" s="320"/>
      <c r="E921" s="320"/>
      <c r="F921" s="320"/>
      <c r="G921" s="320"/>
      <c r="H921" s="320"/>
      <c r="I921" s="320"/>
      <c r="J921" s="320"/>
      <c r="K921" s="320"/>
      <c r="L921" s="320"/>
      <c r="M921" s="320"/>
      <c r="N921" s="320">
        <v>0</v>
      </c>
      <c r="O921" s="320"/>
      <c r="P921" s="320"/>
      <c r="Q921" s="320"/>
      <c r="R921" s="320"/>
      <c r="S921" s="320"/>
      <c r="T921" s="320"/>
      <c r="U921" s="320"/>
      <c r="V921" s="320"/>
      <c r="W921" s="320"/>
      <c r="X921" s="320"/>
      <c r="Y921" s="450"/>
      <c r="Z921" s="439"/>
      <c r="AA921" s="439"/>
      <c r="AB921" s="439"/>
      <c r="AC921" s="439"/>
      <c r="AD921" s="439"/>
      <c r="AE921" s="439"/>
      <c r="AF921" s="439"/>
      <c r="AG921" s="439"/>
      <c r="AH921" s="439"/>
      <c r="AI921" s="439"/>
      <c r="AJ921" s="439"/>
      <c r="AK921" s="439"/>
      <c r="AL921" s="439"/>
      <c r="AM921" s="321">
        <f>SUM(Y921:AL921)</f>
        <v>0</v>
      </c>
    </row>
    <row r="922" spans="1:39" ht="15" hidden="1" outlineLevel="1">
      <c r="A922" s="560"/>
      <c r="B922" s="918" t="s">
        <v>345</v>
      </c>
      <c r="C922" s="316" t="s">
        <v>164</v>
      </c>
      <c r="D922" s="320"/>
      <c r="E922" s="320"/>
      <c r="F922" s="320"/>
      <c r="G922" s="320"/>
      <c r="H922" s="320"/>
      <c r="I922" s="320"/>
      <c r="J922" s="320"/>
      <c r="K922" s="320"/>
      <c r="L922" s="320"/>
      <c r="M922" s="320"/>
      <c r="N922" s="320">
        <f>N921</f>
        <v>0</v>
      </c>
      <c r="O922" s="320"/>
      <c r="P922" s="320"/>
      <c r="Q922" s="320"/>
      <c r="R922" s="320"/>
      <c r="S922" s="320"/>
      <c r="T922" s="320"/>
      <c r="U922" s="320"/>
      <c r="V922" s="320"/>
      <c r="W922" s="320"/>
      <c r="X922" s="320"/>
      <c r="Y922" s="435">
        <f>Y921</f>
        <v>0</v>
      </c>
      <c r="Z922" s="435">
        <f t="shared" ref="Z922" si="2808">Z921</f>
        <v>0</v>
      </c>
      <c r="AA922" s="435">
        <f t="shared" ref="AA922" si="2809">AA921</f>
        <v>0</v>
      </c>
      <c r="AB922" s="435">
        <f t="shared" ref="AB922" si="2810">AB921</f>
        <v>0</v>
      </c>
      <c r="AC922" s="435">
        <f t="shared" ref="AC922" si="2811">AC921</f>
        <v>0</v>
      </c>
      <c r="AD922" s="435">
        <f t="shared" ref="AD922" si="2812">AD921</f>
        <v>0</v>
      </c>
      <c r="AE922" s="435">
        <f t="shared" ref="AE922" si="2813">AE921</f>
        <v>0</v>
      </c>
      <c r="AF922" s="435">
        <f t="shared" ref="AF922" si="2814">AF921</f>
        <v>0</v>
      </c>
      <c r="AG922" s="435">
        <f t="shared" ref="AG922" si="2815">AG921</f>
        <v>0</v>
      </c>
      <c r="AH922" s="435">
        <f t="shared" ref="AH922" si="2816">AH921</f>
        <v>0</v>
      </c>
      <c r="AI922" s="435">
        <f t="shared" ref="AI922" si="2817">AI921</f>
        <v>0</v>
      </c>
      <c r="AJ922" s="435">
        <f t="shared" ref="AJ922" si="2818">AJ921</f>
        <v>0</v>
      </c>
      <c r="AK922" s="435">
        <f t="shared" ref="AK922" si="2819">AK921</f>
        <v>0</v>
      </c>
      <c r="AL922" s="435">
        <f t="shared" ref="AL922" si="2820">AL921</f>
        <v>0</v>
      </c>
      <c r="AM922" s="331"/>
    </row>
    <row r="923" spans="1:39" ht="15" hidden="1" outlineLevel="1">
      <c r="A923" s="560"/>
      <c r="B923" s="954"/>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436"/>
      <c r="Z923" s="449"/>
      <c r="AA923" s="449"/>
      <c r="AB923" s="449"/>
      <c r="AC923" s="449"/>
      <c r="AD923" s="449"/>
      <c r="AE923" s="449"/>
      <c r="AF923" s="449"/>
      <c r="AG923" s="449"/>
      <c r="AH923" s="449"/>
      <c r="AI923" s="449"/>
      <c r="AJ923" s="449"/>
      <c r="AK923" s="449"/>
      <c r="AL923" s="449"/>
      <c r="AM923" s="331"/>
    </row>
    <row r="924" spans="1:39" ht="30" hidden="1" outlineLevel="1">
      <c r="A924" s="560">
        <v>47</v>
      </c>
      <c r="B924" s="954" t="s">
        <v>140</v>
      </c>
      <c r="C924" s="316" t="s">
        <v>25</v>
      </c>
      <c r="D924" s="320"/>
      <c r="E924" s="320"/>
      <c r="F924" s="320"/>
      <c r="G924" s="320"/>
      <c r="H924" s="320"/>
      <c r="I924" s="320"/>
      <c r="J924" s="320"/>
      <c r="K924" s="320"/>
      <c r="L924" s="320"/>
      <c r="M924" s="320"/>
      <c r="N924" s="320">
        <v>0</v>
      </c>
      <c r="O924" s="320"/>
      <c r="P924" s="320"/>
      <c r="Q924" s="320"/>
      <c r="R924" s="320"/>
      <c r="S924" s="320"/>
      <c r="T924" s="320"/>
      <c r="U924" s="320"/>
      <c r="V924" s="320"/>
      <c r="W924" s="320"/>
      <c r="X924" s="320"/>
      <c r="Y924" s="450"/>
      <c r="Z924" s="439"/>
      <c r="AA924" s="439"/>
      <c r="AB924" s="439"/>
      <c r="AC924" s="439"/>
      <c r="AD924" s="439"/>
      <c r="AE924" s="439"/>
      <c r="AF924" s="439"/>
      <c r="AG924" s="439"/>
      <c r="AH924" s="439"/>
      <c r="AI924" s="439"/>
      <c r="AJ924" s="439"/>
      <c r="AK924" s="439"/>
      <c r="AL924" s="439"/>
      <c r="AM924" s="321">
        <f>SUM(Y924:AL924)</f>
        <v>0</v>
      </c>
    </row>
    <row r="925" spans="1:39" ht="15" hidden="1" outlineLevel="1">
      <c r="A925" s="560"/>
      <c r="B925" s="918" t="s">
        <v>345</v>
      </c>
      <c r="C925" s="316" t="s">
        <v>164</v>
      </c>
      <c r="D925" s="320"/>
      <c r="E925" s="320"/>
      <c r="F925" s="320"/>
      <c r="G925" s="320"/>
      <c r="H925" s="320"/>
      <c r="I925" s="320"/>
      <c r="J925" s="320"/>
      <c r="K925" s="320"/>
      <c r="L925" s="320"/>
      <c r="M925" s="320"/>
      <c r="N925" s="320">
        <f>N924</f>
        <v>0</v>
      </c>
      <c r="O925" s="320"/>
      <c r="P925" s="320"/>
      <c r="Q925" s="320"/>
      <c r="R925" s="320"/>
      <c r="S925" s="320"/>
      <c r="T925" s="320"/>
      <c r="U925" s="320"/>
      <c r="V925" s="320"/>
      <c r="W925" s="320"/>
      <c r="X925" s="320"/>
      <c r="Y925" s="435">
        <f>Y924</f>
        <v>0</v>
      </c>
      <c r="Z925" s="435">
        <f t="shared" ref="Z925" si="2821">Z924</f>
        <v>0</v>
      </c>
      <c r="AA925" s="435">
        <f t="shared" ref="AA925" si="2822">AA924</f>
        <v>0</v>
      </c>
      <c r="AB925" s="435">
        <f t="shared" ref="AB925" si="2823">AB924</f>
        <v>0</v>
      </c>
      <c r="AC925" s="435">
        <f t="shared" ref="AC925" si="2824">AC924</f>
        <v>0</v>
      </c>
      <c r="AD925" s="435">
        <f t="shared" ref="AD925" si="2825">AD924</f>
        <v>0</v>
      </c>
      <c r="AE925" s="435">
        <f t="shared" ref="AE925" si="2826">AE924</f>
        <v>0</v>
      </c>
      <c r="AF925" s="435">
        <f t="shared" ref="AF925" si="2827">AF924</f>
        <v>0</v>
      </c>
      <c r="AG925" s="435">
        <f t="shared" ref="AG925" si="2828">AG924</f>
        <v>0</v>
      </c>
      <c r="AH925" s="435">
        <f t="shared" ref="AH925" si="2829">AH924</f>
        <v>0</v>
      </c>
      <c r="AI925" s="435">
        <f t="shared" ref="AI925" si="2830">AI924</f>
        <v>0</v>
      </c>
      <c r="AJ925" s="435">
        <f t="shared" ref="AJ925" si="2831">AJ924</f>
        <v>0</v>
      </c>
      <c r="AK925" s="435">
        <f t="shared" ref="AK925" si="2832">AK924</f>
        <v>0</v>
      </c>
      <c r="AL925" s="435">
        <f t="shared" ref="AL925" si="2833">AL924</f>
        <v>0</v>
      </c>
      <c r="AM925" s="331"/>
    </row>
    <row r="926" spans="1:39" ht="15" hidden="1" outlineLevel="1">
      <c r="A926" s="560"/>
      <c r="B926" s="954"/>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436"/>
      <c r="Z926" s="449"/>
      <c r="AA926" s="449"/>
      <c r="AB926" s="449"/>
      <c r="AC926" s="449"/>
      <c r="AD926" s="449"/>
      <c r="AE926" s="449"/>
      <c r="AF926" s="449"/>
      <c r="AG926" s="449"/>
      <c r="AH926" s="449"/>
      <c r="AI926" s="449"/>
      <c r="AJ926" s="449"/>
      <c r="AK926" s="449"/>
      <c r="AL926" s="449"/>
      <c r="AM926" s="331"/>
    </row>
    <row r="927" spans="1:39" ht="30" hidden="1" outlineLevel="1">
      <c r="A927" s="560">
        <v>48</v>
      </c>
      <c r="B927" s="954" t="s">
        <v>141</v>
      </c>
      <c r="C927" s="316" t="s">
        <v>25</v>
      </c>
      <c r="D927" s="320"/>
      <c r="E927" s="320"/>
      <c r="F927" s="320"/>
      <c r="G927" s="320"/>
      <c r="H927" s="320"/>
      <c r="I927" s="320"/>
      <c r="J927" s="320"/>
      <c r="K927" s="320"/>
      <c r="L927" s="320"/>
      <c r="M927" s="320"/>
      <c r="N927" s="320">
        <v>0</v>
      </c>
      <c r="O927" s="320"/>
      <c r="P927" s="320"/>
      <c r="Q927" s="320"/>
      <c r="R927" s="320"/>
      <c r="S927" s="320"/>
      <c r="T927" s="320"/>
      <c r="U927" s="320"/>
      <c r="V927" s="320"/>
      <c r="W927" s="320"/>
      <c r="X927" s="320"/>
      <c r="Y927" s="450"/>
      <c r="Z927" s="439"/>
      <c r="AA927" s="439"/>
      <c r="AB927" s="439"/>
      <c r="AC927" s="439"/>
      <c r="AD927" s="439"/>
      <c r="AE927" s="439"/>
      <c r="AF927" s="439"/>
      <c r="AG927" s="439"/>
      <c r="AH927" s="439"/>
      <c r="AI927" s="439"/>
      <c r="AJ927" s="439"/>
      <c r="AK927" s="439"/>
      <c r="AL927" s="439"/>
      <c r="AM927" s="321">
        <f>SUM(Y927:AL927)</f>
        <v>0</v>
      </c>
    </row>
    <row r="928" spans="1:39" ht="15" hidden="1" outlineLevel="1">
      <c r="A928" s="560"/>
      <c r="B928" s="918" t="s">
        <v>345</v>
      </c>
      <c r="C928" s="316" t="s">
        <v>164</v>
      </c>
      <c r="D928" s="320"/>
      <c r="E928" s="320"/>
      <c r="F928" s="320"/>
      <c r="G928" s="320"/>
      <c r="H928" s="320"/>
      <c r="I928" s="320"/>
      <c r="J928" s="320"/>
      <c r="K928" s="320"/>
      <c r="L928" s="320"/>
      <c r="M928" s="320"/>
      <c r="N928" s="320">
        <f>N927</f>
        <v>0</v>
      </c>
      <c r="O928" s="320"/>
      <c r="P928" s="320"/>
      <c r="Q928" s="320"/>
      <c r="R928" s="320"/>
      <c r="S928" s="320"/>
      <c r="T928" s="320"/>
      <c r="U928" s="320"/>
      <c r="V928" s="320"/>
      <c r="W928" s="320"/>
      <c r="X928" s="320"/>
      <c r="Y928" s="435">
        <f>Y927</f>
        <v>0</v>
      </c>
      <c r="Z928" s="435">
        <f t="shared" ref="Z928" si="2834">Z927</f>
        <v>0</v>
      </c>
      <c r="AA928" s="435">
        <f t="shared" ref="AA928" si="2835">AA927</f>
        <v>0</v>
      </c>
      <c r="AB928" s="435">
        <f t="shared" ref="AB928" si="2836">AB927</f>
        <v>0</v>
      </c>
      <c r="AC928" s="435">
        <f t="shared" ref="AC928" si="2837">AC927</f>
        <v>0</v>
      </c>
      <c r="AD928" s="435">
        <f t="shared" ref="AD928" si="2838">AD927</f>
        <v>0</v>
      </c>
      <c r="AE928" s="435">
        <f t="shared" ref="AE928" si="2839">AE927</f>
        <v>0</v>
      </c>
      <c r="AF928" s="435">
        <f t="shared" ref="AF928" si="2840">AF927</f>
        <v>0</v>
      </c>
      <c r="AG928" s="435">
        <f t="shared" ref="AG928" si="2841">AG927</f>
        <v>0</v>
      </c>
      <c r="AH928" s="435">
        <f t="shared" ref="AH928" si="2842">AH927</f>
        <v>0</v>
      </c>
      <c r="AI928" s="435">
        <f t="shared" ref="AI928" si="2843">AI927</f>
        <v>0</v>
      </c>
      <c r="AJ928" s="435">
        <f t="shared" ref="AJ928" si="2844">AJ927</f>
        <v>0</v>
      </c>
      <c r="AK928" s="435">
        <f t="shared" ref="AK928" si="2845">AK927</f>
        <v>0</v>
      </c>
      <c r="AL928" s="435">
        <f t="shared" ref="AL928" si="2846">AL927</f>
        <v>0</v>
      </c>
      <c r="AM928" s="331"/>
    </row>
    <row r="929" spans="1:39" ht="15" hidden="1" outlineLevel="1">
      <c r="A929" s="560"/>
      <c r="B929" s="954"/>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436"/>
      <c r="Z929" s="449"/>
      <c r="AA929" s="449"/>
      <c r="AB929" s="449"/>
      <c r="AC929" s="449"/>
      <c r="AD929" s="449"/>
      <c r="AE929" s="449"/>
      <c r="AF929" s="449"/>
      <c r="AG929" s="449"/>
      <c r="AH929" s="449"/>
      <c r="AI929" s="449"/>
      <c r="AJ929" s="449"/>
      <c r="AK929" s="449"/>
      <c r="AL929" s="449"/>
      <c r="AM929" s="331"/>
    </row>
    <row r="930" spans="1:39" ht="15" hidden="1" outlineLevel="1">
      <c r="A930" s="560">
        <v>49</v>
      </c>
      <c r="B930" s="954" t="s">
        <v>142</v>
      </c>
      <c r="C930" s="316" t="s">
        <v>25</v>
      </c>
      <c r="D930" s="320"/>
      <c r="E930" s="320"/>
      <c r="F930" s="320"/>
      <c r="G930" s="320"/>
      <c r="H930" s="320"/>
      <c r="I930" s="320"/>
      <c r="J930" s="320"/>
      <c r="K930" s="320"/>
      <c r="L930" s="320"/>
      <c r="M930" s="320"/>
      <c r="N930" s="320">
        <v>0</v>
      </c>
      <c r="O930" s="320"/>
      <c r="P930" s="320"/>
      <c r="Q930" s="320"/>
      <c r="R930" s="320"/>
      <c r="S930" s="320"/>
      <c r="T930" s="320"/>
      <c r="U930" s="320"/>
      <c r="V930" s="320"/>
      <c r="W930" s="320"/>
      <c r="X930" s="320"/>
      <c r="Y930" s="450"/>
      <c r="Z930" s="439"/>
      <c r="AA930" s="439"/>
      <c r="AB930" s="439"/>
      <c r="AC930" s="439"/>
      <c r="AD930" s="439"/>
      <c r="AE930" s="439"/>
      <c r="AF930" s="439"/>
      <c r="AG930" s="439"/>
      <c r="AH930" s="439"/>
      <c r="AI930" s="439"/>
      <c r="AJ930" s="439"/>
      <c r="AK930" s="439"/>
      <c r="AL930" s="439"/>
      <c r="AM930" s="321">
        <f>SUM(Y930:AL930)</f>
        <v>0</v>
      </c>
    </row>
    <row r="931" spans="1:39" ht="15" hidden="1" outlineLevel="1">
      <c r="A931" s="560"/>
      <c r="B931" s="918" t="s">
        <v>345</v>
      </c>
      <c r="C931" s="316" t="s">
        <v>164</v>
      </c>
      <c r="D931" s="320"/>
      <c r="E931" s="320"/>
      <c r="F931" s="320"/>
      <c r="G931" s="320"/>
      <c r="H931" s="320"/>
      <c r="I931" s="320"/>
      <c r="J931" s="320"/>
      <c r="K931" s="320"/>
      <c r="L931" s="320"/>
      <c r="M931" s="320"/>
      <c r="N931" s="320">
        <f>N930</f>
        <v>0</v>
      </c>
      <c r="O931" s="320"/>
      <c r="P931" s="320"/>
      <c r="Q931" s="320"/>
      <c r="R931" s="320"/>
      <c r="S931" s="320"/>
      <c r="T931" s="320"/>
      <c r="U931" s="320"/>
      <c r="V931" s="320"/>
      <c r="W931" s="320"/>
      <c r="X931" s="320"/>
      <c r="Y931" s="435">
        <f>Y930</f>
        <v>0</v>
      </c>
      <c r="Z931" s="435">
        <f t="shared" ref="Z931" si="2847">Z930</f>
        <v>0</v>
      </c>
      <c r="AA931" s="435">
        <f t="shared" ref="AA931" si="2848">AA930</f>
        <v>0</v>
      </c>
      <c r="AB931" s="435">
        <f t="shared" ref="AB931" si="2849">AB930</f>
        <v>0</v>
      </c>
      <c r="AC931" s="435">
        <f t="shared" ref="AC931" si="2850">AC930</f>
        <v>0</v>
      </c>
      <c r="AD931" s="435">
        <f t="shared" ref="AD931" si="2851">AD930</f>
        <v>0</v>
      </c>
      <c r="AE931" s="435">
        <f t="shared" ref="AE931" si="2852">AE930</f>
        <v>0</v>
      </c>
      <c r="AF931" s="435">
        <f t="shared" ref="AF931" si="2853">AF930</f>
        <v>0</v>
      </c>
      <c r="AG931" s="435">
        <f t="shared" ref="AG931" si="2854">AG930</f>
        <v>0</v>
      </c>
      <c r="AH931" s="435">
        <f t="shared" ref="AH931" si="2855">AH930</f>
        <v>0</v>
      </c>
      <c r="AI931" s="435">
        <f t="shared" ref="AI931" si="2856">AI930</f>
        <v>0</v>
      </c>
      <c r="AJ931" s="435">
        <f t="shared" ref="AJ931" si="2857">AJ930</f>
        <v>0</v>
      </c>
      <c r="AK931" s="435">
        <f t="shared" ref="AK931" si="2858">AK930</f>
        <v>0</v>
      </c>
      <c r="AL931" s="435">
        <f t="shared" ref="AL931" si="2859">AL930</f>
        <v>0</v>
      </c>
      <c r="AM931" s="331"/>
    </row>
    <row r="932" spans="1:39" ht="15" hidden="1" outlineLevel="1">
      <c r="A932" s="560"/>
      <c r="B932" s="918"/>
      <c r="C932" s="330"/>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26"/>
      <c r="Z932" s="326"/>
      <c r="AA932" s="326"/>
      <c r="AB932" s="326"/>
      <c r="AC932" s="326"/>
      <c r="AD932" s="326"/>
      <c r="AE932" s="326"/>
      <c r="AF932" s="326"/>
      <c r="AG932" s="326"/>
      <c r="AH932" s="326"/>
      <c r="AI932" s="326"/>
      <c r="AJ932" s="326"/>
      <c r="AK932" s="326"/>
      <c r="AL932" s="326"/>
      <c r="AM932" s="331"/>
    </row>
    <row r="933" spans="1:39" ht="15.6" hidden="1">
      <c r="B933" s="1006" t="s">
        <v>331</v>
      </c>
      <c r="C933" s="353"/>
      <c r="D933" s="353">
        <f>SUM(D776:D931)</f>
        <v>0</v>
      </c>
      <c r="E933" s="353"/>
      <c r="F933" s="353"/>
      <c r="G933" s="353"/>
      <c r="H933" s="353"/>
      <c r="I933" s="353"/>
      <c r="J933" s="353"/>
      <c r="K933" s="353"/>
      <c r="L933" s="353"/>
      <c r="M933" s="353"/>
      <c r="N933" s="353"/>
      <c r="O933" s="353">
        <f>SUM(O776:X931)</f>
        <v>0</v>
      </c>
      <c r="P933" s="353"/>
      <c r="Q933" s="353"/>
      <c r="R933" s="353"/>
      <c r="S933" s="353"/>
      <c r="T933" s="353"/>
      <c r="U933" s="353"/>
      <c r="V933" s="353"/>
      <c r="W933" s="353"/>
      <c r="X933" s="353"/>
      <c r="Y933" s="353">
        <f>IF(Y774="kWh",SUMPRODUCT(D776:D931,Y776:Y931))</f>
        <v>0</v>
      </c>
      <c r="Z933" s="353">
        <f>IF(Z774="kWh",SUMPRODUCT(D776:D931,Z776:Z931))</f>
        <v>0</v>
      </c>
      <c r="AA933" s="353">
        <f>IF(AA774="kw",SUMPRODUCT(N776:N931,O776:O931,AA776:AA931),SUMPRODUCT(D776:D931,AA776:AA931))</f>
        <v>0</v>
      </c>
      <c r="AB933" s="353">
        <f>IF(AB774="kw",SUMPRODUCT(N776:N931,O776:O931,AB776:AB931),SUMPRODUCT(D776:D931,AB776:AB931))</f>
        <v>0</v>
      </c>
      <c r="AC933" s="353">
        <f>IF(AC774="kw",SUMPRODUCT(N776:N931,O776:O931,AC776:AC931),SUMPRODUCT(D776:D931,AC776:AC931))</f>
        <v>0</v>
      </c>
      <c r="AD933" s="353">
        <f>IF(AD774="kw",SUMPRODUCT(N776:N931,O776:O931,AD776:AD931),SUMPRODUCT(D776:D931,AD776:AD931))</f>
        <v>0</v>
      </c>
      <c r="AE933" s="353">
        <f>IF(AE774="kw",SUMPRODUCT(N776:N931,O776:O931,AE776:AE931),SUMPRODUCT(D776:D931,AE776:AE931))</f>
        <v>0</v>
      </c>
      <c r="AF933" s="353">
        <f>IF(AF774="kw",SUMPRODUCT(N776:N931,O776:O931,AF776:AF931),SUMPRODUCT(D776:D931,AF776:AF931))</f>
        <v>0</v>
      </c>
      <c r="AG933" s="353">
        <f>IF(AG774="kw",SUMPRODUCT(N776:N931,O776:O931,AG776:AG931),SUMPRODUCT(D776:D931,AG776:AG931))</f>
        <v>0</v>
      </c>
      <c r="AH933" s="353">
        <f>IF(AH774="kw",SUMPRODUCT(N776:N931,O776:O931,AH776:AH931),SUMPRODUCT(D776:D931,AH776:AH931))</f>
        <v>0</v>
      </c>
      <c r="AI933" s="353">
        <f>IF(AI774="kw",SUMPRODUCT(N776:N931,O776:O931,AI776:AI931),SUMPRODUCT(D776:D931,AI776:AI931))</f>
        <v>0</v>
      </c>
      <c r="AJ933" s="353">
        <f>IF(AJ774="kw",SUMPRODUCT(N776:N931,O776:O931,AJ776:AJ931),SUMPRODUCT(D776:D931,AJ776:AJ931))</f>
        <v>0</v>
      </c>
      <c r="AK933" s="353">
        <f>IF(AK774="kw",SUMPRODUCT(N776:N931,O776:O931,AK776:AK931),SUMPRODUCT(D776:D931,AK776:AK931))</f>
        <v>0</v>
      </c>
      <c r="AL933" s="353">
        <f>IF(AL774="kw",SUMPRODUCT(N776:N931,O776:O931,AL776:AL931),SUMPRODUCT(D776:D931,AL776:AL931))</f>
        <v>0</v>
      </c>
      <c r="AM933" s="354"/>
    </row>
    <row r="934" spans="1:39" ht="15.6" hidden="1">
      <c r="B934" s="1007" t="s">
        <v>332</v>
      </c>
      <c r="C934" s="416"/>
      <c r="D934" s="416"/>
      <c r="E934" s="416"/>
      <c r="F934" s="416"/>
      <c r="G934" s="416"/>
      <c r="H934" s="416"/>
      <c r="I934" s="416"/>
      <c r="J934" s="416"/>
      <c r="K934" s="416"/>
      <c r="L934" s="416"/>
      <c r="M934" s="416"/>
      <c r="N934" s="416"/>
      <c r="O934" s="416"/>
      <c r="P934" s="416"/>
      <c r="Q934" s="416"/>
      <c r="R934" s="416"/>
      <c r="S934" s="416"/>
      <c r="T934" s="416"/>
      <c r="U934" s="416"/>
      <c r="V934" s="416"/>
      <c r="W934" s="416"/>
      <c r="X934" s="416"/>
      <c r="Y934" s="416">
        <f>HLOOKUP(Y590,'2. LRAMVA Threshold'!$B$27:$Q$38,11,FALSE)</f>
        <v>0</v>
      </c>
      <c r="Z934" s="416">
        <f>HLOOKUP(Z590,'2. LRAMVA Threshold'!$B$27:$Q$38,11,FALSE)</f>
        <v>0</v>
      </c>
      <c r="AA934" s="416">
        <f>HLOOKUP(AA590,'2. LRAMVA Threshold'!$B$27:$Q$38,11,FALSE)</f>
        <v>0</v>
      </c>
      <c r="AB934" s="416">
        <f>HLOOKUP(AB590,'2. LRAMVA Threshold'!$B$27:$Q$38,11,FALSE)</f>
        <v>0</v>
      </c>
      <c r="AC934" s="416">
        <f>HLOOKUP(AC590,'2. LRAMVA Threshold'!$B$27:$Q$38,11,FALSE)</f>
        <v>0</v>
      </c>
      <c r="AD934" s="416">
        <f>HLOOKUP(AD590,'2. LRAMVA Threshold'!$B$27:$Q$38,11,FALSE)</f>
        <v>0</v>
      </c>
      <c r="AE934" s="416">
        <f>HLOOKUP(AE590,'2. LRAMVA Threshold'!$B$27:$Q$38,11,FALSE)</f>
        <v>0</v>
      </c>
      <c r="AF934" s="416">
        <f>HLOOKUP(AF590,'2. LRAMVA Threshold'!$B$27:$Q$38,11,FALSE)</f>
        <v>0</v>
      </c>
      <c r="AG934" s="416">
        <f>HLOOKUP(AG590,'2. LRAMVA Threshold'!$B$27:$Q$38,11,FALSE)</f>
        <v>0</v>
      </c>
      <c r="AH934" s="416">
        <f>HLOOKUP(AH590,'2. LRAMVA Threshold'!$B$27:$Q$38,11,FALSE)</f>
        <v>0</v>
      </c>
      <c r="AI934" s="416">
        <f>HLOOKUP(AI590,'2. LRAMVA Threshold'!$B$27:$Q$38,11,FALSE)</f>
        <v>0</v>
      </c>
      <c r="AJ934" s="416">
        <f>HLOOKUP(AJ590,'2. LRAMVA Threshold'!$B$27:$Q$38,11,FALSE)</f>
        <v>0</v>
      </c>
      <c r="AK934" s="416">
        <f>HLOOKUP(AK590,'2. LRAMVA Threshold'!$B$27:$Q$38,11,FALSE)</f>
        <v>0</v>
      </c>
      <c r="AL934" s="416">
        <f>HLOOKUP(AL590,'2. LRAMVA Threshold'!$B$27:$Q$38,11,FALSE)</f>
        <v>0</v>
      </c>
      <c r="AM934" s="465"/>
    </row>
    <row r="935" spans="1:39" ht="15" hidden="1">
      <c r="B935" s="1012"/>
      <c r="C935" s="456"/>
      <c r="D935" s="457"/>
      <c r="E935" s="457"/>
      <c r="F935" s="457"/>
      <c r="G935" s="457"/>
      <c r="H935" s="457"/>
      <c r="I935" s="457"/>
      <c r="J935" s="457"/>
      <c r="K935" s="457"/>
      <c r="L935" s="457"/>
      <c r="M935" s="457"/>
      <c r="N935" s="457"/>
      <c r="O935" s="458"/>
      <c r="P935" s="457"/>
      <c r="Q935" s="457"/>
      <c r="R935" s="457"/>
      <c r="S935" s="459"/>
      <c r="T935" s="459"/>
      <c r="U935" s="459"/>
      <c r="V935" s="459"/>
      <c r="W935" s="457"/>
      <c r="X935" s="457"/>
      <c r="Y935" s="460"/>
      <c r="Z935" s="460"/>
      <c r="AA935" s="460"/>
      <c r="AB935" s="460"/>
      <c r="AC935" s="460"/>
      <c r="AD935" s="460"/>
      <c r="AE935" s="460"/>
      <c r="AF935" s="423"/>
      <c r="AG935" s="423"/>
      <c r="AH935" s="423"/>
      <c r="AI935" s="423"/>
      <c r="AJ935" s="423"/>
      <c r="AK935" s="423"/>
      <c r="AL935" s="423"/>
      <c r="AM935" s="424"/>
    </row>
    <row r="936" spans="1:39" ht="15" hidden="1">
      <c r="B936" s="1003" t="s">
        <v>333</v>
      </c>
      <c r="C936" s="362"/>
      <c r="D936" s="362"/>
      <c r="E936" s="400"/>
      <c r="F936" s="400"/>
      <c r="G936" s="400"/>
      <c r="H936" s="400"/>
      <c r="I936" s="400"/>
      <c r="J936" s="400"/>
      <c r="K936" s="400"/>
      <c r="L936" s="400"/>
      <c r="M936" s="400"/>
      <c r="N936" s="400"/>
      <c r="O936" s="316"/>
      <c r="P936" s="364"/>
      <c r="Q936" s="364"/>
      <c r="R936" s="364"/>
      <c r="S936" s="363"/>
      <c r="T936" s="363"/>
      <c r="U936" s="363"/>
      <c r="V936" s="363"/>
      <c r="W936" s="364"/>
      <c r="X936" s="364"/>
      <c r="Y936" s="365">
        <f>HLOOKUP(Y$35,'3.  Distribution Rates'!$C$122:$P$133,11,FALSE)</f>
        <v>0</v>
      </c>
      <c r="Z936" s="365">
        <f>HLOOKUP(Z$35,'3.  Distribution Rates'!$C$122:$P$133,11,FALSE)</f>
        <v>0</v>
      </c>
      <c r="AA936" s="365">
        <f>HLOOKUP(AA$35,'3.  Distribution Rates'!$C$122:$P$133,11,FALSE)</f>
        <v>0</v>
      </c>
      <c r="AB936" s="365">
        <f>HLOOKUP(AB$35,'3.  Distribution Rates'!$C$122:$P$133,11,FALSE)</f>
        <v>0</v>
      </c>
      <c r="AC936" s="365">
        <f>HLOOKUP(AC$35,'3.  Distribution Rates'!$C$122:$P$133,11,FALSE)</f>
        <v>0</v>
      </c>
      <c r="AD936" s="365">
        <f>HLOOKUP(AD$35,'3.  Distribution Rates'!$C$122:$P$133,11,FALSE)</f>
        <v>0</v>
      </c>
      <c r="AE936" s="365">
        <f>HLOOKUP(AE$35,'3.  Distribution Rates'!$C$122:$P$133,11,FALSE)</f>
        <v>0</v>
      </c>
      <c r="AF936" s="365">
        <f>HLOOKUP(AF$35,'3.  Distribution Rates'!$C$122:$P$133,11,FALSE)</f>
        <v>0</v>
      </c>
      <c r="AG936" s="365">
        <f>HLOOKUP(AG$35,'3.  Distribution Rates'!$C$122:$P$133,11,FALSE)</f>
        <v>0</v>
      </c>
      <c r="AH936" s="365">
        <f>HLOOKUP(AH$35,'3.  Distribution Rates'!$C$122:$P$133,11,FALSE)</f>
        <v>0</v>
      </c>
      <c r="AI936" s="365">
        <f>HLOOKUP(AI$35,'3.  Distribution Rates'!$C$122:$P$133,11,FALSE)</f>
        <v>0</v>
      </c>
      <c r="AJ936" s="365">
        <f>HLOOKUP(AJ$35,'3.  Distribution Rates'!$C$122:$P$133,11,FALSE)</f>
        <v>0</v>
      </c>
      <c r="AK936" s="365">
        <f>HLOOKUP(AK$35,'3.  Distribution Rates'!$C$122:$P$133,11,FALSE)</f>
        <v>0</v>
      </c>
      <c r="AL936" s="365">
        <f>HLOOKUP(AL$35,'3.  Distribution Rates'!$C$122:$P$133,11,FALSE)</f>
        <v>0</v>
      </c>
      <c r="AM936" s="401"/>
    </row>
    <row r="937" spans="1:39" ht="15" hidden="1">
      <c r="B937" s="1003" t="s">
        <v>334</v>
      </c>
      <c r="C937" s="369"/>
      <c r="D937" s="334"/>
      <c r="E937" s="304"/>
      <c r="F937" s="304"/>
      <c r="G937" s="304"/>
      <c r="H937" s="304"/>
      <c r="I937" s="304"/>
      <c r="J937" s="304"/>
      <c r="K937" s="304"/>
      <c r="L937" s="304"/>
      <c r="M937" s="304"/>
      <c r="N937" s="304"/>
      <c r="O937" s="316"/>
      <c r="P937" s="304"/>
      <c r="Q937" s="304"/>
      <c r="R937" s="304"/>
      <c r="S937" s="334"/>
      <c r="T937" s="334"/>
      <c r="U937" s="334"/>
      <c r="V937" s="334"/>
      <c r="W937" s="304"/>
      <c r="X937" s="304"/>
      <c r="Y937" s="402">
        <f>'4.  2011-2014 LRAM'!Y142*Y936</f>
        <v>0</v>
      </c>
      <c r="Z937" s="402">
        <f>'4.  2011-2014 LRAM'!Z142*Z936</f>
        <v>0</v>
      </c>
      <c r="AA937" s="402">
        <f>'4.  2011-2014 LRAM'!AA142*AA936</f>
        <v>0</v>
      </c>
      <c r="AB937" s="402">
        <f>'4.  2011-2014 LRAM'!AB142*AB936</f>
        <v>0</v>
      </c>
      <c r="AC937" s="402">
        <f>'4.  2011-2014 LRAM'!AC142*AC936</f>
        <v>0</v>
      </c>
      <c r="AD937" s="402">
        <f>'4.  2011-2014 LRAM'!AD142*AD936</f>
        <v>0</v>
      </c>
      <c r="AE937" s="402">
        <f>'4.  2011-2014 LRAM'!AE142*AE936</f>
        <v>0</v>
      </c>
      <c r="AF937" s="402">
        <f>'4.  2011-2014 LRAM'!AF142*AF936</f>
        <v>0</v>
      </c>
      <c r="AG937" s="402">
        <f>'4.  2011-2014 LRAM'!AG142*AG936</f>
        <v>0</v>
      </c>
      <c r="AH937" s="402">
        <f>'4.  2011-2014 LRAM'!AH142*AH936</f>
        <v>0</v>
      </c>
      <c r="AI937" s="402">
        <f>'4.  2011-2014 LRAM'!AI142*AI936</f>
        <v>0</v>
      </c>
      <c r="AJ937" s="402">
        <f>'4.  2011-2014 LRAM'!AJ142*AJ936</f>
        <v>0</v>
      </c>
      <c r="AK937" s="402">
        <f>'4.  2011-2014 LRAM'!AK142*AK936</f>
        <v>0</v>
      </c>
      <c r="AL937" s="402">
        <f>'4.  2011-2014 LRAM'!AL142*AL936</f>
        <v>0</v>
      </c>
      <c r="AM937" s="401">
        <f t="shared" ref="AM937:AM945" si="2860">SUM(Y937:AL937)</f>
        <v>0</v>
      </c>
    </row>
    <row r="938" spans="1:39" ht="15" hidden="1">
      <c r="B938" s="1003" t="s">
        <v>335</v>
      </c>
      <c r="C938" s="369"/>
      <c r="D938" s="334"/>
      <c r="E938" s="304"/>
      <c r="F938" s="304"/>
      <c r="G938" s="304"/>
      <c r="H938" s="304"/>
      <c r="I938" s="304"/>
      <c r="J938" s="304"/>
      <c r="K938" s="304"/>
      <c r="L938" s="304"/>
      <c r="M938" s="304"/>
      <c r="N938" s="304"/>
      <c r="O938" s="316"/>
      <c r="P938" s="304"/>
      <c r="Q938" s="304"/>
      <c r="R938" s="304"/>
      <c r="S938" s="334"/>
      <c r="T938" s="334"/>
      <c r="U938" s="334"/>
      <c r="V938" s="334"/>
      <c r="W938" s="304"/>
      <c r="X938" s="304"/>
      <c r="Y938" s="402">
        <f>'4.  2011-2014 LRAM'!Y271*Y936</f>
        <v>0</v>
      </c>
      <c r="Z938" s="402">
        <f>'4.  2011-2014 LRAM'!Z271*Z936</f>
        <v>0</v>
      </c>
      <c r="AA938" s="402">
        <f>'4.  2011-2014 LRAM'!AA271*AA936</f>
        <v>0</v>
      </c>
      <c r="AB938" s="402">
        <f>'4.  2011-2014 LRAM'!AB271*AB936</f>
        <v>0</v>
      </c>
      <c r="AC938" s="402">
        <f>'4.  2011-2014 LRAM'!AC271*AC936</f>
        <v>0</v>
      </c>
      <c r="AD938" s="402">
        <f>'4.  2011-2014 LRAM'!AD271*AD936</f>
        <v>0</v>
      </c>
      <c r="AE938" s="402">
        <f>'4.  2011-2014 LRAM'!AE271*AE936</f>
        <v>0</v>
      </c>
      <c r="AF938" s="402">
        <f>'4.  2011-2014 LRAM'!AF271*AF936</f>
        <v>0</v>
      </c>
      <c r="AG938" s="402">
        <f>'4.  2011-2014 LRAM'!AG271*AG936</f>
        <v>0</v>
      </c>
      <c r="AH938" s="402">
        <f>'4.  2011-2014 LRAM'!AH271*AH936</f>
        <v>0</v>
      </c>
      <c r="AI938" s="402">
        <f>'4.  2011-2014 LRAM'!AI271*AI936</f>
        <v>0</v>
      </c>
      <c r="AJ938" s="402">
        <f>'4.  2011-2014 LRAM'!AJ271*AJ936</f>
        <v>0</v>
      </c>
      <c r="AK938" s="402">
        <f>'4.  2011-2014 LRAM'!AK271*AK936</f>
        <v>0</v>
      </c>
      <c r="AL938" s="402">
        <f>'4.  2011-2014 LRAM'!AL271*AL936</f>
        <v>0</v>
      </c>
      <c r="AM938" s="401">
        <f t="shared" si="2860"/>
        <v>0</v>
      </c>
    </row>
    <row r="939" spans="1:39" ht="15" hidden="1">
      <c r="B939" s="1003" t="s">
        <v>336</v>
      </c>
      <c r="C939" s="369"/>
      <c r="D939" s="334"/>
      <c r="E939" s="304"/>
      <c r="F939" s="304"/>
      <c r="G939" s="304"/>
      <c r="H939" s="304"/>
      <c r="I939" s="304"/>
      <c r="J939" s="304"/>
      <c r="K939" s="304"/>
      <c r="L939" s="304"/>
      <c r="M939" s="304"/>
      <c r="N939" s="304"/>
      <c r="O939" s="316"/>
      <c r="P939" s="304"/>
      <c r="Q939" s="304"/>
      <c r="R939" s="304"/>
      <c r="S939" s="334"/>
      <c r="T939" s="334"/>
      <c r="U939" s="334"/>
      <c r="V939" s="334"/>
      <c r="W939" s="304"/>
      <c r="X939" s="304"/>
      <c r="Y939" s="402">
        <f>'4.  2011-2014 LRAM'!Y400*Y936</f>
        <v>0</v>
      </c>
      <c r="Z939" s="402">
        <f>'4.  2011-2014 LRAM'!Z400*Z936</f>
        <v>0</v>
      </c>
      <c r="AA939" s="402">
        <f>'4.  2011-2014 LRAM'!AA400*AA936</f>
        <v>0</v>
      </c>
      <c r="AB939" s="402">
        <f>'4.  2011-2014 LRAM'!AB400*AB936</f>
        <v>0</v>
      </c>
      <c r="AC939" s="402">
        <f>'4.  2011-2014 LRAM'!AC400*AC936</f>
        <v>0</v>
      </c>
      <c r="AD939" s="402">
        <f>'4.  2011-2014 LRAM'!AD400*AD936</f>
        <v>0</v>
      </c>
      <c r="AE939" s="402">
        <f>'4.  2011-2014 LRAM'!AE400*AE936</f>
        <v>0</v>
      </c>
      <c r="AF939" s="402">
        <f>'4.  2011-2014 LRAM'!AF400*AF936</f>
        <v>0</v>
      </c>
      <c r="AG939" s="402">
        <f>'4.  2011-2014 LRAM'!AG400*AG936</f>
        <v>0</v>
      </c>
      <c r="AH939" s="402">
        <f>'4.  2011-2014 LRAM'!AH400*AH936</f>
        <v>0</v>
      </c>
      <c r="AI939" s="402">
        <f>'4.  2011-2014 LRAM'!AI400*AI936</f>
        <v>0</v>
      </c>
      <c r="AJ939" s="402">
        <f>'4.  2011-2014 LRAM'!AJ400*AJ936</f>
        <v>0</v>
      </c>
      <c r="AK939" s="402">
        <f>'4.  2011-2014 LRAM'!AK400*AK936</f>
        <v>0</v>
      </c>
      <c r="AL939" s="402">
        <f>'4.  2011-2014 LRAM'!AL400*AL936</f>
        <v>0</v>
      </c>
      <c r="AM939" s="401">
        <f t="shared" si="2860"/>
        <v>0</v>
      </c>
    </row>
    <row r="940" spans="1:39" ht="15" hidden="1">
      <c r="B940" s="1003" t="s">
        <v>337</v>
      </c>
      <c r="C940" s="369"/>
      <c r="D940" s="334"/>
      <c r="E940" s="304"/>
      <c r="F940" s="304"/>
      <c r="G940" s="304"/>
      <c r="H940" s="304"/>
      <c r="I940" s="304"/>
      <c r="J940" s="304"/>
      <c r="K940" s="304"/>
      <c r="L940" s="304"/>
      <c r="M940" s="304"/>
      <c r="N940" s="304"/>
      <c r="O940" s="316"/>
      <c r="P940" s="304"/>
      <c r="Q940" s="304"/>
      <c r="R940" s="304"/>
      <c r="S940" s="334"/>
      <c r="T940" s="334"/>
      <c r="U940" s="334"/>
      <c r="V940" s="334"/>
      <c r="W940" s="304"/>
      <c r="X940" s="304"/>
      <c r="Y940" s="402">
        <f>'4.  2011-2014 LRAM'!Y530*Y936</f>
        <v>0</v>
      </c>
      <c r="Z940" s="402">
        <f>'4.  2011-2014 LRAM'!Z530*Z936</f>
        <v>0</v>
      </c>
      <c r="AA940" s="402">
        <f>'4.  2011-2014 LRAM'!AA530*AA936</f>
        <v>0</v>
      </c>
      <c r="AB940" s="402">
        <f>'4.  2011-2014 LRAM'!AB530*AB936</f>
        <v>0</v>
      </c>
      <c r="AC940" s="402">
        <f>'4.  2011-2014 LRAM'!AC530*AC936</f>
        <v>0</v>
      </c>
      <c r="AD940" s="402">
        <f>'4.  2011-2014 LRAM'!AD530*AD936</f>
        <v>0</v>
      </c>
      <c r="AE940" s="402">
        <f>'4.  2011-2014 LRAM'!AE530*AE936</f>
        <v>0</v>
      </c>
      <c r="AF940" s="402">
        <f>'4.  2011-2014 LRAM'!AF530*AF936</f>
        <v>0</v>
      </c>
      <c r="AG940" s="402">
        <f>'4.  2011-2014 LRAM'!AG530*AG936</f>
        <v>0</v>
      </c>
      <c r="AH940" s="402">
        <f>'4.  2011-2014 LRAM'!AH530*AH936</f>
        <v>0</v>
      </c>
      <c r="AI940" s="402">
        <f>'4.  2011-2014 LRAM'!AI530*AI936</f>
        <v>0</v>
      </c>
      <c r="AJ940" s="402">
        <f>'4.  2011-2014 LRAM'!AJ530*AJ936</f>
        <v>0</v>
      </c>
      <c r="AK940" s="402">
        <f>'4.  2011-2014 LRAM'!AK530*AK936</f>
        <v>0</v>
      </c>
      <c r="AL940" s="402">
        <f>'4.  2011-2014 LRAM'!AL530*AL936</f>
        <v>0</v>
      </c>
      <c r="AM940" s="401">
        <f t="shared" si="2860"/>
        <v>0</v>
      </c>
    </row>
    <row r="941" spans="1:39" ht="15" hidden="1">
      <c r="B941" s="1003" t="s">
        <v>338</v>
      </c>
      <c r="C941" s="369"/>
      <c r="D941" s="334"/>
      <c r="E941" s="304"/>
      <c r="F941" s="304"/>
      <c r="G941" s="304"/>
      <c r="H941" s="304"/>
      <c r="I941" s="304"/>
      <c r="J941" s="304"/>
      <c r="K941" s="304"/>
      <c r="L941" s="304"/>
      <c r="M941" s="304"/>
      <c r="N941" s="304"/>
      <c r="O941" s="316"/>
      <c r="P941" s="304"/>
      <c r="Q941" s="304"/>
      <c r="R941" s="304"/>
      <c r="S941" s="334"/>
      <c r="T941" s="334"/>
      <c r="U941" s="334"/>
      <c r="V941" s="334"/>
      <c r="W941" s="304"/>
      <c r="X941" s="304"/>
      <c r="Y941" s="402">
        <f t="shared" ref="Y941:AL941" si="2861">Y211*Y936</f>
        <v>0</v>
      </c>
      <c r="Z941" s="402">
        <f t="shared" si="2861"/>
        <v>0</v>
      </c>
      <c r="AA941" s="402">
        <f t="shared" si="2861"/>
        <v>0</v>
      </c>
      <c r="AB941" s="402">
        <f t="shared" si="2861"/>
        <v>0</v>
      </c>
      <c r="AC941" s="402">
        <f t="shared" si="2861"/>
        <v>0</v>
      </c>
      <c r="AD941" s="402">
        <f t="shared" si="2861"/>
        <v>0</v>
      </c>
      <c r="AE941" s="402">
        <f t="shared" si="2861"/>
        <v>0</v>
      </c>
      <c r="AF941" s="402">
        <f t="shared" si="2861"/>
        <v>0</v>
      </c>
      <c r="AG941" s="402">
        <f t="shared" si="2861"/>
        <v>0</v>
      </c>
      <c r="AH941" s="402">
        <f t="shared" si="2861"/>
        <v>0</v>
      </c>
      <c r="AI941" s="402">
        <f t="shared" si="2861"/>
        <v>0</v>
      </c>
      <c r="AJ941" s="402">
        <f t="shared" si="2861"/>
        <v>0</v>
      </c>
      <c r="AK941" s="402">
        <f t="shared" si="2861"/>
        <v>0</v>
      </c>
      <c r="AL941" s="402">
        <f t="shared" si="2861"/>
        <v>0</v>
      </c>
      <c r="AM941" s="401">
        <f t="shared" si="2860"/>
        <v>0</v>
      </c>
    </row>
    <row r="942" spans="1:39" ht="15" hidden="1">
      <c r="B942" s="1003" t="s">
        <v>339</v>
      </c>
      <c r="C942" s="369"/>
      <c r="D942" s="334"/>
      <c r="E942" s="304"/>
      <c r="F942" s="304"/>
      <c r="G942" s="304"/>
      <c r="H942" s="304"/>
      <c r="I942" s="304"/>
      <c r="J942" s="304"/>
      <c r="K942" s="304"/>
      <c r="L942" s="304"/>
      <c r="M942" s="304"/>
      <c r="N942" s="304"/>
      <c r="O942" s="316"/>
      <c r="P942" s="304"/>
      <c r="Q942" s="304"/>
      <c r="R942" s="304"/>
      <c r="S942" s="334"/>
      <c r="T942" s="334"/>
      <c r="U942" s="334"/>
      <c r="V942" s="334"/>
      <c r="W942" s="304"/>
      <c r="X942" s="304"/>
      <c r="Y942" s="402">
        <f t="shared" ref="Y942:AL942" si="2862">Y400*Y936</f>
        <v>0</v>
      </c>
      <c r="Z942" s="402">
        <f t="shared" si="2862"/>
        <v>0</v>
      </c>
      <c r="AA942" s="402">
        <f t="shared" si="2862"/>
        <v>0</v>
      </c>
      <c r="AB942" s="402">
        <f t="shared" si="2862"/>
        <v>0</v>
      </c>
      <c r="AC942" s="402">
        <f t="shared" si="2862"/>
        <v>0</v>
      </c>
      <c r="AD942" s="402">
        <f t="shared" si="2862"/>
        <v>0</v>
      </c>
      <c r="AE942" s="402">
        <f t="shared" si="2862"/>
        <v>0</v>
      </c>
      <c r="AF942" s="402">
        <f t="shared" si="2862"/>
        <v>0</v>
      </c>
      <c r="AG942" s="402">
        <f t="shared" si="2862"/>
        <v>0</v>
      </c>
      <c r="AH942" s="402">
        <f t="shared" si="2862"/>
        <v>0</v>
      </c>
      <c r="AI942" s="402">
        <f t="shared" si="2862"/>
        <v>0</v>
      </c>
      <c r="AJ942" s="402">
        <f t="shared" si="2862"/>
        <v>0</v>
      </c>
      <c r="AK942" s="402">
        <f t="shared" si="2862"/>
        <v>0</v>
      </c>
      <c r="AL942" s="402">
        <f t="shared" si="2862"/>
        <v>0</v>
      </c>
      <c r="AM942" s="401">
        <f t="shared" si="2860"/>
        <v>0</v>
      </c>
    </row>
    <row r="943" spans="1:39" ht="15" hidden="1">
      <c r="B943" s="1003" t="s">
        <v>340</v>
      </c>
      <c r="C943" s="369"/>
      <c r="D943" s="334"/>
      <c r="E943" s="304"/>
      <c r="F943" s="304"/>
      <c r="G943" s="304"/>
      <c r="H943" s="304"/>
      <c r="I943" s="304"/>
      <c r="J943" s="304"/>
      <c r="K943" s="304"/>
      <c r="L943" s="304"/>
      <c r="M943" s="304"/>
      <c r="N943" s="304"/>
      <c r="O943" s="316"/>
      <c r="P943" s="304"/>
      <c r="Q943" s="304"/>
      <c r="R943" s="304"/>
      <c r="S943" s="334"/>
      <c r="T943" s="334"/>
      <c r="U943" s="334"/>
      <c r="V943" s="334"/>
      <c r="W943" s="304"/>
      <c r="X943" s="304"/>
      <c r="Y943" s="402">
        <f t="shared" ref="Y943:AL943" si="2863">Y583*Y936</f>
        <v>0</v>
      </c>
      <c r="Z943" s="402">
        <f t="shared" si="2863"/>
        <v>0</v>
      </c>
      <c r="AA943" s="402">
        <f t="shared" si="2863"/>
        <v>0</v>
      </c>
      <c r="AB943" s="402">
        <f t="shared" si="2863"/>
        <v>0</v>
      </c>
      <c r="AC943" s="402">
        <f t="shared" si="2863"/>
        <v>0</v>
      </c>
      <c r="AD943" s="402">
        <f t="shared" si="2863"/>
        <v>0</v>
      </c>
      <c r="AE943" s="402">
        <f t="shared" si="2863"/>
        <v>0</v>
      </c>
      <c r="AF943" s="402">
        <f t="shared" si="2863"/>
        <v>0</v>
      </c>
      <c r="AG943" s="402">
        <f t="shared" si="2863"/>
        <v>0</v>
      </c>
      <c r="AH943" s="402">
        <f t="shared" si="2863"/>
        <v>0</v>
      </c>
      <c r="AI943" s="402">
        <f t="shared" si="2863"/>
        <v>0</v>
      </c>
      <c r="AJ943" s="402">
        <f t="shared" si="2863"/>
        <v>0</v>
      </c>
      <c r="AK943" s="402">
        <f t="shared" si="2863"/>
        <v>0</v>
      </c>
      <c r="AL943" s="402">
        <f t="shared" si="2863"/>
        <v>0</v>
      </c>
      <c r="AM943" s="401">
        <f t="shared" si="2860"/>
        <v>0</v>
      </c>
    </row>
    <row r="944" spans="1:39" ht="15" hidden="1">
      <c r="B944" s="1003" t="s">
        <v>341</v>
      </c>
      <c r="C944" s="369"/>
      <c r="D944" s="334"/>
      <c r="E944" s="304"/>
      <c r="F944" s="304"/>
      <c r="G944" s="304"/>
      <c r="H944" s="304"/>
      <c r="I944" s="304"/>
      <c r="J944" s="304"/>
      <c r="K944" s="304"/>
      <c r="L944" s="304"/>
      <c r="M944" s="304"/>
      <c r="N944" s="304"/>
      <c r="O944" s="316"/>
      <c r="P944" s="304"/>
      <c r="Q944" s="304"/>
      <c r="R944" s="304"/>
      <c r="S944" s="334"/>
      <c r="T944" s="334"/>
      <c r="U944" s="334"/>
      <c r="V944" s="334"/>
      <c r="W944" s="304"/>
      <c r="X944" s="304"/>
      <c r="Y944" s="402">
        <f t="shared" ref="Y944:AL944" si="2864">Y766*Y936</f>
        <v>0</v>
      </c>
      <c r="Z944" s="402">
        <f t="shared" si="2864"/>
        <v>0</v>
      </c>
      <c r="AA944" s="402">
        <f t="shared" si="2864"/>
        <v>0</v>
      </c>
      <c r="AB944" s="402">
        <f t="shared" si="2864"/>
        <v>0</v>
      </c>
      <c r="AC944" s="402">
        <f t="shared" si="2864"/>
        <v>0</v>
      </c>
      <c r="AD944" s="402">
        <f t="shared" si="2864"/>
        <v>0</v>
      </c>
      <c r="AE944" s="402">
        <f t="shared" si="2864"/>
        <v>0</v>
      </c>
      <c r="AF944" s="402">
        <f t="shared" si="2864"/>
        <v>0</v>
      </c>
      <c r="AG944" s="402">
        <f t="shared" si="2864"/>
        <v>0</v>
      </c>
      <c r="AH944" s="402">
        <f t="shared" si="2864"/>
        <v>0</v>
      </c>
      <c r="AI944" s="402">
        <f t="shared" si="2864"/>
        <v>0</v>
      </c>
      <c r="AJ944" s="402">
        <f t="shared" si="2864"/>
        <v>0</v>
      </c>
      <c r="AK944" s="402">
        <f t="shared" si="2864"/>
        <v>0</v>
      </c>
      <c r="AL944" s="402">
        <f t="shared" si="2864"/>
        <v>0</v>
      </c>
      <c r="AM944" s="401">
        <f t="shared" si="2860"/>
        <v>0</v>
      </c>
    </row>
    <row r="945" spans="1:39" ht="15" hidden="1">
      <c r="B945" s="1003" t="s">
        <v>342</v>
      </c>
      <c r="C945" s="369"/>
      <c r="D945" s="334"/>
      <c r="E945" s="304"/>
      <c r="F945" s="304"/>
      <c r="G945" s="304"/>
      <c r="H945" s="304"/>
      <c r="I945" s="304"/>
      <c r="J945" s="304"/>
      <c r="K945" s="304"/>
      <c r="L945" s="304"/>
      <c r="M945" s="304"/>
      <c r="N945" s="304"/>
      <c r="O945" s="316"/>
      <c r="P945" s="304"/>
      <c r="Q945" s="304"/>
      <c r="R945" s="304"/>
      <c r="S945" s="334"/>
      <c r="T945" s="334"/>
      <c r="U945" s="334"/>
      <c r="V945" s="334"/>
      <c r="W945" s="304"/>
      <c r="X945" s="304"/>
      <c r="Y945" s="402">
        <f>Y933*Y936</f>
        <v>0</v>
      </c>
      <c r="Z945" s="402">
        <f t="shared" ref="Z945:AL945" si="2865">Z933*Z936</f>
        <v>0</v>
      </c>
      <c r="AA945" s="402">
        <f t="shared" si="2865"/>
        <v>0</v>
      </c>
      <c r="AB945" s="402">
        <f t="shared" si="2865"/>
        <v>0</v>
      </c>
      <c r="AC945" s="402">
        <f t="shared" si="2865"/>
        <v>0</v>
      </c>
      <c r="AD945" s="402">
        <f t="shared" si="2865"/>
        <v>0</v>
      </c>
      <c r="AE945" s="402">
        <f t="shared" si="2865"/>
        <v>0</v>
      </c>
      <c r="AF945" s="402">
        <f t="shared" si="2865"/>
        <v>0</v>
      </c>
      <c r="AG945" s="402">
        <f t="shared" si="2865"/>
        <v>0</v>
      </c>
      <c r="AH945" s="402">
        <f t="shared" si="2865"/>
        <v>0</v>
      </c>
      <c r="AI945" s="402">
        <f t="shared" si="2865"/>
        <v>0</v>
      </c>
      <c r="AJ945" s="402">
        <f t="shared" si="2865"/>
        <v>0</v>
      </c>
      <c r="AK945" s="402">
        <f t="shared" si="2865"/>
        <v>0</v>
      </c>
      <c r="AL945" s="402">
        <f t="shared" si="2865"/>
        <v>0</v>
      </c>
      <c r="AM945" s="401">
        <f t="shared" si="2860"/>
        <v>0</v>
      </c>
    </row>
    <row r="946" spans="1:39" ht="15.6" hidden="1">
      <c r="B946" s="1009" t="s">
        <v>346</v>
      </c>
      <c r="C946" s="369"/>
      <c r="D946" s="360"/>
      <c r="E946" s="358"/>
      <c r="F946" s="358"/>
      <c r="G946" s="358"/>
      <c r="H946" s="358"/>
      <c r="I946" s="358"/>
      <c r="J946" s="358"/>
      <c r="K946" s="358"/>
      <c r="L946" s="358"/>
      <c r="M946" s="358"/>
      <c r="N946" s="358"/>
      <c r="O946" s="325"/>
      <c r="P946" s="358"/>
      <c r="Q946" s="358"/>
      <c r="R946" s="358"/>
      <c r="S946" s="360"/>
      <c r="T946" s="360"/>
      <c r="U946" s="360"/>
      <c r="V946" s="360"/>
      <c r="W946" s="358"/>
      <c r="X946" s="358"/>
      <c r="Y946" s="370">
        <f>SUM(Y937:Y945)</f>
        <v>0</v>
      </c>
      <c r="Z946" s="370">
        <f t="shared" ref="Z946:AE946" si="2866">SUM(Z937:Z945)</f>
        <v>0</v>
      </c>
      <c r="AA946" s="370">
        <f t="shared" si="2866"/>
        <v>0</v>
      </c>
      <c r="AB946" s="370">
        <f t="shared" si="2866"/>
        <v>0</v>
      </c>
      <c r="AC946" s="370">
        <f t="shared" si="2866"/>
        <v>0</v>
      </c>
      <c r="AD946" s="370">
        <f t="shared" si="2866"/>
        <v>0</v>
      </c>
      <c r="AE946" s="370">
        <f t="shared" si="2866"/>
        <v>0</v>
      </c>
      <c r="AF946" s="370">
        <f>SUM(AF937:AF945)</f>
        <v>0</v>
      </c>
      <c r="AG946" s="370">
        <f t="shared" ref="AG946:AL946" si="2867">SUM(AG937:AG945)</f>
        <v>0</v>
      </c>
      <c r="AH946" s="370">
        <f t="shared" si="2867"/>
        <v>0</v>
      </c>
      <c r="AI946" s="370">
        <f t="shared" si="2867"/>
        <v>0</v>
      </c>
      <c r="AJ946" s="370">
        <f t="shared" si="2867"/>
        <v>0</v>
      </c>
      <c r="AK946" s="370">
        <f t="shared" si="2867"/>
        <v>0</v>
      </c>
      <c r="AL946" s="370">
        <f t="shared" si="2867"/>
        <v>0</v>
      </c>
      <c r="AM946" s="372">
        <f>SUM(AM937:AM945)</f>
        <v>0</v>
      </c>
    </row>
    <row r="947" spans="1:39" ht="15.6" hidden="1">
      <c r="B947" s="1009" t="s">
        <v>347</v>
      </c>
      <c r="C947" s="369"/>
      <c r="D947" s="374"/>
      <c r="E947" s="358"/>
      <c r="F947" s="358"/>
      <c r="G947" s="358"/>
      <c r="H947" s="358"/>
      <c r="I947" s="358"/>
      <c r="J947" s="358"/>
      <c r="K947" s="358"/>
      <c r="L947" s="358"/>
      <c r="M947" s="358"/>
      <c r="N947" s="358"/>
      <c r="O947" s="325"/>
      <c r="P947" s="358"/>
      <c r="Q947" s="358"/>
      <c r="R947" s="358"/>
      <c r="S947" s="360"/>
      <c r="T947" s="360"/>
      <c r="U947" s="360"/>
      <c r="V947" s="360"/>
      <c r="W947" s="358"/>
      <c r="X947" s="358"/>
      <c r="Y947" s="371">
        <f>Y934*Y936</f>
        <v>0</v>
      </c>
      <c r="Z947" s="371">
        <f t="shared" ref="Z947:AE947" si="2868">Z934*Z936</f>
        <v>0</v>
      </c>
      <c r="AA947" s="371">
        <f t="shared" si="2868"/>
        <v>0</v>
      </c>
      <c r="AB947" s="371">
        <f t="shared" si="2868"/>
        <v>0</v>
      </c>
      <c r="AC947" s="371">
        <f t="shared" si="2868"/>
        <v>0</v>
      </c>
      <c r="AD947" s="371">
        <f t="shared" si="2868"/>
        <v>0</v>
      </c>
      <c r="AE947" s="371">
        <f t="shared" si="2868"/>
        <v>0</v>
      </c>
      <c r="AF947" s="371">
        <f>AF934*AF936</f>
        <v>0</v>
      </c>
      <c r="AG947" s="371">
        <f t="shared" ref="AG947:AL947" si="2869">AG934*AG936</f>
        <v>0</v>
      </c>
      <c r="AH947" s="371">
        <f t="shared" si="2869"/>
        <v>0</v>
      </c>
      <c r="AI947" s="371">
        <f t="shared" si="2869"/>
        <v>0</v>
      </c>
      <c r="AJ947" s="371">
        <f t="shared" si="2869"/>
        <v>0</v>
      </c>
      <c r="AK947" s="371">
        <f t="shared" si="2869"/>
        <v>0</v>
      </c>
      <c r="AL947" s="371">
        <f t="shared" si="2869"/>
        <v>0</v>
      </c>
      <c r="AM947" s="372">
        <f>SUM(Y947:AL947)</f>
        <v>0</v>
      </c>
    </row>
    <row r="948" spans="1:39" ht="15.6" hidden="1">
      <c r="B948" s="1009" t="s">
        <v>348</v>
      </c>
      <c r="C948" s="369"/>
      <c r="D948" s="374"/>
      <c r="E948" s="358"/>
      <c r="F948" s="358"/>
      <c r="G948" s="358"/>
      <c r="H948" s="358"/>
      <c r="I948" s="358"/>
      <c r="J948" s="358"/>
      <c r="K948" s="358"/>
      <c r="L948" s="358"/>
      <c r="M948" s="358"/>
      <c r="N948" s="358"/>
      <c r="O948" s="325"/>
      <c r="P948" s="358"/>
      <c r="Q948" s="358"/>
      <c r="R948" s="358"/>
      <c r="S948" s="374"/>
      <c r="T948" s="374"/>
      <c r="U948" s="374"/>
      <c r="V948" s="374"/>
      <c r="W948" s="358"/>
      <c r="X948" s="358"/>
      <c r="Y948" s="375"/>
      <c r="Z948" s="375"/>
      <c r="AA948" s="375"/>
      <c r="AB948" s="375"/>
      <c r="AC948" s="375"/>
      <c r="AD948" s="375"/>
      <c r="AE948" s="375"/>
      <c r="AF948" s="375"/>
      <c r="AG948" s="375"/>
      <c r="AH948" s="375"/>
      <c r="AI948" s="375"/>
      <c r="AJ948" s="375"/>
      <c r="AK948" s="375"/>
      <c r="AL948" s="375"/>
      <c r="AM948" s="372">
        <f>AM946-AM947</f>
        <v>0</v>
      </c>
    </row>
    <row r="949" spans="1:39" ht="15" hidden="1">
      <c r="B949" s="1003"/>
      <c r="C949" s="374"/>
      <c r="D949" s="374"/>
      <c r="E949" s="358"/>
      <c r="F949" s="358"/>
      <c r="G949" s="358"/>
      <c r="H949" s="358"/>
      <c r="I949" s="358"/>
      <c r="J949" s="358"/>
      <c r="K949" s="358"/>
      <c r="L949" s="358"/>
      <c r="M949" s="358"/>
      <c r="N949" s="358"/>
      <c r="O949" s="325"/>
      <c r="P949" s="358"/>
      <c r="Q949" s="358"/>
      <c r="R949" s="358"/>
      <c r="S949" s="374"/>
      <c r="T949" s="369"/>
      <c r="U949" s="374"/>
      <c r="V949" s="374"/>
      <c r="W949" s="358"/>
      <c r="X949" s="358"/>
      <c r="Y949" s="376"/>
      <c r="Z949" s="376"/>
      <c r="AA949" s="376"/>
      <c r="AB949" s="376"/>
      <c r="AC949" s="376"/>
      <c r="AD949" s="376"/>
      <c r="AE949" s="376"/>
      <c r="AF949" s="376"/>
      <c r="AG949" s="376"/>
      <c r="AH949" s="376"/>
      <c r="AI949" s="376"/>
      <c r="AJ949" s="376"/>
      <c r="AK949" s="376"/>
      <c r="AL949" s="376"/>
      <c r="AM949" s="361"/>
    </row>
    <row r="950" spans="1:39" ht="15" hidden="1">
      <c r="B950" s="1014" t="s">
        <v>343</v>
      </c>
      <c r="C950" s="388"/>
      <c r="D950" s="408"/>
      <c r="E950" s="408"/>
      <c r="F950" s="408"/>
      <c r="G950" s="408"/>
      <c r="H950" s="408"/>
      <c r="I950" s="408"/>
      <c r="J950" s="408"/>
      <c r="K950" s="408"/>
      <c r="L950" s="408"/>
      <c r="M950" s="408"/>
      <c r="N950" s="408"/>
      <c r="O950" s="407"/>
      <c r="P950" s="408"/>
      <c r="Q950" s="408"/>
      <c r="R950" s="408"/>
      <c r="S950" s="388"/>
      <c r="T950" s="409"/>
      <c r="U950" s="409"/>
      <c r="V950" s="408"/>
      <c r="W950" s="408"/>
      <c r="X950" s="409"/>
      <c r="Y950" s="350">
        <f>SUMPRODUCT(E776:E931,Y776:Y931)</f>
        <v>0</v>
      </c>
      <c r="Z950" s="350">
        <f>SUMPRODUCT(E776:E931,Z776:Z931)</f>
        <v>0</v>
      </c>
      <c r="AA950" s="350">
        <f t="shared" ref="AA950:AL950" si="2870">IF(AA774="kw",SUMPRODUCT($N$776:$N$931,$P$776:$P$931,AA776:AA931),SUMPRODUCT($E$776:$E$931,AA776:AA931))</f>
        <v>0</v>
      </c>
      <c r="AB950" s="350">
        <f t="shared" si="2870"/>
        <v>0</v>
      </c>
      <c r="AC950" s="350">
        <f t="shared" si="2870"/>
        <v>0</v>
      </c>
      <c r="AD950" s="350">
        <f t="shared" si="2870"/>
        <v>0</v>
      </c>
      <c r="AE950" s="350">
        <f t="shared" si="2870"/>
        <v>0</v>
      </c>
      <c r="AF950" s="350">
        <f t="shared" si="2870"/>
        <v>0</v>
      </c>
      <c r="AG950" s="350">
        <f t="shared" si="2870"/>
        <v>0</v>
      </c>
      <c r="AH950" s="350">
        <f t="shared" si="2870"/>
        <v>0</v>
      </c>
      <c r="AI950" s="350">
        <f t="shared" si="2870"/>
        <v>0</v>
      </c>
      <c r="AJ950" s="350">
        <f t="shared" si="2870"/>
        <v>0</v>
      </c>
      <c r="AK950" s="350">
        <f t="shared" si="2870"/>
        <v>0</v>
      </c>
      <c r="AL950" s="350">
        <f t="shared" si="2870"/>
        <v>0</v>
      </c>
      <c r="AM950" s="410"/>
    </row>
    <row r="951" spans="1:39" ht="18.75" hidden="1" customHeight="1">
      <c r="B951" s="1011" t="s">
        <v>226</v>
      </c>
      <c r="C951" s="411"/>
      <c r="D951" s="412"/>
      <c r="E951" s="412"/>
      <c r="F951" s="412"/>
      <c r="G951" s="412"/>
      <c r="H951" s="412"/>
      <c r="I951" s="412"/>
      <c r="J951" s="412"/>
      <c r="K951" s="412"/>
      <c r="L951" s="412"/>
      <c r="M951" s="412"/>
      <c r="N951" s="412"/>
      <c r="O951" s="412"/>
      <c r="P951" s="412"/>
      <c r="Q951" s="412"/>
      <c r="R951" s="412"/>
      <c r="S951" s="395"/>
      <c r="T951" s="396"/>
      <c r="U951" s="412"/>
      <c r="V951" s="412"/>
      <c r="W951" s="412"/>
      <c r="X951" s="412"/>
      <c r="Y951" s="433"/>
      <c r="Z951" s="433"/>
      <c r="AA951" s="433"/>
      <c r="AB951" s="433"/>
      <c r="AC951" s="433"/>
      <c r="AD951" s="433"/>
      <c r="AE951" s="433"/>
      <c r="AF951" s="433"/>
      <c r="AG951" s="433"/>
      <c r="AH951" s="433"/>
      <c r="AI951" s="433"/>
      <c r="AJ951" s="433"/>
      <c r="AK951" s="433"/>
      <c r="AL951" s="433"/>
      <c r="AM951" s="413"/>
    </row>
    <row r="952" spans="1:39" hidden="1" collapsed="1"/>
    <row r="953" spans="1:39" hidden="1"/>
    <row r="954" spans="1:39" ht="15.6" hidden="1">
      <c r="B954" s="994" t="s">
        <v>344</v>
      </c>
      <c r="C954" s="306"/>
      <c r="D954" s="616" t="s">
        <v>587</v>
      </c>
      <c r="E954" s="278"/>
      <c r="F954" s="616" t="s">
        <v>598</v>
      </c>
      <c r="G954" s="278"/>
      <c r="H954" s="278"/>
      <c r="I954" s="278"/>
      <c r="J954" s="278"/>
      <c r="K954" s="278"/>
      <c r="L954" s="278"/>
      <c r="M954" s="278"/>
      <c r="N954" s="278"/>
      <c r="O954" s="306"/>
      <c r="P954" s="278"/>
      <c r="Q954" s="278"/>
      <c r="R954" s="278"/>
      <c r="S954" s="278"/>
      <c r="T954" s="278"/>
      <c r="U954" s="278"/>
      <c r="V954" s="278"/>
      <c r="W954" s="278"/>
      <c r="X954" s="278"/>
      <c r="Y954" s="295"/>
      <c r="Z954" s="292"/>
      <c r="AA954" s="292"/>
      <c r="AB954" s="292"/>
      <c r="AC954" s="292"/>
      <c r="AD954" s="292"/>
      <c r="AE954" s="292"/>
      <c r="AF954" s="292"/>
      <c r="AG954" s="292"/>
      <c r="AH954" s="292"/>
      <c r="AI954" s="292"/>
      <c r="AJ954" s="292"/>
      <c r="AK954" s="292"/>
      <c r="AL954" s="292"/>
    </row>
    <row r="955" spans="1:39" ht="39.75" hidden="1" customHeight="1">
      <c r="B955" s="1076" t="s">
        <v>213</v>
      </c>
      <c r="C955" s="1066" t="s">
        <v>33</v>
      </c>
      <c r="D955" s="309" t="s">
        <v>425</v>
      </c>
      <c r="E955" s="1068" t="s">
        <v>211</v>
      </c>
      <c r="F955" s="1069"/>
      <c r="G955" s="1069"/>
      <c r="H955" s="1069"/>
      <c r="I955" s="1069"/>
      <c r="J955" s="1069"/>
      <c r="K955" s="1069"/>
      <c r="L955" s="1069"/>
      <c r="M955" s="1070"/>
      <c r="N955" s="1074" t="s">
        <v>215</v>
      </c>
      <c r="O955" s="309" t="s">
        <v>426</v>
      </c>
      <c r="P955" s="1068" t="s">
        <v>214</v>
      </c>
      <c r="Q955" s="1069"/>
      <c r="R955" s="1069"/>
      <c r="S955" s="1069"/>
      <c r="T955" s="1069"/>
      <c r="U955" s="1069"/>
      <c r="V955" s="1069"/>
      <c r="W955" s="1069"/>
      <c r="X955" s="1070"/>
      <c r="Y955" s="1071" t="s">
        <v>246</v>
      </c>
      <c r="Z955" s="1072"/>
      <c r="AA955" s="1072"/>
      <c r="AB955" s="1072"/>
      <c r="AC955" s="1072"/>
      <c r="AD955" s="1072"/>
      <c r="AE955" s="1072"/>
      <c r="AF955" s="1072"/>
      <c r="AG955" s="1072"/>
      <c r="AH955" s="1072"/>
      <c r="AI955" s="1072"/>
      <c r="AJ955" s="1072"/>
      <c r="AK955" s="1072"/>
      <c r="AL955" s="1072"/>
      <c r="AM955" s="1073"/>
    </row>
    <row r="956" spans="1:39" ht="65.25" hidden="1" customHeight="1">
      <c r="B956" s="1077"/>
      <c r="C956" s="1067"/>
      <c r="D956" s="310">
        <v>2020</v>
      </c>
      <c r="E956" s="310">
        <v>2021</v>
      </c>
      <c r="F956" s="310">
        <v>2022</v>
      </c>
      <c r="G956" s="310">
        <v>2023</v>
      </c>
      <c r="H956" s="310">
        <v>2024</v>
      </c>
      <c r="I956" s="310">
        <v>2025</v>
      </c>
      <c r="J956" s="310">
        <v>2026</v>
      </c>
      <c r="K956" s="310">
        <v>2027</v>
      </c>
      <c r="L956" s="310">
        <v>2028</v>
      </c>
      <c r="M956" s="310">
        <v>2029</v>
      </c>
      <c r="N956" s="1075"/>
      <c r="O956" s="310">
        <v>2020</v>
      </c>
      <c r="P956" s="310">
        <v>2021</v>
      </c>
      <c r="Q956" s="310">
        <v>2022</v>
      </c>
      <c r="R956" s="310">
        <v>2023</v>
      </c>
      <c r="S956" s="310">
        <v>2024</v>
      </c>
      <c r="T956" s="310">
        <v>2025</v>
      </c>
      <c r="U956" s="310">
        <v>2026</v>
      </c>
      <c r="V956" s="310">
        <v>2027</v>
      </c>
      <c r="W956" s="310">
        <v>2028</v>
      </c>
      <c r="X956" s="310">
        <v>2029</v>
      </c>
      <c r="Y956" s="310" t="str">
        <f>'1.  LRAMVA Summary'!D51</f>
        <v>Residential</v>
      </c>
      <c r="Z956" s="310" t="str">
        <f>'1.  LRAMVA Summary'!E51</f>
        <v>GS&lt;50 kW</v>
      </c>
      <c r="AA956" s="310" t="str">
        <f>'1.  LRAMVA Summary'!F51</f>
        <v>General Service 50 to 4,999 kW</v>
      </c>
      <c r="AB956" s="310" t="str">
        <f>'1.  LRAMVA Summary'!G51</f>
        <v>Large Use</v>
      </c>
      <c r="AC956" s="310" t="str">
        <f>'1.  LRAMVA Summary'!H51</f>
        <v>Large Use</v>
      </c>
      <c r="AD956" s="310" t="str">
        <f>'1.  LRAMVA Summary'!I51</f>
        <v>Street Lighting</v>
      </c>
      <c r="AE956" s="310" t="str">
        <f>'1.  LRAMVA Summary'!J51</f>
        <v>Unmetered Scattered Load</v>
      </c>
      <c r="AF956" s="310" t="str">
        <f>'1.  LRAMVA Summary'!K51</f>
        <v/>
      </c>
      <c r="AG956" s="310" t="str">
        <f>'1.  LRAMVA Summary'!L51</f>
        <v/>
      </c>
      <c r="AH956" s="310" t="str">
        <f>'1.  LRAMVA Summary'!M51</f>
        <v/>
      </c>
      <c r="AI956" s="310" t="str">
        <f>'1.  LRAMVA Summary'!N51</f>
        <v/>
      </c>
      <c r="AJ956" s="310" t="str">
        <f>'1.  LRAMVA Summary'!O51</f>
        <v/>
      </c>
      <c r="AK956" s="310" t="str">
        <f>'1.  LRAMVA Summary'!P51</f>
        <v/>
      </c>
      <c r="AL956" s="310" t="str">
        <f>'1.  LRAMVA Summary'!Q51</f>
        <v/>
      </c>
      <c r="AM956" s="312" t="str">
        <f>'1.  LRAMVA Summary'!R51</f>
        <v>Total</v>
      </c>
    </row>
    <row r="957" spans="1:39" ht="15" hidden="1" customHeight="1">
      <c r="A957" s="560"/>
      <c r="B957" s="995" t="s">
        <v>516</v>
      </c>
      <c r="C957" s="314"/>
      <c r="D957" s="314"/>
      <c r="E957" s="314"/>
      <c r="F957" s="314"/>
      <c r="G957" s="314"/>
      <c r="H957" s="314"/>
      <c r="I957" s="314"/>
      <c r="J957" s="314"/>
      <c r="K957" s="314"/>
      <c r="L957" s="314"/>
      <c r="M957" s="314"/>
      <c r="N957" s="315"/>
      <c r="O957" s="314"/>
      <c r="P957" s="314"/>
      <c r="Q957" s="314"/>
      <c r="R957" s="314"/>
      <c r="S957" s="314"/>
      <c r="T957" s="314"/>
      <c r="U957" s="314"/>
      <c r="V957" s="314"/>
      <c r="W957" s="314"/>
      <c r="X957" s="314"/>
      <c r="Y957" s="316" t="str">
        <f>'1.  LRAMVA Summary'!D52</f>
        <v>kWh</v>
      </c>
      <c r="Z957" s="316" t="str">
        <f>'1.  LRAMVA Summary'!E52</f>
        <v>kWh</v>
      </c>
      <c r="AA957" s="316" t="str">
        <f>'1.  LRAMVA Summary'!F52</f>
        <v>kW</v>
      </c>
      <c r="AB957" s="316" t="str">
        <f>'1.  LRAMVA Summary'!G52</f>
        <v>kW</v>
      </c>
      <c r="AC957" s="316" t="str">
        <f>'1.  LRAMVA Summary'!H52</f>
        <v>kW</v>
      </c>
      <c r="AD957" s="316" t="str">
        <f>'1.  LRAMVA Summary'!I52</f>
        <v>kW</v>
      </c>
      <c r="AE957" s="316" t="str">
        <f>'1.  LRAMVA Summary'!J52</f>
        <v>kWh</v>
      </c>
      <c r="AF957" s="316" t="str">
        <f>'1.  LRAMVA Summary'!K52</f>
        <v/>
      </c>
      <c r="AG957" s="316" t="str">
        <f>'1.  LRAMVA Summary'!L52</f>
        <v/>
      </c>
      <c r="AH957" s="316" t="str">
        <f>'1.  LRAMVA Summary'!M52</f>
        <v/>
      </c>
      <c r="AI957" s="316" t="str">
        <f>'1.  LRAMVA Summary'!N52</f>
        <v/>
      </c>
      <c r="AJ957" s="316" t="str">
        <f>'1.  LRAMVA Summary'!O52</f>
        <v/>
      </c>
      <c r="AK957" s="316" t="str">
        <f>'1.  LRAMVA Summary'!P52</f>
        <v/>
      </c>
      <c r="AL957" s="316" t="str">
        <f>'1.  LRAMVA Summary'!Q52</f>
        <v/>
      </c>
      <c r="AM957" s="317"/>
    </row>
    <row r="958" spans="1:39" ht="15" hidden="1" customHeight="1" outlineLevel="1">
      <c r="A958" s="560"/>
      <c r="B958" s="1016" t="s">
        <v>509</v>
      </c>
      <c r="C958" s="314"/>
      <c r="D958" s="314"/>
      <c r="E958" s="314"/>
      <c r="F958" s="314"/>
      <c r="G958" s="314"/>
      <c r="H958" s="314"/>
      <c r="I958" s="314"/>
      <c r="J958" s="314"/>
      <c r="K958" s="314"/>
      <c r="L958" s="314"/>
      <c r="M958" s="314"/>
      <c r="N958" s="315"/>
      <c r="O958" s="314"/>
      <c r="P958" s="314"/>
      <c r="Q958" s="314"/>
      <c r="R958" s="314"/>
      <c r="S958" s="314"/>
      <c r="T958" s="314"/>
      <c r="U958" s="314"/>
      <c r="V958" s="314"/>
      <c r="W958" s="314"/>
      <c r="X958" s="314"/>
      <c r="Y958" s="316"/>
      <c r="Z958" s="316"/>
      <c r="AA958" s="316"/>
      <c r="AB958" s="316"/>
      <c r="AC958" s="316"/>
      <c r="AD958" s="316"/>
      <c r="AE958" s="316"/>
      <c r="AF958" s="316"/>
      <c r="AG958" s="316"/>
      <c r="AH958" s="316"/>
      <c r="AI958" s="316"/>
      <c r="AJ958" s="316"/>
      <c r="AK958" s="316"/>
      <c r="AL958" s="316"/>
      <c r="AM958" s="317"/>
    </row>
    <row r="959" spans="1:39" ht="15" hidden="1" customHeight="1" outlineLevel="1">
      <c r="A959" s="560">
        <v>1</v>
      </c>
      <c r="B959" s="954" t="s">
        <v>95</v>
      </c>
      <c r="C959" s="316" t="s">
        <v>25</v>
      </c>
      <c r="D959" s="320"/>
      <c r="E959" s="320"/>
      <c r="F959" s="320"/>
      <c r="G959" s="320"/>
      <c r="H959" s="320"/>
      <c r="I959" s="320"/>
      <c r="J959" s="320"/>
      <c r="K959" s="320"/>
      <c r="L959" s="320"/>
      <c r="M959" s="320"/>
      <c r="N959" s="316"/>
      <c r="O959" s="320"/>
      <c r="P959" s="320"/>
      <c r="Q959" s="320"/>
      <c r="R959" s="320"/>
      <c r="S959" s="320"/>
      <c r="T959" s="320"/>
      <c r="U959" s="320"/>
      <c r="V959" s="320"/>
      <c r="W959" s="320"/>
      <c r="X959" s="320"/>
      <c r="Y959" s="439"/>
      <c r="Z959" s="439"/>
      <c r="AA959" s="439"/>
      <c r="AB959" s="439"/>
      <c r="AC959" s="439"/>
      <c r="AD959" s="439"/>
      <c r="AE959" s="439"/>
      <c r="AF959" s="434"/>
      <c r="AG959" s="434"/>
      <c r="AH959" s="434"/>
      <c r="AI959" s="434"/>
      <c r="AJ959" s="434"/>
      <c r="AK959" s="434"/>
      <c r="AL959" s="434"/>
      <c r="AM959" s="321">
        <f>SUM(Y959:AL959)</f>
        <v>0</v>
      </c>
    </row>
    <row r="960" spans="1:39" ht="15" hidden="1" customHeight="1" outlineLevel="1">
      <c r="A960" s="560"/>
      <c r="B960" s="918" t="s">
        <v>349</v>
      </c>
      <c r="C960" s="316" t="s">
        <v>164</v>
      </c>
      <c r="D960" s="320"/>
      <c r="E960" s="320"/>
      <c r="F960" s="320"/>
      <c r="G960" s="320"/>
      <c r="H960" s="320"/>
      <c r="I960" s="320"/>
      <c r="J960" s="320"/>
      <c r="K960" s="320"/>
      <c r="L960" s="320"/>
      <c r="M960" s="320"/>
      <c r="N960" s="490"/>
      <c r="O960" s="320"/>
      <c r="P960" s="320"/>
      <c r="Q960" s="320"/>
      <c r="R960" s="320"/>
      <c r="S960" s="320"/>
      <c r="T960" s="320"/>
      <c r="U960" s="320"/>
      <c r="V960" s="320"/>
      <c r="W960" s="320"/>
      <c r="X960" s="320"/>
      <c r="Y960" s="435">
        <f>Y959</f>
        <v>0</v>
      </c>
      <c r="Z960" s="435">
        <f t="shared" ref="Z960" si="2871">Z959</f>
        <v>0</v>
      </c>
      <c r="AA960" s="435">
        <f t="shared" ref="AA960" si="2872">AA959</f>
        <v>0</v>
      </c>
      <c r="AB960" s="435">
        <f t="shared" ref="AB960" si="2873">AB959</f>
        <v>0</v>
      </c>
      <c r="AC960" s="435">
        <f t="shared" ref="AC960" si="2874">AC959</f>
        <v>0</v>
      </c>
      <c r="AD960" s="435">
        <f t="shared" ref="AD960" si="2875">AD959</f>
        <v>0</v>
      </c>
      <c r="AE960" s="435">
        <f t="shared" ref="AE960" si="2876">AE959</f>
        <v>0</v>
      </c>
      <c r="AF960" s="435">
        <f t="shared" ref="AF960" si="2877">AF959</f>
        <v>0</v>
      </c>
      <c r="AG960" s="435">
        <f t="shared" ref="AG960" si="2878">AG959</f>
        <v>0</v>
      </c>
      <c r="AH960" s="435">
        <f t="shared" ref="AH960" si="2879">AH959</f>
        <v>0</v>
      </c>
      <c r="AI960" s="435">
        <f t="shared" ref="AI960" si="2880">AI959</f>
        <v>0</v>
      </c>
      <c r="AJ960" s="435">
        <f t="shared" ref="AJ960" si="2881">AJ959</f>
        <v>0</v>
      </c>
      <c r="AK960" s="435">
        <f t="shared" ref="AK960" si="2882">AK959</f>
        <v>0</v>
      </c>
      <c r="AL960" s="435">
        <f t="shared" ref="AL960" si="2883">AL959</f>
        <v>0</v>
      </c>
      <c r="AM960" s="322"/>
    </row>
    <row r="961" spans="1:39" ht="15" hidden="1" customHeight="1" outlineLevel="1">
      <c r="A961" s="560"/>
      <c r="B961" s="998"/>
      <c r="C961" s="324"/>
      <c r="D961" s="324"/>
      <c r="E961" s="324"/>
      <c r="F961" s="324"/>
      <c r="G961" s="324"/>
      <c r="H961" s="324"/>
      <c r="I961" s="324"/>
      <c r="J961" s="324"/>
      <c r="K961" s="324"/>
      <c r="L961" s="324"/>
      <c r="M961" s="324"/>
      <c r="N961" s="325"/>
      <c r="O961" s="324"/>
      <c r="P961" s="324"/>
      <c r="Q961" s="324"/>
      <c r="R961" s="324"/>
      <c r="S961" s="324"/>
      <c r="T961" s="324"/>
      <c r="U961" s="324"/>
      <c r="V961" s="324"/>
      <c r="W961" s="324"/>
      <c r="X961" s="324"/>
      <c r="Y961" s="436"/>
      <c r="Z961" s="437"/>
      <c r="AA961" s="437"/>
      <c r="AB961" s="437"/>
      <c r="AC961" s="437"/>
      <c r="AD961" s="437"/>
      <c r="AE961" s="437"/>
      <c r="AF961" s="437"/>
      <c r="AG961" s="437"/>
      <c r="AH961" s="437"/>
      <c r="AI961" s="437"/>
      <c r="AJ961" s="437"/>
      <c r="AK961" s="437"/>
      <c r="AL961" s="437"/>
      <c r="AM961" s="327"/>
    </row>
    <row r="962" spans="1:39" ht="15" hidden="1" customHeight="1" outlineLevel="1">
      <c r="A962" s="560">
        <v>2</v>
      </c>
      <c r="B962" s="954" t="s">
        <v>96</v>
      </c>
      <c r="C962" s="316" t="s">
        <v>25</v>
      </c>
      <c r="D962" s="320"/>
      <c r="E962" s="320"/>
      <c r="F962" s="320"/>
      <c r="G962" s="320"/>
      <c r="H962" s="320"/>
      <c r="I962" s="320"/>
      <c r="J962" s="320"/>
      <c r="K962" s="320"/>
      <c r="L962" s="320"/>
      <c r="M962" s="320"/>
      <c r="N962" s="316"/>
      <c r="O962" s="320"/>
      <c r="P962" s="320"/>
      <c r="Q962" s="320"/>
      <c r="R962" s="320"/>
      <c r="S962" s="320"/>
      <c r="T962" s="320"/>
      <c r="U962" s="320"/>
      <c r="V962" s="320"/>
      <c r="W962" s="320"/>
      <c r="X962" s="320"/>
      <c r="Y962" s="439"/>
      <c r="Z962" s="439"/>
      <c r="AA962" s="439"/>
      <c r="AB962" s="439"/>
      <c r="AC962" s="439"/>
      <c r="AD962" s="439"/>
      <c r="AE962" s="439"/>
      <c r="AF962" s="434"/>
      <c r="AG962" s="434"/>
      <c r="AH962" s="434"/>
      <c r="AI962" s="434"/>
      <c r="AJ962" s="434"/>
      <c r="AK962" s="434"/>
      <c r="AL962" s="434"/>
      <c r="AM962" s="321">
        <f>SUM(Y962:AL962)</f>
        <v>0</v>
      </c>
    </row>
    <row r="963" spans="1:39" ht="15" hidden="1" customHeight="1" outlineLevel="1">
      <c r="A963" s="560"/>
      <c r="B963" s="918" t="s">
        <v>349</v>
      </c>
      <c r="C963" s="316" t="s">
        <v>164</v>
      </c>
      <c r="D963" s="320"/>
      <c r="E963" s="320"/>
      <c r="F963" s="320"/>
      <c r="G963" s="320"/>
      <c r="H963" s="320"/>
      <c r="I963" s="320"/>
      <c r="J963" s="320"/>
      <c r="K963" s="320"/>
      <c r="L963" s="320"/>
      <c r="M963" s="320"/>
      <c r="N963" s="490"/>
      <c r="O963" s="320"/>
      <c r="P963" s="320"/>
      <c r="Q963" s="320"/>
      <c r="R963" s="320"/>
      <c r="S963" s="320"/>
      <c r="T963" s="320"/>
      <c r="U963" s="320"/>
      <c r="V963" s="320"/>
      <c r="W963" s="320"/>
      <c r="X963" s="320"/>
      <c r="Y963" s="435">
        <f>Y962</f>
        <v>0</v>
      </c>
      <c r="Z963" s="435">
        <f t="shared" ref="Z963" si="2884">Z962</f>
        <v>0</v>
      </c>
      <c r="AA963" s="435">
        <f t="shared" ref="AA963" si="2885">AA962</f>
        <v>0</v>
      </c>
      <c r="AB963" s="435">
        <f t="shared" ref="AB963" si="2886">AB962</f>
        <v>0</v>
      </c>
      <c r="AC963" s="435">
        <f t="shared" ref="AC963" si="2887">AC962</f>
        <v>0</v>
      </c>
      <c r="AD963" s="435">
        <f t="shared" ref="AD963" si="2888">AD962</f>
        <v>0</v>
      </c>
      <c r="AE963" s="435">
        <f t="shared" ref="AE963" si="2889">AE962</f>
        <v>0</v>
      </c>
      <c r="AF963" s="435">
        <f t="shared" ref="AF963" si="2890">AF962</f>
        <v>0</v>
      </c>
      <c r="AG963" s="435">
        <f t="shared" ref="AG963" si="2891">AG962</f>
        <v>0</v>
      </c>
      <c r="AH963" s="435">
        <f t="shared" ref="AH963" si="2892">AH962</f>
        <v>0</v>
      </c>
      <c r="AI963" s="435">
        <f t="shared" ref="AI963" si="2893">AI962</f>
        <v>0</v>
      </c>
      <c r="AJ963" s="435">
        <f t="shared" ref="AJ963" si="2894">AJ962</f>
        <v>0</v>
      </c>
      <c r="AK963" s="435">
        <f t="shared" ref="AK963" si="2895">AK962</f>
        <v>0</v>
      </c>
      <c r="AL963" s="435">
        <f t="shared" ref="AL963" si="2896">AL962</f>
        <v>0</v>
      </c>
      <c r="AM963" s="322"/>
    </row>
    <row r="964" spans="1:39" ht="15" hidden="1" customHeight="1" outlineLevel="1">
      <c r="A964" s="560"/>
      <c r="B964" s="998"/>
      <c r="C964" s="324"/>
      <c r="D964" s="329"/>
      <c r="E964" s="329"/>
      <c r="F964" s="329"/>
      <c r="G964" s="329"/>
      <c r="H964" s="329"/>
      <c r="I964" s="329"/>
      <c r="J964" s="329"/>
      <c r="K964" s="329"/>
      <c r="L964" s="329"/>
      <c r="M964" s="329"/>
      <c r="N964" s="325"/>
      <c r="O964" s="329"/>
      <c r="P964" s="329"/>
      <c r="Q964" s="329"/>
      <c r="R964" s="329"/>
      <c r="S964" s="329"/>
      <c r="T964" s="329"/>
      <c r="U964" s="329"/>
      <c r="V964" s="329"/>
      <c r="W964" s="329"/>
      <c r="X964" s="329"/>
      <c r="Y964" s="436"/>
      <c r="Z964" s="437"/>
      <c r="AA964" s="437"/>
      <c r="AB964" s="437"/>
      <c r="AC964" s="437"/>
      <c r="AD964" s="437"/>
      <c r="AE964" s="437"/>
      <c r="AF964" s="437"/>
      <c r="AG964" s="437"/>
      <c r="AH964" s="437"/>
      <c r="AI964" s="437"/>
      <c r="AJ964" s="437"/>
      <c r="AK964" s="437"/>
      <c r="AL964" s="437"/>
      <c r="AM964" s="327"/>
    </row>
    <row r="965" spans="1:39" ht="15" hidden="1" customHeight="1" outlineLevel="1">
      <c r="A965" s="560">
        <v>3</v>
      </c>
      <c r="B965" s="954" t="s">
        <v>97</v>
      </c>
      <c r="C965" s="316" t="s">
        <v>25</v>
      </c>
      <c r="D965" s="320"/>
      <c r="E965" s="320"/>
      <c r="F965" s="320"/>
      <c r="G965" s="320"/>
      <c r="H965" s="320"/>
      <c r="I965" s="320"/>
      <c r="J965" s="320"/>
      <c r="K965" s="320"/>
      <c r="L965" s="320"/>
      <c r="M965" s="320"/>
      <c r="N965" s="316"/>
      <c r="O965" s="320"/>
      <c r="P965" s="320"/>
      <c r="Q965" s="320"/>
      <c r="R965" s="320"/>
      <c r="S965" s="320"/>
      <c r="T965" s="320"/>
      <c r="U965" s="320"/>
      <c r="V965" s="320"/>
      <c r="W965" s="320"/>
      <c r="X965" s="320"/>
      <c r="Y965" s="439"/>
      <c r="Z965" s="439"/>
      <c r="AA965" s="439"/>
      <c r="AB965" s="439"/>
      <c r="AC965" s="439"/>
      <c r="AD965" s="439"/>
      <c r="AE965" s="439"/>
      <c r="AF965" s="434"/>
      <c r="AG965" s="434"/>
      <c r="AH965" s="434"/>
      <c r="AI965" s="434"/>
      <c r="AJ965" s="434"/>
      <c r="AK965" s="434"/>
      <c r="AL965" s="434"/>
      <c r="AM965" s="321">
        <f>SUM(Y965:AL965)</f>
        <v>0</v>
      </c>
    </row>
    <row r="966" spans="1:39" ht="15" hidden="1" customHeight="1" outlineLevel="1">
      <c r="A966" s="560"/>
      <c r="B966" s="918" t="s">
        <v>349</v>
      </c>
      <c r="C966" s="316" t="s">
        <v>164</v>
      </c>
      <c r="D966" s="320"/>
      <c r="E966" s="320"/>
      <c r="F966" s="320"/>
      <c r="G966" s="320"/>
      <c r="H966" s="320"/>
      <c r="I966" s="320"/>
      <c r="J966" s="320"/>
      <c r="K966" s="320"/>
      <c r="L966" s="320"/>
      <c r="M966" s="320"/>
      <c r="N966" s="490"/>
      <c r="O966" s="320"/>
      <c r="P966" s="320"/>
      <c r="Q966" s="320"/>
      <c r="R966" s="320"/>
      <c r="S966" s="320"/>
      <c r="T966" s="320"/>
      <c r="U966" s="320"/>
      <c r="V966" s="320"/>
      <c r="W966" s="320"/>
      <c r="X966" s="320"/>
      <c r="Y966" s="435">
        <f>Y965</f>
        <v>0</v>
      </c>
      <c r="Z966" s="435">
        <f t="shared" ref="Z966" si="2897">Z965</f>
        <v>0</v>
      </c>
      <c r="AA966" s="435">
        <f t="shared" ref="AA966" si="2898">AA965</f>
        <v>0</v>
      </c>
      <c r="AB966" s="435">
        <f t="shared" ref="AB966" si="2899">AB965</f>
        <v>0</v>
      </c>
      <c r="AC966" s="435">
        <f t="shared" ref="AC966" si="2900">AC965</f>
        <v>0</v>
      </c>
      <c r="AD966" s="435">
        <f t="shared" ref="AD966" si="2901">AD965</f>
        <v>0</v>
      </c>
      <c r="AE966" s="435">
        <f t="shared" ref="AE966" si="2902">AE965</f>
        <v>0</v>
      </c>
      <c r="AF966" s="435">
        <f t="shared" ref="AF966" si="2903">AF965</f>
        <v>0</v>
      </c>
      <c r="AG966" s="435">
        <f t="shared" ref="AG966" si="2904">AG965</f>
        <v>0</v>
      </c>
      <c r="AH966" s="435">
        <f t="shared" ref="AH966" si="2905">AH965</f>
        <v>0</v>
      </c>
      <c r="AI966" s="435">
        <f t="shared" ref="AI966" si="2906">AI965</f>
        <v>0</v>
      </c>
      <c r="AJ966" s="435">
        <f t="shared" ref="AJ966" si="2907">AJ965</f>
        <v>0</v>
      </c>
      <c r="AK966" s="435">
        <f t="shared" ref="AK966" si="2908">AK965</f>
        <v>0</v>
      </c>
      <c r="AL966" s="435">
        <f t="shared" ref="AL966" si="2909">AL965</f>
        <v>0</v>
      </c>
      <c r="AM966" s="322"/>
    </row>
    <row r="967" spans="1:39" ht="15" hidden="1" customHeight="1" outlineLevel="1">
      <c r="A967" s="560"/>
      <c r="B967" s="918"/>
      <c r="C967" s="330"/>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436"/>
      <c r="Z967" s="436"/>
      <c r="AA967" s="436"/>
      <c r="AB967" s="436"/>
      <c r="AC967" s="436"/>
      <c r="AD967" s="436"/>
      <c r="AE967" s="436"/>
      <c r="AF967" s="436"/>
      <c r="AG967" s="436"/>
      <c r="AH967" s="436"/>
      <c r="AI967" s="436"/>
      <c r="AJ967" s="436"/>
      <c r="AK967" s="436"/>
      <c r="AL967" s="436"/>
      <c r="AM967" s="331"/>
    </row>
    <row r="968" spans="1:39" ht="15" hidden="1" customHeight="1" outlineLevel="1">
      <c r="A968" s="560">
        <v>4</v>
      </c>
      <c r="B968" s="954" t="s">
        <v>98</v>
      </c>
      <c r="C968" s="316" t="s">
        <v>25</v>
      </c>
      <c r="D968" s="320"/>
      <c r="E968" s="320"/>
      <c r="F968" s="320"/>
      <c r="G968" s="320"/>
      <c r="H968" s="320"/>
      <c r="I968" s="320"/>
      <c r="J968" s="320"/>
      <c r="K968" s="320"/>
      <c r="L968" s="320"/>
      <c r="M968" s="320"/>
      <c r="N968" s="316"/>
      <c r="O968" s="320"/>
      <c r="P968" s="320"/>
      <c r="Q968" s="320"/>
      <c r="R968" s="320"/>
      <c r="S968" s="320"/>
      <c r="T968" s="320"/>
      <c r="U968" s="320"/>
      <c r="V968" s="320"/>
      <c r="W968" s="320"/>
      <c r="X968" s="320"/>
      <c r="Y968" s="439"/>
      <c r="Z968" s="439"/>
      <c r="AA968" s="439"/>
      <c r="AB968" s="439"/>
      <c r="AC968" s="439"/>
      <c r="AD968" s="439"/>
      <c r="AE968" s="439"/>
      <c r="AF968" s="434"/>
      <c r="AG968" s="434"/>
      <c r="AH968" s="434"/>
      <c r="AI968" s="434"/>
      <c r="AJ968" s="434"/>
      <c r="AK968" s="434"/>
      <c r="AL968" s="434"/>
      <c r="AM968" s="321">
        <f>SUM(Y968:AL968)</f>
        <v>0</v>
      </c>
    </row>
    <row r="969" spans="1:39" ht="15" hidden="1" customHeight="1" outlineLevel="1">
      <c r="A969" s="560"/>
      <c r="B969" s="918" t="s">
        <v>349</v>
      </c>
      <c r="C969" s="316" t="s">
        <v>164</v>
      </c>
      <c r="D969" s="320"/>
      <c r="E969" s="320"/>
      <c r="F969" s="320"/>
      <c r="G969" s="320"/>
      <c r="H969" s="320"/>
      <c r="I969" s="320"/>
      <c r="J969" s="320"/>
      <c r="K969" s="320"/>
      <c r="L969" s="320"/>
      <c r="M969" s="320"/>
      <c r="N969" s="490"/>
      <c r="O969" s="320"/>
      <c r="P969" s="320"/>
      <c r="Q969" s="320"/>
      <c r="R969" s="320"/>
      <c r="S969" s="320"/>
      <c r="T969" s="320"/>
      <c r="U969" s="320"/>
      <c r="V969" s="320"/>
      <c r="W969" s="320"/>
      <c r="X969" s="320"/>
      <c r="Y969" s="435">
        <f>Y968</f>
        <v>0</v>
      </c>
      <c r="Z969" s="435">
        <f t="shared" ref="Z969" si="2910">Z968</f>
        <v>0</v>
      </c>
      <c r="AA969" s="435">
        <f t="shared" ref="AA969" si="2911">AA968</f>
        <v>0</v>
      </c>
      <c r="AB969" s="435">
        <f t="shared" ref="AB969" si="2912">AB968</f>
        <v>0</v>
      </c>
      <c r="AC969" s="435">
        <f t="shared" ref="AC969" si="2913">AC968</f>
        <v>0</v>
      </c>
      <c r="AD969" s="435">
        <f t="shared" ref="AD969" si="2914">AD968</f>
        <v>0</v>
      </c>
      <c r="AE969" s="435">
        <f t="shared" ref="AE969" si="2915">AE968</f>
        <v>0</v>
      </c>
      <c r="AF969" s="435">
        <f t="shared" ref="AF969" si="2916">AF968</f>
        <v>0</v>
      </c>
      <c r="AG969" s="435">
        <f t="shared" ref="AG969" si="2917">AG968</f>
        <v>0</v>
      </c>
      <c r="AH969" s="435">
        <f t="shared" ref="AH969" si="2918">AH968</f>
        <v>0</v>
      </c>
      <c r="AI969" s="435">
        <f t="shared" ref="AI969" si="2919">AI968</f>
        <v>0</v>
      </c>
      <c r="AJ969" s="435">
        <f t="shared" ref="AJ969" si="2920">AJ968</f>
        <v>0</v>
      </c>
      <c r="AK969" s="435">
        <f t="shared" ref="AK969" si="2921">AK968</f>
        <v>0</v>
      </c>
      <c r="AL969" s="435">
        <f t="shared" ref="AL969" si="2922">AL968</f>
        <v>0</v>
      </c>
      <c r="AM969" s="322"/>
    </row>
    <row r="970" spans="1:39" ht="15" hidden="1" customHeight="1" outlineLevel="1">
      <c r="A970" s="560"/>
      <c r="B970" s="918"/>
      <c r="C970" s="330"/>
      <c r="D970" s="329"/>
      <c r="E970" s="329"/>
      <c r="F970" s="329"/>
      <c r="G970" s="329"/>
      <c r="H970" s="329"/>
      <c r="I970" s="329"/>
      <c r="J970" s="329"/>
      <c r="K970" s="329"/>
      <c r="L970" s="329"/>
      <c r="M970" s="329"/>
      <c r="N970" s="316"/>
      <c r="O970" s="329"/>
      <c r="P970" s="329"/>
      <c r="Q970" s="329"/>
      <c r="R970" s="329"/>
      <c r="S970" s="329"/>
      <c r="T970" s="329"/>
      <c r="U970" s="329"/>
      <c r="V970" s="329"/>
      <c r="W970" s="329"/>
      <c r="X970" s="329"/>
      <c r="Y970" s="436"/>
      <c r="Z970" s="436"/>
      <c r="AA970" s="436"/>
      <c r="AB970" s="436"/>
      <c r="AC970" s="436"/>
      <c r="AD970" s="436"/>
      <c r="AE970" s="436"/>
      <c r="AF970" s="436"/>
      <c r="AG970" s="436"/>
      <c r="AH970" s="436"/>
      <c r="AI970" s="436"/>
      <c r="AJ970" s="436"/>
      <c r="AK970" s="436"/>
      <c r="AL970" s="436"/>
      <c r="AM970" s="331"/>
    </row>
    <row r="971" spans="1:39" ht="15" hidden="1" customHeight="1" outlineLevel="1">
      <c r="A971" s="560">
        <v>5</v>
      </c>
      <c r="B971" s="954" t="s">
        <v>99</v>
      </c>
      <c r="C971" s="316" t="s">
        <v>25</v>
      </c>
      <c r="D971" s="320"/>
      <c r="E971" s="320"/>
      <c r="F971" s="320"/>
      <c r="G971" s="320"/>
      <c r="H971" s="320"/>
      <c r="I971" s="320"/>
      <c r="J971" s="320"/>
      <c r="K971" s="320"/>
      <c r="L971" s="320"/>
      <c r="M971" s="320"/>
      <c r="N971" s="316"/>
      <c r="O971" s="320"/>
      <c r="P971" s="320"/>
      <c r="Q971" s="320"/>
      <c r="R971" s="320"/>
      <c r="S971" s="320"/>
      <c r="T971" s="320"/>
      <c r="U971" s="320"/>
      <c r="V971" s="320"/>
      <c r="W971" s="320"/>
      <c r="X971" s="320"/>
      <c r="Y971" s="439"/>
      <c r="Z971" s="439"/>
      <c r="AA971" s="439"/>
      <c r="AB971" s="439"/>
      <c r="AC971" s="439"/>
      <c r="AD971" s="439"/>
      <c r="AE971" s="439"/>
      <c r="AF971" s="434"/>
      <c r="AG971" s="434"/>
      <c r="AH971" s="434"/>
      <c r="AI971" s="434"/>
      <c r="AJ971" s="434"/>
      <c r="AK971" s="434"/>
      <c r="AL971" s="434"/>
      <c r="AM971" s="321">
        <f>SUM(Y971:AL971)</f>
        <v>0</v>
      </c>
    </row>
    <row r="972" spans="1:39" ht="15" hidden="1" customHeight="1" outlineLevel="1">
      <c r="A972" s="560"/>
      <c r="B972" s="918" t="s">
        <v>349</v>
      </c>
      <c r="C972" s="316" t="s">
        <v>164</v>
      </c>
      <c r="D972" s="320"/>
      <c r="E972" s="320"/>
      <c r="F972" s="320"/>
      <c r="G972" s="320"/>
      <c r="H972" s="320"/>
      <c r="I972" s="320"/>
      <c r="J972" s="320"/>
      <c r="K972" s="320"/>
      <c r="L972" s="320"/>
      <c r="M972" s="320"/>
      <c r="N972" s="490"/>
      <c r="O972" s="320"/>
      <c r="P972" s="320"/>
      <c r="Q972" s="320"/>
      <c r="R972" s="320"/>
      <c r="S972" s="320"/>
      <c r="T972" s="320"/>
      <c r="U972" s="320"/>
      <c r="V972" s="320"/>
      <c r="W972" s="320"/>
      <c r="X972" s="320"/>
      <c r="Y972" s="435">
        <f>Y971</f>
        <v>0</v>
      </c>
      <c r="Z972" s="435">
        <f t="shared" ref="Z972" si="2923">Z971</f>
        <v>0</v>
      </c>
      <c r="AA972" s="435">
        <f t="shared" ref="AA972" si="2924">AA971</f>
        <v>0</v>
      </c>
      <c r="AB972" s="435">
        <f t="shared" ref="AB972" si="2925">AB971</f>
        <v>0</v>
      </c>
      <c r="AC972" s="435">
        <f t="shared" ref="AC972" si="2926">AC971</f>
        <v>0</v>
      </c>
      <c r="AD972" s="435">
        <f t="shared" ref="AD972" si="2927">AD971</f>
        <v>0</v>
      </c>
      <c r="AE972" s="435">
        <f t="shared" ref="AE972" si="2928">AE971</f>
        <v>0</v>
      </c>
      <c r="AF972" s="435">
        <f t="shared" ref="AF972" si="2929">AF971</f>
        <v>0</v>
      </c>
      <c r="AG972" s="435">
        <f t="shared" ref="AG972" si="2930">AG971</f>
        <v>0</v>
      </c>
      <c r="AH972" s="435">
        <f t="shared" ref="AH972" si="2931">AH971</f>
        <v>0</v>
      </c>
      <c r="AI972" s="435">
        <f t="shared" ref="AI972" si="2932">AI971</f>
        <v>0</v>
      </c>
      <c r="AJ972" s="435">
        <f t="shared" ref="AJ972" si="2933">AJ971</f>
        <v>0</v>
      </c>
      <c r="AK972" s="435">
        <f t="shared" ref="AK972" si="2934">AK971</f>
        <v>0</v>
      </c>
      <c r="AL972" s="435">
        <f t="shared" ref="AL972" si="2935">AL971</f>
        <v>0</v>
      </c>
      <c r="AM972" s="322"/>
    </row>
    <row r="973" spans="1:39" ht="15" hidden="1" customHeight="1" outlineLevel="1">
      <c r="A973" s="560"/>
      <c r="B973" s="918"/>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446"/>
      <c r="Z973" s="447"/>
      <c r="AA973" s="447"/>
      <c r="AB973" s="447"/>
      <c r="AC973" s="447"/>
      <c r="AD973" s="447"/>
      <c r="AE973" s="447"/>
      <c r="AF973" s="447"/>
      <c r="AG973" s="447"/>
      <c r="AH973" s="447"/>
      <c r="AI973" s="447"/>
      <c r="AJ973" s="447"/>
      <c r="AK973" s="447"/>
      <c r="AL973" s="447"/>
      <c r="AM973" s="322"/>
    </row>
    <row r="974" spans="1:39" ht="15.6" hidden="1" outlineLevel="1">
      <c r="A974" s="560"/>
      <c r="B974" s="999" t="s">
        <v>510</v>
      </c>
      <c r="C974" s="314"/>
      <c r="D974" s="314"/>
      <c r="E974" s="314"/>
      <c r="F974" s="314"/>
      <c r="G974" s="314"/>
      <c r="H974" s="314"/>
      <c r="I974" s="314"/>
      <c r="J974" s="314"/>
      <c r="K974" s="314"/>
      <c r="L974" s="314"/>
      <c r="M974" s="314"/>
      <c r="N974" s="315"/>
      <c r="O974" s="314"/>
      <c r="P974" s="314"/>
      <c r="Q974" s="314"/>
      <c r="R974" s="314"/>
      <c r="S974" s="314"/>
      <c r="T974" s="314"/>
      <c r="U974" s="314"/>
      <c r="V974" s="314"/>
      <c r="W974" s="314"/>
      <c r="X974" s="314"/>
      <c r="Y974" s="438"/>
      <c r="Z974" s="438"/>
      <c r="AA974" s="438"/>
      <c r="AB974" s="438"/>
      <c r="AC974" s="438"/>
      <c r="AD974" s="438"/>
      <c r="AE974" s="438"/>
      <c r="AF974" s="438"/>
      <c r="AG974" s="438"/>
      <c r="AH974" s="438"/>
      <c r="AI974" s="438"/>
      <c r="AJ974" s="438"/>
      <c r="AK974" s="438"/>
      <c r="AL974" s="438"/>
      <c r="AM974" s="317"/>
    </row>
    <row r="975" spans="1:39" ht="15" hidden="1" customHeight="1" outlineLevel="1">
      <c r="A975" s="560">
        <v>6</v>
      </c>
      <c r="B975" s="954" t="s">
        <v>100</v>
      </c>
      <c r="C975" s="316" t="s">
        <v>25</v>
      </c>
      <c r="D975" s="320"/>
      <c r="E975" s="320"/>
      <c r="F975" s="320"/>
      <c r="G975" s="320"/>
      <c r="H975" s="320"/>
      <c r="I975" s="320"/>
      <c r="J975" s="320"/>
      <c r="K975" s="320"/>
      <c r="L975" s="320"/>
      <c r="M975" s="320"/>
      <c r="N975" s="320">
        <v>12</v>
      </c>
      <c r="O975" s="320"/>
      <c r="P975" s="320"/>
      <c r="Q975" s="320"/>
      <c r="R975" s="320"/>
      <c r="S975" s="320"/>
      <c r="T975" s="320"/>
      <c r="U975" s="320"/>
      <c r="V975" s="320"/>
      <c r="W975" s="320"/>
      <c r="X975" s="320"/>
      <c r="Y975" s="439"/>
      <c r="Z975" s="439"/>
      <c r="AA975" s="439"/>
      <c r="AB975" s="439"/>
      <c r="AC975" s="439"/>
      <c r="AD975" s="439"/>
      <c r="AE975" s="439"/>
      <c r="AF975" s="439"/>
      <c r="AG975" s="439"/>
      <c r="AH975" s="439"/>
      <c r="AI975" s="439"/>
      <c r="AJ975" s="439"/>
      <c r="AK975" s="439"/>
      <c r="AL975" s="439"/>
      <c r="AM975" s="321">
        <f>SUM(Y975:AL975)</f>
        <v>0</v>
      </c>
    </row>
    <row r="976" spans="1:39" ht="15" hidden="1" customHeight="1" outlineLevel="1">
      <c r="A976" s="560"/>
      <c r="B976" s="918" t="s">
        <v>349</v>
      </c>
      <c r="C976" s="316" t="s">
        <v>164</v>
      </c>
      <c r="D976" s="320"/>
      <c r="E976" s="320"/>
      <c r="F976" s="320"/>
      <c r="G976" s="320"/>
      <c r="H976" s="320"/>
      <c r="I976" s="320"/>
      <c r="J976" s="320"/>
      <c r="K976" s="320"/>
      <c r="L976" s="320"/>
      <c r="M976" s="320"/>
      <c r="N976" s="320">
        <f>N975</f>
        <v>12</v>
      </c>
      <c r="O976" s="320"/>
      <c r="P976" s="320"/>
      <c r="Q976" s="320"/>
      <c r="R976" s="320"/>
      <c r="S976" s="320"/>
      <c r="T976" s="320"/>
      <c r="U976" s="320"/>
      <c r="V976" s="320"/>
      <c r="W976" s="320"/>
      <c r="X976" s="320"/>
      <c r="Y976" s="435">
        <f>Y975</f>
        <v>0</v>
      </c>
      <c r="Z976" s="435">
        <f t="shared" ref="Z976" si="2936">Z975</f>
        <v>0</v>
      </c>
      <c r="AA976" s="435">
        <f t="shared" ref="AA976" si="2937">AA975</f>
        <v>0</v>
      </c>
      <c r="AB976" s="435">
        <f t="shared" ref="AB976" si="2938">AB975</f>
        <v>0</v>
      </c>
      <c r="AC976" s="435">
        <f t="shared" ref="AC976" si="2939">AC975</f>
        <v>0</v>
      </c>
      <c r="AD976" s="435">
        <f t="shared" ref="AD976" si="2940">AD975</f>
        <v>0</v>
      </c>
      <c r="AE976" s="435">
        <f t="shared" ref="AE976" si="2941">AE975</f>
        <v>0</v>
      </c>
      <c r="AF976" s="435">
        <f t="shared" ref="AF976" si="2942">AF975</f>
        <v>0</v>
      </c>
      <c r="AG976" s="435">
        <f t="shared" ref="AG976" si="2943">AG975</f>
        <v>0</v>
      </c>
      <c r="AH976" s="435">
        <f t="shared" ref="AH976" si="2944">AH975</f>
        <v>0</v>
      </c>
      <c r="AI976" s="435">
        <f t="shared" ref="AI976" si="2945">AI975</f>
        <v>0</v>
      </c>
      <c r="AJ976" s="435">
        <f t="shared" ref="AJ976" si="2946">AJ975</f>
        <v>0</v>
      </c>
      <c r="AK976" s="435">
        <f t="shared" ref="AK976" si="2947">AK975</f>
        <v>0</v>
      </c>
      <c r="AL976" s="435">
        <f t="shared" ref="AL976" si="2948">AL975</f>
        <v>0</v>
      </c>
      <c r="AM976" s="336"/>
    </row>
    <row r="977" spans="1:39" ht="15" hidden="1" customHeight="1" outlineLevel="1">
      <c r="A977" s="560"/>
      <c r="B977" s="1000"/>
      <c r="C977" s="337"/>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440"/>
      <c r="Z977" s="440"/>
      <c r="AA977" s="440"/>
      <c r="AB977" s="440"/>
      <c r="AC977" s="440"/>
      <c r="AD977" s="440"/>
      <c r="AE977" s="440"/>
      <c r="AF977" s="440"/>
      <c r="AG977" s="440"/>
      <c r="AH977" s="440"/>
      <c r="AI977" s="440"/>
      <c r="AJ977" s="440"/>
      <c r="AK977" s="440"/>
      <c r="AL977" s="440"/>
      <c r="AM977" s="338"/>
    </row>
    <row r="978" spans="1:39" ht="15" hidden="1" customHeight="1" outlineLevel="1">
      <c r="A978" s="560">
        <v>7</v>
      </c>
      <c r="B978" s="954" t="s">
        <v>101</v>
      </c>
      <c r="C978" s="316" t="s">
        <v>25</v>
      </c>
      <c r="D978" s="320"/>
      <c r="E978" s="320"/>
      <c r="F978" s="320"/>
      <c r="G978" s="320"/>
      <c r="H978" s="320"/>
      <c r="I978" s="320"/>
      <c r="J978" s="320"/>
      <c r="K978" s="320"/>
      <c r="L978" s="320"/>
      <c r="M978" s="320"/>
      <c r="N978" s="320">
        <v>12</v>
      </c>
      <c r="O978" s="320"/>
      <c r="P978" s="320"/>
      <c r="Q978" s="320"/>
      <c r="R978" s="320"/>
      <c r="S978" s="320"/>
      <c r="T978" s="320"/>
      <c r="U978" s="320"/>
      <c r="V978" s="320"/>
      <c r="W978" s="320"/>
      <c r="X978" s="320"/>
      <c r="Y978" s="439"/>
      <c r="Z978" s="439"/>
      <c r="AA978" s="439"/>
      <c r="AB978" s="439"/>
      <c r="AC978" s="439"/>
      <c r="AD978" s="439"/>
      <c r="AE978" s="439"/>
      <c r="AF978" s="439"/>
      <c r="AG978" s="439"/>
      <c r="AH978" s="439"/>
      <c r="AI978" s="439"/>
      <c r="AJ978" s="439"/>
      <c r="AK978" s="439"/>
      <c r="AL978" s="439"/>
      <c r="AM978" s="321">
        <f>SUM(Y978:AL978)</f>
        <v>0</v>
      </c>
    </row>
    <row r="979" spans="1:39" ht="15" hidden="1" customHeight="1" outlineLevel="1">
      <c r="A979" s="560"/>
      <c r="B979" s="918" t="s">
        <v>349</v>
      </c>
      <c r="C979" s="316" t="s">
        <v>164</v>
      </c>
      <c r="D979" s="320"/>
      <c r="E979" s="320"/>
      <c r="F979" s="320"/>
      <c r="G979" s="320"/>
      <c r="H979" s="320"/>
      <c r="I979" s="320"/>
      <c r="J979" s="320"/>
      <c r="K979" s="320"/>
      <c r="L979" s="320"/>
      <c r="M979" s="320"/>
      <c r="N979" s="320">
        <f>N978</f>
        <v>12</v>
      </c>
      <c r="O979" s="320"/>
      <c r="P979" s="320"/>
      <c r="Q979" s="320"/>
      <c r="R979" s="320"/>
      <c r="S979" s="320"/>
      <c r="T979" s="320"/>
      <c r="U979" s="320"/>
      <c r="V979" s="320"/>
      <c r="W979" s="320"/>
      <c r="X979" s="320"/>
      <c r="Y979" s="435">
        <f>Y978</f>
        <v>0</v>
      </c>
      <c r="Z979" s="435">
        <f t="shared" ref="Z979" si="2949">Z978</f>
        <v>0</v>
      </c>
      <c r="AA979" s="435">
        <f t="shared" ref="AA979" si="2950">AA978</f>
        <v>0</v>
      </c>
      <c r="AB979" s="435">
        <f t="shared" ref="AB979" si="2951">AB978</f>
        <v>0</v>
      </c>
      <c r="AC979" s="435">
        <f t="shared" ref="AC979" si="2952">AC978</f>
        <v>0</v>
      </c>
      <c r="AD979" s="435">
        <f t="shared" ref="AD979" si="2953">AD978</f>
        <v>0</v>
      </c>
      <c r="AE979" s="435">
        <f t="shared" ref="AE979" si="2954">AE978</f>
        <v>0</v>
      </c>
      <c r="AF979" s="435">
        <f t="shared" ref="AF979" si="2955">AF978</f>
        <v>0</v>
      </c>
      <c r="AG979" s="435">
        <f t="shared" ref="AG979" si="2956">AG978</f>
        <v>0</v>
      </c>
      <c r="AH979" s="435">
        <f t="shared" ref="AH979" si="2957">AH978</f>
        <v>0</v>
      </c>
      <c r="AI979" s="435">
        <f t="shared" ref="AI979" si="2958">AI978</f>
        <v>0</v>
      </c>
      <c r="AJ979" s="435">
        <f t="shared" ref="AJ979" si="2959">AJ978</f>
        <v>0</v>
      </c>
      <c r="AK979" s="435">
        <f t="shared" ref="AK979" si="2960">AK978</f>
        <v>0</v>
      </c>
      <c r="AL979" s="435">
        <f t="shared" ref="AL979" si="2961">AL978</f>
        <v>0</v>
      </c>
      <c r="AM979" s="336"/>
    </row>
    <row r="980" spans="1:39" ht="15" hidden="1" customHeight="1" outlineLevel="1">
      <c r="A980" s="560"/>
      <c r="B980" s="1001"/>
      <c r="C980" s="337"/>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440"/>
      <c r="Z980" s="441"/>
      <c r="AA980" s="440"/>
      <c r="AB980" s="440"/>
      <c r="AC980" s="440"/>
      <c r="AD980" s="440"/>
      <c r="AE980" s="440"/>
      <c r="AF980" s="440"/>
      <c r="AG980" s="440"/>
      <c r="AH980" s="440"/>
      <c r="AI980" s="440"/>
      <c r="AJ980" s="440"/>
      <c r="AK980" s="440"/>
      <c r="AL980" s="440"/>
      <c r="AM980" s="338"/>
    </row>
    <row r="981" spans="1:39" ht="15" hidden="1" customHeight="1" outlineLevel="1">
      <c r="A981" s="560">
        <v>8</v>
      </c>
      <c r="B981" s="954" t="s">
        <v>102</v>
      </c>
      <c r="C981" s="316" t="s">
        <v>25</v>
      </c>
      <c r="D981" s="320"/>
      <c r="E981" s="320"/>
      <c r="F981" s="320"/>
      <c r="G981" s="320"/>
      <c r="H981" s="320"/>
      <c r="I981" s="320"/>
      <c r="J981" s="320"/>
      <c r="K981" s="320"/>
      <c r="L981" s="320"/>
      <c r="M981" s="320"/>
      <c r="N981" s="320">
        <v>12</v>
      </c>
      <c r="O981" s="320"/>
      <c r="P981" s="320"/>
      <c r="Q981" s="320"/>
      <c r="R981" s="320"/>
      <c r="S981" s="320"/>
      <c r="T981" s="320"/>
      <c r="U981" s="320"/>
      <c r="V981" s="320"/>
      <c r="W981" s="320"/>
      <c r="X981" s="320"/>
      <c r="Y981" s="439"/>
      <c r="Z981" s="439"/>
      <c r="AA981" s="439"/>
      <c r="AB981" s="439"/>
      <c r="AC981" s="439"/>
      <c r="AD981" s="439"/>
      <c r="AE981" s="439"/>
      <c r="AF981" s="439"/>
      <c r="AG981" s="439"/>
      <c r="AH981" s="439"/>
      <c r="AI981" s="439"/>
      <c r="AJ981" s="439"/>
      <c r="AK981" s="439"/>
      <c r="AL981" s="439"/>
      <c r="AM981" s="321">
        <f>SUM(Y981:AL981)</f>
        <v>0</v>
      </c>
    </row>
    <row r="982" spans="1:39" ht="15" hidden="1" customHeight="1" outlineLevel="1">
      <c r="A982" s="560"/>
      <c r="B982" s="918" t="s">
        <v>349</v>
      </c>
      <c r="C982" s="316" t="s">
        <v>164</v>
      </c>
      <c r="D982" s="320"/>
      <c r="E982" s="320"/>
      <c r="F982" s="320"/>
      <c r="G982" s="320"/>
      <c r="H982" s="320"/>
      <c r="I982" s="320"/>
      <c r="J982" s="320"/>
      <c r="K982" s="320"/>
      <c r="L982" s="320"/>
      <c r="M982" s="320"/>
      <c r="N982" s="320">
        <f>N981</f>
        <v>12</v>
      </c>
      <c r="O982" s="320"/>
      <c r="P982" s="320"/>
      <c r="Q982" s="320"/>
      <c r="R982" s="320"/>
      <c r="S982" s="320"/>
      <c r="T982" s="320"/>
      <c r="U982" s="320"/>
      <c r="V982" s="320"/>
      <c r="W982" s="320"/>
      <c r="X982" s="320"/>
      <c r="Y982" s="435">
        <f>Y981</f>
        <v>0</v>
      </c>
      <c r="Z982" s="435">
        <f t="shared" ref="Z982" si="2962">Z981</f>
        <v>0</v>
      </c>
      <c r="AA982" s="435">
        <f t="shared" ref="AA982" si="2963">AA981</f>
        <v>0</v>
      </c>
      <c r="AB982" s="435">
        <f t="shared" ref="AB982" si="2964">AB981</f>
        <v>0</v>
      </c>
      <c r="AC982" s="435">
        <f t="shared" ref="AC982" si="2965">AC981</f>
        <v>0</v>
      </c>
      <c r="AD982" s="435">
        <f t="shared" ref="AD982" si="2966">AD981</f>
        <v>0</v>
      </c>
      <c r="AE982" s="435">
        <f t="shared" ref="AE982" si="2967">AE981</f>
        <v>0</v>
      </c>
      <c r="AF982" s="435">
        <f t="shared" ref="AF982" si="2968">AF981</f>
        <v>0</v>
      </c>
      <c r="AG982" s="435">
        <f t="shared" ref="AG982" si="2969">AG981</f>
        <v>0</v>
      </c>
      <c r="AH982" s="435">
        <f t="shared" ref="AH982" si="2970">AH981</f>
        <v>0</v>
      </c>
      <c r="AI982" s="435">
        <f t="shared" ref="AI982" si="2971">AI981</f>
        <v>0</v>
      </c>
      <c r="AJ982" s="435">
        <f t="shared" ref="AJ982" si="2972">AJ981</f>
        <v>0</v>
      </c>
      <c r="AK982" s="435">
        <f t="shared" ref="AK982" si="2973">AK981</f>
        <v>0</v>
      </c>
      <c r="AL982" s="435">
        <f t="shared" ref="AL982" si="2974">AL981</f>
        <v>0</v>
      </c>
      <c r="AM982" s="336"/>
    </row>
    <row r="983" spans="1:39" ht="15" hidden="1" customHeight="1" outlineLevel="1">
      <c r="A983" s="560"/>
      <c r="B983" s="1001"/>
      <c r="C983" s="337"/>
      <c r="D983" s="341"/>
      <c r="E983" s="341"/>
      <c r="F983" s="341"/>
      <c r="G983" s="341"/>
      <c r="H983" s="341"/>
      <c r="I983" s="341"/>
      <c r="J983" s="341"/>
      <c r="K983" s="341"/>
      <c r="L983" s="341"/>
      <c r="M983" s="341"/>
      <c r="N983" s="316"/>
      <c r="O983" s="341"/>
      <c r="P983" s="341"/>
      <c r="Q983" s="341"/>
      <c r="R983" s="341"/>
      <c r="S983" s="341"/>
      <c r="T983" s="341"/>
      <c r="U983" s="341"/>
      <c r="V983" s="341"/>
      <c r="W983" s="341"/>
      <c r="X983" s="341"/>
      <c r="Y983" s="440"/>
      <c r="Z983" s="441"/>
      <c r="AA983" s="440"/>
      <c r="AB983" s="440"/>
      <c r="AC983" s="440"/>
      <c r="AD983" s="440"/>
      <c r="AE983" s="440"/>
      <c r="AF983" s="440"/>
      <c r="AG983" s="440"/>
      <c r="AH983" s="440"/>
      <c r="AI983" s="440"/>
      <c r="AJ983" s="440"/>
      <c r="AK983" s="440"/>
      <c r="AL983" s="440"/>
      <c r="AM983" s="338"/>
    </row>
    <row r="984" spans="1:39" ht="15" hidden="1" customHeight="1" outlineLevel="1">
      <c r="A984" s="560">
        <v>9</v>
      </c>
      <c r="B984" s="954" t="s">
        <v>103</v>
      </c>
      <c r="C984" s="316" t="s">
        <v>25</v>
      </c>
      <c r="D984" s="320"/>
      <c r="E984" s="320"/>
      <c r="F984" s="320"/>
      <c r="G984" s="320"/>
      <c r="H984" s="320"/>
      <c r="I984" s="320"/>
      <c r="J984" s="320"/>
      <c r="K984" s="320"/>
      <c r="L984" s="320"/>
      <c r="M984" s="320"/>
      <c r="N984" s="320">
        <v>12</v>
      </c>
      <c r="O984" s="320"/>
      <c r="P984" s="320"/>
      <c r="Q984" s="320"/>
      <c r="R984" s="320"/>
      <c r="S984" s="320"/>
      <c r="T984" s="320"/>
      <c r="U984" s="320"/>
      <c r="V984" s="320"/>
      <c r="W984" s="320"/>
      <c r="X984" s="320"/>
      <c r="Y984" s="439"/>
      <c r="Z984" s="439"/>
      <c r="AA984" s="439"/>
      <c r="AB984" s="439"/>
      <c r="AC984" s="439"/>
      <c r="AD984" s="439"/>
      <c r="AE984" s="439"/>
      <c r="AF984" s="439"/>
      <c r="AG984" s="439"/>
      <c r="AH984" s="439"/>
      <c r="AI984" s="439"/>
      <c r="AJ984" s="439"/>
      <c r="AK984" s="439"/>
      <c r="AL984" s="439"/>
      <c r="AM984" s="321">
        <f>SUM(Y984:AL984)</f>
        <v>0</v>
      </c>
    </row>
    <row r="985" spans="1:39" ht="15" hidden="1" customHeight="1" outlineLevel="1">
      <c r="A985" s="560"/>
      <c r="B985" s="918" t="s">
        <v>349</v>
      </c>
      <c r="C985" s="316" t="s">
        <v>164</v>
      </c>
      <c r="D985" s="320"/>
      <c r="E985" s="320"/>
      <c r="F985" s="320"/>
      <c r="G985" s="320"/>
      <c r="H985" s="320"/>
      <c r="I985" s="320"/>
      <c r="J985" s="320"/>
      <c r="K985" s="320"/>
      <c r="L985" s="320"/>
      <c r="M985" s="320"/>
      <c r="N985" s="320">
        <f>N984</f>
        <v>12</v>
      </c>
      <c r="O985" s="320"/>
      <c r="P985" s="320"/>
      <c r="Q985" s="320"/>
      <c r="R985" s="320"/>
      <c r="S985" s="320"/>
      <c r="T985" s="320"/>
      <c r="U985" s="320"/>
      <c r="V985" s="320"/>
      <c r="W985" s="320"/>
      <c r="X985" s="320"/>
      <c r="Y985" s="435">
        <f>Y984</f>
        <v>0</v>
      </c>
      <c r="Z985" s="435">
        <f t="shared" ref="Z985" si="2975">Z984</f>
        <v>0</v>
      </c>
      <c r="AA985" s="435">
        <f t="shared" ref="AA985" si="2976">AA984</f>
        <v>0</v>
      </c>
      <c r="AB985" s="435">
        <f t="shared" ref="AB985" si="2977">AB984</f>
        <v>0</v>
      </c>
      <c r="AC985" s="435">
        <f t="shared" ref="AC985" si="2978">AC984</f>
        <v>0</v>
      </c>
      <c r="AD985" s="435">
        <f t="shared" ref="AD985" si="2979">AD984</f>
        <v>0</v>
      </c>
      <c r="AE985" s="435">
        <f t="shared" ref="AE985" si="2980">AE984</f>
        <v>0</v>
      </c>
      <c r="AF985" s="435">
        <f t="shared" ref="AF985" si="2981">AF984</f>
        <v>0</v>
      </c>
      <c r="AG985" s="435">
        <f t="shared" ref="AG985" si="2982">AG984</f>
        <v>0</v>
      </c>
      <c r="AH985" s="435">
        <f t="shared" ref="AH985" si="2983">AH984</f>
        <v>0</v>
      </c>
      <c r="AI985" s="435">
        <f t="shared" ref="AI985" si="2984">AI984</f>
        <v>0</v>
      </c>
      <c r="AJ985" s="435">
        <f t="shared" ref="AJ985" si="2985">AJ984</f>
        <v>0</v>
      </c>
      <c r="AK985" s="435">
        <f t="shared" ref="AK985" si="2986">AK984</f>
        <v>0</v>
      </c>
      <c r="AL985" s="435">
        <f t="shared" ref="AL985" si="2987">AL984</f>
        <v>0</v>
      </c>
      <c r="AM985" s="336"/>
    </row>
    <row r="986" spans="1:39" ht="15" hidden="1" customHeight="1" outlineLevel="1">
      <c r="A986" s="560"/>
      <c r="B986" s="1001"/>
      <c r="C986" s="337"/>
      <c r="D986" s="341"/>
      <c r="E986" s="341"/>
      <c r="F986" s="341"/>
      <c r="G986" s="341"/>
      <c r="H986" s="341"/>
      <c r="I986" s="341"/>
      <c r="J986" s="341"/>
      <c r="K986" s="341"/>
      <c r="L986" s="341"/>
      <c r="M986" s="341"/>
      <c r="N986" s="316"/>
      <c r="O986" s="341"/>
      <c r="P986" s="341"/>
      <c r="Q986" s="341"/>
      <c r="R986" s="341"/>
      <c r="S986" s="341"/>
      <c r="T986" s="341"/>
      <c r="U986" s="341"/>
      <c r="V986" s="341"/>
      <c r="W986" s="341"/>
      <c r="X986" s="341"/>
      <c r="Y986" s="440"/>
      <c r="Z986" s="440"/>
      <c r="AA986" s="440"/>
      <c r="AB986" s="440"/>
      <c r="AC986" s="440"/>
      <c r="AD986" s="440"/>
      <c r="AE986" s="440"/>
      <c r="AF986" s="440"/>
      <c r="AG986" s="440"/>
      <c r="AH986" s="440"/>
      <c r="AI986" s="440"/>
      <c r="AJ986" s="440"/>
      <c r="AK986" s="440"/>
      <c r="AL986" s="440"/>
      <c r="AM986" s="338"/>
    </row>
    <row r="987" spans="1:39" ht="15" hidden="1" customHeight="1" outlineLevel="1">
      <c r="A987" s="560">
        <v>10</v>
      </c>
      <c r="B987" s="954" t="s">
        <v>104</v>
      </c>
      <c r="C987" s="316" t="s">
        <v>25</v>
      </c>
      <c r="D987" s="320"/>
      <c r="E987" s="320"/>
      <c r="F987" s="320"/>
      <c r="G987" s="320"/>
      <c r="H987" s="320"/>
      <c r="I987" s="320"/>
      <c r="J987" s="320"/>
      <c r="K987" s="320"/>
      <c r="L987" s="320"/>
      <c r="M987" s="320"/>
      <c r="N987" s="320">
        <v>3</v>
      </c>
      <c r="O987" s="320"/>
      <c r="P987" s="320"/>
      <c r="Q987" s="320"/>
      <c r="R987" s="320"/>
      <c r="S987" s="320"/>
      <c r="T987" s="320"/>
      <c r="U987" s="320"/>
      <c r="V987" s="320"/>
      <c r="W987" s="320"/>
      <c r="X987" s="320"/>
      <c r="Y987" s="439"/>
      <c r="Z987" s="439"/>
      <c r="AA987" s="439"/>
      <c r="AB987" s="439"/>
      <c r="AC987" s="439"/>
      <c r="AD987" s="439"/>
      <c r="AE987" s="439"/>
      <c r="AF987" s="439"/>
      <c r="AG987" s="439"/>
      <c r="AH987" s="439"/>
      <c r="AI987" s="439"/>
      <c r="AJ987" s="439"/>
      <c r="AK987" s="439"/>
      <c r="AL987" s="439"/>
      <c r="AM987" s="321">
        <f>SUM(Y987:AL987)</f>
        <v>0</v>
      </c>
    </row>
    <row r="988" spans="1:39" ht="15" hidden="1" customHeight="1" outlineLevel="1">
      <c r="A988" s="560"/>
      <c r="B988" s="918" t="s">
        <v>349</v>
      </c>
      <c r="C988" s="316" t="s">
        <v>164</v>
      </c>
      <c r="D988" s="320"/>
      <c r="E988" s="320"/>
      <c r="F988" s="320"/>
      <c r="G988" s="320"/>
      <c r="H988" s="320"/>
      <c r="I988" s="320"/>
      <c r="J988" s="320"/>
      <c r="K988" s="320"/>
      <c r="L988" s="320"/>
      <c r="M988" s="320"/>
      <c r="N988" s="320">
        <f>N987</f>
        <v>3</v>
      </c>
      <c r="O988" s="320"/>
      <c r="P988" s="320"/>
      <c r="Q988" s="320"/>
      <c r="R988" s="320"/>
      <c r="S988" s="320"/>
      <c r="T988" s="320"/>
      <c r="U988" s="320"/>
      <c r="V988" s="320"/>
      <c r="W988" s="320"/>
      <c r="X988" s="320"/>
      <c r="Y988" s="435">
        <f>Y987</f>
        <v>0</v>
      </c>
      <c r="Z988" s="435">
        <f t="shared" ref="Z988" si="2988">Z987</f>
        <v>0</v>
      </c>
      <c r="AA988" s="435">
        <f t="shared" ref="AA988" si="2989">AA987</f>
        <v>0</v>
      </c>
      <c r="AB988" s="435">
        <f t="shared" ref="AB988" si="2990">AB987</f>
        <v>0</v>
      </c>
      <c r="AC988" s="435">
        <f t="shared" ref="AC988" si="2991">AC987</f>
        <v>0</v>
      </c>
      <c r="AD988" s="435">
        <f t="shared" ref="AD988" si="2992">AD987</f>
        <v>0</v>
      </c>
      <c r="AE988" s="435">
        <f t="shared" ref="AE988" si="2993">AE987</f>
        <v>0</v>
      </c>
      <c r="AF988" s="435">
        <f t="shared" ref="AF988" si="2994">AF987</f>
        <v>0</v>
      </c>
      <c r="AG988" s="435">
        <f t="shared" ref="AG988" si="2995">AG987</f>
        <v>0</v>
      </c>
      <c r="AH988" s="435">
        <f t="shared" ref="AH988" si="2996">AH987</f>
        <v>0</v>
      </c>
      <c r="AI988" s="435">
        <f t="shared" ref="AI988" si="2997">AI987</f>
        <v>0</v>
      </c>
      <c r="AJ988" s="435">
        <f t="shared" ref="AJ988" si="2998">AJ987</f>
        <v>0</v>
      </c>
      <c r="AK988" s="435">
        <f t="shared" ref="AK988" si="2999">AK987</f>
        <v>0</v>
      </c>
      <c r="AL988" s="435">
        <f t="shared" ref="AL988" si="3000">AL987</f>
        <v>0</v>
      </c>
      <c r="AM988" s="336"/>
    </row>
    <row r="989" spans="1:39" ht="15" hidden="1" customHeight="1" outlineLevel="1">
      <c r="A989" s="560"/>
      <c r="B989" s="1001"/>
      <c r="C989" s="337"/>
      <c r="D989" s="341"/>
      <c r="E989" s="341"/>
      <c r="F989" s="341"/>
      <c r="G989" s="341"/>
      <c r="H989" s="341"/>
      <c r="I989" s="341"/>
      <c r="J989" s="341"/>
      <c r="K989" s="341"/>
      <c r="L989" s="341"/>
      <c r="M989" s="341"/>
      <c r="N989" s="316"/>
      <c r="O989" s="341"/>
      <c r="P989" s="341"/>
      <c r="Q989" s="341"/>
      <c r="R989" s="341"/>
      <c r="S989" s="341"/>
      <c r="T989" s="341"/>
      <c r="U989" s="341"/>
      <c r="V989" s="341"/>
      <c r="W989" s="341"/>
      <c r="X989" s="341"/>
      <c r="Y989" s="440"/>
      <c r="Z989" s="441"/>
      <c r="AA989" s="440"/>
      <c r="AB989" s="440"/>
      <c r="AC989" s="440"/>
      <c r="AD989" s="440"/>
      <c r="AE989" s="440"/>
      <c r="AF989" s="440"/>
      <c r="AG989" s="440"/>
      <c r="AH989" s="440"/>
      <c r="AI989" s="440"/>
      <c r="AJ989" s="440"/>
      <c r="AK989" s="440"/>
      <c r="AL989" s="440"/>
      <c r="AM989" s="338"/>
    </row>
    <row r="990" spans="1:39" ht="15" hidden="1" customHeight="1" outlineLevel="1">
      <c r="A990" s="560"/>
      <c r="B990" s="996" t="s">
        <v>10</v>
      </c>
      <c r="C990" s="314"/>
      <c r="D990" s="314"/>
      <c r="E990" s="314"/>
      <c r="F990" s="314"/>
      <c r="G990" s="314"/>
      <c r="H990" s="314"/>
      <c r="I990" s="314"/>
      <c r="J990" s="314"/>
      <c r="K990" s="314"/>
      <c r="L990" s="314"/>
      <c r="M990" s="314"/>
      <c r="N990" s="315"/>
      <c r="O990" s="314"/>
      <c r="P990" s="314"/>
      <c r="Q990" s="314"/>
      <c r="R990" s="314"/>
      <c r="S990" s="314"/>
      <c r="T990" s="314"/>
      <c r="U990" s="314"/>
      <c r="V990" s="314"/>
      <c r="W990" s="314"/>
      <c r="X990" s="314"/>
      <c r="Y990" s="438"/>
      <c r="Z990" s="438"/>
      <c r="AA990" s="438"/>
      <c r="AB990" s="438"/>
      <c r="AC990" s="438"/>
      <c r="AD990" s="438"/>
      <c r="AE990" s="438"/>
      <c r="AF990" s="438"/>
      <c r="AG990" s="438"/>
      <c r="AH990" s="438"/>
      <c r="AI990" s="438"/>
      <c r="AJ990" s="438"/>
      <c r="AK990" s="438"/>
      <c r="AL990" s="438"/>
      <c r="AM990" s="317"/>
    </row>
    <row r="991" spans="1:39" ht="15" hidden="1" customHeight="1" outlineLevel="1">
      <c r="A991" s="560">
        <v>11</v>
      </c>
      <c r="B991" s="954" t="s">
        <v>105</v>
      </c>
      <c r="C991" s="316" t="s">
        <v>25</v>
      </c>
      <c r="D991" s="320"/>
      <c r="E991" s="320"/>
      <c r="F991" s="320"/>
      <c r="G991" s="320"/>
      <c r="H991" s="320"/>
      <c r="I991" s="320"/>
      <c r="J991" s="320"/>
      <c r="K991" s="320"/>
      <c r="L991" s="320"/>
      <c r="M991" s="320"/>
      <c r="N991" s="320">
        <v>12</v>
      </c>
      <c r="O991" s="320"/>
      <c r="P991" s="320"/>
      <c r="Q991" s="320"/>
      <c r="R991" s="320"/>
      <c r="S991" s="320"/>
      <c r="T991" s="320"/>
      <c r="U991" s="320"/>
      <c r="V991" s="320"/>
      <c r="W991" s="320"/>
      <c r="X991" s="320"/>
      <c r="Y991" s="450"/>
      <c r="Z991" s="439"/>
      <c r="AA991" s="439"/>
      <c r="AB991" s="439"/>
      <c r="AC991" s="439"/>
      <c r="AD991" s="439"/>
      <c r="AE991" s="439"/>
      <c r="AF991" s="439"/>
      <c r="AG991" s="439"/>
      <c r="AH991" s="439"/>
      <c r="AI991" s="439"/>
      <c r="AJ991" s="439"/>
      <c r="AK991" s="439"/>
      <c r="AL991" s="439"/>
      <c r="AM991" s="321">
        <f>SUM(Y991:AL991)</f>
        <v>0</v>
      </c>
    </row>
    <row r="992" spans="1:39" ht="15" hidden="1" customHeight="1" outlineLevel="1">
      <c r="A992" s="560"/>
      <c r="B992" s="918" t="s">
        <v>349</v>
      </c>
      <c r="C992" s="316" t="s">
        <v>164</v>
      </c>
      <c r="D992" s="320"/>
      <c r="E992" s="320"/>
      <c r="F992" s="320"/>
      <c r="G992" s="320"/>
      <c r="H992" s="320"/>
      <c r="I992" s="320"/>
      <c r="J992" s="320"/>
      <c r="K992" s="320"/>
      <c r="L992" s="320"/>
      <c r="M992" s="320"/>
      <c r="N992" s="320">
        <f>N991</f>
        <v>12</v>
      </c>
      <c r="O992" s="320"/>
      <c r="P992" s="320"/>
      <c r="Q992" s="320"/>
      <c r="R992" s="320"/>
      <c r="S992" s="320"/>
      <c r="T992" s="320"/>
      <c r="U992" s="320"/>
      <c r="V992" s="320"/>
      <c r="W992" s="320"/>
      <c r="X992" s="320"/>
      <c r="Y992" s="435">
        <f>Y991</f>
        <v>0</v>
      </c>
      <c r="Z992" s="435">
        <f t="shared" ref="Z992" si="3001">Z991</f>
        <v>0</v>
      </c>
      <c r="AA992" s="435">
        <f t="shared" ref="AA992" si="3002">AA991</f>
        <v>0</v>
      </c>
      <c r="AB992" s="435">
        <f t="shared" ref="AB992" si="3003">AB991</f>
        <v>0</v>
      </c>
      <c r="AC992" s="435">
        <f t="shared" ref="AC992" si="3004">AC991</f>
        <v>0</v>
      </c>
      <c r="AD992" s="435">
        <f t="shared" ref="AD992" si="3005">AD991</f>
        <v>0</v>
      </c>
      <c r="AE992" s="435">
        <f t="shared" ref="AE992" si="3006">AE991</f>
        <v>0</v>
      </c>
      <c r="AF992" s="435">
        <f t="shared" ref="AF992" si="3007">AF991</f>
        <v>0</v>
      </c>
      <c r="AG992" s="435">
        <f t="shared" ref="AG992" si="3008">AG991</f>
        <v>0</v>
      </c>
      <c r="AH992" s="435">
        <f t="shared" ref="AH992" si="3009">AH991</f>
        <v>0</v>
      </c>
      <c r="AI992" s="435">
        <f t="shared" ref="AI992" si="3010">AI991</f>
        <v>0</v>
      </c>
      <c r="AJ992" s="435">
        <f t="shared" ref="AJ992" si="3011">AJ991</f>
        <v>0</v>
      </c>
      <c r="AK992" s="435">
        <f t="shared" ref="AK992" si="3012">AK991</f>
        <v>0</v>
      </c>
      <c r="AL992" s="435">
        <f t="shared" ref="AL992" si="3013">AL991</f>
        <v>0</v>
      </c>
      <c r="AM992" s="322"/>
    </row>
    <row r="993" spans="1:39" ht="15" hidden="1" customHeight="1" outlineLevel="1">
      <c r="A993" s="560"/>
      <c r="B993" s="1002"/>
      <c r="C993" s="330"/>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436"/>
      <c r="Z993" s="445"/>
      <c r="AA993" s="445"/>
      <c r="AB993" s="445"/>
      <c r="AC993" s="445"/>
      <c r="AD993" s="445"/>
      <c r="AE993" s="445"/>
      <c r="AF993" s="445"/>
      <c r="AG993" s="445"/>
      <c r="AH993" s="445"/>
      <c r="AI993" s="445"/>
      <c r="AJ993" s="445"/>
      <c r="AK993" s="445"/>
      <c r="AL993" s="445"/>
      <c r="AM993" s="331"/>
    </row>
    <row r="994" spans="1:39" ht="28.5" hidden="1" customHeight="1" outlineLevel="1">
      <c r="A994" s="560">
        <v>12</v>
      </c>
      <c r="B994" s="954" t="s">
        <v>106</v>
      </c>
      <c r="C994" s="316" t="s">
        <v>25</v>
      </c>
      <c r="D994" s="320"/>
      <c r="E994" s="320"/>
      <c r="F994" s="320"/>
      <c r="G994" s="320"/>
      <c r="H994" s="320"/>
      <c r="I994" s="320"/>
      <c r="J994" s="320"/>
      <c r="K994" s="320"/>
      <c r="L994" s="320"/>
      <c r="M994" s="320"/>
      <c r="N994" s="320">
        <v>12</v>
      </c>
      <c r="O994" s="320"/>
      <c r="P994" s="320"/>
      <c r="Q994" s="320"/>
      <c r="R994" s="320"/>
      <c r="S994" s="320"/>
      <c r="T994" s="320"/>
      <c r="U994" s="320"/>
      <c r="V994" s="320"/>
      <c r="W994" s="320"/>
      <c r="X994" s="320"/>
      <c r="Y994" s="434"/>
      <c r="Z994" s="439"/>
      <c r="AA994" s="439"/>
      <c r="AB994" s="439"/>
      <c r="AC994" s="439"/>
      <c r="AD994" s="439"/>
      <c r="AE994" s="439"/>
      <c r="AF994" s="439"/>
      <c r="AG994" s="439"/>
      <c r="AH994" s="439"/>
      <c r="AI994" s="439"/>
      <c r="AJ994" s="439"/>
      <c r="AK994" s="439"/>
      <c r="AL994" s="439"/>
      <c r="AM994" s="321">
        <f>SUM(Y994:AL994)</f>
        <v>0</v>
      </c>
    </row>
    <row r="995" spans="1:39" ht="15" hidden="1" customHeight="1" outlineLevel="1">
      <c r="A995" s="560"/>
      <c r="B995" s="918" t="s">
        <v>349</v>
      </c>
      <c r="C995" s="316" t="s">
        <v>164</v>
      </c>
      <c r="D995" s="320"/>
      <c r="E995" s="320"/>
      <c r="F995" s="320"/>
      <c r="G995" s="320"/>
      <c r="H995" s="320"/>
      <c r="I995" s="320"/>
      <c r="J995" s="320"/>
      <c r="K995" s="320"/>
      <c r="L995" s="320"/>
      <c r="M995" s="320"/>
      <c r="N995" s="320">
        <f>N994</f>
        <v>12</v>
      </c>
      <c r="O995" s="320"/>
      <c r="P995" s="320"/>
      <c r="Q995" s="320"/>
      <c r="R995" s="320"/>
      <c r="S995" s="320"/>
      <c r="T995" s="320"/>
      <c r="U995" s="320"/>
      <c r="V995" s="320"/>
      <c r="W995" s="320"/>
      <c r="X995" s="320"/>
      <c r="Y995" s="435">
        <f>Y994</f>
        <v>0</v>
      </c>
      <c r="Z995" s="435">
        <f t="shared" ref="Z995" si="3014">Z994</f>
        <v>0</v>
      </c>
      <c r="AA995" s="435">
        <f t="shared" ref="AA995" si="3015">AA994</f>
        <v>0</v>
      </c>
      <c r="AB995" s="435">
        <f t="shared" ref="AB995" si="3016">AB994</f>
        <v>0</v>
      </c>
      <c r="AC995" s="435">
        <f t="shared" ref="AC995" si="3017">AC994</f>
        <v>0</v>
      </c>
      <c r="AD995" s="435">
        <f t="shared" ref="AD995" si="3018">AD994</f>
        <v>0</v>
      </c>
      <c r="AE995" s="435">
        <f t="shared" ref="AE995" si="3019">AE994</f>
        <v>0</v>
      </c>
      <c r="AF995" s="435">
        <f t="shared" ref="AF995" si="3020">AF994</f>
        <v>0</v>
      </c>
      <c r="AG995" s="435">
        <f t="shared" ref="AG995" si="3021">AG994</f>
        <v>0</v>
      </c>
      <c r="AH995" s="435">
        <f t="shared" ref="AH995" si="3022">AH994</f>
        <v>0</v>
      </c>
      <c r="AI995" s="435">
        <f t="shared" ref="AI995" si="3023">AI994</f>
        <v>0</v>
      </c>
      <c r="AJ995" s="435">
        <f t="shared" ref="AJ995" si="3024">AJ994</f>
        <v>0</v>
      </c>
      <c r="AK995" s="435">
        <f t="shared" ref="AK995" si="3025">AK994</f>
        <v>0</v>
      </c>
      <c r="AL995" s="435">
        <f t="shared" ref="AL995" si="3026">AL994</f>
        <v>0</v>
      </c>
      <c r="AM995" s="322"/>
    </row>
    <row r="996" spans="1:39" ht="15" hidden="1" customHeight="1" outlineLevel="1">
      <c r="A996" s="560"/>
      <c r="B996" s="1002"/>
      <c r="C996" s="330"/>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446"/>
      <c r="Z996" s="446"/>
      <c r="AA996" s="436"/>
      <c r="AB996" s="436"/>
      <c r="AC996" s="436"/>
      <c r="AD996" s="436"/>
      <c r="AE996" s="436"/>
      <c r="AF996" s="436"/>
      <c r="AG996" s="436"/>
      <c r="AH996" s="436"/>
      <c r="AI996" s="436"/>
      <c r="AJ996" s="436"/>
      <c r="AK996" s="436"/>
      <c r="AL996" s="436"/>
      <c r="AM996" s="331"/>
    </row>
    <row r="997" spans="1:39" ht="15" hidden="1" customHeight="1" outlineLevel="1">
      <c r="A997" s="560">
        <v>13</v>
      </c>
      <c r="B997" s="954" t="s">
        <v>107</v>
      </c>
      <c r="C997" s="316" t="s">
        <v>25</v>
      </c>
      <c r="D997" s="320"/>
      <c r="E997" s="320"/>
      <c r="F997" s="320"/>
      <c r="G997" s="320"/>
      <c r="H997" s="320"/>
      <c r="I997" s="320"/>
      <c r="J997" s="320"/>
      <c r="K997" s="320"/>
      <c r="L997" s="320"/>
      <c r="M997" s="320"/>
      <c r="N997" s="320">
        <v>12</v>
      </c>
      <c r="O997" s="320"/>
      <c r="P997" s="320"/>
      <c r="Q997" s="320"/>
      <c r="R997" s="320"/>
      <c r="S997" s="320"/>
      <c r="T997" s="320"/>
      <c r="U997" s="320"/>
      <c r="V997" s="320"/>
      <c r="W997" s="320"/>
      <c r="X997" s="320"/>
      <c r="Y997" s="434"/>
      <c r="Z997" s="439"/>
      <c r="AA997" s="439"/>
      <c r="AB997" s="439"/>
      <c r="AC997" s="439"/>
      <c r="AD997" s="439"/>
      <c r="AE997" s="439"/>
      <c r="AF997" s="439"/>
      <c r="AG997" s="439"/>
      <c r="AH997" s="439"/>
      <c r="AI997" s="439"/>
      <c r="AJ997" s="439"/>
      <c r="AK997" s="439"/>
      <c r="AL997" s="439"/>
      <c r="AM997" s="321">
        <f>SUM(Y997:AL997)</f>
        <v>0</v>
      </c>
    </row>
    <row r="998" spans="1:39" ht="15" hidden="1" customHeight="1" outlineLevel="1">
      <c r="A998" s="560"/>
      <c r="B998" s="918" t="s">
        <v>349</v>
      </c>
      <c r="C998" s="316" t="s">
        <v>164</v>
      </c>
      <c r="D998" s="320"/>
      <c r="E998" s="320"/>
      <c r="F998" s="320"/>
      <c r="G998" s="320"/>
      <c r="H998" s="320"/>
      <c r="I998" s="320"/>
      <c r="J998" s="320"/>
      <c r="K998" s="320"/>
      <c r="L998" s="320"/>
      <c r="M998" s="320"/>
      <c r="N998" s="320">
        <f>N997</f>
        <v>12</v>
      </c>
      <c r="O998" s="320"/>
      <c r="P998" s="320"/>
      <c r="Q998" s="320"/>
      <c r="R998" s="320"/>
      <c r="S998" s="320"/>
      <c r="T998" s="320"/>
      <c r="U998" s="320"/>
      <c r="V998" s="320"/>
      <c r="W998" s="320"/>
      <c r="X998" s="320"/>
      <c r="Y998" s="435">
        <f>Y997</f>
        <v>0</v>
      </c>
      <c r="Z998" s="435">
        <f t="shared" ref="Z998" si="3027">Z997</f>
        <v>0</v>
      </c>
      <c r="AA998" s="435">
        <f t="shared" ref="AA998" si="3028">AA997</f>
        <v>0</v>
      </c>
      <c r="AB998" s="435">
        <f t="shared" ref="AB998" si="3029">AB997</f>
        <v>0</v>
      </c>
      <c r="AC998" s="435">
        <f t="shared" ref="AC998" si="3030">AC997</f>
        <v>0</v>
      </c>
      <c r="AD998" s="435">
        <f t="shared" ref="AD998" si="3031">AD997</f>
        <v>0</v>
      </c>
      <c r="AE998" s="435">
        <f t="shared" ref="AE998" si="3032">AE997</f>
        <v>0</v>
      </c>
      <c r="AF998" s="435">
        <f t="shared" ref="AF998" si="3033">AF997</f>
        <v>0</v>
      </c>
      <c r="AG998" s="435">
        <f t="shared" ref="AG998" si="3034">AG997</f>
        <v>0</v>
      </c>
      <c r="AH998" s="435">
        <f t="shared" ref="AH998" si="3035">AH997</f>
        <v>0</v>
      </c>
      <c r="AI998" s="435">
        <f t="shared" ref="AI998" si="3036">AI997</f>
        <v>0</v>
      </c>
      <c r="AJ998" s="435">
        <f t="shared" ref="AJ998" si="3037">AJ997</f>
        <v>0</v>
      </c>
      <c r="AK998" s="435">
        <f t="shared" ref="AK998" si="3038">AK997</f>
        <v>0</v>
      </c>
      <c r="AL998" s="435">
        <f t="shared" ref="AL998" si="3039">AL997</f>
        <v>0</v>
      </c>
      <c r="AM998" s="331"/>
    </row>
    <row r="999" spans="1:39" ht="15" hidden="1" customHeight="1" outlineLevel="1">
      <c r="A999" s="560"/>
      <c r="B999" s="1002"/>
      <c r="C999" s="330"/>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436"/>
      <c r="Z999" s="436"/>
      <c r="AA999" s="436"/>
      <c r="AB999" s="436"/>
      <c r="AC999" s="436"/>
      <c r="AD999" s="436"/>
      <c r="AE999" s="436"/>
      <c r="AF999" s="436"/>
      <c r="AG999" s="436"/>
      <c r="AH999" s="436"/>
      <c r="AI999" s="436"/>
      <c r="AJ999" s="436"/>
      <c r="AK999" s="436"/>
      <c r="AL999" s="436"/>
      <c r="AM999" s="331"/>
    </row>
    <row r="1000" spans="1:39" ht="15" hidden="1" customHeight="1" outlineLevel="1">
      <c r="A1000" s="560"/>
      <c r="B1000" s="996" t="s">
        <v>108</v>
      </c>
      <c r="C1000" s="314"/>
      <c r="D1000" s="315"/>
      <c r="E1000" s="315"/>
      <c r="F1000" s="315"/>
      <c r="G1000" s="315"/>
      <c r="H1000" s="315"/>
      <c r="I1000" s="315"/>
      <c r="J1000" s="315"/>
      <c r="K1000" s="315"/>
      <c r="L1000" s="315"/>
      <c r="M1000" s="315"/>
      <c r="N1000" s="315"/>
      <c r="O1000" s="315"/>
      <c r="P1000" s="314"/>
      <c r="Q1000" s="314"/>
      <c r="R1000" s="314"/>
      <c r="S1000" s="314"/>
      <c r="T1000" s="314"/>
      <c r="U1000" s="314"/>
      <c r="V1000" s="314"/>
      <c r="W1000" s="314"/>
      <c r="X1000" s="314"/>
      <c r="Y1000" s="438"/>
      <c r="Z1000" s="438"/>
      <c r="AA1000" s="438"/>
      <c r="AB1000" s="438"/>
      <c r="AC1000" s="438"/>
      <c r="AD1000" s="438"/>
      <c r="AE1000" s="438"/>
      <c r="AF1000" s="438"/>
      <c r="AG1000" s="438"/>
      <c r="AH1000" s="438"/>
      <c r="AI1000" s="438"/>
      <c r="AJ1000" s="438"/>
      <c r="AK1000" s="438"/>
      <c r="AL1000" s="438"/>
      <c r="AM1000" s="317"/>
    </row>
    <row r="1001" spans="1:39" ht="15" hidden="1" customHeight="1" outlineLevel="1">
      <c r="A1001" s="560">
        <v>14</v>
      </c>
      <c r="B1001" s="1002" t="s">
        <v>109</v>
      </c>
      <c r="C1001" s="316" t="s">
        <v>25</v>
      </c>
      <c r="D1001" s="320"/>
      <c r="E1001" s="320"/>
      <c r="F1001" s="320"/>
      <c r="G1001" s="320"/>
      <c r="H1001" s="320"/>
      <c r="I1001" s="320"/>
      <c r="J1001" s="320"/>
      <c r="K1001" s="320"/>
      <c r="L1001" s="320"/>
      <c r="M1001" s="320"/>
      <c r="N1001" s="320">
        <v>12</v>
      </c>
      <c r="O1001" s="320"/>
      <c r="P1001" s="320"/>
      <c r="Q1001" s="320"/>
      <c r="R1001" s="320"/>
      <c r="S1001" s="320"/>
      <c r="T1001" s="320"/>
      <c r="U1001" s="320"/>
      <c r="V1001" s="320"/>
      <c r="W1001" s="320"/>
      <c r="X1001" s="320"/>
      <c r="Y1001" s="434"/>
      <c r="Z1001" s="434"/>
      <c r="AA1001" s="434"/>
      <c r="AB1001" s="434"/>
      <c r="AC1001" s="434"/>
      <c r="AD1001" s="434"/>
      <c r="AE1001" s="434"/>
      <c r="AF1001" s="434"/>
      <c r="AG1001" s="434"/>
      <c r="AH1001" s="434"/>
      <c r="AI1001" s="434"/>
      <c r="AJ1001" s="434"/>
      <c r="AK1001" s="434"/>
      <c r="AL1001" s="434"/>
      <c r="AM1001" s="321">
        <f>SUM(Y1001:AL1001)</f>
        <v>0</v>
      </c>
    </row>
    <row r="1002" spans="1:39" ht="15" hidden="1" customHeight="1" outlineLevel="1">
      <c r="A1002" s="560"/>
      <c r="B1002" s="918" t="s">
        <v>349</v>
      </c>
      <c r="C1002" s="316" t="s">
        <v>164</v>
      </c>
      <c r="D1002" s="320"/>
      <c r="E1002" s="320"/>
      <c r="F1002" s="320"/>
      <c r="G1002" s="320"/>
      <c r="H1002" s="320"/>
      <c r="I1002" s="320"/>
      <c r="J1002" s="320"/>
      <c r="K1002" s="320"/>
      <c r="L1002" s="320"/>
      <c r="M1002" s="320"/>
      <c r="N1002" s="320">
        <f>N1001</f>
        <v>12</v>
      </c>
      <c r="O1002" s="320"/>
      <c r="P1002" s="320"/>
      <c r="Q1002" s="320"/>
      <c r="R1002" s="320"/>
      <c r="S1002" s="320"/>
      <c r="T1002" s="320"/>
      <c r="U1002" s="320"/>
      <c r="V1002" s="320"/>
      <c r="W1002" s="320"/>
      <c r="X1002" s="320"/>
      <c r="Y1002" s="435">
        <f>Y1001</f>
        <v>0</v>
      </c>
      <c r="Z1002" s="435">
        <f t="shared" ref="Z1002" si="3040">Z1001</f>
        <v>0</v>
      </c>
      <c r="AA1002" s="435">
        <f t="shared" ref="AA1002" si="3041">AA1001</f>
        <v>0</v>
      </c>
      <c r="AB1002" s="435">
        <f t="shared" ref="AB1002" si="3042">AB1001</f>
        <v>0</v>
      </c>
      <c r="AC1002" s="435">
        <f t="shared" ref="AC1002" si="3043">AC1001</f>
        <v>0</v>
      </c>
      <c r="AD1002" s="435">
        <f t="shared" ref="AD1002" si="3044">AD1001</f>
        <v>0</v>
      </c>
      <c r="AE1002" s="435">
        <f t="shared" ref="AE1002" si="3045">AE1001</f>
        <v>0</v>
      </c>
      <c r="AF1002" s="435">
        <f t="shared" ref="AF1002" si="3046">AF1001</f>
        <v>0</v>
      </c>
      <c r="AG1002" s="435">
        <f t="shared" ref="AG1002" si="3047">AG1001</f>
        <v>0</v>
      </c>
      <c r="AH1002" s="435">
        <f t="shared" ref="AH1002" si="3048">AH1001</f>
        <v>0</v>
      </c>
      <c r="AI1002" s="435">
        <f t="shared" ref="AI1002" si="3049">AI1001</f>
        <v>0</v>
      </c>
      <c r="AJ1002" s="435">
        <f t="shared" ref="AJ1002" si="3050">AJ1001</f>
        <v>0</v>
      </c>
      <c r="AK1002" s="435">
        <f t="shared" ref="AK1002" si="3051">AK1001</f>
        <v>0</v>
      </c>
      <c r="AL1002" s="435">
        <f t="shared" ref="AL1002" si="3052">AL1001</f>
        <v>0</v>
      </c>
      <c r="AM1002" s="322"/>
    </row>
    <row r="1003" spans="1:39" ht="15" hidden="1" customHeight="1" outlineLevel="1">
      <c r="A1003" s="560"/>
      <c r="B1003" s="1002"/>
      <c r="C1003" s="330"/>
      <c r="D1003" s="316"/>
      <c r="E1003" s="316"/>
      <c r="F1003" s="316"/>
      <c r="G1003" s="316"/>
      <c r="H1003" s="316"/>
      <c r="I1003" s="316"/>
      <c r="J1003" s="316"/>
      <c r="K1003" s="316"/>
      <c r="L1003" s="316"/>
      <c r="M1003" s="316"/>
      <c r="N1003" s="490"/>
      <c r="O1003" s="316"/>
      <c r="P1003" s="316"/>
      <c r="Q1003" s="316"/>
      <c r="R1003" s="316"/>
      <c r="S1003" s="316"/>
      <c r="T1003" s="316"/>
      <c r="U1003" s="316"/>
      <c r="V1003" s="316"/>
      <c r="W1003" s="316"/>
      <c r="X1003" s="316"/>
      <c r="Y1003" s="436"/>
      <c r="Z1003" s="436"/>
      <c r="AA1003" s="436"/>
      <c r="AB1003" s="436"/>
      <c r="AC1003" s="436"/>
      <c r="AD1003" s="436"/>
      <c r="AE1003" s="436"/>
      <c r="AF1003" s="436"/>
      <c r="AG1003" s="436"/>
      <c r="AH1003" s="436"/>
      <c r="AI1003" s="436"/>
      <c r="AJ1003" s="436"/>
      <c r="AK1003" s="436"/>
      <c r="AL1003" s="436"/>
      <c r="AM1003" s="331"/>
    </row>
    <row r="1004" spans="1:39" s="334" customFormat="1" ht="15.6" hidden="1" outlineLevel="1">
      <c r="A1004" s="560"/>
      <c r="B1004" s="996" t="s">
        <v>502</v>
      </c>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436"/>
      <c r="Z1004" s="436"/>
      <c r="AA1004" s="436"/>
      <c r="AB1004" s="436"/>
      <c r="AC1004" s="436"/>
      <c r="AD1004" s="436"/>
      <c r="AE1004" s="440"/>
      <c r="AF1004" s="440"/>
      <c r="AG1004" s="440"/>
      <c r="AH1004" s="440"/>
      <c r="AI1004" s="440"/>
      <c r="AJ1004" s="440"/>
      <c r="AK1004" s="440"/>
      <c r="AL1004" s="440"/>
      <c r="AM1004" s="548"/>
    </row>
    <row r="1005" spans="1:39" ht="15" hidden="1" outlineLevel="1">
      <c r="A1005" s="560">
        <v>15</v>
      </c>
      <c r="B1005" s="918" t="s">
        <v>507</v>
      </c>
      <c r="C1005" s="316" t="s">
        <v>25</v>
      </c>
      <c r="D1005" s="320"/>
      <c r="E1005" s="320"/>
      <c r="F1005" s="320"/>
      <c r="G1005" s="320"/>
      <c r="H1005" s="320"/>
      <c r="I1005" s="320"/>
      <c r="J1005" s="320"/>
      <c r="K1005" s="320"/>
      <c r="L1005" s="320"/>
      <c r="M1005" s="320"/>
      <c r="N1005" s="320">
        <v>0</v>
      </c>
      <c r="O1005" s="320"/>
      <c r="P1005" s="320"/>
      <c r="Q1005" s="320"/>
      <c r="R1005" s="320"/>
      <c r="S1005" s="320"/>
      <c r="T1005" s="320"/>
      <c r="U1005" s="320"/>
      <c r="V1005" s="320"/>
      <c r="W1005" s="320"/>
      <c r="X1005" s="320"/>
      <c r="Y1005" s="434"/>
      <c r="Z1005" s="434"/>
      <c r="AA1005" s="434"/>
      <c r="AB1005" s="434"/>
      <c r="AC1005" s="434"/>
      <c r="AD1005" s="434"/>
      <c r="AE1005" s="434"/>
      <c r="AF1005" s="434"/>
      <c r="AG1005" s="434"/>
      <c r="AH1005" s="434"/>
      <c r="AI1005" s="434"/>
      <c r="AJ1005" s="434"/>
      <c r="AK1005" s="434"/>
      <c r="AL1005" s="434"/>
      <c r="AM1005" s="321">
        <f>SUM(Y1005:AL1005)</f>
        <v>0</v>
      </c>
    </row>
    <row r="1006" spans="1:39" ht="15" hidden="1" outlineLevel="1">
      <c r="A1006" s="560"/>
      <c r="B1006" s="918" t="s">
        <v>345</v>
      </c>
      <c r="C1006" s="316" t="s">
        <v>164</v>
      </c>
      <c r="D1006" s="320"/>
      <c r="E1006" s="320"/>
      <c r="F1006" s="320"/>
      <c r="G1006" s="320"/>
      <c r="H1006" s="320"/>
      <c r="I1006" s="320"/>
      <c r="J1006" s="320"/>
      <c r="K1006" s="320"/>
      <c r="L1006" s="320"/>
      <c r="M1006" s="320"/>
      <c r="N1006" s="320">
        <f>N1005</f>
        <v>0</v>
      </c>
      <c r="O1006" s="320"/>
      <c r="P1006" s="320"/>
      <c r="Q1006" s="320"/>
      <c r="R1006" s="320"/>
      <c r="S1006" s="320"/>
      <c r="T1006" s="320"/>
      <c r="U1006" s="320"/>
      <c r="V1006" s="320"/>
      <c r="W1006" s="320"/>
      <c r="X1006" s="320"/>
      <c r="Y1006" s="435">
        <f>Y1005</f>
        <v>0</v>
      </c>
      <c r="Z1006" s="435">
        <f>Z1005</f>
        <v>0</v>
      </c>
      <c r="AA1006" s="435">
        <f t="shared" ref="AA1006:AL1006" si="3053">AA1005</f>
        <v>0</v>
      </c>
      <c r="AB1006" s="435">
        <f t="shared" si="3053"/>
        <v>0</v>
      </c>
      <c r="AC1006" s="435">
        <f t="shared" si="3053"/>
        <v>0</v>
      </c>
      <c r="AD1006" s="435">
        <f>AD1005</f>
        <v>0</v>
      </c>
      <c r="AE1006" s="435">
        <f t="shared" si="3053"/>
        <v>0</v>
      </c>
      <c r="AF1006" s="435">
        <f t="shared" si="3053"/>
        <v>0</v>
      </c>
      <c r="AG1006" s="435">
        <f t="shared" si="3053"/>
        <v>0</v>
      </c>
      <c r="AH1006" s="435">
        <f t="shared" si="3053"/>
        <v>0</v>
      </c>
      <c r="AI1006" s="435">
        <f t="shared" si="3053"/>
        <v>0</v>
      </c>
      <c r="AJ1006" s="435">
        <f t="shared" si="3053"/>
        <v>0</v>
      </c>
      <c r="AK1006" s="435">
        <f t="shared" si="3053"/>
        <v>0</v>
      </c>
      <c r="AL1006" s="435">
        <f t="shared" si="3053"/>
        <v>0</v>
      </c>
      <c r="AM1006" s="322"/>
    </row>
    <row r="1007" spans="1:39" ht="15" hidden="1" outlineLevel="1">
      <c r="A1007" s="560"/>
      <c r="B1007" s="1002"/>
      <c r="C1007" s="330"/>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436"/>
      <c r="Z1007" s="436"/>
      <c r="AA1007" s="436"/>
      <c r="AB1007" s="436"/>
      <c r="AC1007" s="436"/>
      <c r="AD1007" s="436"/>
      <c r="AE1007" s="436"/>
      <c r="AF1007" s="436"/>
      <c r="AG1007" s="436"/>
      <c r="AH1007" s="436"/>
      <c r="AI1007" s="436"/>
      <c r="AJ1007" s="436"/>
      <c r="AK1007" s="436"/>
      <c r="AL1007" s="436"/>
      <c r="AM1007" s="331"/>
    </row>
    <row r="1008" spans="1:39" s="308" customFormat="1" ht="15" hidden="1" outlineLevel="1">
      <c r="A1008" s="560">
        <v>16</v>
      </c>
      <c r="B1008" s="1003" t="s">
        <v>503</v>
      </c>
      <c r="C1008" s="316" t="s">
        <v>25</v>
      </c>
      <c r="D1008" s="320"/>
      <c r="E1008" s="320"/>
      <c r="F1008" s="320"/>
      <c r="G1008" s="320"/>
      <c r="H1008" s="320"/>
      <c r="I1008" s="320"/>
      <c r="J1008" s="320"/>
      <c r="K1008" s="320"/>
      <c r="L1008" s="320"/>
      <c r="M1008" s="320"/>
      <c r="N1008" s="320">
        <v>0</v>
      </c>
      <c r="O1008" s="320"/>
      <c r="P1008" s="320"/>
      <c r="Q1008" s="320"/>
      <c r="R1008" s="320"/>
      <c r="S1008" s="320"/>
      <c r="T1008" s="320"/>
      <c r="U1008" s="320"/>
      <c r="V1008" s="320"/>
      <c r="W1008" s="320"/>
      <c r="X1008" s="320"/>
      <c r="Y1008" s="434"/>
      <c r="Z1008" s="434"/>
      <c r="AA1008" s="434"/>
      <c r="AB1008" s="434"/>
      <c r="AC1008" s="434"/>
      <c r="AD1008" s="434"/>
      <c r="AE1008" s="434"/>
      <c r="AF1008" s="434"/>
      <c r="AG1008" s="434"/>
      <c r="AH1008" s="434"/>
      <c r="AI1008" s="434"/>
      <c r="AJ1008" s="434"/>
      <c r="AK1008" s="434"/>
      <c r="AL1008" s="434"/>
      <c r="AM1008" s="321">
        <f>SUM(Y1008:AL1008)</f>
        <v>0</v>
      </c>
    </row>
    <row r="1009" spans="1:39" s="308" customFormat="1" ht="15" hidden="1" outlineLevel="1">
      <c r="A1009" s="560"/>
      <c r="B1009" s="918" t="s">
        <v>345</v>
      </c>
      <c r="C1009" s="316" t="s">
        <v>164</v>
      </c>
      <c r="D1009" s="320"/>
      <c r="E1009" s="320"/>
      <c r="F1009" s="320"/>
      <c r="G1009" s="320"/>
      <c r="H1009" s="320"/>
      <c r="I1009" s="320"/>
      <c r="J1009" s="320"/>
      <c r="K1009" s="320"/>
      <c r="L1009" s="320"/>
      <c r="M1009" s="320"/>
      <c r="N1009" s="320">
        <f>N1008</f>
        <v>0</v>
      </c>
      <c r="O1009" s="320"/>
      <c r="P1009" s="320"/>
      <c r="Q1009" s="320"/>
      <c r="R1009" s="320"/>
      <c r="S1009" s="320"/>
      <c r="T1009" s="320"/>
      <c r="U1009" s="320"/>
      <c r="V1009" s="320"/>
      <c r="W1009" s="320"/>
      <c r="X1009" s="320"/>
      <c r="Y1009" s="435">
        <f>Y1008</f>
        <v>0</v>
      </c>
      <c r="Z1009" s="435">
        <f t="shared" ref="Z1009:AK1009" si="3054">Z1008</f>
        <v>0</v>
      </c>
      <c r="AA1009" s="435">
        <f t="shared" si="3054"/>
        <v>0</v>
      </c>
      <c r="AB1009" s="435">
        <f t="shared" si="3054"/>
        <v>0</v>
      </c>
      <c r="AC1009" s="435">
        <f t="shared" si="3054"/>
        <v>0</v>
      </c>
      <c r="AD1009" s="435">
        <f t="shared" si="3054"/>
        <v>0</v>
      </c>
      <c r="AE1009" s="435">
        <f t="shared" si="3054"/>
        <v>0</v>
      </c>
      <c r="AF1009" s="435">
        <f t="shared" si="3054"/>
        <v>0</v>
      </c>
      <c r="AG1009" s="435">
        <f t="shared" si="3054"/>
        <v>0</v>
      </c>
      <c r="AH1009" s="435">
        <f t="shared" si="3054"/>
        <v>0</v>
      </c>
      <c r="AI1009" s="435">
        <f t="shared" si="3054"/>
        <v>0</v>
      </c>
      <c r="AJ1009" s="435">
        <f t="shared" si="3054"/>
        <v>0</v>
      </c>
      <c r="AK1009" s="435">
        <f t="shared" si="3054"/>
        <v>0</v>
      </c>
      <c r="AL1009" s="435">
        <f>AL1008</f>
        <v>0</v>
      </c>
      <c r="AM1009" s="322"/>
    </row>
    <row r="1010" spans="1:39" s="308" customFormat="1" ht="15" hidden="1" outlineLevel="1">
      <c r="A1010" s="560"/>
      <c r="B1010" s="1003"/>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436"/>
      <c r="Z1010" s="436"/>
      <c r="AA1010" s="436"/>
      <c r="AB1010" s="436"/>
      <c r="AC1010" s="436"/>
      <c r="AD1010" s="436"/>
      <c r="AE1010" s="440"/>
      <c r="AF1010" s="440"/>
      <c r="AG1010" s="440"/>
      <c r="AH1010" s="440"/>
      <c r="AI1010" s="440"/>
      <c r="AJ1010" s="440"/>
      <c r="AK1010" s="440"/>
      <c r="AL1010" s="440"/>
      <c r="AM1010" s="338"/>
    </row>
    <row r="1011" spans="1:39" ht="15.6" hidden="1" outlineLevel="1">
      <c r="A1011" s="560"/>
      <c r="B1011" s="549" t="s">
        <v>508</v>
      </c>
      <c r="C1011" s="344"/>
      <c r="D1011" s="315"/>
      <c r="E1011" s="314"/>
      <c r="F1011" s="314"/>
      <c r="G1011" s="314"/>
      <c r="H1011" s="314"/>
      <c r="I1011" s="314"/>
      <c r="J1011" s="314"/>
      <c r="K1011" s="314"/>
      <c r="L1011" s="314"/>
      <c r="M1011" s="314"/>
      <c r="N1011" s="315"/>
      <c r="O1011" s="314"/>
      <c r="P1011" s="314"/>
      <c r="Q1011" s="314"/>
      <c r="R1011" s="314"/>
      <c r="S1011" s="314"/>
      <c r="T1011" s="314"/>
      <c r="U1011" s="314"/>
      <c r="V1011" s="314"/>
      <c r="W1011" s="314"/>
      <c r="X1011" s="314"/>
      <c r="Y1011" s="438"/>
      <c r="Z1011" s="438"/>
      <c r="AA1011" s="438"/>
      <c r="AB1011" s="438"/>
      <c r="AC1011" s="438"/>
      <c r="AD1011" s="438"/>
      <c r="AE1011" s="438"/>
      <c r="AF1011" s="438"/>
      <c r="AG1011" s="438"/>
      <c r="AH1011" s="438"/>
      <c r="AI1011" s="438"/>
      <c r="AJ1011" s="438"/>
      <c r="AK1011" s="438"/>
      <c r="AL1011" s="438"/>
      <c r="AM1011" s="317"/>
    </row>
    <row r="1012" spans="1:39" ht="15" hidden="1" outlineLevel="1">
      <c r="A1012" s="560">
        <v>17</v>
      </c>
      <c r="B1012" s="954" t="s">
        <v>113</v>
      </c>
      <c r="C1012" s="316" t="s">
        <v>25</v>
      </c>
      <c r="D1012" s="320"/>
      <c r="E1012" s="320"/>
      <c r="F1012" s="320"/>
      <c r="G1012" s="320"/>
      <c r="H1012" s="320"/>
      <c r="I1012" s="320"/>
      <c r="J1012" s="320"/>
      <c r="K1012" s="320"/>
      <c r="L1012" s="320"/>
      <c r="M1012" s="320"/>
      <c r="N1012" s="320">
        <v>0</v>
      </c>
      <c r="O1012" s="320"/>
      <c r="P1012" s="320"/>
      <c r="Q1012" s="320"/>
      <c r="R1012" s="320"/>
      <c r="S1012" s="320"/>
      <c r="T1012" s="320"/>
      <c r="U1012" s="320"/>
      <c r="V1012" s="320"/>
      <c r="W1012" s="320"/>
      <c r="X1012" s="320"/>
      <c r="Y1012" s="450"/>
      <c r="Z1012" s="434"/>
      <c r="AA1012" s="434"/>
      <c r="AB1012" s="434"/>
      <c r="AC1012" s="434"/>
      <c r="AD1012" s="434"/>
      <c r="AE1012" s="434"/>
      <c r="AF1012" s="439"/>
      <c r="AG1012" s="439"/>
      <c r="AH1012" s="439"/>
      <c r="AI1012" s="439"/>
      <c r="AJ1012" s="439"/>
      <c r="AK1012" s="439"/>
      <c r="AL1012" s="439"/>
      <c r="AM1012" s="321">
        <f>SUM(Y1012:AL1012)</f>
        <v>0</v>
      </c>
    </row>
    <row r="1013" spans="1:39" ht="15" hidden="1" outlineLevel="1">
      <c r="A1013" s="560"/>
      <c r="B1013" s="918" t="s">
        <v>345</v>
      </c>
      <c r="C1013" s="316" t="s">
        <v>164</v>
      </c>
      <c r="D1013" s="320"/>
      <c r="E1013" s="320"/>
      <c r="F1013" s="320"/>
      <c r="G1013" s="320"/>
      <c r="H1013" s="320"/>
      <c r="I1013" s="320"/>
      <c r="J1013" s="320"/>
      <c r="K1013" s="320"/>
      <c r="L1013" s="320"/>
      <c r="M1013" s="320"/>
      <c r="N1013" s="320">
        <f>N1012</f>
        <v>0</v>
      </c>
      <c r="O1013" s="320"/>
      <c r="P1013" s="320"/>
      <c r="Q1013" s="320"/>
      <c r="R1013" s="320"/>
      <c r="S1013" s="320"/>
      <c r="T1013" s="320"/>
      <c r="U1013" s="320"/>
      <c r="V1013" s="320"/>
      <c r="W1013" s="320"/>
      <c r="X1013" s="320"/>
      <c r="Y1013" s="435">
        <f>Y1012</f>
        <v>0</v>
      </c>
      <c r="Z1013" s="435">
        <f t="shared" ref="Z1013:AL1013" si="3055">Z1012</f>
        <v>0</v>
      </c>
      <c r="AA1013" s="435">
        <f t="shared" si="3055"/>
        <v>0</v>
      </c>
      <c r="AB1013" s="435">
        <f t="shared" si="3055"/>
        <v>0</v>
      </c>
      <c r="AC1013" s="435">
        <f t="shared" si="3055"/>
        <v>0</v>
      </c>
      <c r="AD1013" s="435">
        <f t="shared" si="3055"/>
        <v>0</v>
      </c>
      <c r="AE1013" s="435">
        <f t="shared" si="3055"/>
        <v>0</v>
      </c>
      <c r="AF1013" s="435">
        <f t="shared" si="3055"/>
        <v>0</v>
      </c>
      <c r="AG1013" s="435">
        <f t="shared" si="3055"/>
        <v>0</v>
      </c>
      <c r="AH1013" s="435">
        <f t="shared" si="3055"/>
        <v>0</v>
      </c>
      <c r="AI1013" s="435">
        <f t="shared" si="3055"/>
        <v>0</v>
      </c>
      <c r="AJ1013" s="435">
        <f t="shared" si="3055"/>
        <v>0</v>
      </c>
      <c r="AK1013" s="435">
        <f t="shared" si="3055"/>
        <v>0</v>
      </c>
      <c r="AL1013" s="435">
        <f t="shared" si="3055"/>
        <v>0</v>
      </c>
      <c r="AM1013" s="331"/>
    </row>
    <row r="1014" spans="1:39" ht="15" hidden="1" outlineLevel="1">
      <c r="A1014" s="560"/>
      <c r="B1014" s="918"/>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446"/>
      <c r="Z1014" s="449"/>
      <c r="AA1014" s="449"/>
      <c r="AB1014" s="449"/>
      <c r="AC1014" s="449"/>
      <c r="AD1014" s="449"/>
      <c r="AE1014" s="449"/>
      <c r="AF1014" s="449"/>
      <c r="AG1014" s="449"/>
      <c r="AH1014" s="449"/>
      <c r="AI1014" s="449"/>
      <c r="AJ1014" s="449"/>
      <c r="AK1014" s="449"/>
      <c r="AL1014" s="449"/>
      <c r="AM1014" s="331"/>
    </row>
    <row r="1015" spans="1:39" ht="15" hidden="1" outlineLevel="1">
      <c r="A1015" s="560">
        <v>18</v>
      </c>
      <c r="B1015" s="954" t="s">
        <v>110</v>
      </c>
      <c r="C1015" s="316" t="s">
        <v>25</v>
      </c>
      <c r="D1015" s="320"/>
      <c r="E1015" s="320"/>
      <c r="F1015" s="320"/>
      <c r="G1015" s="320"/>
      <c r="H1015" s="320"/>
      <c r="I1015" s="320"/>
      <c r="J1015" s="320"/>
      <c r="K1015" s="320"/>
      <c r="L1015" s="320"/>
      <c r="M1015" s="320"/>
      <c r="N1015" s="320">
        <v>0</v>
      </c>
      <c r="O1015" s="320"/>
      <c r="P1015" s="320"/>
      <c r="Q1015" s="320"/>
      <c r="R1015" s="320"/>
      <c r="S1015" s="320"/>
      <c r="T1015" s="320"/>
      <c r="U1015" s="320"/>
      <c r="V1015" s="320"/>
      <c r="W1015" s="320"/>
      <c r="X1015" s="320"/>
      <c r="Y1015" s="450"/>
      <c r="Z1015" s="434"/>
      <c r="AA1015" s="434"/>
      <c r="AB1015" s="434"/>
      <c r="AC1015" s="434"/>
      <c r="AD1015" s="434"/>
      <c r="AE1015" s="434"/>
      <c r="AF1015" s="439"/>
      <c r="AG1015" s="439"/>
      <c r="AH1015" s="439"/>
      <c r="AI1015" s="439"/>
      <c r="AJ1015" s="439"/>
      <c r="AK1015" s="439"/>
      <c r="AL1015" s="439"/>
      <c r="AM1015" s="321">
        <f>SUM(Y1015:AL1015)</f>
        <v>0</v>
      </c>
    </row>
    <row r="1016" spans="1:39" ht="15" hidden="1" outlineLevel="1">
      <c r="A1016" s="560"/>
      <c r="B1016" s="918" t="s">
        <v>345</v>
      </c>
      <c r="C1016" s="316" t="s">
        <v>164</v>
      </c>
      <c r="D1016" s="320"/>
      <c r="E1016" s="320"/>
      <c r="F1016" s="320"/>
      <c r="G1016" s="320"/>
      <c r="H1016" s="320"/>
      <c r="I1016" s="320"/>
      <c r="J1016" s="320"/>
      <c r="K1016" s="320"/>
      <c r="L1016" s="320"/>
      <c r="M1016" s="320"/>
      <c r="N1016" s="320">
        <f>N1015</f>
        <v>0</v>
      </c>
      <c r="O1016" s="320"/>
      <c r="P1016" s="320"/>
      <c r="Q1016" s="320"/>
      <c r="R1016" s="320"/>
      <c r="S1016" s="320"/>
      <c r="T1016" s="320"/>
      <c r="U1016" s="320"/>
      <c r="V1016" s="320"/>
      <c r="W1016" s="320"/>
      <c r="X1016" s="320"/>
      <c r="Y1016" s="435">
        <f>Y1015</f>
        <v>0</v>
      </c>
      <c r="Z1016" s="435">
        <f t="shared" ref="Z1016:AL1016" si="3056">Z1015</f>
        <v>0</v>
      </c>
      <c r="AA1016" s="435">
        <f t="shared" si="3056"/>
        <v>0</v>
      </c>
      <c r="AB1016" s="435">
        <f t="shared" si="3056"/>
        <v>0</v>
      </c>
      <c r="AC1016" s="435">
        <f t="shared" si="3056"/>
        <v>0</v>
      </c>
      <c r="AD1016" s="435">
        <f t="shared" si="3056"/>
        <v>0</v>
      </c>
      <c r="AE1016" s="435">
        <f t="shared" si="3056"/>
        <v>0</v>
      </c>
      <c r="AF1016" s="435">
        <f t="shared" si="3056"/>
        <v>0</v>
      </c>
      <c r="AG1016" s="435">
        <f t="shared" si="3056"/>
        <v>0</v>
      </c>
      <c r="AH1016" s="435">
        <f t="shared" si="3056"/>
        <v>0</v>
      </c>
      <c r="AI1016" s="435">
        <f t="shared" si="3056"/>
        <v>0</v>
      </c>
      <c r="AJ1016" s="435">
        <f t="shared" si="3056"/>
        <v>0</v>
      </c>
      <c r="AK1016" s="435">
        <f t="shared" si="3056"/>
        <v>0</v>
      </c>
      <c r="AL1016" s="435">
        <f t="shared" si="3056"/>
        <v>0</v>
      </c>
      <c r="AM1016" s="331"/>
    </row>
    <row r="1017" spans="1:39" ht="15" hidden="1" outlineLevel="1">
      <c r="A1017" s="560"/>
      <c r="B1017" s="1004"/>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447"/>
      <c r="Z1017" s="448"/>
      <c r="AA1017" s="448"/>
      <c r="AB1017" s="448"/>
      <c r="AC1017" s="448"/>
      <c r="AD1017" s="448"/>
      <c r="AE1017" s="448"/>
      <c r="AF1017" s="448"/>
      <c r="AG1017" s="448"/>
      <c r="AH1017" s="448"/>
      <c r="AI1017" s="448"/>
      <c r="AJ1017" s="448"/>
      <c r="AK1017" s="448"/>
      <c r="AL1017" s="448"/>
      <c r="AM1017" s="322"/>
    </row>
    <row r="1018" spans="1:39" ht="15" hidden="1" outlineLevel="1">
      <c r="A1018" s="560">
        <v>19</v>
      </c>
      <c r="B1018" s="954" t="s">
        <v>112</v>
      </c>
      <c r="C1018" s="316" t="s">
        <v>25</v>
      </c>
      <c r="D1018" s="320"/>
      <c r="E1018" s="320"/>
      <c r="F1018" s="320"/>
      <c r="G1018" s="320"/>
      <c r="H1018" s="320"/>
      <c r="I1018" s="320"/>
      <c r="J1018" s="320"/>
      <c r="K1018" s="320"/>
      <c r="L1018" s="320"/>
      <c r="M1018" s="320"/>
      <c r="N1018" s="320">
        <v>0</v>
      </c>
      <c r="O1018" s="320"/>
      <c r="P1018" s="320"/>
      <c r="Q1018" s="320"/>
      <c r="R1018" s="320"/>
      <c r="S1018" s="320"/>
      <c r="T1018" s="320"/>
      <c r="U1018" s="320"/>
      <c r="V1018" s="320"/>
      <c r="W1018" s="320"/>
      <c r="X1018" s="320"/>
      <c r="Y1018" s="450"/>
      <c r="Z1018" s="434"/>
      <c r="AA1018" s="434"/>
      <c r="AB1018" s="434"/>
      <c r="AC1018" s="434"/>
      <c r="AD1018" s="434"/>
      <c r="AE1018" s="434"/>
      <c r="AF1018" s="439"/>
      <c r="AG1018" s="439"/>
      <c r="AH1018" s="439"/>
      <c r="AI1018" s="439"/>
      <c r="AJ1018" s="439"/>
      <c r="AK1018" s="439"/>
      <c r="AL1018" s="439"/>
      <c r="AM1018" s="321">
        <f>SUM(Y1018:AL1018)</f>
        <v>0</v>
      </c>
    </row>
    <row r="1019" spans="1:39" ht="15" hidden="1" outlineLevel="1">
      <c r="A1019" s="560"/>
      <c r="B1019" s="918" t="s">
        <v>345</v>
      </c>
      <c r="C1019" s="316" t="s">
        <v>164</v>
      </c>
      <c r="D1019" s="320"/>
      <c r="E1019" s="320"/>
      <c r="F1019" s="320"/>
      <c r="G1019" s="320"/>
      <c r="H1019" s="320"/>
      <c r="I1019" s="320"/>
      <c r="J1019" s="320"/>
      <c r="K1019" s="320"/>
      <c r="L1019" s="320"/>
      <c r="M1019" s="320"/>
      <c r="N1019" s="320">
        <f>N1018</f>
        <v>0</v>
      </c>
      <c r="O1019" s="320"/>
      <c r="P1019" s="320"/>
      <c r="Q1019" s="320"/>
      <c r="R1019" s="320"/>
      <c r="S1019" s="320"/>
      <c r="T1019" s="320"/>
      <c r="U1019" s="320"/>
      <c r="V1019" s="320"/>
      <c r="W1019" s="320"/>
      <c r="X1019" s="320"/>
      <c r="Y1019" s="435">
        <f>Y1018</f>
        <v>0</v>
      </c>
      <c r="Z1019" s="435">
        <f t="shared" ref="Z1019:AL1019" si="3057">Z1018</f>
        <v>0</v>
      </c>
      <c r="AA1019" s="435">
        <f t="shared" si="3057"/>
        <v>0</v>
      </c>
      <c r="AB1019" s="435">
        <f t="shared" si="3057"/>
        <v>0</v>
      </c>
      <c r="AC1019" s="435">
        <f t="shared" si="3057"/>
        <v>0</v>
      </c>
      <c r="AD1019" s="435">
        <f t="shared" si="3057"/>
        <v>0</v>
      </c>
      <c r="AE1019" s="435">
        <f t="shared" si="3057"/>
        <v>0</v>
      </c>
      <c r="AF1019" s="435">
        <f t="shared" si="3057"/>
        <v>0</v>
      </c>
      <c r="AG1019" s="435">
        <f t="shared" si="3057"/>
        <v>0</v>
      </c>
      <c r="AH1019" s="435">
        <f t="shared" si="3057"/>
        <v>0</v>
      </c>
      <c r="AI1019" s="435">
        <f t="shared" si="3057"/>
        <v>0</v>
      </c>
      <c r="AJ1019" s="435">
        <f t="shared" si="3057"/>
        <v>0</v>
      </c>
      <c r="AK1019" s="435">
        <f t="shared" si="3057"/>
        <v>0</v>
      </c>
      <c r="AL1019" s="435">
        <f t="shared" si="3057"/>
        <v>0</v>
      </c>
      <c r="AM1019" s="322"/>
    </row>
    <row r="1020" spans="1:39" ht="15" hidden="1" outlineLevel="1">
      <c r="A1020" s="560"/>
      <c r="B1020" s="1004"/>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436"/>
      <c r="Z1020" s="436"/>
      <c r="AA1020" s="436"/>
      <c r="AB1020" s="436"/>
      <c r="AC1020" s="436"/>
      <c r="AD1020" s="436"/>
      <c r="AE1020" s="436"/>
      <c r="AF1020" s="436"/>
      <c r="AG1020" s="436"/>
      <c r="AH1020" s="436"/>
      <c r="AI1020" s="436"/>
      <c r="AJ1020" s="436"/>
      <c r="AK1020" s="436"/>
      <c r="AL1020" s="436"/>
      <c r="AM1020" s="331"/>
    </row>
    <row r="1021" spans="1:39" ht="15" hidden="1" outlineLevel="1">
      <c r="A1021" s="560">
        <v>20</v>
      </c>
      <c r="B1021" s="954" t="s">
        <v>111</v>
      </c>
      <c r="C1021" s="316" t="s">
        <v>25</v>
      </c>
      <c r="D1021" s="320"/>
      <c r="E1021" s="320"/>
      <c r="F1021" s="320"/>
      <c r="G1021" s="320"/>
      <c r="H1021" s="320"/>
      <c r="I1021" s="320"/>
      <c r="J1021" s="320"/>
      <c r="K1021" s="320"/>
      <c r="L1021" s="320"/>
      <c r="M1021" s="320"/>
      <c r="N1021" s="320">
        <v>0</v>
      </c>
      <c r="O1021" s="320"/>
      <c r="P1021" s="320"/>
      <c r="Q1021" s="320"/>
      <c r="R1021" s="320"/>
      <c r="S1021" s="320"/>
      <c r="T1021" s="320"/>
      <c r="U1021" s="320"/>
      <c r="V1021" s="320"/>
      <c r="W1021" s="320"/>
      <c r="X1021" s="320"/>
      <c r="Y1021" s="450"/>
      <c r="Z1021" s="434"/>
      <c r="AA1021" s="434"/>
      <c r="AB1021" s="434"/>
      <c r="AC1021" s="434"/>
      <c r="AD1021" s="434"/>
      <c r="AE1021" s="434"/>
      <c r="AF1021" s="439"/>
      <c r="AG1021" s="439"/>
      <c r="AH1021" s="439"/>
      <c r="AI1021" s="439"/>
      <c r="AJ1021" s="439"/>
      <c r="AK1021" s="439"/>
      <c r="AL1021" s="439"/>
      <c r="AM1021" s="321">
        <f>SUM(Y1021:AL1021)</f>
        <v>0</v>
      </c>
    </row>
    <row r="1022" spans="1:39" ht="15" hidden="1" outlineLevel="1">
      <c r="A1022" s="560"/>
      <c r="B1022" s="918" t="s">
        <v>345</v>
      </c>
      <c r="C1022" s="316" t="s">
        <v>164</v>
      </c>
      <c r="D1022" s="320"/>
      <c r="E1022" s="320"/>
      <c r="F1022" s="320"/>
      <c r="G1022" s="320"/>
      <c r="H1022" s="320"/>
      <c r="I1022" s="320"/>
      <c r="J1022" s="320"/>
      <c r="K1022" s="320"/>
      <c r="L1022" s="320"/>
      <c r="M1022" s="320"/>
      <c r="N1022" s="320">
        <f>N1021</f>
        <v>0</v>
      </c>
      <c r="O1022" s="320"/>
      <c r="P1022" s="320"/>
      <c r="Q1022" s="320"/>
      <c r="R1022" s="320"/>
      <c r="S1022" s="320"/>
      <c r="T1022" s="320"/>
      <c r="U1022" s="320"/>
      <c r="V1022" s="320"/>
      <c r="W1022" s="320"/>
      <c r="X1022" s="320"/>
      <c r="Y1022" s="435">
        <f t="shared" ref="Y1022:AL1022" si="3058">Y1021</f>
        <v>0</v>
      </c>
      <c r="Z1022" s="435">
        <f t="shared" si="3058"/>
        <v>0</v>
      </c>
      <c r="AA1022" s="435">
        <f t="shared" si="3058"/>
        <v>0</v>
      </c>
      <c r="AB1022" s="435">
        <f t="shared" si="3058"/>
        <v>0</v>
      </c>
      <c r="AC1022" s="435">
        <f t="shared" si="3058"/>
        <v>0</v>
      </c>
      <c r="AD1022" s="435">
        <f t="shared" si="3058"/>
        <v>0</v>
      </c>
      <c r="AE1022" s="435">
        <f t="shared" si="3058"/>
        <v>0</v>
      </c>
      <c r="AF1022" s="435">
        <f t="shared" si="3058"/>
        <v>0</v>
      </c>
      <c r="AG1022" s="435">
        <f t="shared" si="3058"/>
        <v>0</v>
      </c>
      <c r="AH1022" s="435">
        <f t="shared" si="3058"/>
        <v>0</v>
      </c>
      <c r="AI1022" s="435">
        <f t="shared" si="3058"/>
        <v>0</v>
      </c>
      <c r="AJ1022" s="435">
        <f t="shared" si="3058"/>
        <v>0</v>
      </c>
      <c r="AK1022" s="435">
        <f t="shared" si="3058"/>
        <v>0</v>
      </c>
      <c r="AL1022" s="435">
        <f t="shared" si="3058"/>
        <v>0</v>
      </c>
      <c r="AM1022" s="331"/>
    </row>
    <row r="1023" spans="1:39" ht="15.6" hidden="1" outlineLevel="1">
      <c r="A1023" s="560"/>
      <c r="B1023" s="1005"/>
      <c r="C1023" s="325"/>
      <c r="D1023" s="316"/>
      <c r="E1023" s="316"/>
      <c r="F1023" s="316"/>
      <c r="G1023" s="316"/>
      <c r="H1023" s="316"/>
      <c r="I1023" s="316"/>
      <c r="J1023" s="316"/>
      <c r="K1023" s="316"/>
      <c r="L1023" s="316"/>
      <c r="M1023" s="316"/>
      <c r="N1023" s="325"/>
      <c r="O1023" s="316"/>
      <c r="P1023" s="316"/>
      <c r="Q1023" s="316"/>
      <c r="R1023" s="316"/>
      <c r="S1023" s="316"/>
      <c r="T1023" s="316"/>
      <c r="U1023" s="316"/>
      <c r="V1023" s="316"/>
      <c r="W1023" s="316"/>
      <c r="X1023" s="316"/>
      <c r="Y1023" s="436"/>
      <c r="Z1023" s="436"/>
      <c r="AA1023" s="436"/>
      <c r="AB1023" s="436"/>
      <c r="AC1023" s="436"/>
      <c r="AD1023" s="436"/>
      <c r="AE1023" s="436"/>
      <c r="AF1023" s="436"/>
      <c r="AG1023" s="436"/>
      <c r="AH1023" s="436"/>
      <c r="AI1023" s="436"/>
      <c r="AJ1023" s="436"/>
      <c r="AK1023" s="436"/>
      <c r="AL1023" s="436"/>
      <c r="AM1023" s="331"/>
    </row>
    <row r="1024" spans="1:39" ht="15.6" hidden="1" outlineLevel="1">
      <c r="A1024" s="560"/>
      <c r="B1024" s="995" t="s">
        <v>515</v>
      </c>
      <c r="C1024" s="316"/>
      <c r="D1024" s="316"/>
      <c r="E1024" s="316"/>
      <c r="F1024" s="316"/>
      <c r="G1024" s="316"/>
      <c r="H1024" s="316"/>
      <c r="I1024" s="316"/>
      <c r="J1024" s="316"/>
      <c r="K1024" s="316"/>
      <c r="L1024" s="316"/>
      <c r="M1024" s="316"/>
      <c r="N1024" s="316"/>
      <c r="O1024" s="316"/>
      <c r="P1024" s="316"/>
      <c r="Q1024" s="316"/>
      <c r="R1024" s="316"/>
      <c r="S1024" s="316"/>
      <c r="T1024" s="316"/>
      <c r="U1024" s="316"/>
      <c r="V1024" s="316"/>
      <c r="W1024" s="316"/>
      <c r="X1024" s="316"/>
      <c r="Y1024" s="446"/>
      <c r="Z1024" s="449"/>
      <c r="AA1024" s="449"/>
      <c r="AB1024" s="449"/>
      <c r="AC1024" s="449"/>
      <c r="AD1024" s="449"/>
      <c r="AE1024" s="449"/>
      <c r="AF1024" s="449"/>
      <c r="AG1024" s="449"/>
      <c r="AH1024" s="449"/>
      <c r="AI1024" s="449"/>
      <c r="AJ1024" s="449"/>
      <c r="AK1024" s="449"/>
      <c r="AL1024" s="449"/>
      <c r="AM1024" s="331"/>
    </row>
    <row r="1025" spans="1:39" ht="15.6" hidden="1" outlineLevel="1">
      <c r="A1025" s="560"/>
      <c r="B1025" s="1016" t="s">
        <v>511</v>
      </c>
      <c r="C1025" s="316"/>
      <c r="D1025" s="316"/>
      <c r="E1025" s="316"/>
      <c r="F1025" s="316"/>
      <c r="G1025" s="316"/>
      <c r="H1025" s="316"/>
      <c r="I1025" s="316"/>
      <c r="J1025" s="316"/>
      <c r="K1025" s="316"/>
      <c r="L1025" s="316"/>
      <c r="M1025" s="316"/>
      <c r="N1025" s="316"/>
      <c r="O1025" s="316"/>
      <c r="P1025" s="316"/>
      <c r="Q1025" s="316"/>
      <c r="R1025" s="316"/>
      <c r="S1025" s="316"/>
      <c r="T1025" s="316"/>
      <c r="U1025" s="316"/>
      <c r="V1025" s="316"/>
      <c r="W1025" s="316"/>
      <c r="X1025" s="316"/>
      <c r="Y1025" s="446"/>
      <c r="Z1025" s="449"/>
      <c r="AA1025" s="449"/>
      <c r="AB1025" s="449"/>
      <c r="AC1025" s="449"/>
      <c r="AD1025" s="449"/>
      <c r="AE1025" s="449"/>
      <c r="AF1025" s="449"/>
      <c r="AG1025" s="449"/>
      <c r="AH1025" s="449"/>
      <c r="AI1025" s="449"/>
      <c r="AJ1025" s="449"/>
      <c r="AK1025" s="449"/>
      <c r="AL1025" s="449"/>
      <c r="AM1025" s="331"/>
    </row>
    <row r="1026" spans="1:39" ht="15" hidden="1" customHeight="1" outlineLevel="1">
      <c r="A1026" s="560">
        <v>21</v>
      </c>
      <c r="B1026" s="954" t="s">
        <v>114</v>
      </c>
      <c r="C1026" s="316" t="s">
        <v>25</v>
      </c>
      <c r="D1026" s="320"/>
      <c r="E1026" s="320"/>
      <c r="F1026" s="320"/>
      <c r="G1026" s="320"/>
      <c r="H1026" s="320"/>
      <c r="I1026" s="320"/>
      <c r="J1026" s="320"/>
      <c r="K1026" s="320"/>
      <c r="L1026" s="320"/>
      <c r="M1026" s="320"/>
      <c r="N1026" s="316"/>
      <c r="O1026" s="320"/>
      <c r="P1026" s="320"/>
      <c r="Q1026" s="320"/>
      <c r="R1026" s="320"/>
      <c r="S1026" s="320"/>
      <c r="T1026" s="320"/>
      <c r="U1026" s="320"/>
      <c r="V1026" s="320"/>
      <c r="W1026" s="320"/>
      <c r="X1026" s="320"/>
      <c r="Y1026" s="434"/>
      <c r="Z1026" s="434"/>
      <c r="AA1026" s="434"/>
      <c r="AB1026" s="434"/>
      <c r="AC1026" s="434"/>
      <c r="AD1026" s="434"/>
      <c r="AE1026" s="434"/>
      <c r="AF1026" s="434"/>
      <c r="AG1026" s="434"/>
      <c r="AH1026" s="434"/>
      <c r="AI1026" s="434"/>
      <c r="AJ1026" s="434"/>
      <c r="AK1026" s="434"/>
      <c r="AL1026" s="434"/>
      <c r="AM1026" s="321">
        <f>SUM(Y1026:AL1026)</f>
        <v>0</v>
      </c>
    </row>
    <row r="1027" spans="1:39" ht="15" hidden="1" customHeight="1" outlineLevel="1">
      <c r="A1027" s="560"/>
      <c r="B1027" s="918" t="s">
        <v>349</v>
      </c>
      <c r="C1027" s="316" t="s">
        <v>164</v>
      </c>
      <c r="D1027" s="320"/>
      <c r="E1027" s="320"/>
      <c r="F1027" s="320"/>
      <c r="G1027" s="320"/>
      <c r="H1027" s="320"/>
      <c r="I1027" s="320"/>
      <c r="J1027" s="320"/>
      <c r="K1027" s="320"/>
      <c r="L1027" s="320"/>
      <c r="M1027" s="320"/>
      <c r="N1027" s="316"/>
      <c r="O1027" s="320"/>
      <c r="P1027" s="320"/>
      <c r="Q1027" s="320"/>
      <c r="R1027" s="320"/>
      <c r="S1027" s="320"/>
      <c r="T1027" s="320"/>
      <c r="U1027" s="320"/>
      <c r="V1027" s="320"/>
      <c r="W1027" s="320"/>
      <c r="X1027" s="320"/>
      <c r="Y1027" s="435">
        <f>Y1026</f>
        <v>0</v>
      </c>
      <c r="Z1027" s="435">
        <f t="shared" ref="Z1027" si="3059">Z1026</f>
        <v>0</v>
      </c>
      <c r="AA1027" s="435">
        <f t="shared" ref="AA1027" si="3060">AA1026</f>
        <v>0</v>
      </c>
      <c r="AB1027" s="435">
        <f t="shared" ref="AB1027" si="3061">AB1026</f>
        <v>0</v>
      </c>
      <c r="AC1027" s="435">
        <f t="shared" ref="AC1027" si="3062">AC1026</f>
        <v>0</v>
      </c>
      <c r="AD1027" s="435">
        <f t="shared" ref="AD1027" si="3063">AD1026</f>
        <v>0</v>
      </c>
      <c r="AE1027" s="435">
        <f t="shared" ref="AE1027" si="3064">AE1026</f>
        <v>0</v>
      </c>
      <c r="AF1027" s="435">
        <f t="shared" ref="AF1027" si="3065">AF1026</f>
        <v>0</v>
      </c>
      <c r="AG1027" s="435">
        <f t="shared" ref="AG1027" si="3066">AG1026</f>
        <v>0</v>
      </c>
      <c r="AH1027" s="435">
        <f t="shared" ref="AH1027" si="3067">AH1026</f>
        <v>0</v>
      </c>
      <c r="AI1027" s="435">
        <f t="shared" ref="AI1027" si="3068">AI1026</f>
        <v>0</v>
      </c>
      <c r="AJ1027" s="435">
        <f t="shared" ref="AJ1027" si="3069">AJ1026</f>
        <v>0</v>
      </c>
      <c r="AK1027" s="435">
        <f t="shared" ref="AK1027" si="3070">AK1026</f>
        <v>0</v>
      </c>
      <c r="AL1027" s="435">
        <f t="shared" ref="AL1027" si="3071">AL1026</f>
        <v>0</v>
      </c>
      <c r="AM1027" s="331"/>
    </row>
    <row r="1028" spans="1:39" ht="15" hidden="1" customHeight="1" outlineLevel="1">
      <c r="A1028" s="560"/>
      <c r="B1028" s="918"/>
      <c r="C1028" s="316"/>
      <c r="D1028" s="316"/>
      <c r="E1028" s="316"/>
      <c r="F1028" s="316"/>
      <c r="G1028" s="316"/>
      <c r="H1028" s="316"/>
      <c r="I1028" s="316"/>
      <c r="J1028" s="316"/>
      <c r="K1028" s="316"/>
      <c r="L1028" s="316"/>
      <c r="M1028" s="316"/>
      <c r="N1028" s="316"/>
      <c r="O1028" s="316"/>
      <c r="P1028" s="316"/>
      <c r="Q1028" s="316"/>
      <c r="R1028" s="316"/>
      <c r="S1028" s="316"/>
      <c r="T1028" s="316"/>
      <c r="U1028" s="316"/>
      <c r="V1028" s="316"/>
      <c r="W1028" s="316"/>
      <c r="X1028" s="316"/>
      <c r="Y1028" s="446"/>
      <c r="Z1028" s="449"/>
      <c r="AA1028" s="449"/>
      <c r="AB1028" s="449"/>
      <c r="AC1028" s="449"/>
      <c r="AD1028" s="449"/>
      <c r="AE1028" s="449"/>
      <c r="AF1028" s="449"/>
      <c r="AG1028" s="449"/>
      <c r="AH1028" s="449"/>
      <c r="AI1028" s="449"/>
      <c r="AJ1028" s="449"/>
      <c r="AK1028" s="449"/>
      <c r="AL1028" s="449"/>
      <c r="AM1028" s="331"/>
    </row>
    <row r="1029" spans="1:39" ht="15" hidden="1" customHeight="1" outlineLevel="1">
      <c r="A1029" s="560">
        <v>22</v>
      </c>
      <c r="B1029" s="954" t="s">
        <v>115</v>
      </c>
      <c r="C1029" s="316" t="s">
        <v>25</v>
      </c>
      <c r="D1029" s="320"/>
      <c r="E1029" s="320"/>
      <c r="F1029" s="320"/>
      <c r="G1029" s="320"/>
      <c r="H1029" s="320"/>
      <c r="I1029" s="320"/>
      <c r="J1029" s="320"/>
      <c r="K1029" s="320"/>
      <c r="L1029" s="320"/>
      <c r="M1029" s="320"/>
      <c r="N1029" s="316"/>
      <c r="O1029" s="320"/>
      <c r="P1029" s="320"/>
      <c r="Q1029" s="320"/>
      <c r="R1029" s="320"/>
      <c r="S1029" s="320"/>
      <c r="T1029" s="320"/>
      <c r="U1029" s="320"/>
      <c r="V1029" s="320"/>
      <c r="W1029" s="320"/>
      <c r="X1029" s="320"/>
      <c r="Y1029" s="434"/>
      <c r="Z1029" s="434"/>
      <c r="AA1029" s="434"/>
      <c r="AB1029" s="434"/>
      <c r="AC1029" s="434"/>
      <c r="AD1029" s="434"/>
      <c r="AE1029" s="434"/>
      <c r="AF1029" s="434"/>
      <c r="AG1029" s="434"/>
      <c r="AH1029" s="434"/>
      <c r="AI1029" s="434"/>
      <c r="AJ1029" s="434"/>
      <c r="AK1029" s="434"/>
      <c r="AL1029" s="434"/>
      <c r="AM1029" s="321">
        <f>SUM(Y1029:AL1029)</f>
        <v>0</v>
      </c>
    </row>
    <row r="1030" spans="1:39" ht="15" hidden="1" customHeight="1" outlineLevel="1">
      <c r="A1030" s="560"/>
      <c r="B1030" s="918" t="s">
        <v>349</v>
      </c>
      <c r="C1030" s="316" t="s">
        <v>164</v>
      </c>
      <c r="D1030" s="320"/>
      <c r="E1030" s="320"/>
      <c r="F1030" s="320"/>
      <c r="G1030" s="320"/>
      <c r="H1030" s="320"/>
      <c r="I1030" s="320"/>
      <c r="J1030" s="320"/>
      <c r="K1030" s="320"/>
      <c r="L1030" s="320"/>
      <c r="M1030" s="320"/>
      <c r="N1030" s="316"/>
      <c r="O1030" s="320"/>
      <c r="P1030" s="320"/>
      <c r="Q1030" s="320"/>
      <c r="R1030" s="320"/>
      <c r="S1030" s="320"/>
      <c r="T1030" s="320"/>
      <c r="U1030" s="320"/>
      <c r="V1030" s="320"/>
      <c r="W1030" s="320"/>
      <c r="X1030" s="320"/>
      <c r="Y1030" s="435">
        <f>Y1029</f>
        <v>0</v>
      </c>
      <c r="Z1030" s="435">
        <f t="shared" ref="Z1030" si="3072">Z1029</f>
        <v>0</v>
      </c>
      <c r="AA1030" s="435">
        <f t="shared" ref="AA1030" si="3073">AA1029</f>
        <v>0</v>
      </c>
      <c r="AB1030" s="435">
        <f t="shared" ref="AB1030" si="3074">AB1029</f>
        <v>0</v>
      </c>
      <c r="AC1030" s="435">
        <f t="shared" ref="AC1030" si="3075">AC1029</f>
        <v>0</v>
      </c>
      <c r="AD1030" s="435">
        <f t="shared" ref="AD1030" si="3076">AD1029</f>
        <v>0</v>
      </c>
      <c r="AE1030" s="435">
        <f t="shared" ref="AE1030" si="3077">AE1029</f>
        <v>0</v>
      </c>
      <c r="AF1030" s="435">
        <f t="shared" ref="AF1030" si="3078">AF1029</f>
        <v>0</v>
      </c>
      <c r="AG1030" s="435">
        <f t="shared" ref="AG1030" si="3079">AG1029</f>
        <v>0</v>
      </c>
      <c r="AH1030" s="435">
        <f t="shared" ref="AH1030" si="3080">AH1029</f>
        <v>0</v>
      </c>
      <c r="AI1030" s="435">
        <f t="shared" ref="AI1030" si="3081">AI1029</f>
        <v>0</v>
      </c>
      <c r="AJ1030" s="435">
        <f t="shared" ref="AJ1030" si="3082">AJ1029</f>
        <v>0</v>
      </c>
      <c r="AK1030" s="435">
        <f t="shared" ref="AK1030" si="3083">AK1029</f>
        <v>0</v>
      </c>
      <c r="AL1030" s="435">
        <f t="shared" ref="AL1030" si="3084">AL1029</f>
        <v>0</v>
      </c>
      <c r="AM1030" s="331"/>
    </row>
    <row r="1031" spans="1:39" ht="15" hidden="1" customHeight="1" outlineLevel="1">
      <c r="A1031" s="560"/>
      <c r="B1031" s="918"/>
      <c r="C1031" s="316"/>
      <c r="D1031" s="316"/>
      <c r="E1031" s="316"/>
      <c r="F1031" s="316"/>
      <c r="G1031" s="316"/>
      <c r="H1031" s="316"/>
      <c r="I1031" s="316"/>
      <c r="J1031" s="316"/>
      <c r="K1031" s="316"/>
      <c r="L1031" s="316"/>
      <c r="M1031" s="316"/>
      <c r="N1031" s="316"/>
      <c r="O1031" s="316"/>
      <c r="P1031" s="316"/>
      <c r="Q1031" s="316"/>
      <c r="R1031" s="316"/>
      <c r="S1031" s="316"/>
      <c r="T1031" s="316"/>
      <c r="U1031" s="316"/>
      <c r="V1031" s="316"/>
      <c r="W1031" s="316"/>
      <c r="X1031" s="316"/>
      <c r="Y1031" s="446"/>
      <c r="Z1031" s="449"/>
      <c r="AA1031" s="449"/>
      <c r="AB1031" s="449"/>
      <c r="AC1031" s="449"/>
      <c r="AD1031" s="449"/>
      <c r="AE1031" s="449"/>
      <c r="AF1031" s="449"/>
      <c r="AG1031" s="449"/>
      <c r="AH1031" s="449"/>
      <c r="AI1031" s="449"/>
      <c r="AJ1031" s="449"/>
      <c r="AK1031" s="449"/>
      <c r="AL1031" s="449"/>
      <c r="AM1031" s="331"/>
    </row>
    <row r="1032" spans="1:39" ht="15" hidden="1" customHeight="1" outlineLevel="1">
      <c r="A1032" s="560">
        <v>23</v>
      </c>
      <c r="B1032" s="954" t="s">
        <v>116</v>
      </c>
      <c r="C1032" s="316" t="s">
        <v>25</v>
      </c>
      <c r="D1032" s="320"/>
      <c r="E1032" s="320"/>
      <c r="F1032" s="320"/>
      <c r="G1032" s="320"/>
      <c r="H1032" s="320"/>
      <c r="I1032" s="320"/>
      <c r="J1032" s="320"/>
      <c r="K1032" s="320"/>
      <c r="L1032" s="320"/>
      <c r="M1032" s="320"/>
      <c r="N1032" s="316"/>
      <c r="O1032" s="320"/>
      <c r="P1032" s="320"/>
      <c r="Q1032" s="320"/>
      <c r="R1032" s="320"/>
      <c r="S1032" s="320"/>
      <c r="T1032" s="320"/>
      <c r="U1032" s="320"/>
      <c r="V1032" s="320"/>
      <c r="W1032" s="320"/>
      <c r="X1032" s="320"/>
      <c r="Y1032" s="434"/>
      <c r="Z1032" s="434"/>
      <c r="AA1032" s="434"/>
      <c r="AB1032" s="434"/>
      <c r="AC1032" s="434"/>
      <c r="AD1032" s="434"/>
      <c r="AE1032" s="434"/>
      <c r="AF1032" s="434"/>
      <c r="AG1032" s="434"/>
      <c r="AH1032" s="434"/>
      <c r="AI1032" s="434"/>
      <c r="AJ1032" s="434"/>
      <c r="AK1032" s="434"/>
      <c r="AL1032" s="434"/>
      <c r="AM1032" s="321">
        <f>SUM(Y1032:AL1032)</f>
        <v>0</v>
      </c>
    </row>
    <row r="1033" spans="1:39" ht="15" hidden="1" customHeight="1" outlineLevel="1">
      <c r="A1033" s="560"/>
      <c r="B1033" s="918" t="s">
        <v>349</v>
      </c>
      <c r="C1033" s="316" t="s">
        <v>164</v>
      </c>
      <c r="D1033" s="320"/>
      <c r="E1033" s="320"/>
      <c r="F1033" s="320"/>
      <c r="G1033" s="320"/>
      <c r="H1033" s="320"/>
      <c r="I1033" s="320"/>
      <c r="J1033" s="320"/>
      <c r="K1033" s="320"/>
      <c r="L1033" s="320"/>
      <c r="M1033" s="320"/>
      <c r="N1033" s="316"/>
      <c r="O1033" s="320"/>
      <c r="P1033" s="320"/>
      <c r="Q1033" s="320"/>
      <c r="R1033" s="320"/>
      <c r="S1033" s="320"/>
      <c r="T1033" s="320"/>
      <c r="U1033" s="320"/>
      <c r="V1033" s="320"/>
      <c r="W1033" s="320"/>
      <c r="X1033" s="320"/>
      <c r="Y1033" s="435">
        <f>Y1032</f>
        <v>0</v>
      </c>
      <c r="Z1033" s="435">
        <f t="shared" ref="Z1033" si="3085">Z1032</f>
        <v>0</v>
      </c>
      <c r="AA1033" s="435">
        <f t="shared" ref="AA1033" si="3086">AA1032</f>
        <v>0</v>
      </c>
      <c r="AB1033" s="435">
        <f t="shared" ref="AB1033" si="3087">AB1032</f>
        <v>0</v>
      </c>
      <c r="AC1033" s="435">
        <f t="shared" ref="AC1033" si="3088">AC1032</f>
        <v>0</v>
      </c>
      <c r="AD1033" s="435">
        <f t="shared" ref="AD1033" si="3089">AD1032</f>
        <v>0</v>
      </c>
      <c r="AE1033" s="435">
        <f t="shared" ref="AE1033" si="3090">AE1032</f>
        <v>0</v>
      </c>
      <c r="AF1033" s="435">
        <f t="shared" ref="AF1033" si="3091">AF1032</f>
        <v>0</v>
      </c>
      <c r="AG1033" s="435">
        <f t="shared" ref="AG1033" si="3092">AG1032</f>
        <v>0</v>
      </c>
      <c r="AH1033" s="435">
        <f t="shared" ref="AH1033" si="3093">AH1032</f>
        <v>0</v>
      </c>
      <c r="AI1033" s="435">
        <f t="shared" ref="AI1033" si="3094">AI1032</f>
        <v>0</v>
      </c>
      <c r="AJ1033" s="435">
        <f t="shared" ref="AJ1033" si="3095">AJ1032</f>
        <v>0</v>
      </c>
      <c r="AK1033" s="435">
        <f t="shared" ref="AK1033" si="3096">AK1032</f>
        <v>0</v>
      </c>
      <c r="AL1033" s="435">
        <f t="shared" ref="AL1033" si="3097">AL1032</f>
        <v>0</v>
      </c>
      <c r="AM1033" s="331"/>
    </row>
    <row r="1034" spans="1:39" ht="15" hidden="1" customHeight="1" outlineLevel="1">
      <c r="A1034" s="560"/>
      <c r="B1034" s="1023"/>
      <c r="C1034" s="316"/>
      <c r="D1034" s="316"/>
      <c r="E1034" s="316"/>
      <c r="F1034" s="316"/>
      <c r="G1034" s="316"/>
      <c r="H1034" s="316"/>
      <c r="I1034" s="316"/>
      <c r="J1034" s="316"/>
      <c r="K1034" s="316"/>
      <c r="L1034" s="316"/>
      <c r="M1034" s="316"/>
      <c r="N1034" s="316"/>
      <c r="O1034" s="316"/>
      <c r="P1034" s="316"/>
      <c r="Q1034" s="316"/>
      <c r="R1034" s="316"/>
      <c r="S1034" s="316"/>
      <c r="T1034" s="316"/>
      <c r="U1034" s="316"/>
      <c r="V1034" s="316"/>
      <c r="W1034" s="316"/>
      <c r="X1034" s="316"/>
      <c r="Y1034" s="446"/>
      <c r="Z1034" s="449"/>
      <c r="AA1034" s="449"/>
      <c r="AB1034" s="449"/>
      <c r="AC1034" s="449"/>
      <c r="AD1034" s="449"/>
      <c r="AE1034" s="449"/>
      <c r="AF1034" s="449"/>
      <c r="AG1034" s="449"/>
      <c r="AH1034" s="449"/>
      <c r="AI1034" s="449"/>
      <c r="AJ1034" s="449"/>
      <c r="AK1034" s="449"/>
      <c r="AL1034" s="449"/>
      <c r="AM1034" s="331"/>
    </row>
    <row r="1035" spans="1:39" ht="15" hidden="1" customHeight="1" outlineLevel="1">
      <c r="A1035" s="560">
        <v>24</v>
      </c>
      <c r="B1035" s="954" t="s">
        <v>117</v>
      </c>
      <c r="C1035" s="316" t="s">
        <v>25</v>
      </c>
      <c r="D1035" s="320"/>
      <c r="E1035" s="320"/>
      <c r="F1035" s="320"/>
      <c r="G1035" s="320"/>
      <c r="H1035" s="320"/>
      <c r="I1035" s="320"/>
      <c r="J1035" s="320"/>
      <c r="K1035" s="320"/>
      <c r="L1035" s="320"/>
      <c r="M1035" s="320"/>
      <c r="N1035" s="316"/>
      <c r="O1035" s="320"/>
      <c r="P1035" s="320"/>
      <c r="Q1035" s="320"/>
      <c r="R1035" s="320"/>
      <c r="S1035" s="320"/>
      <c r="T1035" s="320"/>
      <c r="U1035" s="320"/>
      <c r="V1035" s="320"/>
      <c r="W1035" s="320"/>
      <c r="X1035" s="320"/>
      <c r="Y1035" s="434"/>
      <c r="Z1035" s="434"/>
      <c r="AA1035" s="434"/>
      <c r="AB1035" s="434"/>
      <c r="AC1035" s="434"/>
      <c r="AD1035" s="434"/>
      <c r="AE1035" s="434"/>
      <c r="AF1035" s="434"/>
      <c r="AG1035" s="434"/>
      <c r="AH1035" s="434"/>
      <c r="AI1035" s="434"/>
      <c r="AJ1035" s="434"/>
      <c r="AK1035" s="434"/>
      <c r="AL1035" s="434"/>
      <c r="AM1035" s="321">
        <f>SUM(Y1035:AL1035)</f>
        <v>0</v>
      </c>
    </row>
    <row r="1036" spans="1:39" ht="15" hidden="1" customHeight="1" outlineLevel="1">
      <c r="A1036" s="560"/>
      <c r="B1036" s="918" t="s">
        <v>349</v>
      </c>
      <c r="C1036" s="316" t="s">
        <v>164</v>
      </c>
      <c r="D1036" s="320"/>
      <c r="E1036" s="320"/>
      <c r="F1036" s="320"/>
      <c r="G1036" s="320"/>
      <c r="H1036" s="320"/>
      <c r="I1036" s="320"/>
      <c r="J1036" s="320"/>
      <c r="K1036" s="320"/>
      <c r="L1036" s="320"/>
      <c r="M1036" s="320"/>
      <c r="N1036" s="316"/>
      <c r="O1036" s="320"/>
      <c r="P1036" s="320"/>
      <c r="Q1036" s="320"/>
      <c r="R1036" s="320"/>
      <c r="S1036" s="320"/>
      <c r="T1036" s="320"/>
      <c r="U1036" s="320"/>
      <c r="V1036" s="320"/>
      <c r="W1036" s="320"/>
      <c r="X1036" s="320"/>
      <c r="Y1036" s="435">
        <f>Y1035</f>
        <v>0</v>
      </c>
      <c r="Z1036" s="435">
        <f t="shared" ref="Z1036" si="3098">Z1035</f>
        <v>0</v>
      </c>
      <c r="AA1036" s="435">
        <f t="shared" ref="AA1036" si="3099">AA1035</f>
        <v>0</v>
      </c>
      <c r="AB1036" s="435">
        <f t="shared" ref="AB1036" si="3100">AB1035</f>
        <v>0</v>
      </c>
      <c r="AC1036" s="435">
        <f t="shared" ref="AC1036" si="3101">AC1035</f>
        <v>0</v>
      </c>
      <c r="AD1036" s="435">
        <f t="shared" ref="AD1036" si="3102">AD1035</f>
        <v>0</v>
      </c>
      <c r="AE1036" s="435">
        <f t="shared" ref="AE1036" si="3103">AE1035</f>
        <v>0</v>
      </c>
      <c r="AF1036" s="435">
        <f t="shared" ref="AF1036" si="3104">AF1035</f>
        <v>0</v>
      </c>
      <c r="AG1036" s="435">
        <f t="shared" ref="AG1036" si="3105">AG1035</f>
        <v>0</v>
      </c>
      <c r="AH1036" s="435">
        <f t="shared" ref="AH1036" si="3106">AH1035</f>
        <v>0</v>
      </c>
      <c r="AI1036" s="435">
        <f t="shared" ref="AI1036" si="3107">AI1035</f>
        <v>0</v>
      </c>
      <c r="AJ1036" s="435">
        <f t="shared" ref="AJ1036" si="3108">AJ1035</f>
        <v>0</v>
      </c>
      <c r="AK1036" s="435">
        <f t="shared" ref="AK1036" si="3109">AK1035</f>
        <v>0</v>
      </c>
      <c r="AL1036" s="435">
        <f t="shared" ref="AL1036" si="3110">AL1035</f>
        <v>0</v>
      </c>
      <c r="AM1036" s="331"/>
    </row>
    <row r="1037" spans="1:39" ht="15" hidden="1" customHeight="1" outlineLevel="1">
      <c r="A1037" s="560"/>
      <c r="B1037" s="918"/>
      <c r="C1037" s="316"/>
      <c r="D1037" s="316"/>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436"/>
      <c r="Z1037" s="449"/>
      <c r="AA1037" s="449"/>
      <c r="AB1037" s="449"/>
      <c r="AC1037" s="449"/>
      <c r="AD1037" s="449"/>
      <c r="AE1037" s="449"/>
      <c r="AF1037" s="449"/>
      <c r="AG1037" s="449"/>
      <c r="AH1037" s="449"/>
      <c r="AI1037" s="449"/>
      <c r="AJ1037" s="449"/>
      <c r="AK1037" s="449"/>
      <c r="AL1037" s="449"/>
      <c r="AM1037" s="331"/>
    </row>
    <row r="1038" spans="1:39" ht="15" hidden="1" customHeight="1" outlineLevel="1">
      <c r="A1038" s="560"/>
      <c r="B1038" s="996" t="s">
        <v>512</v>
      </c>
      <c r="C1038" s="316"/>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436"/>
      <c r="Z1038" s="449"/>
      <c r="AA1038" s="449"/>
      <c r="AB1038" s="449"/>
      <c r="AC1038" s="449"/>
      <c r="AD1038" s="449"/>
      <c r="AE1038" s="449"/>
      <c r="AF1038" s="449"/>
      <c r="AG1038" s="449"/>
      <c r="AH1038" s="449"/>
      <c r="AI1038" s="449"/>
      <c r="AJ1038" s="449"/>
      <c r="AK1038" s="449"/>
      <c r="AL1038" s="449"/>
      <c r="AM1038" s="331"/>
    </row>
    <row r="1039" spans="1:39" ht="15" hidden="1" customHeight="1" outlineLevel="1">
      <c r="A1039" s="560">
        <v>25</v>
      </c>
      <c r="B1039" s="954" t="s">
        <v>118</v>
      </c>
      <c r="C1039" s="316" t="s">
        <v>25</v>
      </c>
      <c r="D1039" s="320"/>
      <c r="E1039" s="320"/>
      <c r="F1039" s="320"/>
      <c r="G1039" s="320"/>
      <c r="H1039" s="320"/>
      <c r="I1039" s="320"/>
      <c r="J1039" s="320"/>
      <c r="K1039" s="320"/>
      <c r="L1039" s="320"/>
      <c r="M1039" s="320"/>
      <c r="N1039" s="320">
        <v>12</v>
      </c>
      <c r="O1039" s="320"/>
      <c r="P1039" s="320"/>
      <c r="Q1039" s="320"/>
      <c r="R1039" s="320"/>
      <c r="S1039" s="320"/>
      <c r="T1039" s="320"/>
      <c r="U1039" s="320"/>
      <c r="V1039" s="320"/>
      <c r="W1039" s="320"/>
      <c r="X1039" s="320"/>
      <c r="Y1039" s="450"/>
      <c r="Z1039" s="439"/>
      <c r="AA1039" s="439"/>
      <c r="AB1039" s="439"/>
      <c r="AC1039" s="439"/>
      <c r="AD1039" s="439"/>
      <c r="AE1039" s="439"/>
      <c r="AF1039" s="439"/>
      <c r="AG1039" s="439"/>
      <c r="AH1039" s="439"/>
      <c r="AI1039" s="439"/>
      <c r="AJ1039" s="439"/>
      <c r="AK1039" s="439"/>
      <c r="AL1039" s="439"/>
      <c r="AM1039" s="321">
        <f>SUM(Y1039:AL1039)</f>
        <v>0</v>
      </c>
    </row>
    <row r="1040" spans="1:39" ht="15" hidden="1" customHeight="1" outlineLevel="1">
      <c r="A1040" s="560"/>
      <c r="B1040" s="918" t="s">
        <v>349</v>
      </c>
      <c r="C1040" s="316" t="s">
        <v>164</v>
      </c>
      <c r="D1040" s="320"/>
      <c r="E1040" s="320"/>
      <c r="F1040" s="320"/>
      <c r="G1040" s="320"/>
      <c r="H1040" s="320"/>
      <c r="I1040" s="320"/>
      <c r="J1040" s="320"/>
      <c r="K1040" s="320"/>
      <c r="L1040" s="320"/>
      <c r="M1040" s="320"/>
      <c r="N1040" s="320">
        <f>N1039</f>
        <v>12</v>
      </c>
      <c r="O1040" s="320"/>
      <c r="P1040" s="320"/>
      <c r="Q1040" s="320"/>
      <c r="R1040" s="320"/>
      <c r="S1040" s="320"/>
      <c r="T1040" s="320"/>
      <c r="U1040" s="320"/>
      <c r="V1040" s="320"/>
      <c r="W1040" s="320"/>
      <c r="X1040" s="320"/>
      <c r="Y1040" s="435">
        <f>Y1039</f>
        <v>0</v>
      </c>
      <c r="Z1040" s="435">
        <f t="shared" ref="Z1040" si="3111">Z1039</f>
        <v>0</v>
      </c>
      <c r="AA1040" s="435">
        <f t="shared" ref="AA1040" si="3112">AA1039</f>
        <v>0</v>
      </c>
      <c r="AB1040" s="435">
        <f t="shared" ref="AB1040" si="3113">AB1039</f>
        <v>0</v>
      </c>
      <c r="AC1040" s="435">
        <f t="shared" ref="AC1040" si="3114">AC1039</f>
        <v>0</v>
      </c>
      <c r="AD1040" s="435">
        <f t="shared" ref="AD1040" si="3115">AD1039</f>
        <v>0</v>
      </c>
      <c r="AE1040" s="435">
        <f t="shared" ref="AE1040" si="3116">AE1039</f>
        <v>0</v>
      </c>
      <c r="AF1040" s="435">
        <f t="shared" ref="AF1040" si="3117">AF1039</f>
        <v>0</v>
      </c>
      <c r="AG1040" s="435">
        <f t="shared" ref="AG1040" si="3118">AG1039</f>
        <v>0</v>
      </c>
      <c r="AH1040" s="435">
        <f t="shared" ref="AH1040" si="3119">AH1039</f>
        <v>0</v>
      </c>
      <c r="AI1040" s="435">
        <f t="shared" ref="AI1040" si="3120">AI1039</f>
        <v>0</v>
      </c>
      <c r="AJ1040" s="435">
        <f t="shared" ref="AJ1040" si="3121">AJ1039</f>
        <v>0</v>
      </c>
      <c r="AK1040" s="435">
        <f t="shared" ref="AK1040" si="3122">AK1039</f>
        <v>0</v>
      </c>
      <c r="AL1040" s="435">
        <f t="shared" ref="AL1040" si="3123">AL1039</f>
        <v>0</v>
      </c>
      <c r="AM1040" s="331"/>
    </row>
    <row r="1041" spans="1:39" ht="15" hidden="1" customHeight="1" outlineLevel="1">
      <c r="A1041" s="560"/>
      <c r="B1041" s="918"/>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436"/>
      <c r="Z1041" s="449"/>
      <c r="AA1041" s="449"/>
      <c r="AB1041" s="449"/>
      <c r="AC1041" s="449"/>
      <c r="AD1041" s="449"/>
      <c r="AE1041" s="449"/>
      <c r="AF1041" s="449"/>
      <c r="AG1041" s="449"/>
      <c r="AH1041" s="449"/>
      <c r="AI1041" s="449"/>
      <c r="AJ1041" s="449"/>
      <c r="AK1041" s="449"/>
      <c r="AL1041" s="449"/>
      <c r="AM1041" s="331"/>
    </row>
    <row r="1042" spans="1:39" ht="15" hidden="1" customHeight="1" outlineLevel="1">
      <c r="A1042" s="560">
        <v>26</v>
      </c>
      <c r="B1042" s="954" t="s">
        <v>119</v>
      </c>
      <c r="C1042" s="316" t="s">
        <v>25</v>
      </c>
      <c r="D1042" s="320"/>
      <c r="E1042" s="320"/>
      <c r="F1042" s="320"/>
      <c r="G1042" s="320"/>
      <c r="H1042" s="320"/>
      <c r="I1042" s="320"/>
      <c r="J1042" s="320"/>
      <c r="K1042" s="320"/>
      <c r="L1042" s="320"/>
      <c r="M1042" s="320"/>
      <c r="N1042" s="320">
        <v>12</v>
      </c>
      <c r="O1042" s="320"/>
      <c r="P1042" s="320"/>
      <c r="Q1042" s="320"/>
      <c r="R1042" s="320"/>
      <c r="S1042" s="320"/>
      <c r="T1042" s="320"/>
      <c r="U1042" s="320"/>
      <c r="V1042" s="320"/>
      <c r="W1042" s="320"/>
      <c r="X1042" s="320"/>
      <c r="Y1042" s="450"/>
      <c r="Z1042" s="439"/>
      <c r="AA1042" s="439"/>
      <c r="AB1042" s="439"/>
      <c r="AC1042" s="439"/>
      <c r="AD1042" s="439"/>
      <c r="AE1042" s="439"/>
      <c r="AF1042" s="439"/>
      <c r="AG1042" s="439"/>
      <c r="AH1042" s="439"/>
      <c r="AI1042" s="439"/>
      <c r="AJ1042" s="439"/>
      <c r="AK1042" s="439"/>
      <c r="AL1042" s="439"/>
      <c r="AM1042" s="321">
        <f>SUM(Y1042:AL1042)</f>
        <v>0</v>
      </c>
    </row>
    <row r="1043" spans="1:39" ht="15" hidden="1" customHeight="1" outlineLevel="1">
      <c r="A1043" s="560"/>
      <c r="B1043" s="918" t="s">
        <v>349</v>
      </c>
      <c r="C1043" s="316" t="s">
        <v>164</v>
      </c>
      <c r="D1043" s="320"/>
      <c r="E1043" s="320"/>
      <c r="F1043" s="320"/>
      <c r="G1043" s="320"/>
      <c r="H1043" s="320"/>
      <c r="I1043" s="320"/>
      <c r="J1043" s="320"/>
      <c r="K1043" s="320"/>
      <c r="L1043" s="320"/>
      <c r="M1043" s="320"/>
      <c r="N1043" s="320">
        <f>N1042</f>
        <v>12</v>
      </c>
      <c r="O1043" s="320"/>
      <c r="P1043" s="320"/>
      <c r="Q1043" s="320"/>
      <c r="R1043" s="320"/>
      <c r="S1043" s="320"/>
      <c r="T1043" s="320"/>
      <c r="U1043" s="320"/>
      <c r="V1043" s="320"/>
      <c r="W1043" s="320"/>
      <c r="X1043" s="320"/>
      <c r="Y1043" s="435">
        <f>Y1042</f>
        <v>0</v>
      </c>
      <c r="Z1043" s="435">
        <f t="shared" ref="Z1043" si="3124">Z1042</f>
        <v>0</v>
      </c>
      <c r="AA1043" s="435">
        <f t="shared" ref="AA1043" si="3125">AA1042</f>
        <v>0</v>
      </c>
      <c r="AB1043" s="435">
        <f t="shared" ref="AB1043" si="3126">AB1042</f>
        <v>0</v>
      </c>
      <c r="AC1043" s="435">
        <f t="shared" ref="AC1043" si="3127">AC1042</f>
        <v>0</v>
      </c>
      <c r="AD1043" s="435">
        <f t="shared" ref="AD1043" si="3128">AD1042</f>
        <v>0</v>
      </c>
      <c r="AE1043" s="435">
        <f t="shared" ref="AE1043" si="3129">AE1042</f>
        <v>0</v>
      </c>
      <c r="AF1043" s="435">
        <f t="shared" ref="AF1043" si="3130">AF1042</f>
        <v>0</v>
      </c>
      <c r="AG1043" s="435">
        <f t="shared" ref="AG1043" si="3131">AG1042</f>
        <v>0</v>
      </c>
      <c r="AH1043" s="435">
        <f t="shared" ref="AH1043" si="3132">AH1042</f>
        <v>0</v>
      </c>
      <c r="AI1043" s="435">
        <f t="shared" ref="AI1043" si="3133">AI1042</f>
        <v>0</v>
      </c>
      <c r="AJ1043" s="435">
        <f t="shared" ref="AJ1043" si="3134">AJ1042</f>
        <v>0</v>
      </c>
      <c r="AK1043" s="435">
        <f t="shared" ref="AK1043" si="3135">AK1042</f>
        <v>0</v>
      </c>
      <c r="AL1043" s="435">
        <f t="shared" ref="AL1043" si="3136">AL1042</f>
        <v>0</v>
      </c>
      <c r="AM1043" s="331"/>
    </row>
    <row r="1044" spans="1:39" ht="15" hidden="1" customHeight="1" outlineLevel="1">
      <c r="A1044" s="560"/>
      <c r="B1044" s="918"/>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436"/>
      <c r="Z1044" s="449"/>
      <c r="AA1044" s="449"/>
      <c r="AB1044" s="449"/>
      <c r="AC1044" s="449"/>
      <c r="AD1044" s="449"/>
      <c r="AE1044" s="449"/>
      <c r="AF1044" s="449"/>
      <c r="AG1044" s="449"/>
      <c r="AH1044" s="449"/>
      <c r="AI1044" s="449"/>
      <c r="AJ1044" s="449"/>
      <c r="AK1044" s="449"/>
      <c r="AL1044" s="449"/>
      <c r="AM1044" s="331"/>
    </row>
    <row r="1045" spans="1:39" ht="15" hidden="1" customHeight="1" outlineLevel="1">
      <c r="A1045" s="560">
        <v>27</v>
      </c>
      <c r="B1045" s="954" t="s">
        <v>120</v>
      </c>
      <c r="C1045" s="316" t="s">
        <v>25</v>
      </c>
      <c r="D1045" s="320"/>
      <c r="E1045" s="320"/>
      <c r="F1045" s="320"/>
      <c r="G1045" s="320"/>
      <c r="H1045" s="320"/>
      <c r="I1045" s="320"/>
      <c r="J1045" s="320"/>
      <c r="K1045" s="320"/>
      <c r="L1045" s="320"/>
      <c r="M1045" s="320"/>
      <c r="N1045" s="320">
        <v>12</v>
      </c>
      <c r="O1045" s="320"/>
      <c r="P1045" s="320"/>
      <c r="Q1045" s="320"/>
      <c r="R1045" s="320"/>
      <c r="S1045" s="320"/>
      <c r="T1045" s="320"/>
      <c r="U1045" s="320"/>
      <c r="V1045" s="320"/>
      <c r="W1045" s="320"/>
      <c r="X1045" s="320"/>
      <c r="Y1045" s="450"/>
      <c r="Z1045" s="439"/>
      <c r="AA1045" s="439"/>
      <c r="AB1045" s="439"/>
      <c r="AC1045" s="439"/>
      <c r="AD1045" s="439"/>
      <c r="AE1045" s="439"/>
      <c r="AF1045" s="439"/>
      <c r="AG1045" s="439"/>
      <c r="AH1045" s="439"/>
      <c r="AI1045" s="439"/>
      <c r="AJ1045" s="439"/>
      <c r="AK1045" s="439"/>
      <c r="AL1045" s="439"/>
      <c r="AM1045" s="321">
        <f>SUM(Y1045:AL1045)</f>
        <v>0</v>
      </c>
    </row>
    <row r="1046" spans="1:39" ht="15" hidden="1" customHeight="1" outlineLevel="1">
      <c r="A1046" s="560"/>
      <c r="B1046" s="918" t="s">
        <v>349</v>
      </c>
      <c r="C1046" s="316" t="s">
        <v>164</v>
      </c>
      <c r="D1046" s="320"/>
      <c r="E1046" s="320"/>
      <c r="F1046" s="320"/>
      <c r="G1046" s="320"/>
      <c r="H1046" s="320"/>
      <c r="I1046" s="320"/>
      <c r="J1046" s="320"/>
      <c r="K1046" s="320"/>
      <c r="L1046" s="320"/>
      <c r="M1046" s="320"/>
      <c r="N1046" s="320">
        <f>N1045</f>
        <v>12</v>
      </c>
      <c r="O1046" s="320"/>
      <c r="P1046" s="320"/>
      <c r="Q1046" s="320"/>
      <c r="R1046" s="320"/>
      <c r="S1046" s="320"/>
      <c r="T1046" s="320"/>
      <c r="U1046" s="320"/>
      <c r="V1046" s="320"/>
      <c r="W1046" s="320"/>
      <c r="X1046" s="320"/>
      <c r="Y1046" s="435">
        <f>Y1045</f>
        <v>0</v>
      </c>
      <c r="Z1046" s="435">
        <f t="shared" ref="Z1046" si="3137">Z1045</f>
        <v>0</v>
      </c>
      <c r="AA1046" s="435">
        <f t="shared" ref="AA1046" si="3138">AA1045</f>
        <v>0</v>
      </c>
      <c r="AB1046" s="435">
        <f t="shared" ref="AB1046" si="3139">AB1045</f>
        <v>0</v>
      </c>
      <c r="AC1046" s="435">
        <f t="shared" ref="AC1046" si="3140">AC1045</f>
        <v>0</v>
      </c>
      <c r="AD1046" s="435">
        <f t="shared" ref="AD1046" si="3141">AD1045</f>
        <v>0</v>
      </c>
      <c r="AE1046" s="435">
        <f t="shared" ref="AE1046" si="3142">AE1045</f>
        <v>0</v>
      </c>
      <c r="AF1046" s="435">
        <f t="shared" ref="AF1046" si="3143">AF1045</f>
        <v>0</v>
      </c>
      <c r="AG1046" s="435">
        <f t="shared" ref="AG1046" si="3144">AG1045</f>
        <v>0</v>
      </c>
      <c r="AH1046" s="435">
        <f t="shared" ref="AH1046" si="3145">AH1045</f>
        <v>0</v>
      </c>
      <c r="AI1046" s="435">
        <f t="shared" ref="AI1046" si="3146">AI1045</f>
        <v>0</v>
      </c>
      <c r="AJ1046" s="435">
        <f t="shared" ref="AJ1046" si="3147">AJ1045</f>
        <v>0</v>
      </c>
      <c r="AK1046" s="435">
        <f t="shared" ref="AK1046" si="3148">AK1045</f>
        <v>0</v>
      </c>
      <c r="AL1046" s="435">
        <f t="shared" ref="AL1046" si="3149">AL1045</f>
        <v>0</v>
      </c>
      <c r="AM1046" s="331"/>
    </row>
    <row r="1047" spans="1:39" ht="15" hidden="1" customHeight="1" outlineLevel="1">
      <c r="A1047" s="560"/>
      <c r="B1047" s="918"/>
      <c r="C1047" s="316"/>
      <c r="D1047" s="316"/>
      <c r="E1047" s="316"/>
      <c r="F1047" s="316"/>
      <c r="G1047" s="316"/>
      <c r="H1047" s="316"/>
      <c r="I1047" s="316"/>
      <c r="J1047" s="316"/>
      <c r="K1047" s="316"/>
      <c r="L1047" s="316"/>
      <c r="M1047" s="316"/>
      <c r="N1047" s="316"/>
      <c r="O1047" s="316"/>
      <c r="P1047" s="316"/>
      <c r="Q1047" s="316"/>
      <c r="R1047" s="316"/>
      <c r="S1047" s="316"/>
      <c r="T1047" s="316"/>
      <c r="U1047" s="316"/>
      <c r="V1047" s="316"/>
      <c r="W1047" s="316"/>
      <c r="X1047" s="316"/>
      <c r="Y1047" s="436"/>
      <c r="Z1047" s="449"/>
      <c r="AA1047" s="449"/>
      <c r="AB1047" s="449"/>
      <c r="AC1047" s="449"/>
      <c r="AD1047" s="449"/>
      <c r="AE1047" s="449"/>
      <c r="AF1047" s="449"/>
      <c r="AG1047" s="449"/>
      <c r="AH1047" s="449"/>
      <c r="AI1047" s="449"/>
      <c r="AJ1047" s="449"/>
      <c r="AK1047" s="449"/>
      <c r="AL1047" s="449"/>
      <c r="AM1047" s="331"/>
    </row>
    <row r="1048" spans="1:39" ht="15" hidden="1" customHeight="1" outlineLevel="1">
      <c r="A1048" s="560">
        <v>28</v>
      </c>
      <c r="B1048" s="954" t="s">
        <v>121</v>
      </c>
      <c r="C1048" s="316" t="s">
        <v>25</v>
      </c>
      <c r="D1048" s="320"/>
      <c r="E1048" s="320"/>
      <c r="F1048" s="320"/>
      <c r="G1048" s="320"/>
      <c r="H1048" s="320"/>
      <c r="I1048" s="320"/>
      <c r="J1048" s="320"/>
      <c r="K1048" s="320"/>
      <c r="L1048" s="320"/>
      <c r="M1048" s="320"/>
      <c r="N1048" s="320">
        <v>12</v>
      </c>
      <c r="O1048" s="320"/>
      <c r="P1048" s="320"/>
      <c r="Q1048" s="320"/>
      <c r="R1048" s="320"/>
      <c r="S1048" s="320"/>
      <c r="T1048" s="320"/>
      <c r="U1048" s="320"/>
      <c r="V1048" s="320"/>
      <c r="W1048" s="320"/>
      <c r="X1048" s="320"/>
      <c r="Y1048" s="450"/>
      <c r="Z1048" s="439"/>
      <c r="AA1048" s="439"/>
      <c r="AB1048" s="439"/>
      <c r="AC1048" s="439"/>
      <c r="AD1048" s="439"/>
      <c r="AE1048" s="439"/>
      <c r="AF1048" s="439"/>
      <c r="AG1048" s="439"/>
      <c r="AH1048" s="439"/>
      <c r="AI1048" s="439"/>
      <c r="AJ1048" s="439"/>
      <c r="AK1048" s="439"/>
      <c r="AL1048" s="439"/>
      <c r="AM1048" s="321">
        <f>SUM(Y1048:AL1048)</f>
        <v>0</v>
      </c>
    </row>
    <row r="1049" spans="1:39" ht="15" hidden="1" customHeight="1" outlineLevel="1">
      <c r="A1049" s="560"/>
      <c r="B1049" s="918" t="s">
        <v>349</v>
      </c>
      <c r="C1049" s="316" t="s">
        <v>164</v>
      </c>
      <c r="D1049" s="320"/>
      <c r="E1049" s="320"/>
      <c r="F1049" s="320"/>
      <c r="G1049" s="320"/>
      <c r="H1049" s="320"/>
      <c r="I1049" s="320"/>
      <c r="J1049" s="320"/>
      <c r="K1049" s="320"/>
      <c r="L1049" s="320"/>
      <c r="M1049" s="320"/>
      <c r="N1049" s="320">
        <f>N1048</f>
        <v>12</v>
      </c>
      <c r="O1049" s="320"/>
      <c r="P1049" s="320"/>
      <c r="Q1049" s="320"/>
      <c r="R1049" s="320"/>
      <c r="S1049" s="320"/>
      <c r="T1049" s="320"/>
      <c r="U1049" s="320"/>
      <c r="V1049" s="320"/>
      <c r="W1049" s="320"/>
      <c r="X1049" s="320"/>
      <c r="Y1049" s="435">
        <f>Y1048</f>
        <v>0</v>
      </c>
      <c r="Z1049" s="435">
        <f>Z1048</f>
        <v>0</v>
      </c>
      <c r="AA1049" s="435">
        <f t="shared" ref="AA1049" si="3150">AA1048</f>
        <v>0</v>
      </c>
      <c r="AB1049" s="435">
        <f t="shared" ref="AB1049" si="3151">AB1048</f>
        <v>0</v>
      </c>
      <c r="AC1049" s="435">
        <f t="shared" ref="AC1049" si="3152">AC1048</f>
        <v>0</v>
      </c>
      <c r="AD1049" s="435">
        <f t="shared" ref="AD1049" si="3153">AD1048</f>
        <v>0</v>
      </c>
      <c r="AE1049" s="435">
        <f>AE1048</f>
        <v>0</v>
      </c>
      <c r="AF1049" s="435">
        <f t="shared" ref="AF1049" si="3154">AF1048</f>
        <v>0</v>
      </c>
      <c r="AG1049" s="435">
        <f t="shared" ref="AG1049" si="3155">AG1048</f>
        <v>0</v>
      </c>
      <c r="AH1049" s="435">
        <f t="shared" ref="AH1049" si="3156">AH1048</f>
        <v>0</v>
      </c>
      <c r="AI1049" s="435">
        <f t="shared" ref="AI1049" si="3157">AI1048</f>
        <v>0</v>
      </c>
      <c r="AJ1049" s="435">
        <f t="shared" ref="AJ1049" si="3158">AJ1048</f>
        <v>0</v>
      </c>
      <c r="AK1049" s="435">
        <f t="shared" ref="AK1049" si="3159">AK1048</f>
        <v>0</v>
      </c>
      <c r="AL1049" s="435">
        <f t="shared" ref="AL1049" si="3160">AL1048</f>
        <v>0</v>
      </c>
      <c r="AM1049" s="331"/>
    </row>
    <row r="1050" spans="1:39" ht="15" hidden="1" customHeight="1" outlineLevel="1">
      <c r="A1050" s="560"/>
      <c r="B1050" s="918"/>
      <c r="C1050" s="316"/>
      <c r="D1050" s="316"/>
      <c r="E1050" s="316"/>
      <c r="F1050" s="316"/>
      <c r="G1050" s="316"/>
      <c r="H1050" s="316"/>
      <c r="I1050" s="316"/>
      <c r="J1050" s="316"/>
      <c r="K1050" s="316"/>
      <c r="L1050" s="316"/>
      <c r="M1050" s="316"/>
      <c r="N1050" s="316"/>
      <c r="O1050" s="316"/>
      <c r="P1050" s="316"/>
      <c r="Q1050" s="316"/>
      <c r="R1050" s="316"/>
      <c r="S1050" s="316"/>
      <c r="T1050" s="316"/>
      <c r="U1050" s="316"/>
      <c r="V1050" s="316"/>
      <c r="W1050" s="316"/>
      <c r="X1050" s="316"/>
      <c r="Y1050" s="436"/>
      <c r="Z1050" s="449"/>
      <c r="AA1050" s="449"/>
      <c r="AB1050" s="449"/>
      <c r="AC1050" s="449"/>
      <c r="AD1050" s="449"/>
      <c r="AE1050" s="449"/>
      <c r="AF1050" s="449"/>
      <c r="AG1050" s="449"/>
      <c r="AH1050" s="449"/>
      <c r="AI1050" s="449"/>
      <c r="AJ1050" s="449"/>
      <c r="AK1050" s="449"/>
      <c r="AL1050" s="449"/>
      <c r="AM1050" s="331"/>
    </row>
    <row r="1051" spans="1:39" ht="15" hidden="1" customHeight="1" outlineLevel="1">
      <c r="A1051" s="560">
        <v>29</v>
      </c>
      <c r="B1051" s="954" t="s">
        <v>122</v>
      </c>
      <c r="C1051" s="316" t="s">
        <v>25</v>
      </c>
      <c r="D1051" s="320"/>
      <c r="E1051" s="320"/>
      <c r="F1051" s="320"/>
      <c r="G1051" s="320"/>
      <c r="H1051" s="320"/>
      <c r="I1051" s="320"/>
      <c r="J1051" s="320"/>
      <c r="K1051" s="320"/>
      <c r="L1051" s="320"/>
      <c r="M1051" s="320"/>
      <c r="N1051" s="320">
        <v>3</v>
      </c>
      <c r="O1051" s="320"/>
      <c r="P1051" s="320"/>
      <c r="Q1051" s="320"/>
      <c r="R1051" s="320"/>
      <c r="S1051" s="320"/>
      <c r="T1051" s="320"/>
      <c r="U1051" s="320"/>
      <c r="V1051" s="320"/>
      <c r="W1051" s="320"/>
      <c r="X1051" s="320"/>
      <c r="Y1051" s="450"/>
      <c r="Z1051" s="439"/>
      <c r="AA1051" s="439"/>
      <c r="AB1051" s="439"/>
      <c r="AC1051" s="439"/>
      <c r="AD1051" s="439"/>
      <c r="AE1051" s="439"/>
      <c r="AF1051" s="439"/>
      <c r="AG1051" s="439"/>
      <c r="AH1051" s="439"/>
      <c r="AI1051" s="439"/>
      <c r="AJ1051" s="439"/>
      <c r="AK1051" s="439"/>
      <c r="AL1051" s="439"/>
      <c r="AM1051" s="321">
        <f>SUM(Y1051:AL1051)</f>
        <v>0</v>
      </c>
    </row>
    <row r="1052" spans="1:39" ht="15" hidden="1" customHeight="1" outlineLevel="1">
      <c r="A1052" s="560"/>
      <c r="B1052" s="918" t="s">
        <v>349</v>
      </c>
      <c r="C1052" s="316" t="s">
        <v>164</v>
      </c>
      <c r="D1052" s="320"/>
      <c r="E1052" s="320"/>
      <c r="F1052" s="320"/>
      <c r="G1052" s="320"/>
      <c r="H1052" s="320"/>
      <c r="I1052" s="320"/>
      <c r="J1052" s="320"/>
      <c r="K1052" s="320"/>
      <c r="L1052" s="320"/>
      <c r="M1052" s="320"/>
      <c r="N1052" s="320">
        <f>N1051</f>
        <v>3</v>
      </c>
      <c r="O1052" s="320"/>
      <c r="P1052" s="320"/>
      <c r="Q1052" s="320"/>
      <c r="R1052" s="320"/>
      <c r="S1052" s="320"/>
      <c r="T1052" s="320"/>
      <c r="U1052" s="320"/>
      <c r="V1052" s="320"/>
      <c r="W1052" s="320"/>
      <c r="X1052" s="320"/>
      <c r="Y1052" s="435">
        <f>Y1051</f>
        <v>0</v>
      </c>
      <c r="Z1052" s="435">
        <f t="shared" ref="Z1052" si="3161">Z1051</f>
        <v>0</v>
      </c>
      <c r="AA1052" s="435">
        <f t="shared" ref="AA1052" si="3162">AA1051</f>
        <v>0</v>
      </c>
      <c r="AB1052" s="435">
        <f t="shared" ref="AB1052" si="3163">AB1051</f>
        <v>0</v>
      </c>
      <c r="AC1052" s="435">
        <f t="shared" ref="AC1052" si="3164">AC1051</f>
        <v>0</v>
      </c>
      <c r="AD1052" s="435">
        <f t="shared" ref="AD1052" si="3165">AD1051</f>
        <v>0</v>
      </c>
      <c r="AE1052" s="435">
        <f t="shared" ref="AE1052" si="3166">AE1051</f>
        <v>0</v>
      </c>
      <c r="AF1052" s="435">
        <f t="shared" ref="AF1052" si="3167">AF1051</f>
        <v>0</v>
      </c>
      <c r="AG1052" s="435">
        <f t="shared" ref="AG1052" si="3168">AG1051</f>
        <v>0</v>
      </c>
      <c r="AH1052" s="435">
        <f t="shared" ref="AH1052" si="3169">AH1051</f>
        <v>0</v>
      </c>
      <c r="AI1052" s="435">
        <f t="shared" ref="AI1052" si="3170">AI1051</f>
        <v>0</v>
      </c>
      <c r="AJ1052" s="435">
        <f t="shared" ref="AJ1052" si="3171">AJ1051</f>
        <v>0</v>
      </c>
      <c r="AK1052" s="435">
        <f t="shared" ref="AK1052" si="3172">AK1051</f>
        <v>0</v>
      </c>
      <c r="AL1052" s="435">
        <f t="shared" ref="AL1052" si="3173">AL1051</f>
        <v>0</v>
      </c>
      <c r="AM1052" s="331"/>
    </row>
    <row r="1053" spans="1:39" ht="15" hidden="1" customHeight="1" outlineLevel="1">
      <c r="A1053" s="560"/>
      <c r="B1053" s="918"/>
      <c r="C1053" s="316"/>
      <c r="D1053" s="316"/>
      <c r="E1053" s="316"/>
      <c r="F1053" s="316"/>
      <c r="G1053" s="316"/>
      <c r="H1053" s="316"/>
      <c r="I1053" s="316"/>
      <c r="J1053" s="316"/>
      <c r="K1053" s="316"/>
      <c r="L1053" s="316"/>
      <c r="M1053" s="316"/>
      <c r="N1053" s="316"/>
      <c r="O1053" s="316"/>
      <c r="P1053" s="316"/>
      <c r="Q1053" s="316"/>
      <c r="R1053" s="316"/>
      <c r="S1053" s="316"/>
      <c r="T1053" s="316"/>
      <c r="U1053" s="316"/>
      <c r="V1053" s="316"/>
      <c r="W1053" s="316"/>
      <c r="X1053" s="316"/>
      <c r="Y1053" s="436"/>
      <c r="Z1053" s="449"/>
      <c r="AA1053" s="449"/>
      <c r="AB1053" s="449"/>
      <c r="AC1053" s="449"/>
      <c r="AD1053" s="449"/>
      <c r="AE1053" s="449"/>
      <c r="AF1053" s="449"/>
      <c r="AG1053" s="449"/>
      <c r="AH1053" s="449"/>
      <c r="AI1053" s="449"/>
      <c r="AJ1053" s="449"/>
      <c r="AK1053" s="449"/>
      <c r="AL1053" s="449"/>
      <c r="AM1053" s="331"/>
    </row>
    <row r="1054" spans="1:39" ht="15" hidden="1" customHeight="1" outlineLevel="1">
      <c r="A1054" s="560">
        <v>30</v>
      </c>
      <c r="B1054" s="954" t="s">
        <v>123</v>
      </c>
      <c r="C1054" s="316" t="s">
        <v>25</v>
      </c>
      <c r="D1054" s="320"/>
      <c r="E1054" s="320"/>
      <c r="F1054" s="320"/>
      <c r="G1054" s="320"/>
      <c r="H1054" s="320"/>
      <c r="I1054" s="320"/>
      <c r="J1054" s="320"/>
      <c r="K1054" s="320"/>
      <c r="L1054" s="320"/>
      <c r="M1054" s="320"/>
      <c r="N1054" s="320">
        <v>12</v>
      </c>
      <c r="O1054" s="320"/>
      <c r="P1054" s="320"/>
      <c r="Q1054" s="320"/>
      <c r="R1054" s="320"/>
      <c r="S1054" s="320"/>
      <c r="T1054" s="320"/>
      <c r="U1054" s="320"/>
      <c r="V1054" s="320"/>
      <c r="W1054" s="320"/>
      <c r="X1054" s="320"/>
      <c r="Y1054" s="450"/>
      <c r="Z1054" s="439"/>
      <c r="AA1054" s="439"/>
      <c r="AB1054" s="439"/>
      <c r="AC1054" s="439"/>
      <c r="AD1054" s="439"/>
      <c r="AE1054" s="439"/>
      <c r="AF1054" s="439"/>
      <c r="AG1054" s="439"/>
      <c r="AH1054" s="439"/>
      <c r="AI1054" s="439"/>
      <c r="AJ1054" s="439"/>
      <c r="AK1054" s="439"/>
      <c r="AL1054" s="439"/>
      <c r="AM1054" s="321">
        <f>SUM(Y1054:AL1054)</f>
        <v>0</v>
      </c>
    </row>
    <row r="1055" spans="1:39" ht="15" hidden="1" customHeight="1" outlineLevel="1">
      <c r="A1055" s="560"/>
      <c r="B1055" s="918" t="s">
        <v>349</v>
      </c>
      <c r="C1055" s="316" t="s">
        <v>164</v>
      </c>
      <c r="D1055" s="320"/>
      <c r="E1055" s="320"/>
      <c r="F1055" s="320"/>
      <c r="G1055" s="320"/>
      <c r="H1055" s="320"/>
      <c r="I1055" s="320"/>
      <c r="J1055" s="320"/>
      <c r="K1055" s="320"/>
      <c r="L1055" s="320"/>
      <c r="M1055" s="320"/>
      <c r="N1055" s="320">
        <f>N1054</f>
        <v>12</v>
      </c>
      <c r="O1055" s="320"/>
      <c r="P1055" s="320"/>
      <c r="Q1055" s="320"/>
      <c r="R1055" s="320"/>
      <c r="S1055" s="320"/>
      <c r="T1055" s="320"/>
      <c r="U1055" s="320"/>
      <c r="V1055" s="320"/>
      <c r="W1055" s="320"/>
      <c r="X1055" s="320"/>
      <c r="Y1055" s="435">
        <f>Y1054</f>
        <v>0</v>
      </c>
      <c r="Z1055" s="435">
        <f t="shared" ref="Z1055" si="3174">Z1054</f>
        <v>0</v>
      </c>
      <c r="AA1055" s="435">
        <f t="shared" ref="AA1055" si="3175">AA1054</f>
        <v>0</v>
      </c>
      <c r="AB1055" s="435">
        <f t="shared" ref="AB1055" si="3176">AB1054</f>
        <v>0</v>
      </c>
      <c r="AC1055" s="435">
        <f t="shared" ref="AC1055" si="3177">AC1054</f>
        <v>0</v>
      </c>
      <c r="AD1055" s="435">
        <f t="shared" ref="AD1055" si="3178">AD1054</f>
        <v>0</v>
      </c>
      <c r="AE1055" s="435">
        <f t="shared" ref="AE1055" si="3179">AE1054</f>
        <v>0</v>
      </c>
      <c r="AF1055" s="435">
        <f t="shared" ref="AF1055" si="3180">AF1054</f>
        <v>0</v>
      </c>
      <c r="AG1055" s="435">
        <f t="shared" ref="AG1055" si="3181">AG1054</f>
        <v>0</v>
      </c>
      <c r="AH1055" s="435">
        <f t="shared" ref="AH1055" si="3182">AH1054</f>
        <v>0</v>
      </c>
      <c r="AI1055" s="435">
        <f t="shared" ref="AI1055" si="3183">AI1054</f>
        <v>0</v>
      </c>
      <c r="AJ1055" s="435">
        <f t="shared" ref="AJ1055" si="3184">AJ1054</f>
        <v>0</v>
      </c>
      <c r="AK1055" s="435">
        <f t="shared" ref="AK1055" si="3185">AK1054</f>
        <v>0</v>
      </c>
      <c r="AL1055" s="435">
        <f t="shared" ref="AL1055" si="3186">AL1054</f>
        <v>0</v>
      </c>
      <c r="AM1055" s="331"/>
    </row>
    <row r="1056" spans="1:39" ht="15" hidden="1" customHeight="1" outlineLevel="1">
      <c r="A1056" s="560"/>
      <c r="B1056" s="918"/>
      <c r="C1056" s="316"/>
      <c r="D1056" s="316"/>
      <c r="E1056" s="316"/>
      <c r="F1056" s="316"/>
      <c r="G1056" s="316"/>
      <c r="H1056" s="316"/>
      <c r="I1056" s="316"/>
      <c r="J1056" s="316"/>
      <c r="K1056" s="316"/>
      <c r="L1056" s="316"/>
      <c r="M1056" s="316"/>
      <c r="N1056" s="316"/>
      <c r="O1056" s="316"/>
      <c r="P1056" s="316"/>
      <c r="Q1056" s="316"/>
      <c r="R1056" s="316"/>
      <c r="S1056" s="316"/>
      <c r="T1056" s="316"/>
      <c r="U1056" s="316"/>
      <c r="V1056" s="316"/>
      <c r="W1056" s="316"/>
      <c r="X1056" s="316"/>
      <c r="Y1056" s="436"/>
      <c r="Z1056" s="449"/>
      <c r="AA1056" s="449"/>
      <c r="AB1056" s="449"/>
      <c r="AC1056" s="449"/>
      <c r="AD1056" s="449"/>
      <c r="AE1056" s="449"/>
      <c r="AF1056" s="449"/>
      <c r="AG1056" s="449"/>
      <c r="AH1056" s="449"/>
      <c r="AI1056" s="449"/>
      <c r="AJ1056" s="449"/>
      <c r="AK1056" s="449"/>
      <c r="AL1056" s="449"/>
      <c r="AM1056" s="331"/>
    </row>
    <row r="1057" spans="1:39" ht="15" hidden="1" customHeight="1" outlineLevel="1">
      <c r="A1057" s="560">
        <v>31</v>
      </c>
      <c r="B1057" s="954" t="s">
        <v>124</v>
      </c>
      <c r="C1057" s="316" t="s">
        <v>25</v>
      </c>
      <c r="D1057" s="320"/>
      <c r="E1057" s="320"/>
      <c r="F1057" s="320"/>
      <c r="G1057" s="320"/>
      <c r="H1057" s="320"/>
      <c r="I1057" s="320"/>
      <c r="J1057" s="320"/>
      <c r="K1057" s="320"/>
      <c r="L1057" s="320"/>
      <c r="M1057" s="320"/>
      <c r="N1057" s="320">
        <v>12</v>
      </c>
      <c r="O1057" s="320"/>
      <c r="P1057" s="320"/>
      <c r="Q1057" s="320"/>
      <c r="R1057" s="320"/>
      <c r="S1057" s="320"/>
      <c r="T1057" s="320"/>
      <c r="U1057" s="320"/>
      <c r="V1057" s="320"/>
      <c r="W1057" s="320"/>
      <c r="X1057" s="320"/>
      <c r="Y1057" s="450"/>
      <c r="Z1057" s="439"/>
      <c r="AA1057" s="439"/>
      <c r="AB1057" s="439"/>
      <c r="AC1057" s="439"/>
      <c r="AD1057" s="439"/>
      <c r="AE1057" s="439"/>
      <c r="AF1057" s="439"/>
      <c r="AG1057" s="439"/>
      <c r="AH1057" s="439"/>
      <c r="AI1057" s="439"/>
      <c r="AJ1057" s="439"/>
      <c r="AK1057" s="439"/>
      <c r="AL1057" s="439"/>
      <c r="AM1057" s="321">
        <f>SUM(Y1057:AL1057)</f>
        <v>0</v>
      </c>
    </row>
    <row r="1058" spans="1:39" ht="15" hidden="1" customHeight="1" outlineLevel="1">
      <c r="A1058" s="560"/>
      <c r="B1058" s="918" t="s">
        <v>349</v>
      </c>
      <c r="C1058" s="316" t="s">
        <v>164</v>
      </c>
      <c r="D1058" s="320"/>
      <c r="E1058" s="320"/>
      <c r="F1058" s="320"/>
      <c r="G1058" s="320"/>
      <c r="H1058" s="320"/>
      <c r="I1058" s="320"/>
      <c r="J1058" s="320"/>
      <c r="K1058" s="320"/>
      <c r="L1058" s="320"/>
      <c r="M1058" s="320"/>
      <c r="N1058" s="320">
        <f>N1057</f>
        <v>12</v>
      </c>
      <c r="O1058" s="320"/>
      <c r="P1058" s="320"/>
      <c r="Q1058" s="320"/>
      <c r="R1058" s="320"/>
      <c r="S1058" s="320"/>
      <c r="T1058" s="320"/>
      <c r="U1058" s="320"/>
      <c r="V1058" s="320"/>
      <c r="W1058" s="320"/>
      <c r="X1058" s="320"/>
      <c r="Y1058" s="435">
        <f>Y1057</f>
        <v>0</v>
      </c>
      <c r="Z1058" s="435">
        <f t="shared" ref="Z1058" si="3187">Z1057</f>
        <v>0</v>
      </c>
      <c r="AA1058" s="435">
        <f t="shared" ref="AA1058" si="3188">AA1057</f>
        <v>0</v>
      </c>
      <c r="AB1058" s="435">
        <f t="shared" ref="AB1058" si="3189">AB1057</f>
        <v>0</v>
      </c>
      <c r="AC1058" s="435">
        <f t="shared" ref="AC1058" si="3190">AC1057</f>
        <v>0</v>
      </c>
      <c r="AD1058" s="435">
        <f t="shared" ref="AD1058" si="3191">AD1057</f>
        <v>0</v>
      </c>
      <c r="AE1058" s="435">
        <f t="shared" ref="AE1058" si="3192">AE1057</f>
        <v>0</v>
      </c>
      <c r="AF1058" s="435">
        <f t="shared" ref="AF1058" si="3193">AF1057</f>
        <v>0</v>
      </c>
      <c r="AG1058" s="435">
        <f t="shared" ref="AG1058" si="3194">AG1057</f>
        <v>0</v>
      </c>
      <c r="AH1058" s="435">
        <f t="shared" ref="AH1058" si="3195">AH1057</f>
        <v>0</v>
      </c>
      <c r="AI1058" s="435">
        <f t="shared" ref="AI1058" si="3196">AI1057</f>
        <v>0</v>
      </c>
      <c r="AJ1058" s="435">
        <f t="shared" ref="AJ1058" si="3197">AJ1057</f>
        <v>0</v>
      </c>
      <c r="AK1058" s="435">
        <f t="shared" ref="AK1058" si="3198">AK1057</f>
        <v>0</v>
      </c>
      <c r="AL1058" s="435">
        <f t="shared" ref="AL1058" si="3199">AL1057</f>
        <v>0</v>
      </c>
      <c r="AM1058" s="331"/>
    </row>
    <row r="1059" spans="1:39" ht="15" hidden="1" customHeight="1" outlineLevel="1">
      <c r="A1059" s="560"/>
      <c r="B1059" s="954"/>
      <c r="C1059" s="316"/>
      <c r="D1059" s="316"/>
      <c r="E1059" s="316"/>
      <c r="F1059" s="316"/>
      <c r="G1059" s="316"/>
      <c r="H1059" s="316"/>
      <c r="I1059" s="316"/>
      <c r="J1059" s="316"/>
      <c r="K1059" s="316"/>
      <c r="L1059" s="316"/>
      <c r="M1059" s="316"/>
      <c r="N1059" s="316"/>
      <c r="O1059" s="316"/>
      <c r="P1059" s="316"/>
      <c r="Q1059" s="316"/>
      <c r="R1059" s="316"/>
      <c r="S1059" s="316"/>
      <c r="T1059" s="316"/>
      <c r="U1059" s="316"/>
      <c r="V1059" s="316"/>
      <c r="W1059" s="316"/>
      <c r="X1059" s="316"/>
      <c r="Y1059" s="436"/>
      <c r="Z1059" s="449"/>
      <c r="AA1059" s="449"/>
      <c r="AB1059" s="449"/>
      <c r="AC1059" s="449"/>
      <c r="AD1059" s="449"/>
      <c r="AE1059" s="449"/>
      <c r="AF1059" s="449"/>
      <c r="AG1059" s="449"/>
      <c r="AH1059" s="449"/>
      <c r="AI1059" s="449"/>
      <c r="AJ1059" s="449"/>
      <c r="AK1059" s="449"/>
      <c r="AL1059" s="449"/>
      <c r="AM1059" s="331"/>
    </row>
    <row r="1060" spans="1:39" ht="15" hidden="1" customHeight="1" outlineLevel="1">
      <c r="A1060" s="560">
        <v>32</v>
      </c>
      <c r="B1060" s="954" t="s">
        <v>125</v>
      </c>
      <c r="C1060" s="316" t="s">
        <v>25</v>
      </c>
      <c r="D1060" s="320"/>
      <c r="E1060" s="320"/>
      <c r="F1060" s="320"/>
      <c r="G1060" s="320"/>
      <c r="H1060" s="320"/>
      <c r="I1060" s="320"/>
      <c r="J1060" s="320"/>
      <c r="K1060" s="320"/>
      <c r="L1060" s="320"/>
      <c r="M1060" s="320"/>
      <c r="N1060" s="320">
        <v>12</v>
      </c>
      <c r="O1060" s="320"/>
      <c r="P1060" s="320"/>
      <c r="Q1060" s="320"/>
      <c r="R1060" s="320"/>
      <c r="S1060" s="320"/>
      <c r="T1060" s="320"/>
      <c r="U1060" s="320"/>
      <c r="V1060" s="320"/>
      <c r="W1060" s="320"/>
      <c r="X1060" s="320"/>
      <c r="Y1060" s="450"/>
      <c r="Z1060" s="439"/>
      <c r="AA1060" s="439"/>
      <c r="AB1060" s="439"/>
      <c r="AC1060" s="439"/>
      <c r="AD1060" s="439"/>
      <c r="AE1060" s="439"/>
      <c r="AF1060" s="439"/>
      <c r="AG1060" s="439"/>
      <c r="AH1060" s="439"/>
      <c r="AI1060" s="439"/>
      <c r="AJ1060" s="439"/>
      <c r="AK1060" s="439"/>
      <c r="AL1060" s="439"/>
      <c r="AM1060" s="321">
        <f>SUM(Y1060:AL1060)</f>
        <v>0</v>
      </c>
    </row>
    <row r="1061" spans="1:39" ht="15" hidden="1" customHeight="1" outlineLevel="1">
      <c r="A1061" s="560"/>
      <c r="B1061" s="918" t="s">
        <v>349</v>
      </c>
      <c r="C1061" s="316" t="s">
        <v>164</v>
      </c>
      <c r="D1061" s="320"/>
      <c r="E1061" s="320"/>
      <c r="F1061" s="320"/>
      <c r="G1061" s="320"/>
      <c r="H1061" s="320"/>
      <c r="I1061" s="320"/>
      <c r="J1061" s="320"/>
      <c r="K1061" s="320"/>
      <c r="L1061" s="320"/>
      <c r="M1061" s="320"/>
      <c r="N1061" s="320">
        <f>N1060</f>
        <v>12</v>
      </c>
      <c r="O1061" s="320"/>
      <c r="P1061" s="320"/>
      <c r="Q1061" s="320"/>
      <c r="R1061" s="320"/>
      <c r="S1061" s="320"/>
      <c r="T1061" s="320"/>
      <c r="U1061" s="320"/>
      <c r="V1061" s="320"/>
      <c r="W1061" s="320"/>
      <c r="X1061" s="320"/>
      <c r="Y1061" s="435">
        <f>Y1060</f>
        <v>0</v>
      </c>
      <c r="Z1061" s="435">
        <f t="shared" ref="Z1061" si="3200">Z1060</f>
        <v>0</v>
      </c>
      <c r="AA1061" s="435">
        <f t="shared" ref="AA1061" si="3201">AA1060</f>
        <v>0</v>
      </c>
      <c r="AB1061" s="435">
        <f t="shared" ref="AB1061" si="3202">AB1060</f>
        <v>0</v>
      </c>
      <c r="AC1061" s="435">
        <f t="shared" ref="AC1061" si="3203">AC1060</f>
        <v>0</v>
      </c>
      <c r="AD1061" s="435">
        <f t="shared" ref="AD1061" si="3204">AD1060</f>
        <v>0</v>
      </c>
      <c r="AE1061" s="435">
        <f t="shared" ref="AE1061" si="3205">AE1060</f>
        <v>0</v>
      </c>
      <c r="AF1061" s="435">
        <f t="shared" ref="AF1061" si="3206">AF1060</f>
        <v>0</v>
      </c>
      <c r="AG1061" s="435">
        <f t="shared" ref="AG1061" si="3207">AG1060</f>
        <v>0</v>
      </c>
      <c r="AH1061" s="435">
        <f t="shared" ref="AH1061" si="3208">AH1060</f>
        <v>0</v>
      </c>
      <c r="AI1061" s="435">
        <f t="shared" ref="AI1061" si="3209">AI1060</f>
        <v>0</v>
      </c>
      <c r="AJ1061" s="435">
        <f t="shared" ref="AJ1061" si="3210">AJ1060</f>
        <v>0</v>
      </c>
      <c r="AK1061" s="435">
        <f t="shared" ref="AK1061" si="3211">AK1060</f>
        <v>0</v>
      </c>
      <c r="AL1061" s="435">
        <f t="shared" ref="AL1061" si="3212">AL1060</f>
        <v>0</v>
      </c>
      <c r="AM1061" s="331"/>
    </row>
    <row r="1062" spans="1:39" ht="15" hidden="1" customHeight="1" outlineLevel="1">
      <c r="A1062" s="560"/>
      <c r="B1062" s="954"/>
      <c r="C1062" s="316"/>
      <c r="D1062" s="316"/>
      <c r="E1062" s="316"/>
      <c r="F1062" s="316"/>
      <c r="G1062" s="316"/>
      <c r="H1062" s="316"/>
      <c r="I1062" s="316"/>
      <c r="J1062" s="316"/>
      <c r="K1062" s="316"/>
      <c r="L1062" s="316"/>
      <c r="M1062" s="316"/>
      <c r="N1062" s="316"/>
      <c r="O1062" s="316"/>
      <c r="P1062" s="316"/>
      <c r="Q1062" s="316"/>
      <c r="R1062" s="316"/>
      <c r="S1062" s="316"/>
      <c r="T1062" s="316"/>
      <c r="U1062" s="316"/>
      <c r="V1062" s="316"/>
      <c r="W1062" s="316"/>
      <c r="X1062" s="316"/>
      <c r="Y1062" s="436"/>
      <c r="Z1062" s="449"/>
      <c r="AA1062" s="449"/>
      <c r="AB1062" s="449"/>
      <c r="AC1062" s="449"/>
      <c r="AD1062" s="449"/>
      <c r="AE1062" s="449"/>
      <c r="AF1062" s="449"/>
      <c r="AG1062" s="449"/>
      <c r="AH1062" s="449"/>
      <c r="AI1062" s="449"/>
      <c r="AJ1062" s="449"/>
      <c r="AK1062" s="449"/>
      <c r="AL1062" s="449"/>
      <c r="AM1062" s="331"/>
    </row>
    <row r="1063" spans="1:39" ht="15" hidden="1" customHeight="1" outlineLevel="1">
      <c r="A1063" s="560"/>
      <c r="B1063" s="996" t="s">
        <v>513</v>
      </c>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436"/>
      <c r="Z1063" s="449"/>
      <c r="AA1063" s="449"/>
      <c r="AB1063" s="449"/>
      <c r="AC1063" s="449"/>
      <c r="AD1063" s="449"/>
      <c r="AE1063" s="449"/>
      <c r="AF1063" s="449"/>
      <c r="AG1063" s="449"/>
      <c r="AH1063" s="449"/>
      <c r="AI1063" s="449"/>
      <c r="AJ1063" s="449"/>
      <c r="AK1063" s="449"/>
      <c r="AL1063" s="449"/>
      <c r="AM1063" s="331"/>
    </row>
    <row r="1064" spans="1:39" ht="15" hidden="1" customHeight="1" outlineLevel="1">
      <c r="A1064" s="560">
        <v>33</v>
      </c>
      <c r="B1064" s="954" t="s">
        <v>126</v>
      </c>
      <c r="C1064" s="316" t="s">
        <v>25</v>
      </c>
      <c r="D1064" s="320"/>
      <c r="E1064" s="320"/>
      <c r="F1064" s="320"/>
      <c r="G1064" s="320"/>
      <c r="H1064" s="320"/>
      <c r="I1064" s="320"/>
      <c r="J1064" s="320"/>
      <c r="K1064" s="320"/>
      <c r="L1064" s="320"/>
      <c r="M1064" s="320"/>
      <c r="N1064" s="320">
        <v>0</v>
      </c>
      <c r="O1064" s="320"/>
      <c r="P1064" s="320"/>
      <c r="Q1064" s="320"/>
      <c r="R1064" s="320"/>
      <c r="S1064" s="320"/>
      <c r="T1064" s="320"/>
      <c r="U1064" s="320"/>
      <c r="V1064" s="320"/>
      <c r="W1064" s="320"/>
      <c r="X1064" s="320"/>
      <c r="Y1064" s="450"/>
      <c r="Z1064" s="439"/>
      <c r="AA1064" s="439"/>
      <c r="AB1064" s="439"/>
      <c r="AC1064" s="439"/>
      <c r="AD1064" s="439"/>
      <c r="AE1064" s="439"/>
      <c r="AF1064" s="439"/>
      <c r="AG1064" s="439"/>
      <c r="AH1064" s="439"/>
      <c r="AI1064" s="439"/>
      <c r="AJ1064" s="439"/>
      <c r="AK1064" s="439"/>
      <c r="AL1064" s="439"/>
      <c r="AM1064" s="321">
        <f>SUM(Y1064:AL1064)</f>
        <v>0</v>
      </c>
    </row>
    <row r="1065" spans="1:39" ht="15" hidden="1" customHeight="1" outlineLevel="1">
      <c r="A1065" s="560"/>
      <c r="B1065" s="918" t="s">
        <v>349</v>
      </c>
      <c r="C1065" s="316" t="s">
        <v>164</v>
      </c>
      <c r="D1065" s="320"/>
      <c r="E1065" s="320"/>
      <c r="F1065" s="320"/>
      <c r="G1065" s="320"/>
      <c r="H1065" s="320"/>
      <c r="I1065" s="320"/>
      <c r="J1065" s="320"/>
      <c r="K1065" s="320"/>
      <c r="L1065" s="320"/>
      <c r="M1065" s="320"/>
      <c r="N1065" s="320">
        <f>N1064</f>
        <v>0</v>
      </c>
      <c r="O1065" s="320"/>
      <c r="P1065" s="320"/>
      <c r="Q1065" s="320"/>
      <c r="R1065" s="320"/>
      <c r="S1065" s="320"/>
      <c r="T1065" s="320"/>
      <c r="U1065" s="320"/>
      <c r="V1065" s="320"/>
      <c r="W1065" s="320"/>
      <c r="X1065" s="320"/>
      <c r="Y1065" s="435">
        <f>Y1064</f>
        <v>0</v>
      </c>
      <c r="Z1065" s="435">
        <f t="shared" ref="Z1065" si="3213">Z1064</f>
        <v>0</v>
      </c>
      <c r="AA1065" s="435">
        <f t="shared" ref="AA1065" si="3214">AA1064</f>
        <v>0</v>
      </c>
      <c r="AB1065" s="435">
        <f t="shared" ref="AB1065" si="3215">AB1064</f>
        <v>0</v>
      </c>
      <c r="AC1065" s="435">
        <f t="shared" ref="AC1065" si="3216">AC1064</f>
        <v>0</v>
      </c>
      <c r="AD1065" s="435">
        <f t="shared" ref="AD1065" si="3217">AD1064</f>
        <v>0</v>
      </c>
      <c r="AE1065" s="435">
        <f t="shared" ref="AE1065" si="3218">AE1064</f>
        <v>0</v>
      </c>
      <c r="AF1065" s="435">
        <f t="shared" ref="AF1065" si="3219">AF1064</f>
        <v>0</v>
      </c>
      <c r="AG1065" s="435">
        <f t="shared" ref="AG1065" si="3220">AG1064</f>
        <v>0</v>
      </c>
      <c r="AH1065" s="435">
        <f t="shared" ref="AH1065" si="3221">AH1064</f>
        <v>0</v>
      </c>
      <c r="AI1065" s="435">
        <f t="shared" ref="AI1065" si="3222">AI1064</f>
        <v>0</v>
      </c>
      <c r="AJ1065" s="435">
        <f t="shared" ref="AJ1065" si="3223">AJ1064</f>
        <v>0</v>
      </c>
      <c r="AK1065" s="435">
        <f t="shared" ref="AK1065" si="3224">AK1064</f>
        <v>0</v>
      </c>
      <c r="AL1065" s="435">
        <f t="shared" ref="AL1065" si="3225">AL1064</f>
        <v>0</v>
      </c>
      <c r="AM1065" s="331"/>
    </row>
    <row r="1066" spans="1:39" ht="15" hidden="1" customHeight="1" outlineLevel="1">
      <c r="A1066" s="560"/>
      <c r="B1066" s="954"/>
      <c r="C1066" s="316"/>
      <c r="D1066" s="316"/>
      <c r="E1066" s="316"/>
      <c r="F1066" s="316"/>
      <c r="G1066" s="316"/>
      <c r="H1066" s="316"/>
      <c r="I1066" s="316"/>
      <c r="J1066" s="316"/>
      <c r="K1066" s="316"/>
      <c r="L1066" s="316"/>
      <c r="M1066" s="316"/>
      <c r="N1066" s="316"/>
      <c r="O1066" s="316"/>
      <c r="P1066" s="316"/>
      <c r="Q1066" s="316"/>
      <c r="R1066" s="316"/>
      <c r="S1066" s="316"/>
      <c r="T1066" s="316"/>
      <c r="U1066" s="316"/>
      <c r="V1066" s="316"/>
      <c r="W1066" s="316"/>
      <c r="X1066" s="316"/>
      <c r="Y1066" s="436"/>
      <c r="Z1066" s="449"/>
      <c r="AA1066" s="449"/>
      <c r="AB1066" s="449"/>
      <c r="AC1066" s="449"/>
      <c r="AD1066" s="449"/>
      <c r="AE1066" s="449"/>
      <c r="AF1066" s="449"/>
      <c r="AG1066" s="449"/>
      <c r="AH1066" s="449"/>
      <c r="AI1066" s="449"/>
      <c r="AJ1066" s="449"/>
      <c r="AK1066" s="449"/>
      <c r="AL1066" s="449"/>
      <c r="AM1066" s="331"/>
    </row>
    <row r="1067" spans="1:39" ht="15" hidden="1" customHeight="1" outlineLevel="1">
      <c r="A1067" s="560">
        <v>34</v>
      </c>
      <c r="B1067" s="954" t="s">
        <v>127</v>
      </c>
      <c r="C1067" s="316" t="s">
        <v>25</v>
      </c>
      <c r="D1067" s="320"/>
      <c r="E1067" s="320"/>
      <c r="F1067" s="320"/>
      <c r="G1067" s="320"/>
      <c r="H1067" s="320"/>
      <c r="I1067" s="320"/>
      <c r="J1067" s="320"/>
      <c r="K1067" s="320"/>
      <c r="L1067" s="320"/>
      <c r="M1067" s="320"/>
      <c r="N1067" s="320">
        <v>0</v>
      </c>
      <c r="O1067" s="320"/>
      <c r="P1067" s="320"/>
      <c r="Q1067" s="320"/>
      <c r="R1067" s="320"/>
      <c r="S1067" s="320"/>
      <c r="T1067" s="320"/>
      <c r="U1067" s="320"/>
      <c r="V1067" s="320"/>
      <c r="W1067" s="320"/>
      <c r="X1067" s="320"/>
      <c r="Y1067" s="450"/>
      <c r="Z1067" s="439"/>
      <c r="AA1067" s="439"/>
      <c r="AB1067" s="439"/>
      <c r="AC1067" s="439"/>
      <c r="AD1067" s="439"/>
      <c r="AE1067" s="439"/>
      <c r="AF1067" s="439"/>
      <c r="AG1067" s="439"/>
      <c r="AH1067" s="439"/>
      <c r="AI1067" s="439"/>
      <c r="AJ1067" s="439"/>
      <c r="AK1067" s="439"/>
      <c r="AL1067" s="439"/>
      <c r="AM1067" s="321">
        <f>SUM(Y1067:AL1067)</f>
        <v>0</v>
      </c>
    </row>
    <row r="1068" spans="1:39" ht="15" hidden="1" customHeight="1" outlineLevel="1">
      <c r="A1068" s="560"/>
      <c r="B1068" s="918" t="s">
        <v>349</v>
      </c>
      <c r="C1068" s="316" t="s">
        <v>164</v>
      </c>
      <c r="D1068" s="320"/>
      <c r="E1068" s="320"/>
      <c r="F1068" s="320"/>
      <c r="G1068" s="320"/>
      <c r="H1068" s="320"/>
      <c r="I1068" s="320"/>
      <c r="J1068" s="320"/>
      <c r="K1068" s="320"/>
      <c r="L1068" s="320"/>
      <c r="M1068" s="320"/>
      <c r="N1068" s="320">
        <f>N1067</f>
        <v>0</v>
      </c>
      <c r="O1068" s="320"/>
      <c r="P1068" s="320"/>
      <c r="Q1068" s="320"/>
      <c r="R1068" s="320"/>
      <c r="S1068" s="320"/>
      <c r="T1068" s="320"/>
      <c r="U1068" s="320"/>
      <c r="V1068" s="320"/>
      <c r="W1068" s="320"/>
      <c r="X1068" s="320"/>
      <c r="Y1068" s="435">
        <f>Y1067</f>
        <v>0</v>
      </c>
      <c r="Z1068" s="435">
        <f t="shared" ref="Z1068" si="3226">Z1067</f>
        <v>0</v>
      </c>
      <c r="AA1068" s="435">
        <f t="shared" ref="AA1068" si="3227">AA1067</f>
        <v>0</v>
      </c>
      <c r="AB1068" s="435">
        <f t="shared" ref="AB1068" si="3228">AB1067</f>
        <v>0</v>
      </c>
      <c r="AC1068" s="435">
        <f t="shared" ref="AC1068" si="3229">AC1067</f>
        <v>0</v>
      </c>
      <c r="AD1068" s="435">
        <f t="shared" ref="AD1068" si="3230">AD1067</f>
        <v>0</v>
      </c>
      <c r="AE1068" s="435">
        <f t="shared" ref="AE1068" si="3231">AE1067</f>
        <v>0</v>
      </c>
      <c r="AF1068" s="435">
        <f t="shared" ref="AF1068" si="3232">AF1067</f>
        <v>0</v>
      </c>
      <c r="AG1068" s="435">
        <f t="shared" ref="AG1068" si="3233">AG1067</f>
        <v>0</v>
      </c>
      <c r="AH1068" s="435">
        <f t="shared" ref="AH1068" si="3234">AH1067</f>
        <v>0</v>
      </c>
      <c r="AI1068" s="435">
        <f t="shared" ref="AI1068" si="3235">AI1067</f>
        <v>0</v>
      </c>
      <c r="AJ1068" s="435">
        <f t="shared" ref="AJ1068" si="3236">AJ1067</f>
        <v>0</v>
      </c>
      <c r="AK1068" s="435">
        <f t="shared" ref="AK1068" si="3237">AK1067</f>
        <v>0</v>
      </c>
      <c r="AL1068" s="435">
        <f t="shared" ref="AL1068" si="3238">AL1067</f>
        <v>0</v>
      </c>
      <c r="AM1068" s="331"/>
    </row>
    <row r="1069" spans="1:39" ht="15" hidden="1" customHeight="1" outlineLevel="1">
      <c r="A1069" s="560"/>
      <c r="B1069" s="954"/>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436"/>
      <c r="Z1069" s="449"/>
      <c r="AA1069" s="449"/>
      <c r="AB1069" s="449"/>
      <c r="AC1069" s="449"/>
      <c r="AD1069" s="449"/>
      <c r="AE1069" s="449"/>
      <c r="AF1069" s="449"/>
      <c r="AG1069" s="449"/>
      <c r="AH1069" s="449"/>
      <c r="AI1069" s="449"/>
      <c r="AJ1069" s="449"/>
      <c r="AK1069" s="449"/>
      <c r="AL1069" s="449"/>
      <c r="AM1069" s="331"/>
    </row>
    <row r="1070" spans="1:39" ht="15" hidden="1" customHeight="1" outlineLevel="1">
      <c r="A1070" s="560">
        <v>35</v>
      </c>
      <c r="B1070" s="954" t="s">
        <v>128</v>
      </c>
      <c r="C1070" s="316" t="s">
        <v>25</v>
      </c>
      <c r="D1070" s="320"/>
      <c r="E1070" s="320"/>
      <c r="F1070" s="320"/>
      <c r="G1070" s="320"/>
      <c r="H1070" s="320"/>
      <c r="I1070" s="320"/>
      <c r="J1070" s="320"/>
      <c r="K1070" s="320"/>
      <c r="L1070" s="320"/>
      <c r="M1070" s="320"/>
      <c r="N1070" s="320">
        <v>0</v>
      </c>
      <c r="O1070" s="320"/>
      <c r="P1070" s="320"/>
      <c r="Q1070" s="320"/>
      <c r="R1070" s="320"/>
      <c r="S1070" s="320"/>
      <c r="T1070" s="320"/>
      <c r="U1070" s="320"/>
      <c r="V1070" s="320"/>
      <c r="W1070" s="320"/>
      <c r="X1070" s="320"/>
      <c r="Y1070" s="450"/>
      <c r="Z1070" s="439"/>
      <c r="AA1070" s="439"/>
      <c r="AB1070" s="439"/>
      <c r="AC1070" s="439"/>
      <c r="AD1070" s="439"/>
      <c r="AE1070" s="439"/>
      <c r="AF1070" s="439"/>
      <c r="AG1070" s="439"/>
      <c r="AH1070" s="439"/>
      <c r="AI1070" s="439"/>
      <c r="AJ1070" s="439"/>
      <c r="AK1070" s="439"/>
      <c r="AL1070" s="439"/>
      <c r="AM1070" s="321">
        <f>SUM(Y1070:AL1070)</f>
        <v>0</v>
      </c>
    </row>
    <row r="1071" spans="1:39" ht="15" hidden="1" customHeight="1" outlineLevel="1">
      <c r="A1071" s="560"/>
      <c r="B1071" s="918" t="s">
        <v>349</v>
      </c>
      <c r="C1071" s="316" t="s">
        <v>164</v>
      </c>
      <c r="D1071" s="320"/>
      <c r="E1071" s="320"/>
      <c r="F1071" s="320"/>
      <c r="G1071" s="320"/>
      <c r="H1071" s="320"/>
      <c r="I1071" s="320"/>
      <c r="J1071" s="320"/>
      <c r="K1071" s="320"/>
      <c r="L1071" s="320"/>
      <c r="M1071" s="320"/>
      <c r="N1071" s="320">
        <f>N1070</f>
        <v>0</v>
      </c>
      <c r="O1071" s="320"/>
      <c r="P1071" s="320"/>
      <c r="Q1071" s="320"/>
      <c r="R1071" s="320"/>
      <c r="S1071" s="320"/>
      <c r="T1071" s="320"/>
      <c r="U1071" s="320"/>
      <c r="V1071" s="320"/>
      <c r="W1071" s="320"/>
      <c r="X1071" s="320"/>
      <c r="Y1071" s="435">
        <f>Y1070</f>
        <v>0</v>
      </c>
      <c r="Z1071" s="435">
        <f t="shared" ref="Z1071" si="3239">Z1070</f>
        <v>0</v>
      </c>
      <c r="AA1071" s="435">
        <f t="shared" ref="AA1071" si="3240">AA1070</f>
        <v>0</v>
      </c>
      <c r="AB1071" s="435">
        <f t="shared" ref="AB1071" si="3241">AB1070</f>
        <v>0</v>
      </c>
      <c r="AC1071" s="435">
        <f t="shared" ref="AC1071" si="3242">AC1070</f>
        <v>0</v>
      </c>
      <c r="AD1071" s="435">
        <f t="shared" ref="AD1071" si="3243">AD1070</f>
        <v>0</v>
      </c>
      <c r="AE1071" s="435">
        <f t="shared" ref="AE1071" si="3244">AE1070</f>
        <v>0</v>
      </c>
      <c r="AF1071" s="435">
        <f t="shared" ref="AF1071" si="3245">AF1070</f>
        <v>0</v>
      </c>
      <c r="AG1071" s="435">
        <f t="shared" ref="AG1071" si="3246">AG1070</f>
        <v>0</v>
      </c>
      <c r="AH1071" s="435">
        <f t="shared" ref="AH1071" si="3247">AH1070</f>
        <v>0</v>
      </c>
      <c r="AI1071" s="435">
        <f t="shared" ref="AI1071" si="3248">AI1070</f>
        <v>0</v>
      </c>
      <c r="AJ1071" s="435">
        <f t="shared" ref="AJ1071" si="3249">AJ1070</f>
        <v>0</v>
      </c>
      <c r="AK1071" s="435">
        <f t="shared" ref="AK1071" si="3250">AK1070</f>
        <v>0</v>
      </c>
      <c r="AL1071" s="435">
        <f t="shared" ref="AL1071" si="3251">AL1070</f>
        <v>0</v>
      </c>
      <c r="AM1071" s="331"/>
    </row>
    <row r="1072" spans="1:39" ht="15" hidden="1" customHeight="1" outlineLevel="1">
      <c r="A1072" s="560"/>
      <c r="B1072" s="931"/>
      <c r="C1072" s="316"/>
      <c r="D1072" s="31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436"/>
      <c r="Z1072" s="449"/>
      <c r="AA1072" s="449"/>
      <c r="AB1072" s="449"/>
      <c r="AC1072" s="449"/>
      <c r="AD1072" s="449"/>
      <c r="AE1072" s="449"/>
      <c r="AF1072" s="449"/>
      <c r="AG1072" s="449"/>
      <c r="AH1072" s="449"/>
      <c r="AI1072" s="449"/>
      <c r="AJ1072" s="449"/>
      <c r="AK1072" s="449"/>
      <c r="AL1072" s="449"/>
      <c r="AM1072" s="331"/>
    </row>
    <row r="1073" spans="1:39" ht="15" hidden="1" customHeight="1" outlineLevel="1">
      <c r="A1073" s="560"/>
      <c r="B1073" s="996" t="s">
        <v>514</v>
      </c>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436"/>
      <c r="Z1073" s="449"/>
      <c r="AA1073" s="449"/>
      <c r="AB1073" s="449"/>
      <c r="AC1073" s="449"/>
      <c r="AD1073" s="449"/>
      <c r="AE1073" s="449"/>
      <c r="AF1073" s="449"/>
      <c r="AG1073" s="449"/>
      <c r="AH1073" s="449"/>
      <c r="AI1073" s="449"/>
      <c r="AJ1073" s="449"/>
      <c r="AK1073" s="449"/>
      <c r="AL1073" s="449"/>
      <c r="AM1073" s="331"/>
    </row>
    <row r="1074" spans="1:39" ht="28.5" hidden="1" customHeight="1" outlineLevel="1">
      <c r="A1074" s="560">
        <v>36</v>
      </c>
      <c r="B1074" s="954" t="s">
        <v>129</v>
      </c>
      <c r="C1074" s="316" t="s">
        <v>25</v>
      </c>
      <c r="D1074" s="320"/>
      <c r="E1074" s="320"/>
      <c r="F1074" s="320"/>
      <c r="G1074" s="320"/>
      <c r="H1074" s="320"/>
      <c r="I1074" s="320"/>
      <c r="J1074" s="320"/>
      <c r="K1074" s="320"/>
      <c r="L1074" s="320"/>
      <c r="M1074" s="320"/>
      <c r="N1074" s="320">
        <v>0</v>
      </c>
      <c r="O1074" s="320"/>
      <c r="P1074" s="320"/>
      <c r="Q1074" s="320"/>
      <c r="R1074" s="320"/>
      <c r="S1074" s="320"/>
      <c r="T1074" s="320"/>
      <c r="U1074" s="320"/>
      <c r="V1074" s="320"/>
      <c r="W1074" s="320"/>
      <c r="X1074" s="320"/>
      <c r="Y1074" s="450"/>
      <c r="Z1074" s="439"/>
      <c r="AA1074" s="439"/>
      <c r="AB1074" s="439"/>
      <c r="AC1074" s="439"/>
      <c r="AD1074" s="439"/>
      <c r="AE1074" s="439"/>
      <c r="AF1074" s="439"/>
      <c r="AG1074" s="439"/>
      <c r="AH1074" s="439"/>
      <c r="AI1074" s="439"/>
      <c r="AJ1074" s="439"/>
      <c r="AK1074" s="439"/>
      <c r="AL1074" s="439"/>
      <c r="AM1074" s="321">
        <f>SUM(Y1074:AL1074)</f>
        <v>0</v>
      </c>
    </row>
    <row r="1075" spans="1:39" ht="15" hidden="1" customHeight="1" outlineLevel="1">
      <c r="A1075" s="560"/>
      <c r="B1075" s="918" t="s">
        <v>349</v>
      </c>
      <c r="C1075" s="316" t="s">
        <v>164</v>
      </c>
      <c r="D1075" s="320"/>
      <c r="E1075" s="320"/>
      <c r="F1075" s="320"/>
      <c r="G1075" s="320"/>
      <c r="H1075" s="320"/>
      <c r="I1075" s="320"/>
      <c r="J1075" s="320"/>
      <c r="K1075" s="320"/>
      <c r="L1075" s="320"/>
      <c r="M1075" s="320"/>
      <c r="N1075" s="320">
        <f>N1074</f>
        <v>0</v>
      </c>
      <c r="O1075" s="320"/>
      <c r="P1075" s="320"/>
      <c r="Q1075" s="320"/>
      <c r="R1075" s="320"/>
      <c r="S1075" s="320"/>
      <c r="T1075" s="320"/>
      <c r="U1075" s="320"/>
      <c r="V1075" s="320"/>
      <c r="W1075" s="320"/>
      <c r="X1075" s="320"/>
      <c r="Y1075" s="435">
        <f>Y1074</f>
        <v>0</v>
      </c>
      <c r="Z1075" s="435">
        <f t="shared" ref="Z1075" si="3252">Z1074</f>
        <v>0</v>
      </c>
      <c r="AA1075" s="435">
        <f t="shared" ref="AA1075" si="3253">AA1074</f>
        <v>0</v>
      </c>
      <c r="AB1075" s="435">
        <f t="shared" ref="AB1075" si="3254">AB1074</f>
        <v>0</v>
      </c>
      <c r="AC1075" s="435">
        <f t="shared" ref="AC1075" si="3255">AC1074</f>
        <v>0</v>
      </c>
      <c r="AD1075" s="435">
        <f t="shared" ref="AD1075" si="3256">AD1074</f>
        <v>0</v>
      </c>
      <c r="AE1075" s="435">
        <f t="shared" ref="AE1075" si="3257">AE1074</f>
        <v>0</v>
      </c>
      <c r="AF1075" s="435">
        <f t="shared" ref="AF1075" si="3258">AF1074</f>
        <v>0</v>
      </c>
      <c r="AG1075" s="435">
        <f t="shared" ref="AG1075" si="3259">AG1074</f>
        <v>0</v>
      </c>
      <c r="AH1075" s="435">
        <f t="shared" ref="AH1075" si="3260">AH1074</f>
        <v>0</v>
      </c>
      <c r="AI1075" s="435">
        <f t="shared" ref="AI1075" si="3261">AI1074</f>
        <v>0</v>
      </c>
      <c r="AJ1075" s="435">
        <f t="shared" ref="AJ1075" si="3262">AJ1074</f>
        <v>0</v>
      </c>
      <c r="AK1075" s="435">
        <f t="shared" ref="AK1075" si="3263">AK1074</f>
        <v>0</v>
      </c>
      <c r="AL1075" s="435">
        <f t="shared" ref="AL1075" si="3264">AL1074</f>
        <v>0</v>
      </c>
      <c r="AM1075" s="331"/>
    </row>
    <row r="1076" spans="1:39" ht="15" hidden="1" customHeight="1" outlineLevel="1">
      <c r="A1076" s="560"/>
      <c r="B1076" s="954"/>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436"/>
      <c r="Z1076" s="449"/>
      <c r="AA1076" s="449"/>
      <c r="AB1076" s="449"/>
      <c r="AC1076" s="449"/>
      <c r="AD1076" s="449"/>
      <c r="AE1076" s="449"/>
      <c r="AF1076" s="449"/>
      <c r="AG1076" s="449"/>
      <c r="AH1076" s="449"/>
      <c r="AI1076" s="449"/>
      <c r="AJ1076" s="449"/>
      <c r="AK1076" s="449"/>
      <c r="AL1076" s="449"/>
      <c r="AM1076" s="331"/>
    </row>
    <row r="1077" spans="1:39" ht="15" hidden="1" customHeight="1" outlineLevel="1">
      <c r="A1077" s="560">
        <v>37</v>
      </c>
      <c r="B1077" s="954" t="s">
        <v>130</v>
      </c>
      <c r="C1077" s="316" t="s">
        <v>25</v>
      </c>
      <c r="D1077" s="320"/>
      <c r="E1077" s="320"/>
      <c r="F1077" s="320"/>
      <c r="G1077" s="320"/>
      <c r="H1077" s="320"/>
      <c r="I1077" s="320"/>
      <c r="J1077" s="320"/>
      <c r="K1077" s="320"/>
      <c r="L1077" s="320"/>
      <c r="M1077" s="320"/>
      <c r="N1077" s="320">
        <v>0</v>
      </c>
      <c r="O1077" s="320"/>
      <c r="P1077" s="320"/>
      <c r="Q1077" s="320"/>
      <c r="R1077" s="320"/>
      <c r="S1077" s="320"/>
      <c r="T1077" s="320"/>
      <c r="U1077" s="320"/>
      <c r="V1077" s="320"/>
      <c r="W1077" s="320"/>
      <c r="X1077" s="320"/>
      <c r="Y1077" s="450"/>
      <c r="Z1077" s="439"/>
      <c r="AA1077" s="439"/>
      <c r="AB1077" s="439"/>
      <c r="AC1077" s="439"/>
      <c r="AD1077" s="439"/>
      <c r="AE1077" s="439"/>
      <c r="AF1077" s="439"/>
      <c r="AG1077" s="439"/>
      <c r="AH1077" s="439"/>
      <c r="AI1077" s="439"/>
      <c r="AJ1077" s="439"/>
      <c r="AK1077" s="439"/>
      <c r="AL1077" s="439"/>
      <c r="AM1077" s="321">
        <f>SUM(Y1077:AL1077)</f>
        <v>0</v>
      </c>
    </row>
    <row r="1078" spans="1:39" ht="15" hidden="1" customHeight="1" outlineLevel="1">
      <c r="A1078" s="560"/>
      <c r="B1078" s="918" t="s">
        <v>349</v>
      </c>
      <c r="C1078" s="316" t="s">
        <v>164</v>
      </c>
      <c r="D1078" s="320"/>
      <c r="E1078" s="320"/>
      <c r="F1078" s="320"/>
      <c r="G1078" s="320"/>
      <c r="H1078" s="320"/>
      <c r="I1078" s="320"/>
      <c r="J1078" s="320"/>
      <c r="K1078" s="320"/>
      <c r="L1078" s="320"/>
      <c r="M1078" s="320"/>
      <c r="N1078" s="320">
        <f>N1077</f>
        <v>0</v>
      </c>
      <c r="O1078" s="320"/>
      <c r="P1078" s="320"/>
      <c r="Q1078" s="320"/>
      <c r="R1078" s="320"/>
      <c r="S1078" s="320"/>
      <c r="T1078" s="320"/>
      <c r="U1078" s="320"/>
      <c r="V1078" s="320"/>
      <c r="W1078" s="320"/>
      <c r="X1078" s="320"/>
      <c r="Y1078" s="435">
        <f>Y1077</f>
        <v>0</v>
      </c>
      <c r="Z1078" s="435">
        <f t="shared" ref="Z1078" si="3265">Z1077</f>
        <v>0</v>
      </c>
      <c r="AA1078" s="435">
        <f t="shared" ref="AA1078" si="3266">AA1077</f>
        <v>0</v>
      </c>
      <c r="AB1078" s="435">
        <f t="shared" ref="AB1078" si="3267">AB1077</f>
        <v>0</v>
      </c>
      <c r="AC1078" s="435">
        <f t="shared" ref="AC1078" si="3268">AC1077</f>
        <v>0</v>
      </c>
      <c r="AD1078" s="435">
        <f t="shared" ref="AD1078" si="3269">AD1077</f>
        <v>0</v>
      </c>
      <c r="AE1078" s="435">
        <f t="shared" ref="AE1078" si="3270">AE1077</f>
        <v>0</v>
      </c>
      <c r="AF1078" s="435">
        <f t="shared" ref="AF1078" si="3271">AF1077</f>
        <v>0</v>
      </c>
      <c r="AG1078" s="435">
        <f t="shared" ref="AG1078" si="3272">AG1077</f>
        <v>0</v>
      </c>
      <c r="AH1078" s="435">
        <f t="shared" ref="AH1078" si="3273">AH1077</f>
        <v>0</v>
      </c>
      <c r="AI1078" s="435">
        <f t="shared" ref="AI1078" si="3274">AI1077</f>
        <v>0</v>
      </c>
      <c r="AJ1078" s="435">
        <f t="shared" ref="AJ1078" si="3275">AJ1077</f>
        <v>0</v>
      </c>
      <c r="AK1078" s="435">
        <f t="shared" ref="AK1078" si="3276">AK1077</f>
        <v>0</v>
      </c>
      <c r="AL1078" s="435">
        <f t="shared" ref="AL1078" si="3277">AL1077</f>
        <v>0</v>
      </c>
      <c r="AM1078" s="331"/>
    </row>
    <row r="1079" spans="1:39" ht="15" hidden="1" customHeight="1" outlineLevel="1">
      <c r="A1079" s="560"/>
      <c r="B1079" s="954"/>
      <c r="C1079" s="316"/>
      <c r="D1079" s="316"/>
      <c r="E1079" s="316"/>
      <c r="F1079" s="316"/>
      <c r="G1079" s="316"/>
      <c r="H1079" s="316"/>
      <c r="I1079" s="316"/>
      <c r="J1079" s="316"/>
      <c r="K1079" s="316"/>
      <c r="L1079" s="316"/>
      <c r="M1079" s="316"/>
      <c r="N1079" s="316"/>
      <c r="O1079" s="316"/>
      <c r="P1079" s="316"/>
      <c r="Q1079" s="316"/>
      <c r="R1079" s="316"/>
      <c r="S1079" s="316"/>
      <c r="T1079" s="316"/>
      <c r="U1079" s="316"/>
      <c r="V1079" s="316"/>
      <c r="W1079" s="316"/>
      <c r="X1079" s="316"/>
      <c r="Y1079" s="436"/>
      <c r="Z1079" s="449"/>
      <c r="AA1079" s="449"/>
      <c r="AB1079" s="449"/>
      <c r="AC1079" s="449"/>
      <c r="AD1079" s="449"/>
      <c r="AE1079" s="449"/>
      <c r="AF1079" s="449"/>
      <c r="AG1079" s="449"/>
      <c r="AH1079" s="449"/>
      <c r="AI1079" s="449"/>
      <c r="AJ1079" s="449"/>
      <c r="AK1079" s="449"/>
      <c r="AL1079" s="449"/>
      <c r="AM1079" s="331"/>
    </row>
    <row r="1080" spans="1:39" ht="15" hidden="1" customHeight="1" outlineLevel="1">
      <c r="A1080" s="560">
        <v>38</v>
      </c>
      <c r="B1080" s="954" t="s">
        <v>131</v>
      </c>
      <c r="C1080" s="316" t="s">
        <v>25</v>
      </c>
      <c r="D1080" s="320"/>
      <c r="E1080" s="320"/>
      <c r="F1080" s="320"/>
      <c r="G1080" s="320"/>
      <c r="H1080" s="320"/>
      <c r="I1080" s="320"/>
      <c r="J1080" s="320"/>
      <c r="K1080" s="320"/>
      <c r="L1080" s="320"/>
      <c r="M1080" s="320"/>
      <c r="N1080" s="320">
        <v>0</v>
      </c>
      <c r="O1080" s="320"/>
      <c r="P1080" s="320"/>
      <c r="Q1080" s="320"/>
      <c r="R1080" s="320"/>
      <c r="S1080" s="320"/>
      <c r="T1080" s="320"/>
      <c r="U1080" s="320"/>
      <c r="V1080" s="320"/>
      <c r="W1080" s="320"/>
      <c r="X1080" s="320"/>
      <c r="Y1080" s="450"/>
      <c r="Z1080" s="439"/>
      <c r="AA1080" s="439"/>
      <c r="AB1080" s="439"/>
      <c r="AC1080" s="439"/>
      <c r="AD1080" s="439"/>
      <c r="AE1080" s="439"/>
      <c r="AF1080" s="439"/>
      <c r="AG1080" s="439"/>
      <c r="AH1080" s="439"/>
      <c r="AI1080" s="439"/>
      <c r="AJ1080" s="439"/>
      <c r="AK1080" s="439"/>
      <c r="AL1080" s="439"/>
      <c r="AM1080" s="321">
        <f>SUM(Y1080:AL1080)</f>
        <v>0</v>
      </c>
    </row>
    <row r="1081" spans="1:39" ht="15" hidden="1" customHeight="1" outlineLevel="1">
      <c r="A1081" s="560"/>
      <c r="B1081" s="918" t="s">
        <v>349</v>
      </c>
      <c r="C1081" s="316" t="s">
        <v>164</v>
      </c>
      <c r="D1081" s="320"/>
      <c r="E1081" s="320"/>
      <c r="F1081" s="320"/>
      <c r="G1081" s="320"/>
      <c r="H1081" s="320"/>
      <c r="I1081" s="320"/>
      <c r="J1081" s="320"/>
      <c r="K1081" s="320"/>
      <c r="L1081" s="320"/>
      <c r="M1081" s="320"/>
      <c r="N1081" s="320">
        <f>N1080</f>
        <v>0</v>
      </c>
      <c r="O1081" s="320"/>
      <c r="P1081" s="320"/>
      <c r="Q1081" s="320"/>
      <c r="R1081" s="320"/>
      <c r="S1081" s="320"/>
      <c r="T1081" s="320"/>
      <c r="U1081" s="320"/>
      <c r="V1081" s="320"/>
      <c r="W1081" s="320"/>
      <c r="X1081" s="320"/>
      <c r="Y1081" s="435">
        <f>Y1080</f>
        <v>0</v>
      </c>
      <c r="Z1081" s="435">
        <f t="shared" ref="Z1081" si="3278">Z1080</f>
        <v>0</v>
      </c>
      <c r="AA1081" s="435">
        <f t="shared" ref="AA1081" si="3279">AA1080</f>
        <v>0</v>
      </c>
      <c r="AB1081" s="435">
        <f t="shared" ref="AB1081" si="3280">AB1080</f>
        <v>0</v>
      </c>
      <c r="AC1081" s="435">
        <f t="shared" ref="AC1081" si="3281">AC1080</f>
        <v>0</v>
      </c>
      <c r="AD1081" s="435">
        <f t="shared" ref="AD1081" si="3282">AD1080</f>
        <v>0</v>
      </c>
      <c r="AE1081" s="435">
        <f t="shared" ref="AE1081" si="3283">AE1080</f>
        <v>0</v>
      </c>
      <c r="AF1081" s="435">
        <f t="shared" ref="AF1081" si="3284">AF1080</f>
        <v>0</v>
      </c>
      <c r="AG1081" s="435">
        <f t="shared" ref="AG1081" si="3285">AG1080</f>
        <v>0</v>
      </c>
      <c r="AH1081" s="435">
        <f t="shared" ref="AH1081" si="3286">AH1080</f>
        <v>0</v>
      </c>
      <c r="AI1081" s="435">
        <f t="shared" ref="AI1081" si="3287">AI1080</f>
        <v>0</v>
      </c>
      <c r="AJ1081" s="435">
        <f t="shared" ref="AJ1081" si="3288">AJ1080</f>
        <v>0</v>
      </c>
      <c r="AK1081" s="435">
        <f t="shared" ref="AK1081" si="3289">AK1080</f>
        <v>0</v>
      </c>
      <c r="AL1081" s="435">
        <f t="shared" ref="AL1081" si="3290">AL1080</f>
        <v>0</v>
      </c>
      <c r="AM1081" s="331"/>
    </row>
    <row r="1082" spans="1:39" ht="15" hidden="1" customHeight="1" outlineLevel="1">
      <c r="A1082" s="560"/>
      <c r="B1082" s="954"/>
      <c r="C1082" s="316"/>
      <c r="D1082" s="316"/>
      <c r="E1082" s="316"/>
      <c r="F1082" s="316"/>
      <c r="G1082" s="316"/>
      <c r="H1082" s="316"/>
      <c r="I1082" s="316"/>
      <c r="J1082" s="316"/>
      <c r="K1082" s="316"/>
      <c r="L1082" s="316"/>
      <c r="M1082" s="316"/>
      <c r="N1082" s="316"/>
      <c r="O1082" s="316"/>
      <c r="P1082" s="316"/>
      <c r="Q1082" s="316"/>
      <c r="R1082" s="316"/>
      <c r="S1082" s="316"/>
      <c r="T1082" s="316"/>
      <c r="U1082" s="316"/>
      <c r="V1082" s="316"/>
      <c r="W1082" s="316"/>
      <c r="X1082" s="316"/>
      <c r="Y1082" s="436"/>
      <c r="Z1082" s="449"/>
      <c r="AA1082" s="449"/>
      <c r="AB1082" s="449"/>
      <c r="AC1082" s="449"/>
      <c r="AD1082" s="449"/>
      <c r="AE1082" s="449"/>
      <c r="AF1082" s="449"/>
      <c r="AG1082" s="449"/>
      <c r="AH1082" s="449"/>
      <c r="AI1082" s="449"/>
      <c r="AJ1082" s="449"/>
      <c r="AK1082" s="449"/>
      <c r="AL1082" s="449"/>
      <c r="AM1082" s="331"/>
    </row>
    <row r="1083" spans="1:39" ht="15" hidden="1" customHeight="1" outlineLevel="1">
      <c r="A1083" s="560">
        <v>39</v>
      </c>
      <c r="B1083" s="954" t="s">
        <v>132</v>
      </c>
      <c r="C1083" s="316" t="s">
        <v>25</v>
      </c>
      <c r="D1083" s="320"/>
      <c r="E1083" s="320"/>
      <c r="F1083" s="320"/>
      <c r="G1083" s="320"/>
      <c r="H1083" s="320"/>
      <c r="I1083" s="320"/>
      <c r="J1083" s="320"/>
      <c r="K1083" s="320"/>
      <c r="L1083" s="320"/>
      <c r="M1083" s="320"/>
      <c r="N1083" s="320">
        <v>0</v>
      </c>
      <c r="O1083" s="320"/>
      <c r="P1083" s="320"/>
      <c r="Q1083" s="320"/>
      <c r="R1083" s="320"/>
      <c r="S1083" s="320"/>
      <c r="T1083" s="320"/>
      <c r="U1083" s="320"/>
      <c r="V1083" s="320"/>
      <c r="W1083" s="320"/>
      <c r="X1083" s="320"/>
      <c r="Y1083" s="450"/>
      <c r="Z1083" s="439"/>
      <c r="AA1083" s="439"/>
      <c r="AB1083" s="439"/>
      <c r="AC1083" s="439"/>
      <c r="AD1083" s="439"/>
      <c r="AE1083" s="439"/>
      <c r="AF1083" s="439"/>
      <c r="AG1083" s="439"/>
      <c r="AH1083" s="439"/>
      <c r="AI1083" s="439"/>
      <c r="AJ1083" s="439"/>
      <c r="AK1083" s="439"/>
      <c r="AL1083" s="439"/>
      <c r="AM1083" s="321">
        <f>SUM(Y1083:AL1083)</f>
        <v>0</v>
      </c>
    </row>
    <row r="1084" spans="1:39" ht="15" hidden="1" customHeight="1" outlineLevel="1">
      <c r="A1084" s="560"/>
      <c r="B1084" s="918" t="s">
        <v>349</v>
      </c>
      <c r="C1084" s="316" t="s">
        <v>164</v>
      </c>
      <c r="D1084" s="320"/>
      <c r="E1084" s="320"/>
      <c r="F1084" s="320"/>
      <c r="G1084" s="320"/>
      <c r="H1084" s="320"/>
      <c r="I1084" s="320"/>
      <c r="J1084" s="320"/>
      <c r="K1084" s="320"/>
      <c r="L1084" s="320"/>
      <c r="M1084" s="320"/>
      <c r="N1084" s="320">
        <f>N1083</f>
        <v>0</v>
      </c>
      <c r="O1084" s="320"/>
      <c r="P1084" s="320"/>
      <c r="Q1084" s="320"/>
      <c r="R1084" s="320"/>
      <c r="S1084" s="320"/>
      <c r="T1084" s="320"/>
      <c r="U1084" s="320"/>
      <c r="V1084" s="320"/>
      <c r="W1084" s="320"/>
      <c r="X1084" s="320"/>
      <c r="Y1084" s="435">
        <f>Y1083</f>
        <v>0</v>
      </c>
      <c r="Z1084" s="435">
        <f t="shared" ref="Z1084" si="3291">Z1083</f>
        <v>0</v>
      </c>
      <c r="AA1084" s="435">
        <f t="shared" ref="AA1084" si="3292">AA1083</f>
        <v>0</v>
      </c>
      <c r="AB1084" s="435">
        <f t="shared" ref="AB1084" si="3293">AB1083</f>
        <v>0</v>
      </c>
      <c r="AC1084" s="435">
        <f t="shared" ref="AC1084" si="3294">AC1083</f>
        <v>0</v>
      </c>
      <c r="AD1084" s="435">
        <f t="shared" ref="AD1084" si="3295">AD1083</f>
        <v>0</v>
      </c>
      <c r="AE1084" s="435">
        <f t="shared" ref="AE1084" si="3296">AE1083</f>
        <v>0</v>
      </c>
      <c r="AF1084" s="435">
        <f t="shared" ref="AF1084" si="3297">AF1083</f>
        <v>0</v>
      </c>
      <c r="AG1084" s="435">
        <f t="shared" ref="AG1084" si="3298">AG1083</f>
        <v>0</v>
      </c>
      <c r="AH1084" s="435">
        <f t="shared" ref="AH1084" si="3299">AH1083</f>
        <v>0</v>
      </c>
      <c r="AI1084" s="435">
        <f t="shared" ref="AI1084" si="3300">AI1083</f>
        <v>0</v>
      </c>
      <c r="AJ1084" s="435">
        <f t="shared" ref="AJ1084" si="3301">AJ1083</f>
        <v>0</v>
      </c>
      <c r="AK1084" s="435">
        <f t="shared" ref="AK1084" si="3302">AK1083</f>
        <v>0</v>
      </c>
      <c r="AL1084" s="435">
        <f t="shared" ref="AL1084" si="3303">AL1083</f>
        <v>0</v>
      </c>
      <c r="AM1084" s="331"/>
    </row>
    <row r="1085" spans="1:39" ht="15" hidden="1" customHeight="1" outlineLevel="1">
      <c r="A1085" s="560"/>
      <c r="B1085" s="954"/>
      <c r="C1085" s="316"/>
      <c r="D1085" s="316"/>
      <c r="E1085" s="316"/>
      <c r="F1085" s="316"/>
      <c r="G1085" s="316"/>
      <c r="H1085" s="316"/>
      <c r="I1085" s="316"/>
      <c r="J1085" s="316"/>
      <c r="K1085" s="316"/>
      <c r="L1085" s="316"/>
      <c r="M1085" s="316"/>
      <c r="N1085" s="316"/>
      <c r="O1085" s="316"/>
      <c r="P1085" s="316"/>
      <c r="Q1085" s="316"/>
      <c r="R1085" s="316"/>
      <c r="S1085" s="316"/>
      <c r="T1085" s="316"/>
      <c r="U1085" s="316"/>
      <c r="V1085" s="316"/>
      <c r="W1085" s="316"/>
      <c r="X1085" s="316"/>
      <c r="Y1085" s="436"/>
      <c r="Z1085" s="449"/>
      <c r="AA1085" s="449"/>
      <c r="AB1085" s="449"/>
      <c r="AC1085" s="449"/>
      <c r="AD1085" s="449"/>
      <c r="AE1085" s="449"/>
      <c r="AF1085" s="449"/>
      <c r="AG1085" s="449"/>
      <c r="AH1085" s="449"/>
      <c r="AI1085" s="449"/>
      <c r="AJ1085" s="449"/>
      <c r="AK1085" s="449"/>
      <c r="AL1085" s="449"/>
      <c r="AM1085" s="331"/>
    </row>
    <row r="1086" spans="1:39" ht="15" hidden="1" customHeight="1" outlineLevel="1">
      <c r="A1086" s="560">
        <v>40</v>
      </c>
      <c r="B1086" s="954" t="s">
        <v>133</v>
      </c>
      <c r="C1086" s="316" t="s">
        <v>25</v>
      </c>
      <c r="D1086" s="320"/>
      <c r="E1086" s="320"/>
      <c r="F1086" s="320"/>
      <c r="G1086" s="320"/>
      <c r="H1086" s="320"/>
      <c r="I1086" s="320"/>
      <c r="J1086" s="320"/>
      <c r="K1086" s="320"/>
      <c r="L1086" s="320"/>
      <c r="M1086" s="320"/>
      <c r="N1086" s="320">
        <v>0</v>
      </c>
      <c r="O1086" s="320"/>
      <c r="P1086" s="320"/>
      <c r="Q1086" s="320"/>
      <c r="R1086" s="320"/>
      <c r="S1086" s="320"/>
      <c r="T1086" s="320"/>
      <c r="U1086" s="320"/>
      <c r="V1086" s="320"/>
      <c r="W1086" s="320"/>
      <c r="X1086" s="320"/>
      <c r="Y1086" s="450"/>
      <c r="Z1086" s="439"/>
      <c r="AA1086" s="439"/>
      <c r="AB1086" s="439"/>
      <c r="AC1086" s="439"/>
      <c r="AD1086" s="439"/>
      <c r="AE1086" s="439"/>
      <c r="AF1086" s="439"/>
      <c r="AG1086" s="439"/>
      <c r="AH1086" s="439"/>
      <c r="AI1086" s="439"/>
      <c r="AJ1086" s="439"/>
      <c r="AK1086" s="439"/>
      <c r="AL1086" s="439"/>
      <c r="AM1086" s="321">
        <f>SUM(Y1086:AL1086)</f>
        <v>0</v>
      </c>
    </row>
    <row r="1087" spans="1:39" ht="15" hidden="1" customHeight="1" outlineLevel="1">
      <c r="A1087" s="560"/>
      <c r="B1087" s="918" t="s">
        <v>349</v>
      </c>
      <c r="C1087" s="316" t="s">
        <v>164</v>
      </c>
      <c r="D1087" s="320"/>
      <c r="E1087" s="320"/>
      <c r="F1087" s="320"/>
      <c r="G1087" s="320"/>
      <c r="H1087" s="320"/>
      <c r="I1087" s="320"/>
      <c r="J1087" s="320"/>
      <c r="K1087" s="320"/>
      <c r="L1087" s="320"/>
      <c r="M1087" s="320"/>
      <c r="N1087" s="320">
        <f>N1086</f>
        <v>0</v>
      </c>
      <c r="O1087" s="320"/>
      <c r="P1087" s="320"/>
      <c r="Q1087" s="320"/>
      <c r="R1087" s="320"/>
      <c r="S1087" s="320"/>
      <c r="T1087" s="320"/>
      <c r="U1087" s="320"/>
      <c r="V1087" s="320"/>
      <c r="W1087" s="320"/>
      <c r="X1087" s="320"/>
      <c r="Y1087" s="435">
        <f>Y1086</f>
        <v>0</v>
      </c>
      <c r="Z1087" s="435">
        <f t="shared" ref="Z1087" si="3304">Z1086</f>
        <v>0</v>
      </c>
      <c r="AA1087" s="435">
        <f t="shared" ref="AA1087" si="3305">AA1086</f>
        <v>0</v>
      </c>
      <c r="AB1087" s="435">
        <f t="shared" ref="AB1087" si="3306">AB1086</f>
        <v>0</v>
      </c>
      <c r="AC1087" s="435">
        <f t="shared" ref="AC1087" si="3307">AC1086</f>
        <v>0</v>
      </c>
      <c r="AD1087" s="435">
        <f t="shared" ref="AD1087" si="3308">AD1086</f>
        <v>0</v>
      </c>
      <c r="AE1087" s="435">
        <f t="shared" ref="AE1087" si="3309">AE1086</f>
        <v>0</v>
      </c>
      <c r="AF1087" s="435">
        <f t="shared" ref="AF1087" si="3310">AF1086</f>
        <v>0</v>
      </c>
      <c r="AG1087" s="435">
        <f t="shared" ref="AG1087" si="3311">AG1086</f>
        <v>0</v>
      </c>
      <c r="AH1087" s="435">
        <f t="shared" ref="AH1087" si="3312">AH1086</f>
        <v>0</v>
      </c>
      <c r="AI1087" s="435">
        <f t="shared" ref="AI1087" si="3313">AI1086</f>
        <v>0</v>
      </c>
      <c r="AJ1087" s="435">
        <f t="shared" ref="AJ1087" si="3314">AJ1086</f>
        <v>0</v>
      </c>
      <c r="AK1087" s="435">
        <f t="shared" ref="AK1087" si="3315">AK1086</f>
        <v>0</v>
      </c>
      <c r="AL1087" s="435">
        <f t="shared" ref="AL1087" si="3316">AL1086</f>
        <v>0</v>
      </c>
      <c r="AM1087" s="331"/>
    </row>
    <row r="1088" spans="1:39" ht="15" hidden="1" customHeight="1" outlineLevel="1">
      <c r="A1088" s="560"/>
      <c r="B1088" s="954"/>
      <c r="C1088" s="316"/>
      <c r="D1088" s="316"/>
      <c r="E1088" s="316"/>
      <c r="F1088" s="316"/>
      <c r="G1088" s="316"/>
      <c r="H1088" s="316"/>
      <c r="I1088" s="316"/>
      <c r="J1088" s="316"/>
      <c r="K1088" s="316"/>
      <c r="L1088" s="316"/>
      <c r="M1088" s="316"/>
      <c r="N1088" s="316"/>
      <c r="O1088" s="316"/>
      <c r="P1088" s="316"/>
      <c r="Q1088" s="316"/>
      <c r="R1088" s="316"/>
      <c r="S1088" s="316"/>
      <c r="T1088" s="316"/>
      <c r="U1088" s="316"/>
      <c r="V1088" s="316"/>
      <c r="W1088" s="316"/>
      <c r="X1088" s="316"/>
      <c r="Y1088" s="436"/>
      <c r="Z1088" s="449"/>
      <c r="AA1088" s="449"/>
      <c r="AB1088" s="449"/>
      <c r="AC1088" s="449"/>
      <c r="AD1088" s="449"/>
      <c r="AE1088" s="449"/>
      <c r="AF1088" s="449"/>
      <c r="AG1088" s="449"/>
      <c r="AH1088" s="449"/>
      <c r="AI1088" s="449"/>
      <c r="AJ1088" s="449"/>
      <c r="AK1088" s="449"/>
      <c r="AL1088" s="449"/>
      <c r="AM1088" s="331"/>
    </row>
    <row r="1089" spans="1:39" ht="28.5" hidden="1" customHeight="1" outlineLevel="1">
      <c r="A1089" s="560">
        <v>41</v>
      </c>
      <c r="B1089" s="954" t="s">
        <v>134</v>
      </c>
      <c r="C1089" s="316" t="s">
        <v>25</v>
      </c>
      <c r="D1089" s="320"/>
      <c r="E1089" s="320"/>
      <c r="F1089" s="320"/>
      <c r="G1089" s="320"/>
      <c r="H1089" s="320"/>
      <c r="I1089" s="320"/>
      <c r="J1089" s="320"/>
      <c r="K1089" s="320"/>
      <c r="L1089" s="320"/>
      <c r="M1089" s="320"/>
      <c r="N1089" s="320">
        <v>0</v>
      </c>
      <c r="O1089" s="320"/>
      <c r="P1089" s="320"/>
      <c r="Q1089" s="320"/>
      <c r="R1089" s="320"/>
      <c r="S1089" s="320"/>
      <c r="T1089" s="320"/>
      <c r="U1089" s="320"/>
      <c r="V1089" s="320"/>
      <c r="W1089" s="320"/>
      <c r="X1089" s="320"/>
      <c r="Y1089" s="450"/>
      <c r="Z1089" s="439"/>
      <c r="AA1089" s="439"/>
      <c r="AB1089" s="439"/>
      <c r="AC1089" s="439"/>
      <c r="AD1089" s="439"/>
      <c r="AE1089" s="439"/>
      <c r="AF1089" s="439"/>
      <c r="AG1089" s="439"/>
      <c r="AH1089" s="439"/>
      <c r="AI1089" s="439"/>
      <c r="AJ1089" s="439"/>
      <c r="AK1089" s="439"/>
      <c r="AL1089" s="439"/>
      <c r="AM1089" s="321">
        <f>SUM(Y1089:AL1089)</f>
        <v>0</v>
      </c>
    </row>
    <row r="1090" spans="1:39" ht="15" hidden="1" customHeight="1" outlineLevel="1">
      <c r="A1090" s="560"/>
      <c r="B1090" s="918" t="s">
        <v>349</v>
      </c>
      <c r="C1090" s="316" t="s">
        <v>164</v>
      </c>
      <c r="D1090" s="320"/>
      <c r="E1090" s="320"/>
      <c r="F1090" s="320"/>
      <c r="G1090" s="320"/>
      <c r="H1090" s="320"/>
      <c r="I1090" s="320"/>
      <c r="J1090" s="320"/>
      <c r="K1090" s="320"/>
      <c r="L1090" s="320"/>
      <c r="M1090" s="320"/>
      <c r="N1090" s="320">
        <f>N1089</f>
        <v>0</v>
      </c>
      <c r="O1090" s="320"/>
      <c r="P1090" s="320"/>
      <c r="Q1090" s="320"/>
      <c r="R1090" s="320"/>
      <c r="S1090" s="320"/>
      <c r="T1090" s="320"/>
      <c r="U1090" s="320"/>
      <c r="V1090" s="320"/>
      <c r="W1090" s="320"/>
      <c r="X1090" s="320"/>
      <c r="Y1090" s="435">
        <f>Y1089</f>
        <v>0</v>
      </c>
      <c r="Z1090" s="435">
        <f t="shared" ref="Z1090" si="3317">Z1089</f>
        <v>0</v>
      </c>
      <c r="AA1090" s="435">
        <f t="shared" ref="AA1090" si="3318">AA1089</f>
        <v>0</v>
      </c>
      <c r="AB1090" s="435">
        <f t="shared" ref="AB1090" si="3319">AB1089</f>
        <v>0</v>
      </c>
      <c r="AC1090" s="435">
        <f t="shared" ref="AC1090" si="3320">AC1089</f>
        <v>0</v>
      </c>
      <c r="AD1090" s="435">
        <f t="shared" ref="AD1090" si="3321">AD1089</f>
        <v>0</v>
      </c>
      <c r="AE1090" s="435">
        <f t="shared" ref="AE1090" si="3322">AE1089</f>
        <v>0</v>
      </c>
      <c r="AF1090" s="435">
        <f t="shared" ref="AF1090" si="3323">AF1089</f>
        <v>0</v>
      </c>
      <c r="AG1090" s="435">
        <f t="shared" ref="AG1090" si="3324">AG1089</f>
        <v>0</v>
      </c>
      <c r="AH1090" s="435">
        <f t="shared" ref="AH1090" si="3325">AH1089</f>
        <v>0</v>
      </c>
      <c r="AI1090" s="435">
        <f t="shared" ref="AI1090" si="3326">AI1089</f>
        <v>0</v>
      </c>
      <c r="AJ1090" s="435">
        <f t="shared" ref="AJ1090" si="3327">AJ1089</f>
        <v>0</v>
      </c>
      <c r="AK1090" s="435">
        <f t="shared" ref="AK1090" si="3328">AK1089</f>
        <v>0</v>
      </c>
      <c r="AL1090" s="435">
        <f t="shared" ref="AL1090" si="3329">AL1089</f>
        <v>0</v>
      </c>
      <c r="AM1090" s="331"/>
    </row>
    <row r="1091" spans="1:39" ht="15" hidden="1" customHeight="1" outlineLevel="1">
      <c r="A1091" s="560"/>
      <c r="B1091" s="954"/>
      <c r="C1091" s="316"/>
      <c r="D1091" s="316"/>
      <c r="E1091" s="316"/>
      <c r="F1091" s="316"/>
      <c r="G1091" s="316"/>
      <c r="H1091" s="316"/>
      <c r="I1091" s="316"/>
      <c r="J1091" s="316"/>
      <c r="K1091" s="316"/>
      <c r="L1091" s="316"/>
      <c r="M1091" s="316"/>
      <c r="N1091" s="316"/>
      <c r="O1091" s="316"/>
      <c r="P1091" s="316"/>
      <c r="Q1091" s="316"/>
      <c r="R1091" s="316"/>
      <c r="S1091" s="316"/>
      <c r="T1091" s="316"/>
      <c r="U1091" s="316"/>
      <c r="V1091" s="316"/>
      <c r="W1091" s="316"/>
      <c r="X1091" s="316"/>
      <c r="Y1091" s="436"/>
      <c r="Z1091" s="449"/>
      <c r="AA1091" s="449"/>
      <c r="AB1091" s="449"/>
      <c r="AC1091" s="449"/>
      <c r="AD1091" s="449"/>
      <c r="AE1091" s="449"/>
      <c r="AF1091" s="449"/>
      <c r="AG1091" s="449"/>
      <c r="AH1091" s="449"/>
      <c r="AI1091" s="449"/>
      <c r="AJ1091" s="449"/>
      <c r="AK1091" s="449"/>
      <c r="AL1091" s="449"/>
      <c r="AM1091" s="331"/>
    </row>
    <row r="1092" spans="1:39" ht="28.5" hidden="1" customHeight="1" outlineLevel="1">
      <c r="A1092" s="560">
        <v>42</v>
      </c>
      <c r="B1092" s="954" t="s">
        <v>135</v>
      </c>
      <c r="C1092" s="316" t="s">
        <v>25</v>
      </c>
      <c r="D1092" s="320"/>
      <c r="E1092" s="320"/>
      <c r="F1092" s="320"/>
      <c r="G1092" s="320"/>
      <c r="H1092" s="320"/>
      <c r="I1092" s="320"/>
      <c r="J1092" s="320"/>
      <c r="K1092" s="320"/>
      <c r="L1092" s="320"/>
      <c r="M1092" s="320"/>
      <c r="N1092" s="316"/>
      <c r="O1092" s="320"/>
      <c r="P1092" s="320"/>
      <c r="Q1092" s="320"/>
      <c r="R1092" s="320"/>
      <c r="S1092" s="320"/>
      <c r="T1092" s="320"/>
      <c r="U1092" s="320"/>
      <c r="V1092" s="320"/>
      <c r="W1092" s="320"/>
      <c r="X1092" s="320"/>
      <c r="Y1092" s="450"/>
      <c r="Z1092" s="439"/>
      <c r="AA1092" s="439"/>
      <c r="AB1092" s="439"/>
      <c r="AC1092" s="439"/>
      <c r="AD1092" s="439"/>
      <c r="AE1092" s="439"/>
      <c r="AF1092" s="439"/>
      <c r="AG1092" s="439"/>
      <c r="AH1092" s="439"/>
      <c r="AI1092" s="439"/>
      <c r="AJ1092" s="439"/>
      <c r="AK1092" s="439"/>
      <c r="AL1092" s="439"/>
      <c r="AM1092" s="321">
        <f>SUM(Y1092:AL1092)</f>
        <v>0</v>
      </c>
    </row>
    <row r="1093" spans="1:39" ht="15" hidden="1" customHeight="1" outlineLevel="1">
      <c r="A1093" s="560"/>
      <c r="B1093" s="918" t="s">
        <v>349</v>
      </c>
      <c r="C1093" s="316" t="s">
        <v>164</v>
      </c>
      <c r="D1093" s="320"/>
      <c r="E1093" s="320"/>
      <c r="F1093" s="320"/>
      <c r="G1093" s="320"/>
      <c r="H1093" s="320"/>
      <c r="I1093" s="320"/>
      <c r="J1093" s="320"/>
      <c r="K1093" s="320"/>
      <c r="L1093" s="320"/>
      <c r="M1093" s="320"/>
      <c r="N1093" s="490"/>
      <c r="O1093" s="320"/>
      <c r="P1093" s="320"/>
      <c r="Q1093" s="320"/>
      <c r="R1093" s="320"/>
      <c r="S1093" s="320"/>
      <c r="T1093" s="320"/>
      <c r="U1093" s="320"/>
      <c r="V1093" s="320"/>
      <c r="W1093" s="320"/>
      <c r="X1093" s="320"/>
      <c r="Y1093" s="435">
        <f>Y1092</f>
        <v>0</v>
      </c>
      <c r="Z1093" s="435">
        <f t="shared" ref="Z1093" si="3330">Z1092</f>
        <v>0</v>
      </c>
      <c r="AA1093" s="435">
        <f t="shared" ref="AA1093" si="3331">AA1092</f>
        <v>0</v>
      </c>
      <c r="AB1093" s="435">
        <f t="shared" ref="AB1093" si="3332">AB1092</f>
        <v>0</v>
      </c>
      <c r="AC1093" s="435">
        <f t="shared" ref="AC1093" si="3333">AC1092</f>
        <v>0</v>
      </c>
      <c r="AD1093" s="435">
        <f t="shared" ref="AD1093" si="3334">AD1092</f>
        <v>0</v>
      </c>
      <c r="AE1093" s="435">
        <f t="shared" ref="AE1093" si="3335">AE1092</f>
        <v>0</v>
      </c>
      <c r="AF1093" s="435">
        <f t="shared" ref="AF1093" si="3336">AF1092</f>
        <v>0</v>
      </c>
      <c r="AG1093" s="435">
        <f t="shared" ref="AG1093" si="3337">AG1092</f>
        <v>0</v>
      </c>
      <c r="AH1093" s="435">
        <f t="shared" ref="AH1093" si="3338">AH1092</f>
        <v>0</v>
      </c>
      <c r="AI1093" s="435">
        <f t="shared" ref="AI1093" si="3339">AI1092</f>
        <v>0</v>
      </c>
      <c r="AJ1093" s="435">
        <f t="shared" ref="AJ1093" si="3340">AJ1092</f>
        <v>0</v>
      </c>
      <c r="AK1093" s="435">
        <f t="shared" ref="AK1093" si="3341">AK1092</f>
        <v>0</v>
      </c>
      <c r="AL1093" s="435">
        <f t="shared" ref="AL1093" si="3342">AL1092</f>
        <v>0</v>
      </c>
      <c r="AM1093" s="331"/>
    </row>
    <row r="1094" spans="1:39" ht="15" hidden="1" customHeight="1" outlineLevel="1">
      <c r="A1094" s="560"/>
      <c r="B1094" s="954"/>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436"/>
      <c r="Z1094" s="449"/>
      <c r="AA1094" s="449"/>
      <c r="AB1094" s="449"/>
      <c r="AC1094" s="449"/>
      <c r="AD1094" s="449"/>
      <c r="AE1094" s="449"/>
      <c r="AF1094" s="449"/>
      <c r="AG1094" s="449"/>
      <c r="AH1094" s="449"/>
      <c r="AI1094" s="449"/>
      <c r="AJ1094" s="449"/>
      <c r="AK1094" s="449"/>
      <c r="AL1094" s="449"/>
      <c r="AM1094" s="331"/>
    </row>
    <row r="1095" spans="1:39" ht="15" hidden="1" customHeight="1" outlineLevel="1">
      <c r="A1095" s="560">
        <v>43</v>
      </c>
      <c r="B1095" s="954" t="s">
        <v>136</v>
      </c>
      <c r="C1095" s="316" t="s">
        <v>25</v>
      </c>
      <c r="D1095" s="320"/>
      <c r="E1095" s="320"/>
      <c r="F1095" s="320"/>
      <c r="G1095" s="320"/>
      <c r="H1095" s="320"/>
      <c r="I1095" s="320"/>
      <c r="J1095" s="320"/>
      <c r="K1095" s="320"/>
      <c r="L1095" s="320"/>
      <c r="M1095" s="320"/>
      <c r="N1095" s="320">
        <v>0</v>
      </c>
      <c r="O1095" s="320"/>
      <c r="P1095" s="320"/>
      <c r="Q1095" s="320"/>
      <c r="R1095" s="320"/>
      <c r="S1095" s="320"/>
      <c r="T1095" s="320"/>
      <c r="U1095" s="320"/>
      <c r="V1095" s="320"/>
      <c r="W1095" s="320"/>
      <c r="X1095" s="320"/>
      <c r="Y1095" s="450"/>
      <c r="Z1095" s="439"/>
      <c r="AA1095" s="439"/>
      <c r="AB1095" s="439"/>
      <c r="AC1095" s="439"/>
      <c r="AD1095" s="439"/>
      <c r="AE1095" s="439"/>
      <c r="AF1095" s="439"/>
      <c r="AG1095" s="439"/>
      <c r="AH1095" s="439"/>
      <c r="AI1095" s="439"/>
      <c r="AJ1095" s="439"/>
      <c r="AK1095" s="439"/>
      <c r="AL1095" s="439"/>
      <c r="AM1095" s="321">
        <f>SUM(Y1095:AL1095)</f>
        <v>0</v>
      </c>
    </row>
    <row r="1096" spans="1:39" ht="15" hidden="1" customHeight="1" outlineLevel="1">
      <c r="A1096" s="560"/>
      <c r="B1096" s="918" t="s">
        <v>349</v>
      </c>
      <c r="C1096" s="316" t="s">
        <v>164</v>
      </c>
      <c r="D1096" s="320"/>
      <c r="E1096" s="320"/>
      <c r="F1096" s="320"/>
      <c r="G1096" s="320"/>
      <c r="H1096" s="320"/>
      <c r="I1096" s="320"/>
      <c r="J1096" s="320"/>
      <c r="K1096" s="320"/>
      <c r="L1096" s="320"/>
      <c r="M1096" s="320"/>
      <c r="N1096" s="320">
        <f>N1095</f>
        <v>0</v>
      </c>
      <c r="O1096" s="320"/>
      <c r="P1096" s="320"/>
      <c r="Q1096" s="320"/>
      <c r="R1096" s="320"/>
      <c r="S1096" s="320"/>
      <c r="T1096" s="320"/>
      <c r="U1096" s="320"/>
      <c r="V1096" s="320"/>
      <c r="W1096" s="320"/>
      <c r="X1096" s="320"/>
      <c r="Y1096" s="435">
        <f>Y1095</f>
        <v>0</v>
      </c>
      <c r="Z1096" s="435">
        <f t="shared" ref="Z1096" si="3343">Z1095</f>
        <v>0</v>
      </c>
      <c r="AA1096" s="435">
        <f t="shared" ref="AA1096" si="3344">AA1095</f>
        <v>0</v>
      </c>
      <c r="AB1096" s="435">
        <f t="shared" ref="AB1096" si="3345">AB1095</f>
        <v>0</v>
      </c>
      <c r="AC1096" s="435">
        <f t="shared" ref="AC1096" si="3346">AC1095</f>
        <v>0</v>
      </c>
      <c r="AD1096" s="435">
        <f t="shared" ref="AD1096" si="3347">AD1095</f>
        <v>0</v>
      </c>
      <c r="AE1096" s="435">
        <f t="shared" ref="AE1096" si="3348">AE1095</f>
        <v>0</v>
      </c>
      <c r="AF1096" s="435">
        <f t="shared" ref="AF1096" si="3349">AF1095</f>
        <v>0</v>
      </c>
      <c r="AG1096" s="435">
        <f t="shared" ref="AG1096" si="3350">AG1095</f>
        <v>0</v>
      </c>
      <c r="AH1096" s="435">
        <f t="shared" ref="AH1096" si="3351">AH1095</f>
        <v>0</v>
      </c>
      <c r="AI1096" s="435">
        <f t="shared" ref="AI1096" si="3352">AI1095</f>
        <v>0</v>
      </c>
      <c r="AJ1096" s="435">
        <f t="shared" ref="AJ1096" si="3353">AJ1095</f>
        <v>0</v>
      </c>
      <c r="AK1096" s="435">
        <f t="shared" ref="AK1096" si="3354">AK1095</f>
        <v>0</v>
      </c>
      <c r="AL1096" s="435">
        <f t="shared" ref="AL1096" si="3355">AL1095</f>
        <v>0</v>
      </c>
      <c r="AM1096" s="331"/>
    </row>
    <row r="1097" spans="1:39" ht="15" hidden="1" customHeight="1" outlineLevel="1">
      <c r="A1097" s="560"/>
      <c r="B1097" s="954"/>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436"/>
      <c r="Z1097" s="449"/>
      <c r="AA1097" s="449"/>
      <c r="AB1097" s="449"/>
      <c r="AC1097" s="449"/>
      <c r="AD1097" s="449"/>
      <c r="AE1097" s="449"/>
      <c r="AF1097" s="449"/>
      <c r="AG1097" s="449"/>
      <c r="AH1097" s="449"/>
      <c r="AI1097" s="449"/>
      <c r="AJ1097" s="449"/>
      <c r="AK1097" s="449"/>
      <c r="AL1097" s="449"/>
      <c r="AM1097" s="331"/>
    </row>
    <row r="1098" spans="1:39" ht="28.5" hidden="1" customHeight="1" outlineLevel="1">
      <c r="A1098" s="560">
        <v>44</v>
      </c>
      <c r="B1098" s="954" t="s">
        <v>137</v>
      </c>
      <c r="C1098" s="316" t="s">
        <v>25</v>
      </c>
      <c r="D1098" s="320"/>
      <c r="E1098" s="320"/>
      <c r="F1098" s="320"/>
      <c r="G1098" s="320"/>
      <c r="H1098" s="320"/>
      <c r="I1098" s="320"/>
      <c r="J1098" s="320"/>
      <c r="K1098" s="320"/>
      <c r="L1098" s="320"/>
      <c r="M1098" s="320"/>
      <c r="N1098" s="320">
        <v>0</v>
      </c>
      <c r="O1098" s="320"/>
      <c r="P1098" s="320"/>
      <c r="Q1098" s="320"/>
      <c r="R1098" s="320"/>
      <c r="S1098" s="320"/>
      <c r="T1098" s="320"/>
      <c r="U1098" s="320"/>
      <c r="V1098" s="320"/>
      <c r="W1098" s="320"/>
      <c r="X1098" s="320"/>
      <c r="Y1098" s="450"/>
      <c r="Z1098" s="439"/>
      <c r="AA1098" s="439"/>
      <c r="AB1098" s="439"/>
      <c r="AC1098" s="439"/>
      <c r="AD1098" s="439"/>
      <c r="AE1098" s="439"/>
      <c r="AF1098" s="439"/>
      <c r="AG1098" s="439"/>
      <c r="AH1098" s="439"/>
      <c r="AI1098" s="439"/>
      <c r="AJ1098" s="439"/>
      <c r="AK1098" s="439"/>
      <c r="AL1098" s="439"/>
      <c r="AM1098" s="321">
        <f>SUM(Y1098:AL1098)</f>
        <v>0</v>
      </c>
    </row>
    <row r="1099" spans="1:39" ht="15" hidden="1" customHeight="1" outlineLevel="1">
      <c r="A1099" s="560"/>
      <c r="B1099" s="918" t="s">
        <v>349</v>
      </c>
      <c r="C1099" s="316" t="s">
        <v>164</v>
      </c>
      <c r="D1099" s="320"/>
      <c r="E1099" s="320"/>
      <c r="F1099" s="320"/>
      <c r="G1099" s="320"/>
      <c r="H1099" s="320"/>
      <c r="I1099" s="320"/>
      <c r="J1099" s="320"/>
      <c r="K1099" s="320"/>
      <c r="L1099" s="320"/>
      <c r="M1099" s="320"/>
      <c r="N1099" s="320">
        <f>N1098</f>
        <v>0</v>
      </c>
      <c r="O1099" s="320"/>
      <c r="P1099" s="320"/>
      <c r="Q1099" s="320"/>
      <c r="R1099" s="320"/>
      <c r="S1099" s="320"/>
      <c r="T1099" s="320"/>
      <c r="U1099" s="320"/>
      <c r="V1099" s="320"/>
      <c r="W1099" s="320"/>
      <c r="X1099" s="320"/>
      <c r="Y1099" s="435">
        <f>Y1098</f>
        <v>0</v>
      </c>
      <c r="Z1099" s="435">
        <f t="shared" ref="Z1099" si="3356">Z1098</f>
        <v>0</v>
      </c>
      <c r="AA1099" s="435">
        <f t="shared" ref="AA1099" si="3357">AA1098</f>
        <v>0</v>
      </c>
      <c r="AB1099" s="435">
        <f t="shared" ref="AB1099" si="3358">AB1098</f>
        <v>0</v>
      </c>
      <c r="AC1099" s="435">
        <f t="shared" ref="AC1099" si="3359">AC1098</f>
        <v>0</v>
      </c>
      <c r="AD1099" s="435">
        <f t="shared" ref="AD1099" si="3360">AD1098</f>
        <v>0</v>
      </c>
      <c r="AE1099" s="435">
        <f t="shared" ref="AE1099" si="3361">AE1098</f>
        <v>0</v>
      </c>
      <c r="AF1099" s="435">
        <f t="shared" ref="AF1099" si="3362">AF1098</f>
        <v>0</v>
      </c>
      <c r="AG1099" s="435">
        <f t="shared" ref="AG1099" si="3363">AG1098</f>
        <v>0</v>
      </c>
      <c r="AH1099" s="435">
        <f t="shared" ref="AH1099" si="3364">AH1098</f>
        <v>0</v>
      </c>
      <c r="AI1099" s="435">
        <f t="shared" ref="AI1099" si="3365">AI1098</f>
        <v>0</v>
      </c>
      <c r="AJ1099" s="435">
        <f t="shared" ref="AJ1099" si="3366">AJ1098</f>
        <v>0</v>
      </c>
      <c r="AK1099" s="435">
        <f t="shared" ref="AK1099" si="3367">AK1098</f>
        <v>0</v>
      </c>
      <c r="AL1099" s="435">
        <f t="shared" ref="AL1099" si="3368">AL1098</f>
        <v>0</v>
      </c>
      <c r="AM1099" s="331"/>
    </row>
    <row r="1100" spans="1:39" ht="15" hidden="1" customHeight="1" outlineLevel="1">
      <c r="A1100" s="560"/>
      <c r="B1100" s="954"/>
      <c r="C1100" s="316"/>
      <c r="D1100" s="316"/>
      <c r="E1100" s="316"/>
      <c r="F1100" s="316"/>
      <c r="G1100" s="316"/>
      <c r="H1100" s="316"/>
      <c r="I1100" s="316"/>
      <c r="J1100" s="316"/>
      <c r="K1100" s="316"/>
      <c r="L1100" s="316"/>
      <c r="M1100" s="316"/>
      <c r="N1100" s="316"/>
      <c r="O1100" s="316"/>
      <c r="P1100" s="316"/>
      <c r="Q1100" s="316"/>
      <c r="R1100" s="316"/>
      <c r="S1100" s="316"/>
      <c r="T1100" s="316"/>
      <c r="U1100" s="316"/>
      <c r="V1100" s="316"/>
      <c r="W1100" s="316"/>
      <c r="X1100" s="316"/>
      <c r="Y1100" s="436"/>
      <c r="Z1100" s="449"/>
      <c r="AA1100" s="449"/>
      <c r="AB1100" s="449"/>
      <c r="AC1100" s="449"/>
      <c r="AD1100" s="449"/>
      <c r="AE1100" s="449"/>
      <c r="AF1100" s="449"/>
      <c r="AG1100" s="449"/>
      <c r="AH1100" s="449"/>
      <c r="AI1100" s="449"/>
      <c r="AJ1100" s="449"/>
      <c r="AK1100" s="449"/>
      <c r="AL1100" s="449"/>
      <c r="AM1100" s="331"/>
    </row>
    <row r="1101" spans="1:39" ht="15" hidden="1" customHeight="1" outlineLevel="1">
      <c r="A1101" s="560">
        <v>45</v>
      </c>
      <c r="B1101" s="954" t="s">
        <v>138</v>
      </c>
      <c r="C1101" s="316" t="s">
        <v>25</v>
      </c>
      <c r="D1101" s="320"/>
      <c r="E1101" s="320"/>
      <c r="F1101" s="320"/>
      <c r="G1101" s="320"/>
      <c r="H1101" s="320"/>
      <c r="I1101" s="320"/>
      <c r="J1101" s="320"/>
      <c r="K1101" s="320"/>
      <c r="L1101" s="320"/>
      <c r="M1101" s="320"/>
      <c r="N1101" s="320">
        <v>0</v>
      </c>
      <c r="O1101" s="320"/>
      <c r="P1101" s="320"/>
      <c r="Q1101" s="320"/>
      <c r="R1101" s="320"/>
      <c r="S1101" s="320"/>
      <c r="T1101" s="320"/>
      <c r="U1101" s="320"/>
      <c r="V1101" s="320"/>
      <c r="W1101" s="320"/>
      <c r="X1101" s="320"/>
      <c r="Y1101" s="450"/>
      <c r="Z1101" s="439"/>
      <c r="AA1101" s="439"/>
      <c r="AB1101" s="439"/>
      <c r="AC1101" s="439"/>
      <c r="AD1101" s="439"/>
      <c r="AE1101" s="439"/>
      <c r="AF1101" s="439"/>
      <c r="AG1101" s="439"/>
      <c r="AH1101" s="439"/>
      <c r="AI1101" s="439"/>
      <c r="AJ1101" s="439"/>
      <c r="AK1101" s="439"/>
      <c r="AL1101" s="439"/>
      <c r="AM1101" s="321">
        <f>SUM(Y1101:AL1101)</f>
        <v>0</v>
      </c>
    </row>
    <row r="1102" spans="1:39" ht="15" hidden="1" customHeight="1" outlineLevel="1">
      <c r="A1102" s="560"/>
      <c r="B1102" s="918" t="s">
        <v>349</v>
      </c>
      <c r="C1102" s="316" t="s">
        <v>164</v>
      </c>
      <c r="D1102" s="320"/>
      <c r="E1102" s="320"/>
      <c r="F1102" s="320"/>
      <c r="G1102" s="320"/>
      <c r="H1102" s="320"/>
      <c r="I1102" s="320"/>
      <c r="J1102" s="320"/>
      <c r="K1102" s="320"/>
      <c r="L1102" s="320"/>
      <c r="M1102" s="320"/>
      <c r="N1102" s="320">
        <f>N1101</f>
        <v>0</v>
      </c>
      <c r="O1102" s="320"/>
      <c r="P1102" s="320"/>
      <c r="Q1102" s="320"/>
      <c r="R1102" s="320"/>
      <c r="S1102" s="320"/>
      <c r="T1102" s="320"/>
      <c r="U1102" s="320"/>
      <c r="V1102" s="320"/>
      <c r="W1102" s="320"/>
      <c r="X1102" s="320"/>
      <c r="Y1102" s="435">
        <f>Y1101</f>
        <v>0</v>
      </c>
      <c r="Z1102" s="435">
        <f t="shared" ref="Z1102" si="3369">Z1101</f>
        <v>0</v>
      </c>
      <c r="AA1102" s="435">
        <f t="shared" ref="AA1102" si="3370">AA1101</f>
        <v>0</v>
      </c>
      <c r="AB1102" s="435">
        <f t="shared" ref="AB1102" si="3371">AB1101</f>
        <v>0</v>
      </c>
      <c r="AC1102" s="435">
        <f t="shared" ref="AC1102" si="3372">AC1101</f>
        <v>0</v>
      </c>
      <c r="AD1102" s="435">
        <f t="shared" ref="AD1102" si="3373">AD1101</f>
        <v>0</v>
      </c>
      <c r="AE1102" s="435">
        <f t="shared" ref="AE1102" si="3374">AE1101</f>
        <v>0</v>
      </c>
      <c r="AF1102" s="435">
        <f t="shared" ref="AF1102" si="3375">AF1101</f>
        <v>0</v>
      </c>
      <c r="AG1102" s="435">
        <f t="shared" ref="AG1102" si="3376">AG1101</f>
        <v>0</v>
      </c>
      <c r="AH1102" s="435">
        <f t="shared" ref="AH1102" si="3377">AH1101</f>
        <v>0</v>
      </c>
      <c r="AI1102" s="435">
        <f t="shared" ref="AI1102" si="3378">AI1101</f>
        <v>0</v>
      </c>
      <c r="AJ1102" s="435">
        <f t="shared" ref="AJ1102" si="3379">AJ1101</f>
        <v>0</v>
      </c>
      <c r="AK1102" s="435">
        <f t="shared" ref="AK1102" si="3380">AK1101</f>
        <v>0</v>
      </c>
      <c r="AL1102" s="435">
        <f t="shared" ref="AL1102" si="3381">AL1101</f>
        <v>0</v>
      </c>
      <c r="AM1102" s="331"/>
    </row>
    <row r="1103" spans="1:39" ht="15" hidden="1" customHeight="1" outlineLevel="1">
      <c r="A1103" s="560"/>
      <c r="B1103" s="954"/>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436"/>
      <c r="Z1103" s="449"/>
      <c r="AA1103" s="449"/>
      <c r="AB1103" s="449"/>
      <c r="AC1103" s="449"/>
      <c r="AD1103" s="449"/>
      <c r="AE1103" s="449"/>
      <c r="AF1103" s="449"/>
      <c r="AG1103" s="449"/>
      <c r="AH1103" s="449"/>
      <c r="AI1103" s="449"/>
      <c r="AJ1103" s="449"/>
      <c r="AK1103" s="449"/>
      <c r="AL1103" s="449"/>
      <c r="AM1103" s="331"/>
    </row>
    <row r="1104" spans="1:39" ht="15" hidden="1" customHeight="1" outlineLevel="1">
      <c r="A1104" s="560">
        <v>46</v>
      </c>
      <c r="B1104" s="954" t="s">
        <v>139</v>
      </c>
      <c r="C1104" s="316" t="s">
        <v>25</v>
      </c>
      <c r="D1104" s="320"/>
      <c r="E1104" s="320"/>
      <c r="F1104" s="320"/>
      <c r="G1104" s="320"/>
      <c r="H1104" s="320"/>
      <c r="I1104" s="320"/>
      <c r="J1104" s="320"/>
      <c r="K1104" s="320"/>
      <c r="L1104" s="320"/>
      <c r="M1104" s="320"/>
      <c r="N1104" s="320">
        <v>0</v>
      </c>
      <c r="O1104" s="320"/>
      <c r="P1104" s="320"/>
      <c r="Q1104" s="320"/>
      <c r="R1104" s="320"/>
      <c r="S1104" s="320"/>
      <c r="T1104" s="320"/>
      <c r="U1104" s="320"/>
      <c r="V1104" s="320"/>
      <c r="W1104" s="320"/>
      <c r="X1104" s="320"/>
      <c r="Y1104" s="450"/>
      <c r="Z1104" s="439"/>
      <c r="AA1104" s="439"/>
      <c r="AB1104" s="439"/>
      <c r="AC1104" s="439"/>
      <c r="AD1104" s="439"/>
      <c r="AE1104" s="439"/>
      <c r="AF1104" s="439"/>
      <c r="AG1104" s="439"/>
      <c r="AH1104" s="439"/>
      <c r="AI1104" s="439">
        <v>0.1</v>
      </c>
      <c r="AJ1104" s="439"/>
      <c r="AK1104" s="439"/>
      <c r="AL1104" s="439"/>
      <c r="AM1104" s="321">
        <f>SUM(Y1104:AL1104)</f>
        <v>0.1</v>
      </c>
    </row>
    <row r="1105" spans="1:39" ht="15" hidden="1" customHeight="1" outlineLevel="1">
      <c r="A1105" s="560"/>
      <c r="B1105" s="918" t="s">
        <v>349</v>
      </c>
      <c r="C1105" s="316" t="s">
        <v>164</v>
      </c>
      <c r="D1105" s="320"/>
      <c r="E1105" s="320"/>
      <c r="F1105" s="320"/>
      <c r="G1105" s="320"/>
      <c r="H1105" s="320"/>
      <c r="I1105" s="320"/>
      <c r="J1105" s="320"/>
      <c r="K1105" s="320"/>
      <c r="L1105" s="320"/>
      <c r="M1105" s="320"/>
      <c r="N1105" s="320">
        <f>N1104</f>
        <v>0</v>
      </c>
      <c r="O1105" s="320"/>
      <c r="P1105" s="320"/>
      <c r="Q1105" s="320"/>
      <c r="R1105" s="320"/>
      <c r="S1105" s="320"/>
      <c r="T1105" s="320"/>
      <c r="U1105" s="320"/>
      <c r="V1105" s="320"/>
      <c r="W1105" s="320"/>
      <c r="X1105" s="320"/>
      <c r="Y1105" s="435">
        <f>Y1104</f>
        <v>0</v>
      </c>
      <c r="Z1105" s="435">
        <f t="shared" ref="Z1105" si="3382">Z1104</f>
        <v>0</v>
      </c>
      <c r="AA1105" s="435">
        <f t="shared" ref="AA1105" si="3383">AA1104</f>
        <v>0</v>
      </c>
      <c r="AB1105" s="435">
        <f t="shared" ref="AB1105" si="3384">AB1104</f>
        <v>0</v>
      </c>
      <c r="AC1105" s="435">
        <f t="shared" ref="AC1105" si="3385">AC1104</f>
        <v>0</v>
      </c>
      <c r="AD1105" s="435">
        <f t="shared" ref="AD1105" si="3386">AD1104</f>
        <v>0</v>
      </c>
      <c r="AE1105" s="435">
        <f t="shared" ref="AE1105" si="3387">AE1104</f>
        <v>0</v>
      </c>
      <c r="AF1105" s="435">
        <f t="shared" ref="AF1105" si="3388">AF1104</f>
        <v>0</v>
      </c>
      <c r="AG1105" s="435">
        <f t="shared" ref="AG1105" si="3389">AG1104</f>
        <v>0</v>
      </c>
      <c r="AH1105" s="435">
        <f t="shared" ref="AH1105" si="3390">AH1104</f>
        <v>0</v>
      </c>
      <c r="AI1105" s="435">
        <f t="shared" ref="AI1105" si="3391">AI1104</f>
        <v>0.1</v>
      </c>
      <c r="AJ1105" s="435">
        <f t="shared" ref="AJ1105" si="3392">AJ1104</f>
        <v>0</v>
      </c>
      <c r="AK1105" s="435">
        <f t="shared" ref="AK1105" si="3393">AK1104</f>
        <v>0</v>
      </c>
      <c r="AL1105" s="435">
        <f t="shared" ref="AL1105" si="3394">AL1104</f>
        <v>0</v>
      </c>
      <c r="AM1105" s="331"/>
    </row>
    <row r="1106" spans="1:39" ht="15" hidden="1" customHeight="1" outlineLevel="1">
      <c r="A1106" s="560"/>
      <c r="B1106" s="954"/>
      <c r="C1106" s="316"/>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436"/>
      <c r="Z1106" s="449"/>
      <c r="AA1106" s="449"/>
      <c r="AB1106" s="449"/>
      <c r="AC1106" s="449"/>
      <c r="AD1106" s="449"/>
      <c r="AE1106" s="449"/>
      <c r="AF1106" s="449"/>
      <c r="AG1106" s="449"/>
      <c r="AH1106" s="449"/>
      <c r="AI1106" s="449"/>
      <c r="AJ1106" s="449"/>
      <c r="AK1106" s="449"/>
      <c r="AL1106" s="449"/>
      <c r="AM1106" s="331"/>
    </row>
    <row r="1107" spans="1:39" ht="28.5" hidden="1" customHeight="1" outlineLevel="1">
      <c r="A1107" s="560">
        <v>47</v>
      </c>
      <c r="B1107" s="954" t="s">
        <v>140</v>
      </c>
      <c r="C1107" s="316" t="s">
        <v>25</v>
      </c>
      <c r="D1107" s="320"/>
      <c r="E1107" s="320"/>
      <c r="F1107" s="320"/>
      <c r="G1107" s="320"/>
      <c r="H1107" s="320"/>
      <c r="I1107" s="320"/>
      <c r="J1107" s="320"/>
      <c r="K1107" s="320"/>
      <c r="L1107" s="320"/>
      <c r="M1107" s="320"/>
      <c r="N1107" s="320">
        <v>0</v>
      </c>
      <c r="O1107" s="320"/>
      <c r="P1107" s="320"/>
      <c r="Q1107" s="320"/>
      <c r="R1107" s="320"/>
      <c r="S1107" s="320"/>
      <c r="T1107" s="320"/>
      <c r="U1107" s="320"/>
      <c r="V1107" s="320"/>
      <c r="W1107" s="320"/>
      <c r="X1107" s="320"/>
      <c r="Y1107" s="450"/>
      <c r="Z1107" s="439"/>
      <c r="AA1107" s="439"/>
      <c r="AB1107" s="439"/>
      <c r="AC1107" s="439"/>
      <c r="AD1107" s="439"/>
      <c r="AE1107" s="439"/>
      <c r="AF1107" s="439"/>
      <c r="AG1107" s="439"/>
      <c r="AH1107" s="439"/>
      <c r="AI1107" s="439"/>
      <c r="AJ1107" s="439"/>
      <c r="AK1107" s="439"/>
      <c r="AL1107" s="439"/>
      <c r="AM1107" s="321">
        <f>SUM(Y1107:AL1107)</f>
        <v>0</v>
      </c>
    </row>
    <row r="1108" spans="1:39" ht="15" hidden="1" customHeight="1" outlineLevel="1">
      <c r="A1108" s="560"/>
      <c r="B1108" s="918" t="s">
        <v>349</v>
      </c>
      <c r="C1108" s="316" t="s">
        <v>164</v>
      </c>
      <c r="D1108" s="320"/>
      <c r="E1108" s="320"/>
      <c r="F1108" s="320"/>
      <c r="G1108" s="320"/>
      <c r="H1108" s="320"/>
      <c r="I1108" s="320"/>
      <c r="J1108" s="320"/>
      <c r="K1108" s="320"/>
      <c r="L1108" s="320"/>
      <c r="M1108" s="320"/>
      <c r="N1108" s="320">
        <f>N1107</f>
        <v>0</v>
      </c>
      <c r="O1108" s="320"/>
      <c r="P1108" s="320"/>
      <c r="Q1108" s="320"/>
      <c r="R1108" s="320"/>
      <c r="S1108" s="320"/>
      <c r="T1108" s="320"/>
      <c r="U1108" s="320"/>
      <c r="V1108" s="320"/>
      <c r="W1108" s="320"/>
      <c r="X1108" s="320"/>
      <c r="Y1108" s="435">
        <f>Y1107</f>
        <v>0</v>
      </c>
      <c r="Z1108" s="435">
        <f t="shared" ref="Z1108" si="3395">Z1107</f>
        <v>0</v>
      </c>
      <c r="AA1108" s="435">
        <f t="shared" ref="AA1108" si="3396">AA1107</f>
        <v>0</v>
      </c>
      <c r="AB1108" s="435">
        <f t="shared" ref="AB1108" si="3397">AB1107</f>
        <v>0</v>
      </c>
      <c r="AC1108" s="435">
        <f t="shared" ref="AC1108" si="3398">AC1107</f>
        <v>0</v>
      </c>
      <c r="AD1108" s="435">
        <f t="shared" ref="AD1108" si="3399">AD1107</f>
        <v>0</v>
      </c>
      <c r="AE1108" s="435">
        <f t="shared" ref="AE1108" si="3400">AE1107</f>
        <v>0</v>
      </c>
      <c r="AF1108" s="435">
        <f t="shared" ref="AF1108" si="3401">AF1107</f>
        <v>0</v>
      </c>
      <c r="AG1108" s="435">
        <f t="shared" ref="AG1108" si="3402">AG1107</f>
        <v>0</v>
      </c>
      <c r="AH1108" s="435">
        <f t="shared" ref="AH1108" si="3403">AH1107</f>
        <v>0</v>
      </c>
      <c r="AI1108" s="435">
        <f t="shared" ref="AI1108" si="3404">AI1107</f>
        <v>0</v>
      </c>
      <c r="AJ1108" s="435">
        <f t="shared" ref="AJ1108" si="3405">AJ1107</f>
        <v>0</v>
      </c>
      <c r="AK1108" s="435">
        <f t="shared" ref="AK1108" si="3406">AK1107</f>
        <v>0</v>
      </c>
      <c r="AL1108" s="435">
        <f t="shared" ref="AL1108" si="3407">AL1107</f>
        <v>0</v>
      </c>
      <c r="AM1108" s="331"/>
    </row>
    <row r="1109" spans="1:39" ht="15" hidden="1" customHeight="1" outlineLevel="1">
      <c r="A1109" s="560"/>
      <c r="B1109" s="954"/>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436"/>
      <c r="Z1109" s="449"/>
      <c r="AA1109" s="449"/>
      <c r="AB1109" s="449"/>
      <c r="AC1109" s="449"/>
      <c r="AD1109" s="449"/>
      <c r="AE1109" s="449"/>
      <c r="AF1109" s="449"/>
      <c r="AG1109" s="449"/>
      <c r="AH1109" s="449"/>
      <c r="AI1109" s="449"/>
      <c r="AJ1109" s="449"/>
      <c r="AK1109" s="449"/>
      <c r="AL1109" s="449"/>
      <c r="AM1109" s="331"/>
    </row>
    <row r="1110" spans="1:39" ht="28.5" hidden="1" customHeight="1" outlineLevel="1">
      <c r="A1110" s="560">
        <v>48</v>
      </c>
      <c r="B1110" s="954" t="s">
        <v>141</v>
      </c>
      <c r="C1110" s="316" t="s">
        <v>25</v>
      </c>
      <c r="D1110" s="320"/>
      <c r="E1110" s="320"/>
      <c r="F1110" s="320"/>
      <c r="G1110" s="320"/>
      <c r="H1110" s="320"/>
      <c r="I1110" s="320"/>
      <c r="J1110" s="320"/>
      <c r="K1110" s="320"/>
      <c r="L1110" s="320"/>
      <c r="M1110" s="320"/>
      <c r="N1110" s="320">
        <v>0</v>
      </c>
      <c r="O1110" s="320"/>
      <c r="P1110" s="320"/>
      <c r="Q1110" s="320"/>
      <c r="R1110" s="320"/>
      <c r="S1110" s="320"/>
      <c r="T1110" s="320"/>
      <c r="U1110" s="320"/>
      <c r="V1110" s="320"/>
      <c r="W1110" s="320"/>
      <c r="X1110" s="320"/>
      <c r="Y1110" s="450"/>
      <c r="Z1110" s="439"/>
      <c r="AA1110" s="439"/>
      <c r="AB1110" s="439"/>
      <c r="AC1110" s="439"/>
      <c r="AD1110" s="439"/>
      <c r="AE1110" s="439"/>
      <c r="AF1110" s="439"/>
      <c r="AG1110" s="439"/>
      <c r="AH1110" s="439"/>
      <c r="AI1110" s="439"/>
      <c r="AJ1110" s="439"/>
      <c r="AK1110" s="439"/>
      <c r="AL1110" s="439"/>
      <c r="AM1110" s="321">
        <f>SUM(Y1110:AL1110)</f>
        <v>0</v>
      </c>
    </row>
    <row r="1111" spans="1:39" ht="15" hidden="1" customHeight="1" outlineLevel="1">
      <c r="A1111" s="560"/>
      <c r="B1111" s="918" t="s">
        <v>349</v>
      </c>
      <c r="C1111" s="316" t="s">
        <v>164</v>
      </c>
      <c r="D1111" s="320"/>
      <c r="E1111" s="320"/>
      <c r="F1111" s="320"/>
      <c r="G1111" s="320"/>
      <c r="H1111" s="320"/>
      <c r="I1111" s="320"/>
      <c r="J1111" s="320"/>
      <c r="K1111" s="320"/>
      <c r="L1111" s="320"/>
      <c r="M1111" s="320"/>
      <c r="N1111" s="320">
        <f>N1110</f>
        <v>0</v>
      </c>
      <c r="O1111" s="320"/>
      <c r="P1111" s="320"/>
      <c r="Q1111" s="320"/>
      <c r="R1111" s="320"/>
      <c r="S1111" s="320"/>
      <c r="T1111" s="320"/>
      <c r="U1111" s="320"/>
      <c r="V1111" s="320"/>
      <c r="W1111" s="320"/>
      <c r="X1111" s="320"/>
      <c r="Y1111" s="435">
        <f>Y1110</f>
        <v>0</v>
      </c>
      <c r="Z1111" s="435">
        <f t="shared" ref="Z1111" si="3408">Z1110</f>
        <v>0</v>
      </c>
      <c r="AA1111" s="435">
        <f t="shared" ref="AA1111" si="3409">AA1110</f>
        <v>0</v>
      </c>
      <c r="AB1111" s="435">
        <f t="shared" ref="AB1111" si="3410">AB1110</f>
        <v>0</v>
      </c>
      <c r="AC1111" s="435">
        <f t="shared" ref="AC1111" si="3411">AC1110</f>
        <v>0</v>
      </c>
      <c r="AD1111" s="435">
        <f t="shared" ref="AD1111" si="3412">AD1110</f>
        <v>0</v>
      </c>
      <c r="AE1111" s="435">
        <f t="shared" ref="AE1111" si="3413">AE1110</f>
        <v>0</v>
      </c>
      <c r="AF1111" s="435">
        <f t="shared" ref="AF1111" si="3414">AF1110</f>
        <v>0</v>
      </c>
      <c r="AG1111" s="435">
        <f t="shared" ref="AG1111" si="3415">AG1110</f>
        <v>0</v>
      </c>
      <c r="AH1111" s="435">
        <f t="shared" ref="AH1111" si="3416">AH1110</f>
        <v>0</v>
      </c>
      <c r="AI1111" s="435">
        <f t="shared" ref="AI1111" si="3417">AI1110</f>
        <v>0</v>
      </c>
      <c r="AJ1111" s="435">
        <f t="shared" ref="AJ1111" si="3418">AJ1110</f>
        <v>0</v>
      </c>
      <c r="AK1111" s="435">
        <f t="shared" ref="AK1111" si="3419">AK1110</f>
        <v>0</v>
      </c>
      <c r="AL1111" s="435">
        <f t="shared" ref="AL1111" si="3420">AL1110</f>
        <v>0</v>
      </c>
      <c r="AM1111" s="331"/>
    </row>
    <row r="1112" spans="1:39" ht="15" hidden="1" customHeight="1" outlineLevel="1">
      <c r="A1112" s="560"/>
      <c r="B1112" s="954"/>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436"/>
      <c r="Z1112" s="449"/>
      <c r="AA1112" s="449"/>
      <c r="AB1112" s="449"/>
      <c r="AC1112" s="449"/>
      <c r="AD1112" s="449"/>
      <c r="AE1112" s="449"/>
      <c r="AF1112" s="449"/>
      <c r="AG1112" s="449"/>
      <c r="AH1112" s="449"/>
      <c r="AI1112" s="449"/>
      <c r="AJ1112" s="449"/>
      <c r="AK1112" s="449"/>
      <c r="AL1112" s="449"/>
      <c r="AM1112" s="331"/>
    </row>
    <row r="1113" spans="1:39" ht="15" hidden="1" customHeight="1" outlineLevel="1">
      <c r="A1113" s="560">
        <v>49</v>
      </c>
      <c r="B1113" s="954" t="s">
        <v>142</v>
      </c>
      <c r="C1113" s="316" t="s">
        <v>25</v>
      </c>
      <c r="D1113" s="320"/>
      <c r="E1113" s="320"/>
      <c r="F1113" s="320"/>
      <c r="G1113" s="320"/>
      <c r="H1113" s="320"/>
      <c r="I1113" s="320"/>
      <c r="J1113" s="320"/>
      <c r="K1113" s="320"/>
      <c r="L1113" s="320"/>
      <c r="M1113" s="320"/>
      <c r="N1113" s="320">
        <v>0</v>
      </c>
      <c r="O1113" s="320"/>
      <c r="P1113" s="320"/>
      <c r="Q1113" s="320"/>
      <c r="R1113" s="320"/>
      <c r="S1113" s="320"/>
      <c r="T1113" s="320"/>
      <c r="U1113" s="320"/>
      <c r="V1113" s="320"/>
      <c r="W1113" s="320"/>
      <c r="X1113" s="320"/>
      <c r="Y1113" s="450"/>
      <c r="Z1113" s="439"/>
      <c r="AA1113" s="439"/>
      <c r="AB1113" s="439"/>
      <c r="AC1113" s="439"/>
      <c r="AD1113" s="439"/>
      <c r="AE1113" s="439"/>
      <c r="AF1113" s="439"/>
      <c r="AG1113" s="439"/>
      <c r="AH1113" s="439"/>
      <c r="AI1113" s="439"/>
      <c r="AJ1113" s="439"/>
      <c r="AK1113" s="439"/>
      <c r="AL1113" s="439"/>
      <c r="AM1113" s="321">
        <f>SUM(Y1113:AL1113)</f>
        <v>0</v>
      </c>
    </row>
    <row r="1114" spans="1:39" ht="15" hidden="1" customHeight="1" outlineLevel="1">
      <c r="A1114" s="560"/>
      <c r="B1114" s="918" t="s">
        <v>349</v>
      </c>
      <c r="C1114" s="316" t="s">
        <v>164</v>
      </c>
      <c r="D1114" s="320"/>
      <c r="E1114" s="320"/>
      <c r="F1114" s="320"/>
      <c r="G1114" s="320"/>
      <c r="H1114" s="320"/>
      <c r="I1114" s="320"/>
      <c r="J1114" s="320"/>
      <c r="K1114" s="320"/>
      <c r="L1114" s="320"/>
      <c r="M1114" s="320"/>
      <c r="N1114" s="320">
        <f>N1113</f>
        <v>0</v>
      </c>
      <c r="O1114" s="320"/>
      <c r="P1114" s="320"/>
      <c r="Q1114" s="320"/>
      <c r="R1114" s="320"/>
      <c r="S1114" s="320"/>
      <c r="T1114" s="320"/>
      <c r="U1114" s="320"/>
      <c r="V1114" s="320"/>
      <c r="W1114" s="320"/>
      <c r="X1114" s="320"/>
      <c r="Y1114" s="435">
        <f>Y1113</f>
        <v>0</v>
      </c>
      <c r="Z1114" s="435">
        <f t="shared" ref="Z1114" si="3421">Z1113</f>
        <v>0</v>
      </c>
      <c r="AA1114" s="435">
        <f t="shared" ref="AA1114" si="3422">AA1113</f>
        <v>0</v>
      </c>
      <c r="AB1114" s="435">
        <f t="shared" ref="AB1114" si="3423">AB1113</f>
        <v>0</v>
      </c>
      <c r="AC1114" s="435">
        <f t="shared" ref="AC1114" si="3424">AC1113</f>
        <v>0</v>
      </c>
      <c r="AD1114" s="435">
        <f t="shared" ref="AD1114" si="3425">AD1113</f>
        <v>0</v>
      </c>
      <c r="AE1114" s="435">
        <f t="shared" ref="AE1114" si="3426">AE1113</f>
        <v>0</v>
      </c>
      <c r="AF1114" s="435">
        <f t="shared" ref="AF1114" si="3427">AF1113</f>
        <v>0</v>
      </c>
      <c r="AG1114" s="435">
        <f t="shared" ref="AG1114" si="3428">AG1113</f>
        <v>0</v>
      </c>
      <c r="AH1114" s="435">
        <f t="shared" ref="AH1114" si="3429">AH1113</f>
        <v>0</v>
      </c>
      <c r="AI1114" s="435">
        <f t="shared" ref="AI1114" si="3430">AI1113</f>
        <v>0</v>
      </c>
      <c r="AJ1114" s="435">
        <f t="shared" ref="AJ1114" si="3431">AJ1113</f>
        <v>0</v>
      </c>
      <c r="AK1114" s="435">
        <f t="shared" ref="AK1114" si="3432">AK1113</f>
        <v>0</v>
      </c>
      <c r="AL1114" s="435">
        <f t="shared" ref="AL1114" si="3433">AL1113</f>
        <v>0</v>
      </c>
      <c r="AM1114" s="331"/>
    </row>
    <row r="1115" spans="1:39" ht="15" hidden="1" customHeight="1" outlineLevel="1">
      <c r="A1115" s="560"/>
      <c r="B1115" s="918"/>
      <c r="C1115" s="330"/>
      <c r="D1115" s="316"/>
      <c r="E1115" s="316"/>
      <c r="F1115" s="316"/>
      <c r="G1115" s="316"/>
      <c r="H1115" s="316"/>
      <c r="I1115" s="316"/>
      <c r="J1115" s="316"/>
      <c r="K1115" s="316"/>
      <c r="L1115" s="316"/>
      <c r="M1115" s="316"/>
      <c r="N1115" s="316"/>
      <c r="O1115" s="316"/>
      <c r="P1115" s="316"/>
      <c r="Q1115" s="316"/>
      <c r="R1115" s="316"/>
      <c r="S1115" s="316"/>
      <c r="T1115" s="316"/>
      <c r="U1115" s="316"/>
      <c r="V1115" s="316"/>
      <c r="W1115" s="316"/>
      <c r="X1115" s="316"/>
      <c r="Y1115" s="326"/>
      <c r="Z1115" s="326"/>
      <c r="AA1115" s="326"/>
      <c r="AB1115" s="326"/>
      <c r="AC1115" s="326"/>
      <c r="AD1115" s="326"/>
      <c r="AE1115" s="326"/>
      <c r="AF1115" s="326"/>
      <c r="AG1115" s="326"/>
      <c r="AH1115" s="326"/>
      <c r="AI1115" s="326"/>
      <c r="AJ1115" s="326"/>
      <c r="AK1115" s="326"/>
      <c r="AL1115" s="326"/>
      <c r="AM1115" s="331"/>
    </row>
    <row r="1116" spans="1:39" ht="15.6" hidden="1">
      <c r="B1116" s="1006" t="s">
        <v>350</v>
      </c>
      <c r="C1116" s="353"/>
      <c r="D1116" s="353">
        <f>SUM(D959:D1114)</f>
        <v>0</v>
      </c>
      <c r="E1116" s="353"/>
      <c r="F1116" s="353"/>
      <c r="G1116" s="353"/>
      <c r="H1116" s="353"/>
      <c r="I1116" s="353"/>
      <c r="J1116" s="353"/>
      <c r="K1116" s="353"/>
      <c r="L1116" s="353"/>
      <c r="M1116" s="353"/>
      <c r="N1116" s="353"/>
      <c r="O1116" s="353">
        <f>SUM(O959:X1114)</f>
        <v>0</v>
      </c>
      <c r="P1116" s="353"/>
      <c r="Q1116" s="353"/>
      <c r="R1116" s="353"/>
      <c r="S1116" s="353"/>
      <c r="T1116" s="353"/>
      <c r="U1116" s="353"/>
      <c r="V1116" s="353"/>
      <c r="W1116" s="353"/>
      <c r="X1116" s="353"/>
      <c r="Y1116" s="353">
        <f>IF(Y957="kWh",SUMPRODUCT(D959:D1114,Y959:Y1114))</f>
        <v>0</v>
      </c>
      <c r="Z1116" s="353">
        <f>IF(Z957="kWh",SUMPRODUCT(D959:D1114,Z959:Z1114))</f>
        <v>0</v>
      </c>
      <c r="AA1116" s="353">
        <f>IF(AA957="kw",SUMPRODUCT(N959:N1114,O959:O1114,AA959:AA1114),SUMPRODUCT(D959:D1114,AA959:AA1114))</f>
        <v>0</v>
      </c>
      <c r="AB1116" s="353">
        <f>IF(AB957="kw",SUMPRODUCT(N959:N1114,O959:O1114,AB959:AB1114),SUMPRODUCT(D959:D1114,AB959:AB1114))</f>
        <v>0</v>
      </c>
      <c r="AC1116" s="353">
        <f>IF(AC957="kw",SUMPRODUCT(N959:N1114,O959:O1114,AC959:AC1114),SUMPRODUCT(D959:D1114,AC959:AC1114))</f>
        <v>0</v>
      </c>
      <c r="AD1116" s="353">
        <f>IF(AD957="kw",SUMPRODUCT(N959:N1114,O959:O1114,AD959:AD1114),SUMPRODUCT(D959:D1114,AD959:AD1114))</f>
        <v>0</v>
      </c>
      <c r="AE1116" s="353">
        <f>IF(AE957="kw",SUMPRODUCT(N959:N1114,O959:O1114,AE959:AE1114),SUMPRODUCT(D959:D1114,AE959:AE1114))</f>
        <v>0</v>
      </c>
      <c r="AF1116" s="353">
        <f>IF(AF957="kw",SUMPRODUCT(N959:N1114,O959:O1114,AF959:AF1114),SUMPRODUCT(D959:D1114,AF959:AF1114))</f>
        <v>0</v>
      </c>
      <c r="AG1116" s="353">
        <f>IF(AG957="kw",SUMPRODUCT(N959:N1114,O959:O1114,AG959:AG1114),SUMPRODUCT(D959:D1114,AG959:AG1114))</f>
        <v>0</v>
      </c>
      <c r="AH1116" s="353">
        <f>IF(AH957="kw",SUMPRODUCT(N959:N1114,O959:O1114,AH959:AH1114),SUMPRODUCT(D959:D1114,AH959:AH1114))</f>
        <v>0</v>
      </c>
      <c r="AI1116" s="353">
        <f>IF(AI957="kw",SUMPRODUCT(N959:N1114,O959:O1114,AI959:AI1114),SUMPRODUCT(D959:D1114,AI959:AI1114))</f>
        <v>0</v>
      </c>
      <c r="AJ1116" s="353">
        <f>IF(AJ957="kw",SUMPRODUCT(N959:N1114,O959:O1114,AJ959:AJ1114),SUMPRODUCT(D959:D1114,AJ959:AJ1114))</f>
        <v>0</v>
      </c>
      <c r="AK1116" s="353">
        <f>IF(AK957="kw",SUMPRODUCT(N959:N1114,O959:O1114,AK959:AK1114),SUMPRODUCT(D959:D1114,AK959:AK1114))</f>
        <v>0</v>
      </c>
      <c r="AL1116" s="353">
        <f>IF(AL957="kw",SUMPRODUCT(N959:N1114,O959:O1114,AL959:AL1114),SUMPRODUCT(D959:D1114,AL959:AL1114))</f>
        <v>0</v>
      </c>
      <c r="AM1116" s="354"/>
    </row>
    <row r="1117" spans="1:39" ht="15.6" hidden="1">
      <c r="B1117" s="1007" t="s">
        <v>351</v>
      </c>
      <c r="C1117" s="416"/>
      <c r="D1117" s="416"/>
      <c r="E1117" s="416"/>
      <c r="F1117" s="416"/>
      <c r="G1117" s="416"/>
      <c r="H1117" s="416"/>
      <c r="I1117" s="416"/>
      <c r="J1117" s="416"/>
      <c r="K1117" s="416"/>
      <c r="L1117" s="416"/>
      <c r="M1117" s="416"/>
      <c r="N1117" s="416"/>
      <c r="O1117" s="416"/>
      <c r="P1117" s="416"/>
      <c r="Q1117" s="416"/>
      <c r="R1117" s="416"/>
      <c r="S1117" s="416"/>
      <c r="T1117" s="416"/>
      <c r="U1117" s="416"/>
      <c r="V1117" s="416"/>
      <c r="W1117" s="416"/>
      <c r="X1117" s="416"/>
      <c r="Y1117" s="416">
        <f>HLOOKUP(Y773,'2. LRAMVA Threshold'!$B$27:$Q$38,12,FALSE)</f>
        <v>0</v>
      </c>
      <c r="Z1117" s="416">
        <f>HLOOKUP(Z773,'2. LRAMVA Threshold'!$B$27:$Q$38,12,FALSE)</f>
        <v>0</v>
      </c>
      <c r="AA1117" s="416">
        <f>HLOOKUP(AA773,'2. LRAMVA Threshold'!$B$27:$Q$38,12,FALSE)</f>
        <v>0</v>
      </c>
      <c r="AB1117" s="416">
        <f>HLOOKUP(AB773,'2. LRAMVA Threshold'!$B$27:$Q$38,12,FALSE)</f>
        <v>0</v>
      </c>
      <c r="AC1117" s="416">
        <f>HLOOKUP(AC773,'2. LRAMVA Threshold'!$B$27:$Q$38,12,FALSE)</f>
        <v>0</v>
      </c>
      <c r="AD1117" s="416">
        <f>HLOOKUP(AD773,'2. LRAMVA Threshold'!$B$27:$Q$38,12,FALSE)</f>
        <v>0</v>
      </c>
      <c r="AE1117" s="416">
        <f>HLOOKUP(AE773,'2. LRAMVA Threshold'!$B$27:$Q$38,12,FALSE)</f>
        <v>0</v>
      </c>
      <c r="AF1117" s="416">
        <f>HLOOKUP(AF773,'2. LRAMVA Threshold'!$B$27:$Q$38,12,FALSE)</f>
        <v>0</v>
      </c>
      <c r="AG1117" s="416">
        <f>HLOOKUP(AG773,'2. LRAMVA Threshold'!$B$27:$Q$38,12,FALSE)</f>
        <v>0</v>
      </c>
      <c r="AH1117" s="416">
        <f>HLOOKUP(AH773,'2. LRAMVA Threshold'!$B$27:$Q$38,12,FALSE)</f>
        <v>0</v>
      </c>
      <c r="AI1117" s="416">
        <f>HLOOKUP(AI773,'2. LRAMVA Threshold'!$B$27:$Q$38,12,FALSE)</f>
        <v>0</v>
      </c>
      <c r="AJ1117" s="416">
        <f>HLOOKUP(AJ773,'2. LRAMVA Threshold'!$B$27:$Q$38,12,FALSE)</f>
        <v>0</v>
      </c>
      <c r="AK1117" s="416">
        <f>HLOOKUP(AK773,'2. LRAMVA Threshold'!$B$27:$Q$38,12,FALSE)</f>
        <v>0</v>
      </c>
      <c r="AL1117" s="416">
        <f>HLOOKUP(AL773,'2. LRAMVA Threshold'!$B$27:$Q$38,12,FALSE)</f>
        <v>0</v>
      </c>
      <c r="AM1117" s="465"/>
    </row>
    <row r="1118" spans="1:39" ht="15" hidden="1">
      <c r="B1118" s="1012"/>
      <c r="C1118" s="456"/>
      <c r="D1118" s="457"/>
      <c r="E1118" s="457"/>
      <c r="F1118" s="457"/>
      <c r="G1118" s="457"/>
      <c r="H1118" s="457"/>
      <c r="I1118" s="457"/>
      <c r="J1118" s="457"/>
      <c r="K1118" s="457"/>
      <c r="L1118" s="457"/>
      <c r="M1118" s="457"/>
      <c r="N1118" s="457"/>
      <c r="O1118" s="458"/>
      <c r="P1118" s="457"/>
      <c r="Q1118" s="457"/>
      <c r="R1118" s="457"/>
      <c r="S1118" s="459"/>
      <c r="T1118" s="459"/>
      <c r="U1118" s="459"/>
      <c r="V1118" s="459"/>
      <c r="W1118" s="457"/>
      <c r="X1118" s="457"/>
      <c r="Y1118" s="460"/>
      <c r="Z1118" s="460"/>
      <c r="AA1118" s="460"/>
      <c r="AB1118" s="460"/>
      <c r="AC1118" s="460"/>
      <c r="AD1118" s="460"/>
      <c r="AE1118" s="460"/>
      <c r="AF1118" s="423"/>
      <c r="AG1118" s="423"/>
      <c r="AH1118" s="423"/>
      <c r="AI1118" s="423"/>
      <c r="AJ1118" s="423"/>
      <c r="AK1118" s="423"/>
      <c r="AL1118" s="423"/>
      <c r="AM1118" s="424"/>
    </row>
    <row r="1119" spans="1:39" ht="15" hidden="1">
      <c r="B1119" s="1003" t="s">
        <v>352</v>
      </c>
      <c r="C1119" s="362"/>
      <c r="D1119" s="362"/>
      <c r="E1119" s="400"/>
      <c r="F1119" s="400"/>
      <c r="G1119" s="400"/>
      <c r="H1119" s="400"/>
      <c r="I1119" s="400"/>
      <c r="J1119" s="400"/>
      <c r="K1119" s="400"/>
      <c r="L1119" s="400"/>
      <c r="M1119" s="400"/>
      <c r="N1119" s="400"/>
      <c r="O1119" s="316"/>
      <c r="P1119" s="364"/>
      <c r="Q1119" s="364"/>
      <c r="R1119" s="364"/>
      <c r="S1119" s="363"/>
      <c r="T1119" s="363"/>
      <c r="U1119" s="363"/>
      <c r="V1119" s="363"/>
      <c r="W1119" s="364"/>
      <c r="X1119" s="364"/>
      <c r="Y1119" s="365">
        <f>HLOOKUP(Y$35,'3.  Distribution Rates'!$C$122:$P$133,12,FALSE)</f>
        <v>0</v>
      </c>
      <c r="Z1119" s="365">
        <f>HLOOKUP(Z$35,'3.  Distribution Rates'!$C$122:$P$133,12,FALSE)</f>
        <v>0</v>
      </c>
      <c r="AA1119" s="365">
        <f>HLOOKUP(AA$35,'3.  Distribution Rates'!$C$122:$P$133,12,FALSE)</f>
        <v>0</v>
      </c>
      <c r="AB1119" s="365">
        <f>HLOOKUP(AB$35,'3.  Distribution Rates'!$C$122:$P$133,12,FALSE)</f>
        <v>0</v>
      </c>
      <c r="AC1119" s="365">
        <f>HLOOKUP(AC$35,'3.  Distribution Rates'!$C$122:$P$133,12,FALSE)</f>
        <v>0</v>
      </c>
      <c r="AD1119" s="365">
        <f>HLOOKUP(AD$35,'3.  Distribution Rates'!$C$122:$P$133,12,FALSE)</f>
        <v>0</v>
      </c>
      <c r="AE1119" s="365">
        <f>HLOOKUP(AE$35,'3.  Distribution Rates'!$C$122:$P$133,12,FALSE)</f>
        <v>0</v>
      </c>
      <c r="AF1119" s="365">
        <f>HLOOKUP(AF$35,'3.  Distribution Rates'!$C$122:$P$133,12,FALSE)</f>
        <v>0</v>
      </c>
      <c r="AG1119" s="365">
        <f>HLOOKUP(AG$35,'3.  Distribution Rates'!$C$122:$P$133,12,FALSE)</f>
        <v>0</v>
      </c>
      <c r="AH1119" s="365">
        <f>HLOOKUP(AH$35,'3.  Distribution Rates'!$C$122:$P$133,12,FALSE)</f>
        <v>0</v>
      </c>
      <c r="AI1119" s="365">
        <f>HLOOKUP(AI$35,'3.  Distribution Rates'!$C$122:$P$133,12,FALSE)</f>
        <v>0</v>
      </c>
      <c r="AJ1119" s="365">
        <f>HLOOKUP(AJ$35,'3.  Distribution Rates'!$C$122:$P$133,12,FALSE)</f>
        <v>0</v>
      </c>
      <c r="AK1119" s="365">
        <f>HLOOKUP(AK$35,'3.  Distribution Rates'!$C$122:$P$133,12,FALSE)</f>
        <v>0</v>
      </c>
      <c r="AL1119" s="365">
        <f>HLOOKUP(AL$35,'3.  Distribution Rates'!$C$122:$P$133,12,FALSE)</f>
        <v>0</v>
      </c>
      <c r="AM1119" s="467"/>
    </row>
    <row r="1120" spans="1:39" ht="15" hidden="1">
      <c r="B1120" s="1003" t="s">
        <v>356</v>
      </c>
      <c r="C1120" s="369"/>
      <c r="D1120" s="334"/>
      <c r="E1120" s="304"/>
      <c r="F1120" s="304"/>
      <c r="G1120" s="304"/>
      <c r="H1120" s="304"/>
      <c r="I1120" s="304"/>
      <c r="J1120" s="304"/>
      <c r="K1120" s="304"/>
      <c r="L1120" s="304"/>
      <c r="M1120" s="304"/>
      <c r="N1120" s="304"/>
      <c r="O1120" s="316"/>
      <c r="P1120" s="304"/>
      <c r="Q1120" s="304"/>
      <c r="R1120" s="304"/>
      <c r="S1120" s="334"/>
      <c r="T1120" s="334"/>
      <c r="U1120" s="334"/>
      <c r="V1120" s="334"/>
      <c r="W1120" s="304"/>
      <c r="X1120" s="304"/>
      <c r="Y1120" s="402">
        <f>'4.  2011-2014 LRAM'!Y143*Y1119</f>
        <v>0</v>
      </c>
      <c r="Z1120" s="402">
        <f>'4.  2011-2014 LRAM'!Z143*Z1119</f>
        <v>0</v>
      </c>
      <c r="AA1120" s="402">
        <f>'4.  2011-2014 LRAM'!AA143*AA1119</f>
        <v>0</v>
      </c>
      <c r="AB1120" s="402">
        <f>'4.  2011-2014 LRAM'!AB143*AB1119</f>
        <v>0</v>
      </c>
      <c r="AC1120" s="402">
        <f>'4.  2011-2014 LRAM'!AC143*AC1119</f>
        <v>0</v>
      </c>
      <c r="AD1120" s="402">
        <f>'4.  2011-2014 LRAM'!AD143*AD1119</f>
        <v>0</v>
      </c>
      <c r="AE1120" s="402">
        <f>'4.  2011-2014 LRAM'!AE143*AE1119</f>
        <v>0</v>
      </c>
      <c r="AF1120" s="402">
        <f>'4.  2011-2014 LRAM'!AF143*AF1119</f>
        <v>0</v>
      </c>
      <c r="AG1120" s="402">
        <f>'4.  2011-2014 LRAM'!AG143*AG1119</f>
        <v>0</v>
      </c>
      <c r="AH1120" s="402">
        <f>'4.  2011-2014 LRAM'!AH143*AH1119</f>
        <v>0</v>
      </c>
      <c r="AI1120" s="402">
        <f>'4.  2011-2014 LRAM'!AI143*AI1119</f>
        <v>0</v>
      </c>
      <c r="AJ1120" s="402">
        <f>'4.  2011-2014 LRAM'!AJ143*AJ1119</f>
        <v>0</v>
      </c>
      <c r="AK1120" s="402">
        <f>'4.  2011-2014 LRAM'!AK143*AK1119</f>
        <v>0</v>
      </c>
      <c r="AL1120" s="402">
        <f>'4.  2011-2014 LRAM'!AL143*AL1119</f>
        <v>0</v>
      </c>
      <c r="AM1120" s="401">
        <f t="shared" ref="AM1120:AM1129" si="3434">SUM(Y1120:AL1120)</f>
        <v>0</v>
      </c>
    </row>
    <row r="1121" spans="2:39" ht="15" hidden="1">
      <c r="B1121" s="1003" t="s">
        <v>357</v>
      </c>
      <c r="C1121" s="369"/>
      <c r="D1121" s="334"/>
      <c r="E1121" s="304"/>
      <c r="F1121" s="304"/>
      <c r="G1121" s="304"/>
      <c r="H1121" s="304"/>
      <c r="I1121" s="304"/>
      <c r="J1121" s="304"/>
      <c r="K1121" s="304"/>
      <c r="L1121" s="304"/>
      <c r="M1121" s="304"/>
      <c r="N1121" s="304"/>
      <c r="O1121" s="316"/>
      <c r="P1121" s="304"/>
      <c r="Q1121" s="304"/>
      <c r="R1121" s="304"/>
      <c r="S1121" s="334"/>
      <c r="T1121" s="334"/>
      <c r="U1121" s="334"/>
      <c r="V1121" s="334"/>
      <c r="W1121" s="304"/>
      <c r="X1121" s="304"/>
      <c r="Y1121" s="402">
        <f>'4.  2011-2014 LRAM'!Y272*Y1119</f>
        <v>0</v>
      </c>
      <c r="Z1121" s="402">
        <f>'4.  2011-2014 LRAM'!Z272*Z1119</f>
        <v>0</v>
      </c>
      <c r="AA1121" s="402">
        <f>'4.  2011-2014 LRAM'!AA272*AA1119</f>
        <v>0</v>
      </c>
      <c r="AB1121" s="402">
        <f>'4.  2011-2014 LRAM'!AB272*AB1119</f>
        <v>0</v>
      </c>
      <c r="AC1121" s="402">
        <f>'4.  2011-2014 LRAM'!AC272*AC1119</f>
        <v>0</v>
      </c>
      <c r="AD1121" s="402">
        <f>'4.  2011-2014 LRAM'!AD272*AD1119</f>
        <v>0</v>
      </c>
      <c r="AE1121" s="402">
        <f>'4.  2011-2014 LRAM'!AE272*AE1119</f>
        <v>0</v>
      </c>
      <c r="AF1121" s="402">
        <f>'4.  2011-2014 LRAM'!AF272*AF1119</f>
        <v>0</v>
      </c>
      <c r="AG1121" s="402">
        <f>'4.  2011-2014 LRAM'!AG272*AG1119</f>
        <v>0</v>
      </c>
      <c r="AH1121" s="402">
        <f>'4.  2011-2014 LRAM'!AH272*AH1119</f>
        <v>0</v>
      </c>
      <c r="AI1121" s="402">
        <f>'4.  2011-2014 LRAM'!AI272*AI1119</f>
        <v>0</v>
      </c>
      <c r="AJ1121" s="402">
        <f>'4.  2011-2014 LRAM'!AJ272*AJ1119</f>
        <v>0</v>
      </c>
      <c r="AK1121" s="402">
        <f>'4.  2011-2014 LRAM'!AK272*AK1119</f>
        <v>0</v>
      </c>
      <c r="AL1121" s="402">
        <f>'4.  2011-2014 LRAM'!AL272*AL1119</f>
        <v>0</v>
      </c>
      <c r="AM1121" s="401">
        <f t="shared" si="3434"/>
        <v>0</v>
      </c>
    </row>
    <row r="1122" spans="2:39" ht="15" hidden="1">
      <c r="B1122" s="1003" t="s">
        <v>358</v>
      </c>
      <c r="C1122" s="369"/>
      <c r="D1122" s="334"/>
      <c r="E1122" s="304"/>
      <c r="F1122" s="304"/>
      <c r="G1122" s="304"/>
      <c r="H1122" s="304"/>
      <c r="I1122" s="304"/>
      <c r="J1122" s="304"/>
      <c r="K1122" s="304"/>
      <c r="L1122" s="304"/>
      <c r="M1122" s="304"/>
      <c r="N1122" s="304"/>
      <c r="O1122" s="316"/>
      <c r="P1122" s="304"/>
      <c r="Q1122" s="304"/>
      <c r="R1122" s="304"/>
      <c r="S1122" s="334"/>
      <c r="T1122" s="334"/>
      <c r="U1122" s="334"/>
      <c r="V1122" s="334"/>
      <c r="W1122" s="304"/>
      <c r="X1122" s="304"/>
      <c r="Y1122" s="402">
        <f>'4.  2011-2014 LRAM'!Y401*Y1119</f>
        <v>0</v>
      </c>
      <c r="Z1122" s="402">
        <f>'4.  2011-2014 LRAM'!Z401*Z1119</f>
        <v>0</v>
      </c>
      <c r="AA1122" s="402">
        <f>'4.  2011-2014 LRAM'!AA401*AA1119</f>
        <v>0</v>
      </c>
      <c r="AB1122" s="402">
        <f>'4.  2011-2014 LRAM'!AB401*AB1119</f>
        <v>0</v>
      </c>
      <c r="AC1122" s="402">
        <f>'4.  2011-2014 LRAM'!AC401*AC1119</f>
        <v>0</v>
      </c>
      <c r="AD1122" s="402">
        <f>'4.  2011-2014 LRAM'!AD401*AD1119</f>
        <v>0</v>
      </c>
      <c r="AE1122" s="402">
        <f>'4.  2011-2014 LRAM'!AE401*AE1119</f>
        <v>0</v>
      </c>
      <c r="AF1122" s="402">
        <f>'4.  2011-2014 LRAM'!AF401*AF1119</f>
        <v>0</v>
      </c>
      <c r="AG1122" s="402">
        <f>'4.  2011-2014 LRAM'!AG401*AG1119</f>
        <v>0</v>
      </c>
      <c r="AH1122" s="402">
        <f>'4.  2011-2014 LRAM'!AH401*AH1119</f>
        <v>0</v>
      </c>
      <c r="AI1122" s="402">
        <f>'4.  2011-2014 LRAM'!AI401*AI1119</f>
        <v>0</v>
      </c>
      <c r="AJ1122" s="402">
        <f>'4.  2011-2014 LRAM'!AJ401*AJ1119</f>
        <v>0</v>
      </c>
      <c r="AK1122" s="402">
        <f>'4.  2011-2014 LRAM'!AK401*AK1119</f>
        <v>0</v>
      </c>
      <c r="AL1122" s="402">
        <f>'4.  2011-2014 LRAM'!AL401*AL1119</f>
        <v>0</v>
      </c>
      <c r="AM1122" s="401">
        <f t="shared" si="3434"/>
        <v>0</v>
      </c>
    </row>
    <row r="1123" spans="2:39" ht="15" hidden="1">
      <c r="B1123" s="1003" t="s">
        <v>359</v>
      </c>
      <c r="C1123" s="369"/>
      <c r="D1123" s="334"/>
      <c r="E1123" s="304"/>
      <c r="F1123" s="304"/>
      <c r="G1123" s="304"/>
      <c r="H1123" s="304"/>
      <c r="I1123" s="304"/>
      <c r="J1123" s="304"/>
      <c r="K1123" s="304"/>
      <c r="L1123" s="304"/>
      <c r="M1123" s="304"/>
      <c r="N1123" s="304"/>
      <c r="O1123" s="316"/>
      <c r="P1123" s="304"/>
      <c r="Q1123" s="304"/>
      <c r="R1123" s="304"/>
      <c r="S1123" s="334"/>
      <c r="T1123" s="334"/>
      <c r="U1123" s="334"/>
      <c r="V1123" s="334"/>
      <c r="W1123" s="304"/>
      <c r="X1123" s="304"/>
      <c r="Y1123" s="402">
        <f>'4.  2011-2014 LRAM'!Y531*Y1119</f>
        <v>0</v>
      </c>
      <c r="Z1123" s="402">
        <f>'4.  2011-2014 LRAM'!Z531*Z1119</f>
        <v>0</v>
      </c>
      <c r="AA1123" s="402">
        <f>'4.  2011-2014 LRAM'!AA531*AA1119</f>
        <v>0</v>
      </c>
      <c r="AB1123" s="402">
        <f>'4.  2011-2014 LRAM'!AB531*AB1119</f>
        <v>0</v>
      </c>
      <c r="AC1123" s="402">
        <f>'4.  2011-2014 LRAM'!AC531*AC1119</f>
        <v>0</v>
      </c>
      <c r="AD1123" s="402">
        <f>'4.  2011-2014 LRAM'!AD531*AD1119</f>
        <v>0</v>
      </c>
      <c r="AE1123" s="402">
        <f>'4.  2011-2014 LRAM'!AE531*AE1119</f>
        <v>0</v>
      </c>
      <c r="AF1123" s="402">
        <f>'4.  2011-2014 LRAM'!AF531*AF1119</f>
        <v>0</v>
      </c>
      <c r="AG1123" s="402">
        <f>'4.  2011-2014 LRAM'!AG531*AG1119</f>
        <v>0</v>
      </c>
      <c r="AH1123" s="402">
        <f>'4.  2011-2014 LRAM'!AH531*AH1119</f>
        <v>0</v>
      </c>
      <c r="AI1123" s="402">
        <f>'4.  2011-2014 LRAM'!AI531*AI1119</f>
        <v>0</v>
      </c>
      <c r="AJ1123" s="402">
        <f>'4.  2011-2014 LRAM'!AJ531*AJ1119</f>
        <v>0</v>
      </c>
      <c r="AK1123" s="402">
        <f>'4.  2011-2014 LRAM'!AK531*AK1119</f>
        <v>0</v>
      </c>
      <c r="AL1123" s="402">
        <f>'4.  2011-2014 LRAM'!AL531*AL1119</f>
        <v>0</v>
      </c>
      <c r="AM1123" s="401">
        <f t="shared" si="3434"/>
        <v>0</v>
      </c>
    </row>
    <row r="1124" spans="2:39" ht="15" hidden="1">
      <c r="B1124" s="1003" t="s">
        <v>360</v>
      </c>
      <c r="C1124" s="369"/>
      <c r="D1124" s="334"/>
      <c r="E1124" s="304"/>
      <c r="F1124" s="304"/>
      <c r="G1124" s="304"/>
      <c r="H1124" s="304"/>
      <c r="I1124" s="304"/>
      <c r="J1124" s="304"/>
      <c r="K1124" s="304"/>
      <c r="L1124" s="304"/>
      <c r="M1124" s="304"/>
      <c r="N1124" s="304"/>
      <c r="O1124" s="316"/>
      <c r="P1124" s="304"/>
      <c r="Q1124" s="304"/>
      <c r="R1124" s="304"/>
      <c r="S1124" s="334"/>
      <c r="T1124" s="334"/>
      <c r="U1124" s="334"/>
      <c r="V1124" s="334"/>
      <c r="W1124" s="304"/>
      <c r="X1124" s="304"/>
      <c r="Y1124" s="402">
        <f t="shared" ref="Y1124:AL1124" si="3435">Y212*Y1119</f>
        <v>0</v>
      </c>
      <c r="Z1124" s="402">
        <f t="shared" si="3435"/>
        <v>0</v>
      </c>
      <c r="AA1124" s="402">
        <f t="shared" si="3435"/>
        <v>0</v>
      </c>
      <c r="AB1124" s="402">
        <f t="shared" si="3435"/>
        <v>0</v>
      </c>
      <c r="AC1124" s="402">
        <f t="shared" si="3435"/>
        <v>0</v>
      </c>
      <c r="AD1124" s="402">
        <f t="shared" si="3435"/>
        <v>0</v>
      </c>
      <c r="AE1124" s="402">
        <f t="shared" si="3435"/>
        <v>0</v>
      </c>
      <c r="AF1124" s="402">
        <f t="shared" si="3435"/>
        <v>0</v>
      </c>
      <c r="AG1124" s="402">
        <f t="shared" si="3435"/>
        <v>0</v>
      </c>
      <c r="AH1124" s="402">
        <f t="shared" si="3435"/>
        <v>0</v>
      </c>
      <c r="AI1124" s="402">
        <f t="shared" si="3435"/>
        <v>0</v>
      </c>
      <c r="AJ1124" s="402">
        <f t="shared" si="3435"/>
        <v>0</v>
      </c>
      <c r="AK1124" s="402">
        <f t="shared" si="3435"/>
        <v>0</v>
      </c>
      <c r="AL1124" s="402">
        <f t="shared" si="3435"/>
        <v>0</v>
      </c>
      <c r="AM1124" s="401">
        <f t="shared" si="3434"/>
        <v>0</v>
      </c>
    </row>
    <row r="1125" spans="2:39" ht="15" hidden="1">
      <c r="B1125" s="1003" t="s">
        <v>361</v>
      </c>
      <c r="C1125" s="369"/>
      <c r="D1125" s="334"/>
      <c r="E1125" s="304"/>
      <c r="F1125" s="304"/>
      <c r="G1125" s="304"/>
      <c r="H1125" s="304"/>
      <c r="I1125" s="304"/>
      <c r="J1125" s="304"/>
      <c r="K1125" s="304"/>
      <c r="L1125" s="304"/>
      <c r="M1125" s="304"/>
      <c r="N1125" s="304"/>
      <c r="O1125" s="316"/>
      <c r="P1125" s="304"/>
      <c r="Q1125" s="304"/>
      <c r="R1125" s="304"/>
      <c r="S1125" s="334"/>
      <c r="T1125" s="334"/>
      <c r="U1125" s="334"/>
      <c r="V1125" s="334"/>
      <c r="W1125" s="304"/>
      <c r="X1125" s="304"/>
      <c r="Y1125" s="402">
        <f t="shared" ref="Y1125:AL1125" si="3436">Y401*Y1119</f>
        <v>0</v>
      </c>
      <c r="Z1125" s="402">
        <f t="shared" si="3436"/>
        <v>0</v>
      </c>
      <c r="AA1125" s="402">
        <f t="shared" si="3436"/>
        <v>0</v>
      </c>
      <c r="AB1125" s="402">
        <f t="shared" si="3436"/>
        <v>0</v>
      </c>
      <c r="AC1125" s="402">
        <f t="shared" si="3436"/>
        <v>0</v>
      </c>
      <c r="AD1125" s="402">
        <f t="shared" si="3436"/>
        <v>0</v>
      </c>
      <c r="AE1125" s="402">
        <f t="shared" si="3436"/>
        <v>0</v>
      </c>
      <c r="AF1125" s="402">
        <f t="shared" si="3436"/>
        <v>0</v>
      </c>
      <c r="AG1125" s="402">
        <f t="shared" si="3436"/>
        <v>0</v>
      </c>
      <c r="AH1125" s="402">
        <f t="shared" si="3436"/>
        <v>0</v>
      </c>
      <c r="AI1125" s="402">
        <f t="shared" si="3436"/>
        <v>0</v>
      </c>
      <c r="AJ1125" s="402">
        <f t="shared" si="3436"/>
        <v>0</v>
      </c>
      <c r="AK1125" s="402">
        <f t="shared" si="3436"/>
        <v>0</v>
      </c>
      <c r="AL1125" s="402">
        <f t="shared" si="3436"/>
        <v>0</v>
      </c>
      <c r="AM1125" s="401">
        <f t="shared" si="3434"/>
        <v>0</v>
      </c>
    </row>
    <row r="1126" spans="2:39" ht="15" hidden="1">
      <c r="B1126" s="1003" t="s">
        <v>362</v>
      </c>
      <c r="C1126" s="369"/>
      <c r="D1126" s="334"/>
      <c r="E1126" s="304"/>
      <c r="F1126" s="304"/>
      <c r="G1126" s="304"/>
      <c r="H1126" s="304"/>
      <c r="I1126" s="304"/>
      <c r="J1126" s="304"/>
      <c r="K1126" s="304"/>
      <c r="L1126" s="304"/>
      <c r="M1126" s="304"/>
      <c r="N1126" s="304"/>
      <c r="O1126" s="316"/>
      <c r="P1126" s="304"/>
      <c r="Q1126" s="304"/>
      <c r="R1126" s="304"/>
      <c r="S1126" s="334"/>
      <c r="T1126" s="334"/>
      <c r="U1126" s="334"/>
      <c r="V1126" s="334"/>
      <c r="W1126" s="304"/>
      <c r="X1126" s="304"/>
      <c r="Y1126" s="402">
        <f t="shared" ref="Y1126:AL1126" si="3437">Y584*Y1119</f>
        <v>0</v>
      </c>
      <c r="Z1126" s="402">
        <f t="shared" si="3437"/>
        <v>0</v>
      </c>
      <c r="AA1126" s="402">
        <f t="shared" si="3437"/>
        <v>0</v>
      </c>
      <c r="AB1126" s="402">
        <f t="shared" si="3437"/>
        <v>0</v>
      </c>
      <c r="AC1126" s="402">
        <f t="shared" si="3437"/>
        <v>0</v>
      </c>
      <c r="AD1126" s="402">
        <f t="shared" si="3437"/>
        <v>0</v>
      </c>
      <c r="AE1126" s="402">
        <f t="shared" si="3437"/>
        <v>0</v>
      </c>
      <c r="AF1126" s="402">
        <f t="shared" si="3437"/>
        <v>0</v>
      </c>
      <c r="AG1126" s="402">
        <f t="shared" si="3437"/>
        <v>0</v>
      </c>
      <c r="AH1126" s="402">
        <f t="shared" si="3437"/>
        <v>0</v>
      </c>
      <c r="AI1126" s="402">
        <f t="shared" si="3437"/>
        <v>0</v>
      </c>
      <c r="AJ1126" s="402">
        <f t="shared" si="3437"/>
        <v>0</v>
      </c>
      <c r="AK1126" s="402">
        <f t="shared" si="3437"/>
        <v>0</v>
      </c>
      <c r="AL1126" s="402">
        <f t="shared" si="3437"/>
        <v>0</v>
      </c>
      <c r="AM1126" s="401">
        <f t="shared" si="3434"/>
        <v>0</v>
      </c>
    </row>
    <row r="1127" spans="2:39" ht="15" hidden="1">
      <c r="B1127" s="1003" t="s">
        <v>363</v>
      </c>
      <c r="C1127" s="369"/>
      <c r="D1127" s="334"/>
      <c r="E1127" s="304"/>
      <c r="F1127" s="304"/>
      <c r="G1127" s="304"/>
      <c r="H1127" s="304"/>
      <c r="I1127" s="304"/>
      <c r="J1127" s="304"/>
      <c r="K1127" s="304"/>
      <c r="L1127" s="304"/>
      <c r="M1127" s="304"/>
      <c r="N1127" s="304"/>
      <c r="O1127" s="316"/>
      <c r="P1127" s="304"/>
      <c r="Q1127" s="304"/>
      <c r="R1127" s="304"/>
      <c r="S1127" s="334"/>
      <c r="T1127" s="334"/>
      <c r="U1127" s="334"/>
      <c r="V1127" s="334"/>
      <c r="W1127" s="304"/>
      <c r="X1127" s="304"/>
      <c r="Y1127" s="402">
        <f t="shared" ref="Y1127:AL1127" si="3438">Y767*Y1119</f>
        <v>0</v>
      </c>
      <c r="Z1127" s="402">
        <f t="shared" si="3438"/>
        <v>0</v>
      </c>
      <c r="AA1127" s="402">
        <f t="shared" si="3438"/>
        <v>0</v>
      </c>
      <c r="AB1127" s="402">
        <f t="shared" si="3438"/>
        <v>0</v>
      </c>
      <c r="AC1127" s="402">
        <f t="shared" si="3438"/>
        <v>0</v>
      </c>
      <c r="AD1127" s="402">
        <f t="shared" si="3438"/>
        <v>0</v>
      </c>
      <c r="AE1127" s="402">
        <f t="shared" si="3438"/>
        <v>0</v>
      </c>
      <c r="AF1127" s="402">
        <f t="shared" si="3438"/>
        <v>0</v>
      </c>
      <c r="AG1127" s="402">
        <f t="shared" si="3438"/>
        <v>0</v>
      </c>
      <c r="AH1127" s="402">
        <f t="shared" si="3438"/>
        <v>0</v>
      </c>
      <c r="AI1127" s="402">
        <f t="shared" si="3438"/>
        <v>0</v>
      </c>
      <c r="AJ1127" s="402">
        <f t="shared" si="3438"/>
        <v>0</v>
      </c>
      <c r="AK1127" s="402">
        <f t="shared" si="3438"/>
        <v>0</v>
      </c>
      <c r="AL1127" s="402">
        <f t="shared" si="3438"/>
        <v>0</v>
      </c>
      <c r="AM1127" s="401">
        <f t="shared" si="3434"/>
        <v>0</v>
      </c>
    </row>
    <row r="1128" spans="2:39" ht="15" hidden="1">
      <c r="B1128" s="1003" t="s">
        <v>364</v>
      </c>
      <c r="C1128" s="369"/>
      <c r="D1128" s="334"/>
      <c r="E1128" s="304"/>
      <c r="F1128" s="304"/>
      <c r="G1128" s="304"/>
      <c r="H1128" s="304"/>
      <c r="I1128" s="304"/>
      <c r="J1128" s="304"/>
      <c r="K1128" s="304"/>
      <c r="L1128" s="304"/>
      <c r="M1128" s="304"/>
      <c r="N1128" s="304"/>
      <c r="O1128" s="316"/>
      <c r="P1128" s="304"/>
      <c r="Q1128" s="304"/>
      <c r="R1128" s="304"/>
      <c r="S1128" s="334"/>
      <c r="T1128" s="334"/>
      <c r="U1128" s="334"/>
      <c r="V1128" s="334"/>
      <c r="W1128" s="304"/>
      <c r="X1128" s="304"/>
      <c r="Y1128" s="402">
        <f t="shared" ref="Y1128:AL1128" si="3439">Y950*Y1119</f>
        <v>0</v>
      </c>
      <c r="Z1128" s="402">
        <f t="shared" si="3439"/>
        <v>0</v>
      </c>
      <c r="AA1128" s="402">
        <f t="shared" si="3439"/>
        <v>0</v>
      </c>
      <c r="AB1128" s="402">
        <f t="shared" si="3439"/>
        <v>0</v>
      </c>
      <c r="AC1128" s="402">
        <f t="shared" si="3439"/>
        <v>0</v>
      </c>
      <c r="AD1128" s="402">
        <f t="shared" si="3439"/>
        <v>0</v>
      </c>
      <c r="AE1128" s="402">
        <f t="shared" si="3439"/>
        <v>0</v>
      </c>
      <c r="AF1128" s="402">
        <f t="shared" si="3439"/>
        <v>0</v>
      </c>
      <c r="AG1128" s="402">
        <f t="shared" si="3439"/>
        <v>0</v>
      </c>
      <c r="AH1128" s="402">
        <f t="shared" si="3439"/>
        <v>0</v>
      </c>
      <c r="AI1128" s="402">
        <f t="shared" si="3439"/>
        <v>0</v>
      </c>
      <c r="AJ1128" s="402">
        <f t="shared" si="3439"/>
        <v>0</v>
      </c>
      <c r="AK1128" s="402">
        <f t="shared" si="3439"/>
        <v>0</v>
      </c>
      <c r="AL1128" s="402">
        <f t="shared" si="3439"/>
        <v>0</v>
      </c>
      <c r="AM1128" s="401">
        <f t="shared" si="3434"/>
        <v>0</v>
      </c>
    </row>
    <row r="1129" spans="2:39" ht="15" hidden="1">
      <c r="B1129" s="1003" t="s">
        <v>365</v>
      </c>
      <c r="C1129" s="369"/>
      <c r="D1129" s="334"/>
      <c r="E1129" s="304"/>
      <c r="F1129" s="304"/>
      <c r="G1129" s="304"/>
      <c r="H1129" s="304"/>
      <c r="I1129" s="304"/>
      <c r="J1129" s="304"/>
      <c r="K1129" s="304"/>
      <c r="L1129" s="304"/>
      <c r="M1129" s="304"/>
      <c r="N1129" s="304"/>
      <c r="O1129" s="316"/>
      <c r="P1129" s="304"/>
      <c r="Q1129" s="304"/>
      <c r="R1129" s="304"/>
      <c r="S1129" s="334"/>
      <c r="T1129" s="334"/>
      <c r="U1129" s="334"/>
      <c r="V1129" s="334"/>
      <c r="W1129" s="304"/>
      <c r="X1129" s="304"/>
      <c r="Y1129" s="402">
        <f>Y1116*Y1119</f>
        <v>0</v>
      </c>
      <c r="Z1129" s="402">
        <f t="shared" ref="Z1129:AL1129" si="3440">Z1116*Z1119</f>
        <v>0</v>
      </c>
      <c r="AA1129" s="402">
        <f t="shared" si="3440"/>
        <v>0</v>
      </c>
      <c r="AB1129" s="402">
        <f t="shared" si="3440"/>
        <v>0</v>
      </c>
      <c r="AC1129" s="402">
        <f t="shared" si="3440"/>
        <v>0</v>
      </c>
      <c r="AD1129" s="402">
        <f t="shared" si="3440"/>
        <v>0</v>
      </c>
      <c r="AE1129" s="402">
        <f t="shared" si="3440"/>
        <v>0</v>
      </c>
      <c r="AF1129" s="402">
        <f t="shared" si="3440"/>
        <v>0</v>
      </c>
      <c r="AG1129" s="402">
        <f t="shared" si="3440"/>
        <v>0</v>
      </c>
      <c r="AH1129" s="402">
        <f t="shared" si="3440"/>
        <v>0</v>
      </c>
      <c r="AI1129" s="402">
        <f t="shared" si="3440"/>
        <v>0</v>
      </c>
      <c r="AJ1129" s="402">
        <f t="shared" si="3440"/>
        <v>0</v>
      </c>
      <c r="AK1129" s="402">
        <f t="shared" si="3440"/>
        <v>0</v>
      </c>
      <c r="AL1129" s="402">
        <f t="shared" si="3440"/>
        <v>0</v>
      </c>
      <c r="AM1129" s="401">
        <f t="shared" si="3434"/>
        <v>0</v>
      </c>
    </row>
    <row r="1130" spans="2:39" ht="15.6" hidden="1">
      <c r="B1130" s="1009" t="s">
        <v>355</v>
      </c>
      <c r="C1130" s="369"/>
      <c r="D1130" s="360"/>
      <c r="E1130" s="358"/>
      <c r="F1130" s="358"/>
      <c r="G1130" s="358"/>
      <c r="H1130" s="358"/>
      <c r="I1130" s="358"/>
      <c r="J1130" s="358"/>
      <c r="K1130" s="358"/>
      <c r="L1130" s="358"/>
      <c r="M1130" s="358"/>
      <c r="N1130" s="358"/>
      <c r="O1130" s="325"/>
      <c r="P1130" s="358"/>
      <c r="Q1130" s="358"/>
      <c r="R1130" s="358"/>
      <c r="S1130" s="360"/>
      <c r="T1130" s="360"/>
      <c r="U1130" s="360"/>
      <c r="V1130" s="360"/>
      <c r="W1130" s="358"/>
      <c r="X1130" s="358"/>
      <c r="Y1130" s="370">
        <f>SUM(Y1120:Y1129)</f>
        <v>0</v>
      </c>
      <c r="Z1130" s="370">
        <f t="shared" ref="Z1130:AE1130" si="3441">SUM(Z1120:Z1129)</f>
        <v>0</v>
      </c>
      <c r="AA1130" s="370">
        <f t="shared" si="3441"/>
        <v>0</v>
      </c>
      <c r="AB1130" s="370">
        <f t="shared" si="3441"/>
        <v>0</v>
      </c>
      <c r="AC1130" s="370">
        <f t="shared" si="3441"/>
        <v>0</v>
      </c>
      <c r="AD1130" s="370">
        <f t="shared" si="3441"/>
        <v>0</v>
      </c>
      <c r="AE1130" s="370">
        <f t="shared" si="3441"/>
        <v>0</v>
      </c>
      <c r="AF1130" s="370">
        <f>SUM(AF1120:AF1129)</f>
        <v>0</v>
      </c>
      <c r="AG1130" s="370">
        <f t="shared" ref="AG1130:AL1130" si="3442">SUM(AG1120:AG1129)</f>
        <v>0</v>
      </c>
      <c r="AH1130" s="370">
        <f t="shared" si="3442"/>
        <v>0</v>
      </c>
      <c r="AI1130" s="370">
        <f t="shared" si="3442"/>
        <v>0</v>
      </c>
      <c r="AJ1130" s="370">
        <f t="shared" si="3442"/>
        <v>0</v>
      </c>
      <c r="AK1130" s="370">
        <f t="shared" si="3442"/>
        <v>0</v>
      </c>
      <c r="AL1130" s="370">
        <f t="shared" si="3442"/>
        <v>0</v>
      </c>
      <c r="AM1130" s="372">
        <f>SUM(AM1120:AM1129)</f>
        <v>0</v>
      </c>
    </row>
    <row r="1131" spans="2:39" ht="15.6" hidden="1">
      <c r="B1131" s="1009" t="s">
        <v>354</v>
      </c>
      <c r="C1131" s="369"/>
      <c r="D1131" s="374"/>
      <c r="E1131" s="358"/>
      <c r="F1131" s="358"/>
      <c r="G1131" s="358"/>
      <c r="H1131" s="358"/>
      <c r="I1131" s="358"/>
      <c r="J1131" s="358"/>
      <c r="K1131" s="358"/>
      <c r="L1131" s="358"/>
      <c r="M1131" s="358"/>
      <c r="N1131" s="358"/>
      <c r="O1131" s="325"/>
      <c r="P1131" s="358"/>
      <c r="Q1131" s="358"/>
      <c r="R1131" s="358"/>
      <c r="S1131" s="360"/>
      <c r="T1131" s="360"/>
      <c r="U1131" s="360"/>
      <c r="V1131" s="360"/>
      <c r="W1131" s="358"/>
      <c r="X1131" s="358"/>
      <c r="Y1131" s="371">
        <f>Y1117*Y1119</f>
        <v>0</v>
      </c>
      <c r="Z1131" s="371">
        <f t="shared" ref="Z1131:AE1131" si="3443">Z1117*Z1119</f>
        <v>0</v>
      </c>
      <c r="AA1131" s="371">
        <f>AA1117*AA1119</f>
        <v>0</v>
      </c>
      <c r="AB1131" s="371">
        <f t="shared" si="3443"/>
        <v>0</v>
      </c>
      <c r="AC1131" s="371">
        <f t="shared" si="3443"/>
        <v>0</v>
      </c>
      <c r="AD1131" s="371">
        <f t="shared" si="3443"/>
        <v>0</v>
      </c>
      <c r="AE1131" s="371">
        <f t="shared" si="3443"/>
        <v>0</v>
      </c>
      <c r="AF1131" s="371">
        <f t="shared" ref="AF1131:AL1131" si="3444">AF1117*AF1119</f>
        <v>0</v>
      </c>
      <c r="AG1131" s="371">
        <f t="shared" si="3444"/>
        <v>0</v>
      </c>
      <c r="AH1131" s="371">
        <f t="shared" si="3444"/>
        <v>0</v>
      </c>
      <c r="AI1131" s="371">
        <f t="shared" si="3444"/>
        <v>0</v>
      </c>
      <c r="AJ1131" s="371">
        <f t="shared" si="3444"/>
        <v>0</v>
      </c>
      <c r="AK1131" s="371">
        <f t="shared" si="3444"/>
        <v>0</v>
      </c>
      <c r="AL1131" s="371">
        <f t="shared" si="3444"/>
        <v>0</v>
      </c>
      <c r="AM1131" s="372">
        <f>SUM(Y1131:AL1131)</f>
        <v>0</v>
      </c>
    </row>
    <row r="1132" spans="2:39" ht="15.6" hidden="1">
      <c r="B1132" s="1009" t="s">
        <v>353</v>
      </c>
      <c r="C1132" s="369"/>
      <c r="D1132" s="374"/>
      <c r="E1132" s="358"/>
      <c r="F1132" s="358"/>
      <c r="G1132" s="358"/>
      <c r="H1132" s="358"/>
      <c r="I1132" s="358"/>
      <c r="J1132" s="358"/>
      <c r="K1132" s="358"/>
      <c r="L1132" s="358"/>
      <c r="M1132" s="358"/>
      <c r="N1132" s="358"/>
      <c r="O1132" s="325"/>
      <c r="P1132" s="358"/>
      <c r="Q1132" s="358"/>
      <c r="R1132" s="358"/>
      <c r="S1132" s="374"/>
      <c r="T1132" s="374"/>
      <c r="U1132" s="374"/>
      <c r="V1132" s="374"/>
      <c r="W1132" s="358"/>
      <c r="X1132" s="358"/>
      <c r="Y1132" s="375"/>
      <c r="Z1132" s="375"/>
      <c r="AA1132" s="375"/>
      <c r="AB1132" s="375"/>
      <c r="AC1132" s="375"/>
      <c r="AD1132" s="375"/>
      <c r="AE1132" s="375"/>
      <c r="AF1132" s="375"/>
      <c r="AG1132" s="375"/>
      <c r="AH1132" s="375"/>
      <c r="AI1132" s="375"/>
      <c r="AJ1132" s="375"/>
      <c r="AK1132" s="375"/>
      <c r="AL1132" s="375"/>
      <c r="AM1132" s="372">
        <f>AM1130-AM1131</f>
        <v>0</v>
      </c>
    </row>
    <row r="1133" spans="2:39" ht="15" hidden="1">
      <c r="B1133" s="1025"/>
      <c r="C1133" s="468"/>
      <c r="D1133" s="468"/>
      <c r="E1133" s="469"/>
      <c r="F1133" s="469"/>
      <c r="G1133" s="469"/>
      <c r="H1133" s="469"/>
      <c r="I1133" s="469"/>
      <c r="J1133" s="469"/>
      <c r="K1133" s="469"/>
      <c r="L1133" s="469"/>
      <c r="M1133" s="469"/>
      <c r="N1133" s="469"/>
      <c r="O1133" s="470"/>
      <c r="P1133" s="469"/>
      <c r="Q1133" s="469"/>
      <c r="R1133" s="469"/>
      <c r="S1133" s="468"/>
      <c r="T1133" s="471"/>
      <c r="U1133" s="468"/>
      <c r="V1133" s="468"/>
      <c r="W1133" s="469"/>
      <c r="X1133" s="469"/>
      <c r="Y1133" s="472"/>
      <c r="Z1133" s="472"/>
      <c r="AA1133" s="472"/>
      <c r="AB1133" s="472"/>
      <c r="AC1133" s="472"/>
      <c r="AD1133" s="472"/>
      <c r="AE1133" s="472"/>
      <c r="AF1133" s="472"/>
      <c r="AG1133" s="472"/>
      <c r="AH1133" s="472"/>
      <c r="AI1133" s="472"/>
      <c r="AJ1133" s="472"/>
      <c r="AK1133" s="472"/>
      <c r="AL1133" s="472"/>
      <c r="AM1133" s="410"/>
    </row>
    <row r="1134" spans="2:39" ht="19.5" hidden="1" customHeight="1">
      <c r="B1134" s="1011" t="s">
        <v>226</v>
      </c>
      <c r="C1134" s="411"/>
      <c r="D1134" s="412"/>
      <c r="E1134" s="412"/>
      <c r="F1134" s="412"/>
      <c r="G1134" s="412"/>
      <c r="H1134" s="412"/>
      <c r="I1134" s="412"/>
      <c r="J1134" s="412"/>
      <c r="K1134" s="412"/>
      <c r="L1134" s="412"/>
      <c r="M1134" s="412"/>
      <c r="N1134" s="412"/>
      <c r="O1134" s="412"/>
      <c r="P1134" s="412"/>
      <c r="Q1134" s="412"/>
      <c r="R1134" s="412"/>
      <c r="S1134" s="395"/>
      <c r="T1134" s="396"/>
      <c r="U1134" s="412"/>
      <c r="V1134" s="412"/>
      <c r="W1134" s="412"/>
      <c r="X1134" s="412"/>
      <c r="Y1134" s="433"/>
      <c r="Z1134" s="433"/>
      <c r="AA1134" s="433"/>
      <c r="AB1134" s="433"/>
      <c r="AC1134" s="433"/>
      <c r="AD1134" s="433"/>
      <c r="AE1134" s="433"/>
      <c r="AF1134" s="433"/>
      <c r="AG1134" s="433"/>
      <c r="AH1134" s="433"/>
      <c r="AI1134" s="433"/>
      <c r="AJ1134" s="433"/>
      <c r="AK1134" s="433"/>
      <c r="AL1134" s="433"/>
      <c r="AM1134" s="413"/>
    </row>
    <row r="1135" spans="2:39" hidden="1"/>
    <row r="1136" spans="2:39">
      <c r="B1136" s="1026" t="s">
        <v>587</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6:AM406"/>
    <mergeCell ref="Y217:AM217"/>
    <mergeCell ref="N34:N35"/>
    <mergeCell ref="P34:X34"/>
    <mergeCell ref="Y34:AM34"/>
    <mergeCell ref="P406:X406"/>
    <mergeCell ref="B217:B218"/>
    <mergeCell ref="C217:C218"/>
    <mergeCell ref="E217:M217"/>
    <mergeCell ref="N217:N218"/>
    <mergeCell ref="P217:X217"/>
    <mergeCell ref="C406:C407"/>
    <mergeCell ref="E406:M406"/>
    <mergeCell ref="N406:N407"/>
    <mergeCell ref="B589:B590"/>
    <mergeCell ref="C589:C590"/>
    <mergeCell ref="E589:M589"/>
    <mergeCell ref="N589:N590"/>
    <mergeCell ref="B406:B407"/>
    <mergeCell ref="Y955:AM955"/>
    <mergeCell ref="P589:X589"/>
    <mergeCell ref="B772:B773"/>
    <mergeCell ref="C772:C773"/>
    <mergeCell ref="E772:M772"/>
    <mergeCell ref="N772:N773"/>
    <mergeCell ref="P772:X772"/>
    <mergeCell ref="Y772:AM772"/>
    <mergeCell ref="Y589:AM589"/>
    <mergeCell ref="P955:X955"/>
    <mergeCell ref="N955:N956"/>
    <mergeCell ref="B955:B956"/>
    <mergeCell ref="C955:C956"/>
    <mergeCell ref="E955:M955"/>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8"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5" location="'5.  2015-2020 LRAM'!A1" display="Return to top"/>
    <hyperlink ref="D771" location="'5.  2015-2020 LRAM'!A1" display="Return to top"/>
    <hyperlink ref="D954" location="'5.  2015-2020 LRAM'!A1" display="Return to top"/>
    <hyperlink ref="B1136" location="'5.  2015-2020 LRAM'!A1" display="Return to top"/>
    <hyperlink ref="D33" location="'7-e.  2015'!A1" display="Go to Persistence Report"/>
    <hyperlink ref="F216" location="'7-f.  2016'!A1" display="Go to Persistence Report"/>
    <hyperlink ref="F405" location="'7-g.  2017'!A1" display="Go to Persistence Report"/>
    <hyperlink ref="F588" location="'7-h.  2018'!A1" display="Go to Persistence Report"/>
    <hyperlink ref="F771" location="'7-i.  2019'!A1" display="Go to Persistence Report"/>
    <hyperlink ref="F954" location="'7-j.  2020'!A1" display="Go to Persistence Report"/>
  </hyperlinks>
  <pageMargins left="0.70866141732283472" right="0.70866141732283472" top="0.74803149606299213" bottom="0.74803149606299213" header="0.31496062992125984" footer="0.31496062992125984"/>
  <pageSetup scale="26" fitToHeight="0" orientation="landscape" r:id="rId1"/>
  <headerFooter>
    <oddFooter>&amp;R&amp;P of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view="pageLayout" topLeftCell="A10" zoomScaleNormal="90" zoomScaleSheetLayoutView="100" workbookViewId="0">
      <selection activeCell="F21" sqref="F21"/>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hidden="1" customWidth="1"/>
    <col min="17" max="17" width="14" style="12" hidden="1" customWidth="1"/>
    <col min="18" max="18" width="15.6640625" style="12" hidden="1" customWidth="1"/>
    <col min="19" max="19" width="14.109375" style="12" hidden="1" customWidth="1"/>
    <col min="20" max="22" width="15" style="12" hidden="1" customWidth="1"/>
    <col min="23" max="23" width="13.44140625" style="12" customWidth="1"/>
    <col min="24" max="24" width="4.109375" style="12" customWidth="1"/>
    <col min="25" max="25" width="21.109375" style="12" bestFit="1" customWidth="1"/>
    <col min="26"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0" t="s">
        <v>172</v>
      </c>
      <c r="C4" s="128" t="s">
        <v>176</v>
      </c>
      <c r="D4" s="17"/>
      <c r="E4" s="17"/>
      <c r="F4" s="17"/>
      <c r="G4" s="190"/>
      <c r="H4" s="191"/>
      <c r="I4" s="192"/>
      <c r="J4" s="192"/>
      <c r="K4" s="192"/>
      <c r="L4" s="192"/>
      <c r="M4" s="192"/>
      <c r="N4" s="190"/>
      <c r="O4" s="190"/>
      <c r="P4" s="190"/>
      <c r="Q4" s="190"/>
      <c r="R4" s="190"/>
      <c r="S4" s="190"/>
      <c r="T4" s="190"/>
      <c r="U4" s="190"/>
      <c r="V4" s="190"/>
      <c r="W4" s="193"/>
    </row>
    <row r="5" spans="1:28" s="9" customFormat="1" ht="25.5" customHeight="1" thickBot="1">
      <c r="B5" s="49"/>
      <c r="C5" s="131" t="s">
        <v>173</v>
      </c>
      <c r="D5" s="190"/>
      <c r="E5" s="190"/>
      <c r="F5" s="17"/>
      <c r="G5" s="190"/>
      <c r="H5" s="191"/>
      <c r="I5" s="192"/>
      <c r="J5" s="192"/>
      <c r="K5" s="192"/>
      <c r="L5" s="192"/>
      <c r="M5" s="192"/>
      <c r="N5" s="190"/>
      <c r="O5" s="190"/>
      <c r="P5" s="190"/>
      <c r="Q5" s="190"/>
      <c r="R5" s="190"/>
      <c r="S5" s="190"/>
      <c r="T5" s="190"/>
      <c r="U5" s="190"/>
      <c r="V5" s="190"/>
      <c r="W5" s="17"/>
    </row>
    <row r="6" spans="1:28" s="9" customFormat="1" ht="31.5" customHeight="1" thickBot="1">
      <c r="B6" s="90"/>
      <c r="C6" s="645" t="s">
        <v>623</v>
      </c>
      <c r="D6" s="190"/>
      <c r="E6" s="190"/>
      <c r="F6" s="17"/>
      <c r="G6" s="190"/>
      <c r="H6" s="191"/>
      <c r="I6" s="192"/>
      <c r="J6" s="192"/>
      <c r="K6" s="192"/>
      <c r="L6" s="192"/>
      <c r="M6" s="192"/>
      <c r="N6" s="190"/>
      <c r="O6" s="190"/>
      <c r="P6" s="190"/>
      <c r="Q6" s="190"/>
      <c r="R6" s="190"/>
      <c r="S6" s="190"/>
      <c r="T6" s="190"/>
      <c r="U6" s="190"/>
      <c r="V6" s="190"/>
      <c r="W6" s="17"/>
    </row>
    <row r="7" spans="1:28" s="9" customFormat="1" ht="18.75" customHeight="1">
      <c r="B7" s="90"/>
      <c r="C7" s="190"/>
      <c r="D7" s="190"/>
      <c r="E7" s="190"/>
      <c r="F7" s="17"/>
      <c r="G7" s="190"/>
      <c r="H7" s="191"/>
      <c r="I7" s="192"/>
      <c r="J7" s="192"/>
      <c r="K7" s="192"/>
      <c r="L7" s="192"/>
      <c r="M7" s="192"/>
      <c r="N7" s="190"/>
      <c r="O7" s="190"/>
      <c r="P7" s="190"/>
      <c r="Q7" s="190"/>
      <c r="R7" s="190"/>
      <c r="S7" s="190"/>
      <c r="T7" s="190"/>
      <c r="U7" s="190"/>
      <c r="V7" s="190"/>
      <c r="W7" s="17"/>
    </row>
    <row r="8" spans="1:28" s="9" customFormat="1" ht="36" customHeight="1">
      <c r="A8" s="26"/>
      <c r="B8" s="117" t="s">
        <v>518</v>
      </c>
      <c r="C8" s="1080" t="s">
        <v>664</v>
      </c>
      <c r="D8" s="1080"/>
      <c r="E8" s="1080"/>
      <c r="F8" s="1080"/>
      <c r="G8" s="1080"/>
      <c r="H8" s="1080"/>
      <c r="I8" s="1080"/>
      <c r="J8" s="1080"/>
      <c r="K8" s="1080"/>
      <c r="L8" s="1080"/>
      <c r="M8" s="1080"/>
      <c r="N8" s="1080"/>
      <c r="O8" s="1080"/>
      <c r="P8" s="1080"/>
      <c r="Q8" s="1080"/>
      <c r="R8" s="1080"/>
      <c r="S8" s="1080"/>
      <c r="T8" s="106"/>
      <c r="U8" s="106"/>
      <c r="V8" s="106"/>
      <c r="W8" s="106"/>
    </row>
    <row r="9" spans="1:28" s="9" customFormat="1" ht="45" customHeight="1">
      <c r="B9" s="57"/>
      <c r="C9" s="1080" t="s">
        <v>653</v>
      </c>
      <c r="D9" s="1080"/>
      <c r="E9" s="1080"/>
      <c r="F9" s="1080"/>
      <c r="G9" s="1080"/>
      <c r="H9" s="1080"/>
      <c r="I9" s="1080"/>
      <c r="J9" s="1080"/>
      <c r="K9" s="1080"/>
      <c r="L9" s="1080"/>
      <c r="M9" s="1080"/>
      <c r="N9" s="1080"/>
      <c r="O9" s="1080"/>
      <c r="P9" s="1080"/>
      <c r="Q9" s="1080"/>
      <c r="R9" s="1080"/>
      <c r="S9" s="1080"/>
      <c r="T9" s="106"/>
      <c r="U9" s="106"/>
      <c r="V9" s="106"/>
      <c r="W9" s="106"/>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1079" t="s">
        <v>238</v>
      </c>
      <c r="C12" s="1079"/>
      <c r="D12" s="194"/>
      <c r="E12" s="195" t="s">
        <v>239</v>
      </c>
      <c r="F12" s="52"/>
      <c r="G12" s="52"/>
      <c r="H12" s="45"/>
      <c r="I12" s="52"/>
      <c r="K12" s="618" t="s">
        <v>596</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6" t="s">
        <v>63</v>
      </c>
      <c r="C14" s="217" t="s">
        <v>476</v>
      </c>
      <c r="D14" s="218"/>
      <c r="E14" s="219" t="s">
        <v>62</v>
      </c>
      <c r="F14" s="219" t="s">
        <v>506</v>
      </c>
      <c r="G14" s="219" t="s">
        <v>63</v>
      </c>
      <c r="H14" s="219" t="s">
        <v>64</v>
      </c>
      <c r="I14" s="219" t="str">
        <f>'1.  LRAMVA Summary'!D51</f>
        <v>Residential</v>
      </c>
      <c r="J14" s="219" t="str">
        <f>'1.  LRAMVA Summary'!E51</f>
        <v>GS&lt;50 kW</v>
      </c>
      <c r="K14" s="219" t="str">
        <f>'1.  LRAMVA Summary'!F51</f>
        <v>General Service 50 to 4,999 kW</v>
      </c>
      <c r="L14" s="219" t="str">
        <f>'1.  LRAMVA Summary'!G51</f>
        <v>Large Use</v>
      </c>
      <c r="M14" s="219" t="str">
        <f>'1.  LRAMVA Summary'!H51</f>
        <v>Large Use</v>
      </c>
      <c r="N14" s="219" t="str">
        <f>'1.  LRAMVA Summary'!I51</f>
        <v>Street Lighting</v>
      </c>
      <c r="O14" s="219" t="str">
        <f>'1.  LRAMVA Summary'!J51</f>
        <v>Unmetered Scattered Load</v>
      </c>
      <c r="P14" s="219" t="str">
        <f>'1.  LRAMVA Summary'!K51</f>
        <v/>
      </c>
      <c r="Q14" s="219" t="str">
        <f>'1.  LRAMVA Summary'!L51</f>
        <v/>
      </c>
      <c r="R14" s="219" t="str">
        <f>'1.  LRAMVA Summary'!M51</f>
        <v/>
      </c>
      <c r="S14" s="219" t="str">
        <f>'1.  LRAMVA Summary'!N51</f>
        <v/>
      </c>
      <c r="T14" s="219" t="str">
        <f>'1.  LRAMVA Summary'!O51</f>
        <v/>
      </c>
      <c r="U14" s="219" t="str">
        <f>'1.  LRAMVA Summary'!P51</f>
        <v/>
      </c>
      <c r="V14" s="219" t="str">
        <f>'1.  LRAMVA Summary'!Q51</f>
        <v/>
      </c>
      <c r="W14" s="219" t="str">
        <f>'1.  LRAMVA Summary'!R51</f>
        <v>Total</v>
      </c>
    </row>
    <row r="15" spans="1:28" s="9" customFormat="1">
      <c r="B15" s="220" t="s">
        <v>44</v>
      </c>
      <c r="C15" s="220">
        <v>1.47E-2</v>
      </c>
      <c r="D15" s="221"/>
      <c r="E15" s="222">
        <v>40544</v>
      </c>
      <c r="F15" s="223">
        <v>2011</v>
      </c>
      <c r="G15" s="224" t="s">
        <v>65</v>
      </c>
      <c r="H15" s="225">
        <f>C$15/12</f>
        <v>1.225E-3</v>
      </c>
      <c r="I15" s="226">
        <f>SUM('1.  LRAMVA Summary'!D$53:D$54)*(MONTH($E15)-1)/12*$H15</f>
        <v>0</v>
      </c>
      <c r="J15" s="226">
        <f>SUM('1.  LRAMVA Summary'!E$53:E$54)*(MONTH($E15)-1)/12*$H15</f>
        <v>0</v>
      </c>
      <c r="K15" s="226">
        <f>SUM('1.  LRAMVA Summary'!F$53:F$54)*(MONTH($E15)-1)/12*$H15</f>
        <v>0</v>
      </c>
      <c r="L15" s="226">
        <f>SUM('1.  LRAMVA Summary'!G$53:G$54)*(MONTH($E15)-1)/12*$H15</f>
        <v>0</v>
      </c>
      <c r="M15" s="226">
        <f>SUM('1.  LRAMVA Summary'!H$53:H$54)*(MONTH($E15)-1)/12*$H15</f>
        <v>0</v>
      </c>
      <c r="N15" s="226">
        <f>SUM('1.  LRAMVA Summary'!I$53:I$54)*(MONTH($E15)-1)/12*$H15</f>
        <v>0</v>
      </c>
      <c r="O15" s="226">
        <f>SUM('1.  LRAMVA Summary'!J$53:J$54)*(MONTH($E15)-1)/12*$H15</f>
        <v>0</v>
      </c>
      <c r="P15" s="226">
        <f>SUM('1.  LRAMVA Summary'!K$53:K$54)*(MONTH($E15)-1)/12*$H15</f>
        <v>0</v>
      </c>
      <c r="Q15" s="226">
        <f>SUM('1.  LRAMVA Summary'!L$53:L$54)*(MONTH($E15)-1)/12*$H15</f>
        <v>0</v>
      </c>
      <c r="R15" s="226">
        <f>SUM('1.  LRAMVA Summary'!M$53:M$54)*(MONTH($E15)-1)/12*$H15</f>
        <v>0</v>
      </c>
      <c r="S15" s="226">
        <f>SUM('1.  LRAMVA Summary'!N$53:N$54)*(MONTH($E15)-1)/12*$H15</f>
        <v>0</v>
      </c>
      <c r="T15" s="226">
        <f>SUM('1.  LRAMVA Summary'!O$53:O$54)*(MONTH($E15)-1)/12*$H15</f>
        <v>0</v>
      </c>
      <c r="U15" s="226">
        <f>SUM('1.  LRAMVA Summary'!P$53:P$54)*(MONTH($E15)-1)/12*$H15</f>
        <v>0</v>
      </c>
      <c r="V15" s="226">
        <f>SUM('1.  LRAMVA Summary'!Q$53:Q$54)*(MONTH($E15)-1)/12*$H15</f>
        <v>0</v>
      </c>
      <c r="W15" s="227">
        <f>SUM(I15:V15)</f>
        <v>0</v>
      </c>
    </row>
    <row r="16" spans="1:28" s="9" customFormat="1">
      <c r="B16" s="228" t="s">
        <v>45</v>
      </c>
      <c r="C16" s="228">
        <v>1.47E-2</v>
      </c>
      <c r="D16" s="221"/>
      <c r="E16" s="222">
        <v>40575</v>
      </c>
      <c r="F16" s="223">
        <v>2011</v>
      </c>
      <c r="G16" s="224" t="s">
        <v>65</v>
      </c>
      <c r="H16" s="225">
        <f>C$15/12</f>
        <v>1.225E-3</v>
      </c>
      <c r="I16" s="226">
        <f>SUM('1.  LRAMVA Summary'!D$53:D$54)*(MONTH($E16)-1)/12*$H16</f>
        <v>0</v>
      </c>
      <c r="J16" s="226">
        <f>SUM('1.  LRAMVA Summary'!E$53:E$54)*(MONTH($E16)-1)/12*$H16</f>
        <v>0</v>
      </c>
      <c r="K16" s="226">
        <f>SUM('1.  LRAMVA Summary'!F$53:F$54)*(MONTH($E16)-1)/12*$H16</f>
        <v>0</v>
      </c>
      <c r="L16" s="226">
        <f>SUM('1.  LRAMVA Summary'!G$53:G$54)*(MONTH($E16)-1)/12*$H16</f>
        <v>0</v>
      </c>
      <c r="M16" s="226">
        <f>SUM('1.  LRAMVA Summary'!H$53:H$54)*(MONTH($E16)-1)/12*$H16</f>
        <v>0</v>
      </c>
      <c r="N16" s="226">
        <f>SUM('1.  LRAMVA Summary'!I$53:I$54)*(MONTH($E16)-1)/12*$H16</f>
        <v>0</v>
      </c>
      <c r="O16" s="226">
        <f>SUM('1.  LRAMVA Summary'!J$53:J$54)*(MONTH($E16)-1)/12*$H16</f>
        <v>0</v>
      </c>
      <c r="P16" s="226">
        <f>SUM('1.  LRAMVA Summary'!K$53:K$54)*(MONTH($E16)-1)/12*$H16</f>
        <v>0</v>
      </c>
      <c r="Q16" s="226">
        <f>SUM('1.  LRAMVA Summary'!L$53:L$54)*(MONTH($E16)-1)/12*$H16</f>
        <v>0</v>
      </c>
      <c r="R16" s="226">
        <f>SUM('1.  LRAMVA Summary'!M$53:M$54)*(MONTH($E16)-1)/12*$H16</f>
        <v>0</v>
      </c>
      <c r="S16" s="226">
        <f>SUM('1.  LRAMVA Summary'!N$53:N$54)*(MONTH($E16)-1)/12*$H16</f>
        <v>0</v>
      </c>
      <c r="T16" s="226">
        <f>SUM('1.  LRAMVA Summary'!O$53:O$54)*(MONTH($E16)-1)/12*$H16</f>
        <v>0</v>
      </c>
      <c r="U16" s="226">
        <f>SUM('1.  LRAMVA Summary'!P$53:P$54)*(MONTH($E16)-1)/12*$H16</f>
        <v>0</v>
      </c>
      <c r="V16" s="226">
        <f>SUM('1.  LRAMVA Summary'!Q$53:Q$54)*(MONTH($E16)-1)/12*$H16</f>
        <v>0</v>
      </c>
      <c r="W16" s="227">
        <f t="shared" ref="W16:W25" si="0">SUM(I16:V16)</f>
        <v>0</v>
      </c>
    </row>
    <row r="17" spans="2:23" s="9" customFormat="1">
      <c r="B17" s="228" t="s">
        <v>46</v>
      </c>
      <c r="C17" s="228">
        <v>1.47E-2</v>
      </c>
      <c r="D17" s="221"/>
      <c r="E17" s="222">
        <v>40603</v>
      </c>
      <c r="F17" s="223">
        <v>2011</v>
      </c>
      <c r="G17" s="224" t="s">
        <v>65</v>
      </c>
      <c r="H17" s="225">
        <f>C$15/12</f>
        <v>1.225E-3</v>
      </c>
      <c r="I17" s="226">
        <f>SUM('1.  LRAMVA Summary'!D$53:D$54)*(MONTH($E17)-1)/12*$H17</f>
        <v>0</v>
      </c>
      <c r="J17" s="226">
        <f>SUM('1.  LRAMVA Summary'!E$53:E$54)*(MONTH($E17)-1)/12*$H17</f>
        <v>0</v>
      </c>
      <c r="K17" s="226">
        <f>SUM('1.  LRAMVA Summary'!F$53:F$54)*(MONTH($E17)-1)/12*$H17</f>
        <v>0</v>
      </c>
      <c r="L17" s="226">
        <f>SUM('1.  LRAMVA Summary'!G$53:G$54)*(MONTH($E17)-1)/12*$H17</f>
        <v>0</v>
      </c>
      <c r="M17" s="226">
        <f>SUM('1.  LRAMVA Summary'!H$53:H$54)*(MONTH($E17)-1)/12*$H17</f>
        <v>0</v>
      </c>
      <c r="N17" s="226">
        <f>SUM('1.  LRAMVA Summary'!I$53:I$54)*(MONTH($E17)-1)/12*$H17</f>
        <v>0</v>
      </c>
      <c r="O17" s="226">
        <f>SUM('1.  LRAMVA Summary'!J$53:J$54)*(MONTH($E17)-1)/12*$H17</f>
        <v>0</v>
      </c>
      <c r="P17" s="226">
        <f>SUM('1.  LRAMVA Summary'!K$53:K$54)*(MONTH($E17)-1)/12*$H17</f>
        <v>0</v>
      </c>
      <c r="Q17" s="226">
        <f>SUM('1.  LRAMVA Summary'!L$53:L$54)*(MONTH($E17)-1)/12*$H17</f>
        <v>0</v>
      </c>
      <c r="R17" s="226">
        <f>SUM('1.  LRAMVA Summary'!M$53:M$54)*(MONTH($E17)-1)/12*$H17</f>
        <v>0</v>
      </c>
      <c r="S17" s="226">
        <f>SUM('1.  LRAMVA Summary'!N$53:N$54)*(MONTH($E17)-1)/12*$H17</f>
        <v>0</v>
      </c>
      <c r="T17" s="226">
        <f>SUM('1.  LRAMVA Summary'!O$53:O$54)*(MONTH($E17)-1)/12*$H17</f>
        <v>0</v>
      </c>
      <c r="U17" s="226">
        <f>SUM('1.  LRAMVA Summary'!P$53:P$54)*(MONTH($E17)-1)/12*$H17</f>
        <v>0</v>
      </c>
      <c r="V17" s="226">
        <f>SUM('1.  LRAMVA Summary'!Q$53:Q$54)*(MONTH($E17)-1)/12*$H17</f>
        <v>0</v>
      </c>
      <c r="W17" s="227">
        <f>SUM(I17:V17)</f>
        <v>0</v>
      </c>
    </row>
    <row r="18" spans="2:23" s="9" customFormat="1">
      <c r="B18" s="228" t="s">
        <v>47</v>
      </c>
      <c r="C18" s="228">
        <v>1.47E-2</v>
      </c>
      <c r="D18" s="221"/>
      <c r="E18" s="229">
        <v>40634</v>
      </c>
      <c r="F18" s="223">
        <v>2011</v>
      </c>
      <c r="G18" s="230" t="s">
        <v>66</v>
      </c>
      <c r="H18" s="225">
        <f>C$16/12</f>
        <v>1.225E-3</v>
      </c>
      <c r="I18" s="226">
        <f>SUM('1.  LRAMVA Summary'!D$53:D$54)*(MONTH($E18)-1)/12*$H18</f>
        <v>0</v>
      </c>
      <c r="J18" s="226">
        <f>SUM('1.  LRAMVA Summary'!E$53:E$54)*(MONTH($E18)-1)/12*$H18</f>
        <v>0</v>
      </c>
      <c r="K18" s="226">
        <f>SUM('1.  LRAMVA Summary'!F$53:F$54)*(MONTH($E18)-1)/12*$H18</f>
        <v>0</v>
      </c>
      <c r="L18" s="226">
        <f>SUM('1.  LRAMVA Summary'!G$53:G$54)*(MONTH($E18)-1)/12*$H18</f>
        <v>0</v>
      </c>
      <c r="M18" s="226">
        <f>SUM('1.  LRAMVA Summary'!H$53:H$54)*(MONTH($E18)-1)/12*$H18</f>
        <v>0</v>
      </c>
      <c r="N18" s="226">
        <f>SUM('1.  LRAMVA Summary'!I$53:I$54)*(MONTH($E18)-1)/12*$H18</f>
        <v>0</v>
      </c>
      <c r="O18" s="226">
        <f>SUM('1.  LRAMVA Summary'!J$53:J$54)*(MONTH($E18)-1)/12*$H18</f>
        <v>0</v>
      </c>
      <c r="P18" s="226">
        <f>SUM('1.  LRAMVA Summary'!K$53:K$54)*(MONTH($E18)-1)/12*$H18</f>
        <v>0</v>
      </c>
      <c r="Q18" s="226">
        <f>SUM('1.  LRAMVA Summary'!L$53:L$54)*(MONTH($E18)-1)/12*$H18</f>
        <v>0</v>
      </c>
      <c r="R18" s="226">
        <f>SUM('1.  LRAMVA Summary'!M$53:M$54)*(MONTH($E18)-1)/12*$H18</f>
        <v>0</v>
      </c>
      <c r="S18" s="226">
        <f>SUM('1.  LRAMVA Summary'!N$53:N$54)*(MONTH($E18)-1)/12*$H18</f>
        <v>0</v>
      </c>
      <c r="T18" s="226">
        <f>SUM('1.  LRAMVA Summary'!O$53:O$54)*(MONTH($E18)-1)/12*$H18</f>
        <v>0</v>
      </c>
      <c r="U18" s="226">
        <f>SUM('1.  LRAMVA Summary'!P$53:P$54)*(MONTH($E18)-1)/12*$H18</f>
        <v>0</v>
      </c>
      <c r="V18" s="226">
        <f>SUM('1.  LRAMVA Summary'!Q$53:Q$54)*(MONTH($E18)-1)/12*$H18</f>
        <v>0</v>
      </c>
      <c r="W18" s="227">
        <f>SUM(I18:V18)</f>
        <v>0</v>
      </c>
    </row>
    <row r="19" spans="2:23" s="9" customFormat="1">
      <c r="B19" s="228" t="s">
        <v>48</v>
      </c>
      <c r="C19" s="228">
        <v>1.47E-2</v>
      </c>
      <c r="D19" s="221"/>
      <c r="E19" s="229">
        <v>40664</v>
      </c>
      <c r="F19" s="223">
        <v>2011</v>
      </c>
      <c r="G19" s="230" t="s">
        <v>66</v>
      </c>
      <c r="H19" s="225">
        <f>C$16/12</f>
        <v>1.225E-3</v>
      </c>
      <c r="I19" s="226">
        <f>SUM('1.  LRAMVA Summary'!D$53:D$54)*(MONTH($E19)-1)/12*$H19</f>
        <v>0</v>
      </c>
      <c r="J19" s="226">
        <f>SUM('1.  LRAMVA Summary'!E$53:E$54)*(MONTH($E19)-1)/12*$H19</f>
        <v>0</v>
      </c>
      <c r="K19" s="226">
        <f>SUM('1.  LRAMVA Summary'!F$53:F$54)*(MONTH($E19)-1)/12*$H19</f>
        <v>0</v>
      </c>
      <c r="L19" s="226">
        <f>SUM('1.  LRAMVA Summary'!G$53:G$54)*(MONTH($E19)-1)/12*$H19</f>
        <v>0</v>
      </c>
      <c r="M19" s="226">
        <f>SUM('1.  LRAMVA Summary'!H$53:H$54)*(MONTH($E19)-1)/12*$H19</f>
        <v>0</v>
      </c>
      <c r="N19" s="226">
        <f>SUM('1.  LRAMVA Summary'!I$53:I$54)*(MONTH($E19)-1)/12*$H19</f>
        <v>0</v>
      </c>
      <c r="O19" s="226">
        <f>SUM('1.  LRAMVA Summary'!J$53:J$54)*(MONTH($E19)-1)/12*$H19</f>
        <v>0</v>
      </c>
      <c r="P19" s="226">
        <f>SUM('1.  LRAMVA Summary'!K$53:K$54)*(MONTH($E19)-1)/12*$H19</f>
        <v>0</v>
      </c>
      <c r="Q19" s="226">
        <f>SUM('1.  LRAMVA Summary'!L$53:L$54)*(MONTH($E19)-1)/12*$H19</f>
        <v>0</v>
      </c>
      <c r="R19" s="226">
        <f>SUM('1.  LRAMVA Summary'!M$53:M$54)*(MONTH($E19)-1)/12*$H19</f>
        <v>0</v>
      </c>
      <c r="S19" s="226">
        <f>SUM('1.  LRAMVA Summary'!N$53:N$54)*(MONTH($E19)-1)/12*$H19</f>
        <v>0</v>
      </c>
      <c r="T19" s="226">
        <f>SUM('1.  LRAMVA Summary'!O$53:O$54)*(MONTH($E19)-1)/12*$H19</f>
        <v>0</v>
      </c>
      <c r="U19" s="226">
        <f>SUM('1.  LRAMVA Summary'!P$53:P$54)*(MONTH($E19)-1)/12*$H19</f>
        <v>0</v>
      </c>
      <c r="V19" s="226">
        <f>SUM('1.  LRAMVA Summary'!Q$53:Q$54)*(MONTH($E19)-1)/12*$H19</f>
        <v>0</v>
      </c>
      <c r="W19" s="227">
        <f t="shared" si="0"/>
        <v>0</v>
      </c>
    </row>
    <row r="20" spans="2:23" s="9" customFormat="1">
      <c r="B20" s="228" t="s">
        <v>49</v>
      </c>
      <c r="C20" s="228">
        <v>1.47E-2</v>
      </c>
      <c r="D20" s="221"/>
      <c r="E20" s="229">
        <v>40695</v>
      </c>
      <c r="F20" s="223">
        <v>2011</v>
      </c>
      <c r="G20" s="230" t="s">
        <v>66</v>
      </c>
      <c r="H20" s="225">
        <f>C$16/12</f>
        <v>1.225E-3</v>
      </c>
      <c r="I20" s="226">
        <f>SUM('1.  LRAMVA Summary'!D$53:D$54)*(MONTH($E20)-1)/12*$H20</f>
        <v>0</v>
      </c>
      <c r="J20" s="226">
        <f>SUM('1.  LRAMVA Summary'!E$53:E$54)*(MONTH($E20)-1)/12*$H20</f>
        <v>0</v>
      </c>
      <c r="K20" s="226">
        <f>SUM('1.  LRAMVA Summary'!F$53:F$54)*(MONTH($E20)-1)/12*$H20</f>
        <v>0</v>
      </c>
      <c r="L20" s="226">
        <f>SUM('1.  LRAMVA Summary'!G$53:G$54)*(MONTH($E20)-1)/12*$H20</f>
        <v>0</v>
      </c>
      <c r="M20" s="226">
        <f>SUM('1.  LRAMVA Summary'!H$53:H$54)*(MONTH($E20)-1)/12*$H20</f>
        <v>0</v>
      </c>
      <c r="N20" s="226">
        <f>SUM('1.  LRAMVA Summary'!I$53:I$54)*(MONTH($E20)-1)/12*$H20</f>
        <v>0</v>
      </c>
      <c r="O20" s="226">
        <f>SUM('1.  LRAMVA Summary'!J$53:J$54)*(MONTH($E20)-1)/12*$H20</f>
        <v>0</v>
      </c>
      <c r="P20" s="226">
        <f>SUM('1.  LRAMVA Summary'!K$53:K$54)*(MONTH($E20)-1)/12*$H20</f>
        <v>0</v>
      </c>
      <c r="Q20" s="226">
        <f>SUM('1.  LRAMVA Summary'!L$53:L$54)*(MONTH($E20)-1)/12*$H20</f>
        <v>0</v>
      </c>
      <c r="R20" s="226">
        <f>SUM('1.  LRAMVA Summary'!M$53:M$54)*(MONTH($E20)-1)/12*$H20</f>
        <v>0</v>
      </c>
      <c r="S20" s="226">
        <f>SUM('1.  LRAMVA Summary'!N$53:N$54)*(MONTH($E20)-1)/12*$H20</f>
        <v>0</v>
      </c>
      <c r="T20" s="226">
        <f>SUM('1.  LRAMVA Summary'!O$53:O$54)*(MONTH($E20)-1)/12*$H20</f>
        <v>0</v>
      </c>
      <c r="U20" s="226">
        <f>SUM('1.  LRAMVA Summary'!P$53:P$54)*(MONTH($E20)-1)/12*$H20</f>
        <v>0</v>
      </c>
      <c r="V20" s="226">
        <f>SUM('1.  LRAMVA Summary'!Q$53:Q$54)*(MONTH($E20)-1)/12*$H20</f>
        <v>0</v>
      </c>
      <c r="W20" s="227">
        <f t="shared" si="0"/>
        <v>0</v>
      </c>
    </row>
    <row r="21" spans="2:23" s="9" customFormat="1">
      <c r="B21" s="228" t="s">
        <v>50</v>
      </c>
      <c r="C21" s="228">
        <v>1.47E-2</v>
      </c>
      <c r="D21" s="221"/>
      <c r="E21" s="229">
        <v>40725</v>
      </c>
      <c r="F21" s="223">
        <v>2011</v>
      </c>
      <c r="G21" s="230" t="s">
        <v>68</v>
      </c>
      <c r="H21" s="225">
        <f>C$17/12</f>
        <v>1.225E-3</v>
      </c>
      <c r="I21" s="226">
        <f>SUM('1.  LRAMVA Summary'!D$53:D$54)*(MONTH($E21)-1)/12*$H21</f>
        <v>0</v>
      </c>
      <c r="J21" s="226">
        <f>SUM('1.  LRAMVA Summary'!E$53:E$54)*(MONTH($E21)-1)/12*$H21</f>
        <v>0</v>
      </c>
      <c r="K21" s="226">
        <f>SUM('1.  LRAMVA Summary'!F$53:F$54)*(MONTH($E21)-1)/12*$H21</f>
        <v>0</v>
      </c>
      <c r="L21" s="226">
        <f>SUM('1.  LRAMVA Summary'!G$53:G$54)*(MONTH($E21)-1)/12*$H21</f>
        <v>0</v>
      </c>
      <c r="M21" s="226">
        <f>SUM('1.  LRAMVA Summary'!H$53:H$54)*(MONTH($E21)-1)/12*$H21</f>
        <v>0</v>
      </c>
      <c r="N21" s="226">
        <f>SUM('1.  LRAMVA Summary'!I$53:I$54)*(MONTH($E21)-1)/12*$H21</f>
        <v>0</v>
      </c>
      <c r="O21" s="226">
        <f>SUM('1.  LRAMVA Summary'!J$53:J$54)*(MONTH($E21)-1)/12*$H21</f>
        <v>0</v>
      </c>
      <c r="P21" s="226">
        <f>SUM('1.  LRAMVA Summary'!K$53:K$54)*(MONTH($E21)-1)/12*$H21</f>
        <v>0</v>
      </c>
      <c r="Q21" s="226">
        <f>SUM('1.  LRAMVA Summary'!L$53:L$54)*(MONTH($E21)-1)/12*$H21</f>
        <v>0</v>
      </c>
      <c r="R21" s="226">
        <f>SUM('1.  LRAMVA Summary'!M$53:M$54)*(MONTH($E21)-1)/12*$H21</f>
        <v>0</v>
      </c>
      <c r="S21" s="226">
        <f>SUM('1.  LRAMVA Summary'!N$53:N$54)*(MONTH($E21)-1)/12*$H21</f>
        <v>0</v>
      </c>
      <c r="T21" s="226">
        <f>SUM('1.  LRAMVA Summary'!O$53:O$54)*(MONTH($E21)-1)/12*$H21</f>
        <v>0</v>
      </c>
      <c r="U21" s="226">
        <f>SUM('1.  LRAMVA Summary'!P$53:P$54)*(MONTH($E21)-1)/12*$H21</f>
        <v>0</v>
      </c>
      <c r="V21" s="226">
        <f>SUM('1.  LRAMVA Summary'!Q$53:Q$54)*(MONTH($E21)-1)/12*$H21</f>
        <v>0</v>
      </c>
      <c r="W21" s="227">
        <f t="shared" si="0"/>
        <v>0</v>
      </c>
    </row>
    <row r="22" spans="2:23" s="9" customFormat="1">
      <c r="B22" s="228" t="s">
        <v>51</v>
      </c>
      <c r="C22" s="228">
        <v>1.47E-2</v>
      </c>
      <c r="D22" s="221"/>
      <c r="E22" s="229">
        <v>40756</v>
      </c>
      <c r="F22" s="223">
        <v>2011</v>
      </c>
      <c r="G22" s="230" t="s">
        <v>68</v>
      </c>
      <c r="H22" s="225">
        <f>C$17/12</f>
        <v>1.225E-3</v>
      </c>
      <c r="I22" s="226">
        <f>SUM('1.  LRAMVA Summary'!D$53:D$54)*(MONTH($E22)-1)/12*$H22</f>
        <v>0</v>
      </c>
      <c r="J22" s="226">
        <f>SUM('1.  LRAMVA Summary'!E$53:E$54)*(MONTH($E22)-1)/12*$H22</f>
        <v>0</v>
      </c>
      <c r="K22" s="226">
        <f>SUM('1.  LRAMVA Summary'!F$53:F$54)*(MONTH($E22)-1)/12*$H22</f>
        <v>0</v>
      </c>
      <c r="L22" s="226">
        <f>SUM('1.  LRAMVA Summary'!G$53:G$54)*(MONTH($E22)-1)/12*$H22</f>
        <v>0</v>
      </c>
      <c r="M22" s="226">
        <f>SUM('1.  LRAMVA Summary'!H$53:H$54)*(MONTH($E22)-1)/12*$H22</f>
        <v>0</v>
      </c>
      <c r="N22" s="226">
        <f>SUM('1.  LRAMVA Summary'!I$53:I$54)*(MONTH($E22)-1)/12*$H22</f>
        <v>0</v>
      </c>
      <c r="O22" s="226">
        <f>SUM('1.  LRAMVA Summary'!J$53:J$54)*(MONTH($E22)-1)/12*$H22</f>
        <v>0</v>
      </c>
      <c r="P22" s="226">
        <f>SUM('1.  LRAMVA Summary'!K$53:K$54)*(MONTH($E22)-1)/12*$H22</f>
        <v>0</v>
      </c>
      <c r="Q22" s="226">
        <f>SUM('1.  LRAMVA Summary'!L$53:L$54)*(MONTH($E22)-1)/12*$H22</f>
        <v>0</v>
      </c>
      <c r="R22" s="226">
        <f>SUM('1.  LRAMVA Summary'!M$53:M$54)*(MONTH($E22)-1)/12*$H22</f>
        <v>0</v>
      </c>
      <c r="S22" s="226">
        <f>SUM('1.  LRAMVA Summary'!N$53:N$54)*(MONTH($E22)-1)/12*$H22</f>
        <v>0</v>
      </c>
      <c r="T22" s="226">
        <f>SUM('1.  LRAMVA Summary'!O$53:O$54)*(MONTH($E22)-1)/12*$H22</f>
        <v>0</v>
      </c>
      <c r="U22" s="226">
        <f>SUM('1.  LRAMVA Summary'!P$53:P$54)*(MONTH($E22)-1)/12*$H22</f>
        <v>0</v>
      </c>
      <c r="V22" s="226">
        <f>SUM('1.  LRAMVA Summary'!Q$53:Q$54)*(MONTH($E22)-1)/12*$H22</f>
        <v>0</v>
      </c>
      <c r="W22" s="227">
        <f t="shared" si="0"/>
        <v>0</v>
      </c>
    </row>
    <row r="23" spans="2:23" s="9" customFormat="1">
      <c r="B23" s="228" t="s">
        <v>52</v>
      </c>
      <c r="C23" s="228">
        <v>1.47E-2</v>
      </c>
      <c r="D23" s="221"/>
      <c r="E23" s="229">
        <v>40787</v>
      </c>
      <c r="F23" s="223">
        <v>2011</v>
      </c>
      <c r="G23" s="230" t="s">
        <v>68</v>
      </c>
      <c r="H23" s="225">
        <f>C$17/12</f>
        <v>1.225E-3</v>
      </c>
      <c r="I23" s="226">
        <f>SUM('1.  LRAMVA Summary'!D$53:D$54)*(MONTH($E23)-1)/12*$H23</f>
        <v>0</v>
      </c>
      <c r="J23" s="226">
        <f>SUM('1.  LRAMVA Summary'!E$53:E$54)*(MONTH($E23)-1)/12*$H23</f>
        <v>0</v>
      </c>
      <c r="K23" s="226">
        <f>SUM('1.  LRAMVA Summary'!F$53:F$54)*(MONTH($E23)-1)/12*$H23</f>
        <v>0</v>
      </c>
      <c r="L23" s="226">
        <f>SUM('1.  LRAMVA Summary'!G$53:G$54)*(MONTH($E23)-1)/12*$H23</f>
        <v>0</v>
      </c>
      <c r="M23" s="226">
        <f>SUM('1.  LRAMVA Summary'!H$53:H$54)*(MONTH($E23)-1)/12*$H23</f>
        <v>0</v>
      </c>
      <c r="N23" s="226">
        <f>SUM('1.  LRAMVA Summary'!I$53:I$54)*(MONTH($E23)-1)/12*$H23</f>
        <v>0</v>
      </c>
      <c r="O23" s="226">
        <f>SUM('1.  LRAMVA Summary'!J$53:J$54)*(MONTH($E23)-1)/12*$H23</f>
        <v>0</v>
      </c>
      <c r="P23" s="226">
        <f>SUM('1.  LRAMVA Summary'!K$53:K$54)*(MONTH($E23)-1)/12*$H23</f>
        <v>0</v>
      </c>
      <c r="Q23" s="226">
        <f>SUM('1.  LRAMVA Summary'!L$53:L$54)*(MONTH($E23)-1)/12*$H23</f>
        <v>0</v>
      </c>
      <c r="R23" s="226">
        <f>SUM('1.  LRAMVA Summary'!M$53:M$54)*(MONTH($E23)-1)/12*$H23</f>
        <v>0</v>
      </c>
      <c r="S23" s="226">
        <f>SUM('1.  LRAMVA Summary'!N$53:N$54)*(MONTH($E23)-1)/12*$H23</f>
        <v>0</v>
      </c>
      <c r="T23" s="226">
        <f>SUM('1.  LRAMVA Summary'!O$53:O$54)*(MONTH($E23)-1)/12*$H23</f>
        <v>0</v>
      </c>
      <c r="U23" s="226">
        <f>SUM('1.  LRAMVA Summary'!P$53:P$54)*(MONTH($E23)-1)/12*$H23</f>
        <v>0</v>
      </c>
      <c r="V23" s="226">
        <f>SUM('1.  LRAMVA Summary'!Q$53:Q$54)*(MONTH($E23)-1)/12*$H23</f>
        <v>0</v>
      </c>
      <c r="W23" s="227">
        <f t="shared" si="0"/>
        <v>0</v>
      </c>
    </row>
    <row r="24" spans="2:23" s="9" customFormat="1">
      <c r="B24" s="228" t="s">
        <v>53</v>
      </c>
      <c r="C24" s="228">
        <v>1.47E-2</v>
      </c>
      <c r="D24" s="221"/>
      <c r="E24" s="229">
        <v>40817</v>
      </c>
      <c r="F24" s="223">
        <v>2011</v>
      </c>
      <c r="G24" s="230" t="s">
        <v>69</v>
      </c>
      <c r="H24" s="225">
        <f>C$18/12</f>
        <v>1.225E-3</v>
      </c>
      <c r="I24" s="226">
        <f>SUM('1.  LRAMVA Summary'!D$53:D$54)*(MONTH($E24)-1)/12*$H24</f>
        <v>0</v>
      </c>
      <c r="J24" s="226">
        <f>SUM('1.  LRAMVA Summary'!E$53:E$54)*(MONTH($E24)-1)/12*$H24</f>
        <v>0</v>
      </c>
      <c r="K24" s="226">
        <f>SUM('1.  LRAMVA Summary'!F$53:F$54)*(MONTH($E24)-1)/12*$H24</f>
        <v>0</v>
      </c>
      <c r="L24" s="226">
        <f>SUM('1.  LRAMVA Summary'!G$53:G$54)*(MONTH($E24)-1)/12*$H24</f>
        <v>0</v>
      </c>
      <c r="M24" s="226">
        <f>SUM('1.  LRAMVA Summary'!H$53:H$54)*(MONTH($E24)-1)/12*$H24</f>
        <v>0</v>
      </c>
      <c r="N24" s="226">
        <f>SUM('1.  LRAMVA Summary'!I$53:I$54)*(MONTH($E24)-1)/12*$H24</f>
        <v>0</v>
      </c>
      <c r="O24" s="226">
        <f>SUM('1.  LRAMVA Summary'!J$53:J$54)*(MONTH($E24)-1)/12*$H24</f>
        <v>0</v>
      </c>
      <c r="P24" s="226">
        <f>SUM('1.  LRAMVA Summary'!K$53:K$54)*(MONTH($E24)-1)/12*$H24</f>
        <v>0</v>
      </c>
      <c r="Q24" s="226">
        <f>SUM('1.  LRAMVA Summary'!L$53:L$54)*(MONTH($E24)-1)/12*$H24</f>
        <v>0</v>
      </c>
      <c r="R24" s="226">
        <f>SUM('1.  LRAMVA Summary'!M$53:M$54)*(MONTH($E24)-1)/12*$H24</f>
        <v>0</v>
      </c>
      <c r="S24" s="226">
        <f>SUM('1.  LRAMVA Summary'!N$53:N$54)*(MONTH($E24)-1)/12*$H24</f>
        <v>0</v>
      </c>
      <c r="T24" s="226">
        <f>SUM('1.  LRAMVA Summary'!O$53:O$54)*(MONTH($E24)-1)/12*$H24</f>
        <v>0</v>
      </c>
      <c r="U24" s="226">
        <f>SUM('1.  LRAMVA Summary'!P$53:P$54)*(MONTH($E24)-1)/12*$H24</f>
        <v>0</v>
      </c>
      <c r="V24" s="226">
        <f>SUM('1.  LRAMVA Summary'!Q$53:Q$54)*(MONTH($E24)-1)/12*$H24</f>
        <v>0</v>
      </c>
      <c r="W24" s="227">
        <f t="shared" si="0"/>
        <v>0</v>
      </c>
    </row>
    <row r="25" spans="2:23" s="9" customFormat="1">
      <c r="B25" s="228" t="s">
        <v>54</v>
      </c>
      <c r="C25" s="228">
        <v>1.47E-2</v>
      </c>
      <c r="D25" s="221"/>
      <c r="E25" s="229">
        <v>40848</v>
      </c>
      <c r="F25" s="223">
        <v>2011</v>
      </c>
      <c r="G25" s="230" t="s">
        <v>69</v>
      </c>
      <c r="H25" s="225">
        <f>C$18/12</f>
        <v>1.225E-3</v>
      </c>
      <c r="I25" s="226">
        <f>SUM('1.  LRAMVA Summary'!D$53:D$54)*(MONTH($E25)-1)/12*$H25</f>
        <v>0</v>
      </c>
      <c r="J25" s="226">
        <f>SUM('1.  LRAMVA Summary'!E$53:E$54)*(MONTH($E25)-1)/12*$H25</f>
        <v>0</v>
      </c>
      <c r="K25" s="226">
        <f>SUM('1.  LRAMVA Summary'!F$53:F$54)*(MONTH($E25)-1)/12*$H25</f>
        <v>0</v>
      </c>
      <c r="L25" s="226">
        <f>SUM('1.  LRAMVA Summary'!G$53:G$54)*(MONTH($E25)-1)/12*$H25</f>
        <v>0</v>
      </c>
      <c r="M25" s="226">
        <f>SUM('1.  LRAMVA Summary'!H$53:H$54)*(MONTH($E25)-1)/12*$H25</f>
        <v>0</v>
      </c>
      <c r="N25" s="226">
        <f>SUM('1.  LRAMVA Summary'!I$53:I$54)*(MONTH($E25)-1)/12*$H25</f>
        <v>0</v>
      </c>
      <c r="O25" s="226">
        <f>SUM('1.  LRAMVA Summary'!J$53:J$54)*(MONTH($E25)-1)/12*$H25</f>
        <v>0</v>
      </c>
      <c r="P25" s="226">
        <f>SUM('1.  LRAMVA Summary'!K$53:K$54)*(MONTH($E25)-1)/12*$H25</f>
        <v>0</v>
      </c>
      <c r="Q25" s="226">
        <f>SUM('1.  LRAMVA Summary'!L$53:L$54)*(MONTH($E25)-1)/12*$H25</f>
        <v>0</v>
      </c>
      <c r="R25" s="226">
        <f>SUM('1.  LRAMVA Summary'!M$53:M$54)*(MONTH($E25)-1)/12*$H25</f>
        <v>0</v>
      </c>
      <c r="S25" s="226">
        <f>SUM('1.  LRAMVA Summary'!N$53:N$54)*(MONTH($E25)-1)/12*$H25</f>
        <v>0</v>
      </c>
      <c r="T25" s="226">
        <f>SUM('1.  LRAMVA Summary'!O$53:O$54)*(MONTH($E25)-1)/12*$H25</f>
        <v>0</v>
      </c>
      <c r="U25" s="226">
        <f>SUM('1.  LRAMVA Summary'!P$53:P$54)*(MONTH($E25)-1)/12*$H25</f>
        <v>0</v>
      </c>
      <c r="V25" s="226">
        <f>SUM('1.  LRAMVA Summary'!Q$53:Q$54)*(MONTH($E25)-1)/12*$H25</f>
        <v>0</v>
      </c>
      <c r="W25" s="227">
        <f t="shared" si="0"/>
        <v>0</v>
      </c>
    </row>
    <row r="26" spans="2:23" s="9" customFormat="1">
      <c r="B26" s="228" t="s">
        <v>55</v>
      </c>
      <c r="C26" s="228">
        <v>1.47E-2</v>
      </c>
      <c r="D26" s="221"/>
      <c r="E26" s="229">
        <v>40878</v>
      </c>
      <c r="F26" s="223">
        <v>2011</v>
      </c>
      <c r="G26" s="230" t="s">
        <v>69</v>
      </c>
      <c r="H26" s="225">
        <f>C$18/12</f>
        <v>1.225E-3</v>
      </c>
      <c r="I26" s="226">
        <f>SUM('1.  LRAMVA Summary'!D$53:D$54)*(MONTH($E26)-1)/12*$H26</f>
        <v>0</v>
      </c>
      <c r="J26" s="226">
        <f>SUM('1.  LRAMVA Summary'!E$53:E$54)*(MONTH($E26)-1)/12*$H26</f>
        <v>0</v>
      </c>
      <c r="K26" s="226">
        <f>SUM('1.  LRAMVA Summary'!F$53:F$54)*(MONTH($E26)-1)/12*$H26</f>
        <v>0</v>
      </c>
      <c r="L26" s="226">
        <f>SUM('1.  LRAMVA Summary'!G$53:G$54)*(MONTH($E26)-1)/12*$H26</f>
        <v>0</v>
      </c>
      <c r="M26" s="226">
        <f>SUM('1.  LRAMVA Summary'!H$53:H$54)*(MONTH($E26)-1)/12*$H26</f>
        <v>0</v>
      </c>
      <c r="N26" s="226">
        <f>SUM('1.  LRAMVA Summary'!I$53:I$54)*(MONTH($E26)-1)/12*$H26</f>
        <v>0</v>
      </c>
      <c r="O26" s="226">
        <f>SUM('1.  LRAMVA Summary'!J$53:J$54)*(MONTH($E26)-1)/12*$H26</f>
        <v>0</v>
      </c>
      <c r="P26" s="226">
        <f>SUM('1.  LRAMVA Summary'!K$53:K$54)*(MONTH($E26)-1)/12*$H26</f>
        <v>0</v>
      </c>
      <c r="Q26" s="226">
        <f>SUM('1.  LRAMVA Summary'!L$53:L$54)*(MONTH($E26)-1)/12*$H26</f>
        <v>0</v>
      </c>
      <c r="R26" s="226">
        <f>SUM('1.  LRAMVA Summary'!M$53:M$54)*(MONTH($E26)-1)/12*$H26</f>
        <v>0</v>
      </c>
      <c r="S26" s="226">
        <f>SUM('1.  LRAMVA Summary'!N$53:N$54)*(MONTH($E26)-1)/12*$H26</f>
        <v>0</v>
      </c>
      <c r="T26" s="226">
        <f>SUM('1.  LRAMVA Summary'!O$53:O$54)*(MONTH($E26)-1)/12*$H26</f>
        <v>0</v>
      </c>
      <c r="U26" s="226">
        <f>SUM('1.  LRAMVA Summary'!P$53:P$54)*(MONTH($E26)-1)/12*$H26</f>
        <v>0</v>
      </c>
      <c r="V26" s="226">
        <f>SUM('1.  LRAMVA Summary'!Q$53:Q$54)*(MONTH($E26)-1)/12*$H26</f>
        <v>0</v>
      </c>
      <c r="W26" s="227">
        <f>SUM(I26:V26)</f>
        <v>0</v>
      </c>
    </row>
    <row r="27" spans="2:23" s="9" customFormat="1" ht="15" thickBot="1">
      <c r="B27" s="228" t="s">
        <v>56</v>
      </c>
      <c r="C27" s="228">
        <v>1.47E-2</v>
      </c>
      <c r="D27" s="221"/>
      <c r="E27" s="231" t="s">
        <v>465</v>
      </c>
      <c r="F27" s="231"/>
      <c r="G27" s="232"/>
      <c r="H27" s="233"/>
      <c r="I27" s="234">
        <f>SUM(I15:I26)</f>
        <v>0</v>
      </c>
      <c r="J27" s="234">
        <f t="shared" ref="J27:O27" si="1">SUM(J15:J26)</f>
        <v>0</v>
      </c>
      <c r="K27" s="234">
        <f t="shared" si="1"/>
        <v>0</v>
      </c>
      <c r="L27" s="234">
        <f t="shared" si="1"/>
        <v>0</v>
      </c>
      <c r="M27" s="234">
        <f t="shared" si="1"/>
        <v>0</v>
      </c>
      <c r="N27" s="234">
        <f t="shared" si="1"/>
        <v>0</v>
      </c>
      <c r="O27" s="234">
        <f t="shared" si="1"/>
        <v>0</v>
      </c>
      <c r="P27" s="234">
        <f t="shared" ref="P27:V27" si="2">SUM(P15:P26)</f>
        <v>0</v>
      </c>
      <c r="Q27" s="234">
        <f t="shared" si="2"/>
        <v>0</v>
      </c>
      <c r="R27" s="234">
        <f t="shared" si="2"/>
        <v>0</v>
      </c>
      <c r="S27" s="234">
        <f t="shared" si="2"/>
        <v>0</v>
      </c>
      <c r="T27" s="234">
        <f t="shared" si="2"/>
        <v>0</v>
      </c>
      <c r="U27" s="234">
        <f t="shared" si="2"/>
        <v>0</v>
      </c>
      <c r="V27" s="234">
        <f t="shared" si="2"/>
        <v>0</v>
      </c>
      <c r="W27" s="234">
        <f>SUM(W15:W26)</f>
        <v>0</v>
      </c>
    </row>
    <row r="28" spans="2:23" s="9" customFormat="1" ht="15" thickTop="1">
      <c r="B28" s="228" t="s">
        <v>57</v>
      </c>
      <c r="C28" s="228">
        <v>1.47E-2</v>
      </c>
      <c r="D28" s="221"/>
      <c r="E28" s="235" t="s">
        <v>67</v>
      </c>
      <c r="F28" s="235"/>
      <c r="G28" s="236"/>
      <c r="H28" s="237"/>
      <c r="I28" s="238"/>
      <c r="J28" s="238"/>
      <c r="K28" s="238"/>
      <c r="L28" s="238"/>
      <c r="M28" s="238"/>
      <c r="N28" s="238"/>
      <c r="O28" s="238"/>
      <c r="P28" s="238"/>
      <c r="Q28" s="238"/>
      <c r="R28" s="238"/>
      <c r="S28" s="238"/>
      <c r="T28" s="238"/>
      <c r="U28" s="238"/>
      <c r="V28" s="238"/>
      <c r="W28" s="239"/>
    </row>
    <row r="29" spans="2:23" s="9" customFormat="1">
      <c r="B29" s="228" t="s">
        <v>58</v>
      </c>
      <c r="C29" s="228">
        <v>1.47E-2</v>
      </c>
      <c r="D29" s="221"/>
      <c r="E29" s="240" t="s">
        <v>428</v>
      </c>
      <c r="F29" s="240"/>
      <c r="G29" s="241"/>
      <c r="H29" s="242"/>
      <c r="I29" s="243">
        <f>I27+I28</f>
        <v>0</v>
      </c>
      <c r="J29" s="243">
        <f t="shared" ref="J29:M29" si="3">J27+J28</f>
        <v>0</v>
      </c>
      <c r="K29" s="243">
        <f t="shared" si="3"/>
        <v>0</v>
      </c>
      <c r="L29" s="243">
        <f t="shared" si="3"/>
        <v>0</v>
      </c>
      <c r="M29" s="243">
        <f t="shared" si="3"/>
        <v>0</v>
      </c>
      <c r="N29" s="243">
        <f>N27+N28</f>
        <v>0</v>
      </c>
      <c r="O29" s="243">
        <f>O27+O28</f>
        <v>0</v>
      </c>
      <c r="P29" s="243">
        <f t="shared" ref="P29:V29" si="4">P27+P28</f>
        <v>0</v>
      </c>
      <c r="Q29" s="243">
        <f t="shared" si="4"/>
        <v>0</v>
      </c>
      <c r="R29" s="243">
        <f t="shared" si="4"/>
        <v>0</v>
      </c>
      <c r="S29" s="243">
        <f t="shared" si="4"/>
        <v>0</v>
      </c>
      <c r="T29" s="243">
        <f t="shared" si="4"/>
        <v>0</v>
      </c>
      <c r="U29" s="243">
        <f t="shared" si="4"/>
        <v>0</v>
      </c>
      <c r="V29" s="243">
        <f t="shared" si="4"/>
        <v>0</v>
      </c>
      <c r="W29" s="243">
        <f>W27+W28</f>
        <v>0</v>
      </c>
    </row>
    <row r="30" spans="2:23" s="9" customFormat="1">
      <c r="B30" s="228" t="s">
        <v>59</v>
      </c>
      <c r="C30" s="228">
        <v>1.47E-2</v>
      </c>
      <c r="D30" s="221"/>
      <c r="E30" s="229">
        <v>40909</v>
      </c>
      <c r="F30" s="229" t="s">
        <v>179</v>
      </c>
      <c r="G30" s="230" t="s">
        <v>65</v>
      </c>
      <c r="H30" s="244">
        <f>C$19/12</f>
        <v>1.225E-3</v>
      </c>
      <c r="I30" s="245">
        <f>(SUM('1.  LRAMVA Summary'!D$53:D$55)+SUM('1.  LRAMVA Summary'!D$56:D$57)*(MONTH($E30)-1)/12)*$H30</f>
        <v>0</v>
      </c>
      <c r="J30" s="245">
        <f>(SUM('1.  LRAMVA Summary'!E$53:E$55)+SUM('1.  LRAMVA Summary'!E$56:E$57)*(MONTH($E30)-1)/12)*$H30</f>
        <v>0</v>
      </c>
      <c r="K30" s="245">
        <f>(SUM('1.  LRAMVA Summary'!F$53:F$55)+SUM('1.  LRAMVA Summary'!F$56:F$57)*(MONTH($E30)-1)/12)*$H30</f>
        <v>0</v>
      </c>
      <c r="L30" s="245">
        <f>(SUM('1.  LRAMVA Summary'!G$53:G$55)+SUM('1.  LRAMVA Summary'!G$56:G$57)*(MONTH($E30)-1)/12)*$H30</f>
        <v>0</v>
      </c>
      <c r="M30" s="245">
        <f>(SUM('1.  LRAMVA Summary'!H$53:H$55)+SUM('1.  LRAMVA Summary'!H$56:H$57)*(MONTH($E30)-1)/12)*$H30</f>
        <v>0</v>
      </c>
      <c r="N30" s="245">
        <f>(SUM('1.  LRAMVA Summary'!I$53:I$55)+SUM('1.  LRAMVA Summary'!I$56:I$57)*(MONTH($E30)-1)/12)*$H30</f>
        <v>0</v>
      </c>
      <c r="O30" s="245">
        <f>(SUM('1.  LRAMVA Summary'!J$53:J$55)+SUM('1.  LRAMVA Summary'!J$56:J$57)*(MONTH($E30)-1)/12)*$H30</f>
        <v>0</v>
      </c>
      <c r="P30" s="245">
        <f>(SUM('1.  LRAMVA Summary'!K$53:K$55)+SUM('1.  LRAMVA Summary'!K$56:K$57)*(MONTH($E30)-1)/12)*$H30</f>
        <v>0</v>
      </c>
      <c r="Q30" s="245">
        <f>(SUM('1.  LRAMVA Summary'!L$53:L$55)+SUM('1.  LRAMVA Summary'!L$56:L$57)*(MONTH($E30)-1)/12)*$H30</f>
        <v>0</v>
      </c>
      <c r="R30" s="245">
        <f>(SUM('1.  LRAMVA Summary'!M$53:M$55)+SUM('1.  LRAMVA Summary'!M$56:M$57)*(MONTH($E30)-1)/12)*$H30</f>
        <v>0</v>
      </c>
      <c r="S30" s="245">
        <f>(SUM('1.  LRAMVA Summary'!N$53:N$55)+SUM('1.  LRAMVA Summary'!N$56:N$57)*(MONTH($E30)-1)/12)*$H30</f>
        <v>0</v>
      </c>
      <c r="T30" s="245">
        <f>(SUM('1.  LRAMVA Summary'!O$53:O$55)+SUM('1.  LRAMVA Summary'!O$56:O$57)*(MONTH($E30)-1)/12)*$H30</f>
        <v>0</v>
      </c>
      <c r="U30" s="245">
        <f>(SUM('1.  LRAMVA Summary'!P$53:P$55)+SUM('1.  LRAMVA Summary'!P$56:P$57)*(MONTH($E30)-1)/12)*$H30</f>
        <v>0</v>
      </c>
      <c r="V30" s="245">
        <f>(SUM('1.  LRAMVA Summary'!Q$53:Q$55)+SUM('1.  LRAMVA Summary'!Q$56:Q$57)*(MONTH($E30)-1)/12)*$H30</f>
        <v>0</v>
      </c>
      <c r="W30" s="246">
        <f>SUM(I30:V30)</f>
        <v>0</v>
      </c>
    </row>
    <row r="31" spans="2:23" s="9" customFormat="1">
      <c r="B31" s="228" t="s">
        <v>60</v>
      </c>
      <c r="C31" s="228">
        <v>1.47E-2</v>
      </c>
      <c r="D31" s="221"/>
      <c r="E31" s="229">
        <v>40940</v>
      </c>
      <c r="F31" s="229" t="s">
        <v>179</v>
      </c>
      <c r="G31" s="230" t="s">
        <v>65</v>
      </c>
      <c r="H31" s="244">
        <f>C$19/12</f>
        <v>1.225E-3</v>
      </c>
      <c r="I31" s="245">
        <f>(SUM('1.  LRAMVA Summary'!D$53:D$55)+SUM('1.  LRAMVA Summary'!D$56:D$57)*(MONTH($E31)-1)/12)*$H31</f>
        <v>0</v>
      </c>
      <c r="J31" s="245">
        <f>(SUM('1.  LRAMVA Summary'!E$53:E$55)+SUM('1.  LRAMVA Summary'!E$56:E$57)*(MONTH($E31)-1)/12)*$H31</f>
        <v>0</v>
      </c>
      <c r="K31" s="245">
        <f>(SUM('1.  LRAMVA Summary'!F$53:F$55)+SUM('1.  LRAMVA Summary'!F$56:F$57)*(MONTH($E31)-1)/12)*$H31</f>
        <v>0</v>
      </c>
      <c r="L31" s="245">
        <f>(SUM('1.  LRAMVA Summary'!G$53:G$55)+SUM('1.  LRAMVA Summary'!G$56:G$57)*(MONTH($E31)-1)/12)*$H31</f>
        <v>0</v>
      </c>
      <c r="M31" s="245">
        <f>(SUM('1.  LRAMVA Summary'!H$53:H$55)+SUM('1.  LRAMVA Summary'!H$56:H$57)*(MONTH($E31)-1)/12)*$H31</f>
        <v>0</v>
      </c>
      <c r="N31" s="245">
        <f>(SUM('1.  LRAMVA Summary'!I$53:I$55)+SUM('1.  LRAMVA Summary'!I$56:I$57)*(MONTH($E31)-1)/12)*$H31</f>
        <v>0</v>
      </c>
      <c r="O31" s="245">
        <f>(SUM('1.  LRAMVA Summary'!J$53:J$55)+SUM('1.  LRAMVA Summary'!J$56:J$57)*(MONTH($E31)-1)/12)*$H31</f>
        <v>0</v>
      </c>
      <c r="P31" s="245">
        <f>(SUM('1.  LRAMVA Summary'!K$53:K$55)+SUM('1.  LRAMVA Summary'!K$56:K$57)*(MONTH($E31)-1)/12)*$H31</f>
        <v>0</v>
      </c>
      <c r="Q31" s="245">
        <f>(SUM('1.  LRAMVA Summary'!L$53:L$55)+SUM('1.  LRAMVA Summary'!L$56:L$57)*(MONTH($E31)-1)/12)*$H31</f>
        <v>0</v>
      </c>
      <c r="R31" s="245">
        <f>(SUM('1.  LRAMVA Summary'!M$53:M$55)+SUM('1.  LRAMVA Summary'!M$56:M$57)*(MONTH($E31)-1)/12)*$H31</f>
        <v>0</v>
      </c>
      <c r="S31" s="245">
        <f>(SUM('1.  LRAMVA Summary'!N$53:N$55)+SUM('1.  LRAMVA Summary'!N$56:N$57)*(MONTH($E31)-1)/12)*$H31</f>
        <v>0</v>
      </c>
      <c r="T31" s="245">
        <f>(SUM('1.  LRAMVA Summary'!O$53:O$55)+SUM('1.  LRAMVA Summary'!O$56:O$57)*(MONTH($E31)-1)/12)*$H31</f>
        <v>0</v>
      </c>
      <c r="U31" s="245">
        <f>(SUM('1.  LRAMVA Summary'!P$53:P$55)+SUM('1.  LRAMVA Summary'!P$56:P$57)*(MONTH($E31)-1)/12)*$H31</f>
        <v>0</v>
      </c>
      <c r="V31" s="245">
        <f>(SUM('1.  LRAMVA Summary'!Q$53:Q$55)+SUM('1.  LRAMVA Summary'!Q$56:Q$57)*(MONTH($E31)-1)/12)*$H31</f>
        <v>0</v>
      </c>
      <c r="W31" s="246">
        <f t="shared" ref="W31:W40" si="5">SUM(I31:V31)</f>
        <v>0</v>
      </c>
    </row>
    <row r="32" spans="2:23" s="9" customFormat="1">
      <c r="B32" s="228" t="s">
        <v>61</v>
      </c>
      <c r="C32" s="228">
        <v>1.0999999999999999E-2</v>
      </c>
      <c r="D32" s="221"/>
      <c r="E32" s="229">
        <v>40969</v>
      </c>
      <c r="F32" s="229" t="s">
        <v>179</v>
      </c>
      <c r="G32" s="230" t="s">
        <v>65</v>
      </c>
      <c r="H32" s="244">
        <f>C$19/12</f>
        <v>1.225E-3</v>
      </c>
      <c r="I32" s="245">
        <f>(SUM('1.  LRAMVA Summary'!D$53:D$55)+SUM('1.  LRAMVA Summary'!D$56:D$57)*(MONTH($E32)-1)/12)*$H32</f>
        <v>0</v>
      </c>
      <c r="J32" s="245">
        <f>(SUM('1.  LRAMVA Summary'!E$53:E$55)+SUM('1.  LRAMVA Summary'!E$56:E$57)*(MONTH($E32)-1)/12)*$H32</f>
        <v>0</v>
      </c>
      <c r="K32" s="245">
        <f>(SUM('1.  LRAMVA Summary'!F$53:F$55)+SUM('1.  LRAMVA Summary'!F$56:F$57)*(MONTH($E32)-1)/12)*$H32</f>
        <v>0</v>
      </c>
      <c r="L32" s="245">
        <f>(SUM('1.  LRAMVA Summary'!G$53:G$55)+SUM('1.  LRAMVA Summary'!G$56:G$57)*(MONTH($E32)-1)/12)*$H32</f>
        <v>0</v>
      </c>
      <c r="M32" s="245">
        <f>(SUM('1.  LRAMVA Summary'!H$53:H$55)+SUM('1.  LRAMVA Summary'!H$56:H$57)*(MONTH($E32)-1)/12)*$H32</f>
        <v>0</v>
      </c>
      <c r="N32" s="245">
        <f>(SUM('1.  LRAMVA Summary'!I$53:I$55)+SUM('1.  LRAMVA Summary'!I$56:I$57)*(MONTH($E32)-1)/12)*$H32</f>
        <v>0</v>
      </c>
      <c r="O32" s="245">
        <f>(SUM('1.  LRAMVA Summary'!J$53:J$55)+SUM('1.  LRAMVA Summary'!J$56:J$57)*(MONTH($E32)-1)/12)*$H32</f>
        <v>0</v>
      </c>
      <c r="P32" s="245">
        <f>(SUM('1.  LRAMVA Summary'!K$53:K$55)+SUM('1.  LRAMVA Summary'!K$56:K$57)*(MONTH($E32)-1)/12)*$H32</f>
        <v>0</v>
      </c>
      <c r="Q32" s="245">
        <f>(SUM('1.  LRAMVA Summary'!L$53:L$55)+SUM('1.  LRAMVA Summary'!L$56:L$57)*(MONTH($E32)-1)/12)*$H32</f>
        <v>0</v>
      </c>
      <c r="R32" s="245">
        <f>(SUM('1.  LRAMVA Summary'!M$53:M$55)+SUM('1.  LRAMVA Summary'!M$56:M$57)*(MONTH($E32)-1)/12)*$H32</f>
        <v>0</v>
      </c>
      <c r="S32" s="245">
        <f>(SUM('1.  LRAMVA Summary'!N$53:N$55)+SUM('1.  LRAMVA Summary'!N$56:N$57)*(MONTH($E32)-1)/12)*$H32</f>
        <v>0</v>
      </c>
      <c r="T32" s="245">
        <f>(SUM('1.  LRAMVA Summary'!O$53:O$55)+SUM('1.  LRAMVA Summary'!O$56:O$57)*(MONTH($E32)-1)/12)*$H32</f>
        <v>0</v>
      </c>
      <c r="U32" s="245">
        <f>(SUM('1.  LRAMVA Summary'!P$53:P$55)+SUM('1.  LRAMVA Summary'!P$56:P$57)*(MONTH($E32)-1)/12)*$H32</f>
        <v>0</v>
      </c>
      <c r="V32" s="245">
        <f>(SUM('1.  LRAMVA Summary'!Q$53:Q$55)+SUM('1.  LRAMVA Summary'!Q$56:Q$57)*(MONTH($E32)-1)/12)*$H32</f>
        <v>0</v>
      </c>
      <c r="W32" s="246">
        <f t="shared" si="5"/>
        <v>0</v>
      </c>
    </row>
    <row r="33" spans="2:23" s="9" customFormat="1">
      <c r="B33" s="228" t="s">
        <v>177</v>
      </c>
      <c r="C33" s="228">
        <v>1.0999999999999999E-2</v>
      </c>
      <c r="D33" s="221"/>
      <c r="E33" s="229">
        <v>41000</v>
      </c>
      <c r="F33" s="229" t="s">
        <v>179</v>
      </c>
      <c r="G33" s="230" t="s">
        <v>66</v>
      </c>
      <c r="H33" s="247">
        <f>C$20/12</f>
        <v>1.225E-3</v>
      </c>
      <c r="I33" s="245">
        <f>(SUM('1.  LRAMVA Summary'!D$53:D$55)+SUM('1.  LRAMVA Summary'!D$56:D$57)*(MONTH($E33)-1)/12)*$H33</f>
        <v>0</v>
      </c>
      <c r="J33" s="245">
        <f>(SUM('1.  LRAMVA Summary'!E$53:E$55)+SUM('1.  LRAMVA Summary'!E$56:E$57)*(MONTH($E33)-1)/12)*$H33</f>
        <v>0</v>
      </c>
      <c r="K33" s="245">
        <f>(SUM('1.  LRAMVA Summary'!F$53:F$55)+SUM('1.  LRAMVA Summary'!F$56:F$57)*(MONTH($E33)-1)/12)*$H33</f>
        <v>0</v>
      </c>
      <c r="L33" s="245">
        <f>(SUM('1.  LRAMVA Summary'!G$53:G$55)+SUM('1.  LRAMVA Summary'!G$56:G$57)*(MONTH($E33)-1)/12)*$H33</f>
        <v>0</v>
      </c>
      <c r="M33" s="245">
        <f>(SUM('1.  LRAMVA Summary'!H$53:H$55)+SUM('1.  LRAMVA Summary'!H$56:H$57)*(MONTH($E33)-1)/12)*$H33</f>
        <v>0</v>
      </c>
      <c r="N33" s="245">
        <f>(SUM('1.  LRAMVA Summary'!I$53:I$55)+SUM('1.  LRAMVA Summary'!I$56:I$57)*(MONTH($E33)-1)/12)*$H33</f>
        <v>0</v>
      </c>
      <c r="O33" s="245">
        <f>(SUM('1.  LRAMVA Summary'!J$53:J$55)+SUM('1.  LRAMVA Summary'!J$56:J$57)*(MONTH($E33)-1)/12)*$H33</f>
        <v>0</v>
      </c>
      <c r="P33" s="245">
        <f>(SUM('1.  LRAMVA Summary'!K$53:K$55)+SUM('1.  LRAMVA Summary'!K$56:K$57)*(MONTH($E33)-1)/12)*$H33</f>
        <v>0</v>
      </c>
      <c r="Q33" s="245">
        <f>(SUM('1.  LRAMVA Summary'!L$53:L$55)+SUM('1.  LRAMVA Summary'!L$56:L$57)*(MONTH($E33)-1)/12)*$H33</f>
        <v>0</v>
      </c>
      <c r="R33" s="245">
        <f>(SUM('1.  LRAMVA Summary'!M$53:M$55)+SUM('1.  LRAMVA Summary'!M$56:M$57)*(MONTH($E33)-1)/12)*$H33</f>
        <v>0</v>
      </c>
      <c r="S33" s="245">
        <f>(SUM('1.  LRAMVA Summary'!N$53:N$55)+SUM('1.  LRAMVA Summary'!N$56:N$57)*(MONTH($E33)-1)/12)*$H33</f>
        <v>0</v>
      </c>
      <c r="T33" s="245">
        <f>(SUM('1.  LRAMVA Summary'!O$53:O$55)+SUM('1.  LRAMVA Summary'!O$56:O$57)*(MONTH($E33)-1)/12)*$H33</f>
        <v>0</v>
      </c>
      <c r="U33" s="245">
        <f>(SUM('1.  LRAMVA Summary'!P$53:P$55)+SUM('1.  LRAMVA Summary'!P$56:P$57)*(MONTH($E33)-1)/12)*$H33</f>
        <v>0</v>
      </c>
      <c r="V33" s="245">
        <f>(SUM('1.  LRAMVA Summary'!Q$53:Q$55)+SUM('1.  LRAMVA Summary'!Q$56:Q$57)*(MONTH($E33)-1)/12)*$H33</f>
        <v>0</v>
      </c>
      <c r="W33" s="246">
        <f t="shared" si="5"/>
        <v>0</v>
      </c>
    </row>
    <row r="34" spans="2:23" s="9" customFormat="1">
      <c r="B34" s="228" t="s">
        <v>178</v>
      </c>
      <c r="C34" s="228">
        <v>1.0999999999999999E-2</v>
      </c>
      <c r="D34" s="221"/>
      <c r="E34" s="229">
        <v>41030</v>
      </c>
      <c r="F34" s="229" t="s">
        <v>179</v>
      </c>
      <c r="G34" s="230" t="s">
        <v>66</v>
      </c>
      <c r="H34" s="244">
        <f>C$20/12</f>
        <v>1.225E-3</v>
      </c>
      <c r="I34" s="245">
        <f>(SUM('1.  LRAMVA Summary'!D$53:D$55)+SUM('1.  LRAMVA Summary'!D$56:D$57)*(MONTH($E34)-1)/12)*$H34</f>
        <v>0</v>
      </c>
      <c r="J34" s="245">
        <f>(SUM('1.  LRAMVA Summary'!E$53:E$55)+SUM('1.  LRAMVA Summary'!E$56:E$57)*(MONTH($E34)-1)/12)*$H34</f>
        <v>0</v>
      </c>
      <c r="K34" s="245">
        <f>(SUM('1.  LRAMVA Summary'!F$53:F$55)+SUM('1.  LRAMVA Summary'!F$56:F$57)*(MONTH($E34)-1)/12)*$H34</f>
        <v>0</v>
      </c>
      <c r="L34" s="245">
        <f>(SUM('1.  LRAMVA Summary'!G$53:G$55)+SUM('1.  LRAMVA Summary'!G$56:G$57)*(MONTH($E34)-1)/12)*$H34</f>
        <v>0</v>
      </c>
      <c r="M34" s="245">
        <f>(SUM('1.  LRAMVA Summary'!H$53:H$55)+SUM('1.  LRAMVA Summary'!H$56:H$57)*(MONTH($E34)-1)/12)*$H34</f>
        <v>0</v>
      </c>
      <c r="N34" s="245">
        <f>(SUM('1.  LRAMVA Summary'!I$53:I$55)+SUM('1.  LRAMVA Summary'!I$56:I$57)*(MONTH($E34)-1)/12)*$H34</f>
        <v>0</v>
      </c>
      <c r="O34" s="245">
        <f>(SUM('1.  LRAMVA Summary'!J$53:J$55)+SUM('1.  LRAMVA Summary'!J$56:J$57)*(MONTH($E34)-1)/12)*$H34</f>
        <v>0</v>
      </c>
      <c r="P34" s="245">
        <f>(SUM('1.  LRAMVA Summary'!K$53:K$55)+SUM('1.  LRAMVA Summary'!K$56:K$57)*(MONTH($E34)-1)/12)*$H34</f>
        <v>0</v>
      </c>
      <c r="Q34" s="245">
        <f>(SUM('1.  LRAMVA Summary'!L$53:L$55)+SUM('1.  LRAMVA Summary'!L$56:L$57)*(MONTH($E34)-1)/12)*$H34</f>
        <v>0</v>
      </c>
      <c r="R34" s="245">
        <f>(SUM('1.  LRAMVA Summary'!M$53:M$55)+SUM('1.  LRAMVA Summary'!M$56:M$57)*(MONTH($E34)-1)/12)*$H34</f>
        <v>0</v>
      </c>
      <c r="S34" s="245">
        <f>(SUM('1.  LRAMVA Summary'!N$53:N$55)+SUM('1.  LRAMVA Summary'!N$56:N$57)*(MONTH($E34)-1)/12)*$H34</f>
        <v>0</v>
      </c>
      <c r="T34" s="245">
        <f>(SUM('1.  LRAMVA Summary'!O$53:O$55)+SUM('1.  LRAMVA Summary'!O$56:O$57)*(MONTH($E34)-1)/12)*$H34</f>
        <v>0</v>
      </c>
      <c r="U34" s="245">
        <f>(SUM('1.  LRAMVA Summary'!P$53:P$55)+SUM('1.  LRAMVA Summary'!P$56:P$57)*(MONTH($E34)-1)/12)*$H34</f>
        <v>0</v>
      </c>
      <c r="V34" s="245">
        <f>(SUM('1.  LRAMVA Summary'!Q$53:Q$55)+SUM('1.  LRAMVA Summary'!Q$56:Q$57)*(MONTH($E34)-1)/12)*$H34</f>
        <v>0</v>
      </c>
      <c r="W34" s="246">
        <f t="shared" si="5"/>
        <v>0</v>
      </c>
    </row>
    <row r="35" spans="2:23" s="9" customFormat="1">
      <c r="B35" s="228" t="s">
        <v>73</v>
      </c>
      <c r="C35" s="228">
        <v>1.0999999999999999E-2</v>
      </c>
      <c r="D35" s="221"/>
      <c r="E35" s="229">
        <v>41061</v>
      </c>
      <c r="F35" s="229" t="s">
        <v>179</v>
      </c>
      <c r="G35" s="230" t="s">
        <v>66</v>
      </c>
      <c r="H35" s="244">
        <f>C$20/12</f>
        <v>1.225E-3</v>
      </c>
      <c r="I35" s="245">
        <f>(SUM('1.  LRAMVA Summary'!D$53:D$55)+SUM('1.  LRAMVA Summary'!D$56:D$57)*(MONTH($E35)-1)/12)*$H35</f>
        <v>0</v>
      </c>
      <c r="J35" s="245">
        <f>(SUM('1.  LRAMVA Summary'!E$53:E$55)+SUM('1.  LRAMVA Summary'!E$56:E$57)*(MONTH($E35)-1)/12)*$H35</f>
        <v>0</v>
      </c>
      <c r="K35" s="245">
        <f>(SUM('1.  LRAMVA Summary'!F$53:F$55)+SUM('1.  LRAMVA Summary'!F$56:F$57)*(MONTH($E35)-1)/12)*$H35</f>
        <v>0</v>
      </c>
      <c r="L35" s="245">
        <f>(SUM('1.  LRAMVA Summary'!G$53:G$55)+SUM('1.  LRAMVA Summary'!G$56:G$57)*(MONTH($E35)-1)/12)*$H35</f>
        <v>0</v>
      </c>
      <c r="M35" s="245">
        <f>(SUM('1.  LRAMVA Summary'!H$53:H$55)+SUM('1.  LRAMVA Summary'!H$56:H$57)*(MONTH($E35)-1)/12)*$H35</f>
        <v>0</v>
      </c>
      <c r="N35" s="245">
        <f>(SUM('1.  LRAMVA Summary'!I$53:I$55)+SUM('1.  LRAMVA Summary'!I$56:I$57)*(MONTH($E35)-1)/12)*$H35</f>
        <v>0</v>
      </c>
      <c r="O35" s="245">
        <f>(SUM('1.  LRAMVA Summary'!J$53:J$55)+SUM('1.  LRAMVA Summary'!J$56:J$57)*(MONTH($E35)-1)/12)*$H35</f>
        <v>0</v>
      </c>
      <c r="P35" s="245">
        <f>(SUM('1.  LRAMVA Summary'!K$53:K$55)+SUM('1.  LRAMVA Summary'!K$56:K$57)*(MONTH($E35)-1)/12)*$H35</f>
        <v>0</v>
      </c>
      <c r="Q35" s="245">
        <f>(SUM('1.  LRAMVA Summary'!L$53:L$55)+SUM('1.  LRAMVA Summary'!L$56:L$57)*(MONTH($E35)-1)/12)*$H35</f>
        <v>0</v>
      </c>
      <c r="R35" s="245">
        <f>(SUM('1.  LRAMVA Summary'!M$53:M$55)+SUM('1.  LRAMVA Summary'!M$56:M$57)*(MONTH($E35)-1)/12)*$H35</f>
        <v>0</v>
      </c>
      <c r="S35" s="245">
        <f>(SUM('1.  LRAMVA Summary'!N$53:N$55)+SUM('1.  LRAMVA Summary'!N$56:N$57)*(MONTH($E35)-1)/12)*$H35</f>
        <v>0</v>
      </c>
      <c r="T35" s="245">
        <f>(SUM('1.  LRAMVA Summary'!O$53:O$55)+SUM('1.  LRAMVA Summary'!O$56:O$57)*(MONTH($E35)-1)/12)*$H35</f>
        <v>0</v>
      </c>
      <c r="U35" s="245">
        <f>(SUM('1.  LRAMVA Summary'!P$53:P$55)+SUM('1.  LRAMVA Summary'!P$56:P$57)*(MONTH($E35)-1)/12)*$H35</f>
        <v>0</v>
      </c>
      <c r="V35" s="245">
        <f>(SUM('1.  LRAMVA Summary'!Q$53:Q$55)+SUM('1.  LRAMVA Summary'!Q$56:Q$57)*(MONTH($E35)-1)/12)*$H35</f>
        <v>0</v>
      </c>
      <c r="W35" s="246">
        <f t="shared" si="5"/>
        <v>0</v>
      </c>
    </row>
    <row r="36" spans="2:23" s="9" customFormat="1">
      <c r="B36" s="228" t="s">
        <v>74</v>
      </c>
      <c r="C36" s="228">
        <v>1.0999999999999999E-2</v>
      </c>
      <c r="D36" s="221"/>
      <c r="E36" s="229">
        <v>41091</v>
      </c>
      <c r="F36" s="229" t="s">
        <v>179</v>
      </c>
      <c r="G36" s="230" t="s">
        <v>68</v>
      </c>
      <c r="H36" s="247">
        <f>C$21/12</f>
        <v>1.225E-3</v>
      </c>
      <c r="I36" s="245">
        <f>(SUM('1.  LRAMVA Summary'!D$53:D$55)+SUM('1.  LRAMVA Summary'!D$56:D$57)*(MONTH($E36)-1)/12)*$H36</f>
        <v>0</v>
      </c>
      <c r="J36" s="245">
        <f>(SUM('1.  LRAMVA Summary'!E$53:E$55)+SUM('1.  LRAMVA Summary'!E$56:E$57)*(MONTH($E36)-1)/12)*$H36</f>
        <v>0</v>
      </c>
      <c r="K36" s="245">
        <f>(SUM('1.  LRAMVA Summary'!F$53:F$55)+SUM('1.  LRAMVA Summary'!F$56:F$57)*(MONTH($E36)-1)/12)*$H36</f>
        <v>0</v>
      </c>
      <c r="L36" s="245">
        <f>(SUM('1.  LRAMVA Summary'!G$53:G$55)+SUM('1.  LRAMVA Summary'!G$56:G$57)*(MONTH($E36)-1)/12)*$H36</f>
        <v>0</v>
      </c>
      <c r="M36" s="245">
        <f>(SUM('1.  LRAMVA Summary'!H$53:H$55)+SUM('1.  LRAMVA Summary'!H$56:H$57)*(MONTH($E36)-1)/12)*$H36</f>
        <v>0</v>
      </c>
      <c r="N36" s="245">
        <f>(SUM('1.  LRAMVA Summary'!I$53:I$55)+SUM('1.  LRAMVA Summary'!I$56:I$57)*(MONTH($E36)-1)/12)*$H36</f>
        <v>0</v>
      </c>
      <c r="O36" s="245">
        <f>(SUM('1.  LRAMVA Summary'!J$53:J$55)+SUM('1.  LRAMVA Summary'!J$56:J$57)*(MONTH($E36)-1)/12)*$H36</f>
        <v>0</v>
      </c>
      <c r="P36" s="245">
        <f>(SUM('1.  LRAMVA Summary'!K$53:K$55)+SUM('1.  LRAMVA Summary'!K$56:K$57)*(MONTH($E36)-1)/12)*$H36</f>
        <v>0</v>
      </c>
      <c r="Q36" s="245">
        <f>(SUM('1.  LRAMVA Summary'!L$53:L$55)+SUM('1.  LRAMVA Summary'!L$56:L$57)*(MONTH($E36)-1)/12)*$H36</f>
        <v>0</v>
      </c>
      <c r="R36" s="245">
        <f>(SUM('1.  LRAMVA Summary'!M$53:M$55)+SUM('1.  LRAMVA Summary'!M$56:M$57)*(MONTH($E36)-1)/12)*$H36</f>
        <v>0</v>
      </c>
      <c r="S36" s="245">
        <f>(SUM('1.  LRAMVA Summary'!N$53:N$55)+SUM('1.  LRAMVA Summary'!N$56:N$57)*(MONTH($E36)-1)/12)*$H36</f>
        <v>0</v>
      </c>
      <c r="T36" s="245">
        <f>(SUM('1.  LRAMVA Summary'!O$53:O$55)+SUM('1.  LRAMVA Summary'!O$56:O$57)*(MONTH($E36)-1)/12)*$H36</f>
        <v>0</v>
      </c>
      <c r="U36" s="245">
        <f>(SUM('1.  LRAMVA Summary'!P$53:P$55)+SUM('1.  LRAMVA Summary'!P$56:P$57)*(MONTH($E36)-1)/12)*$H36</f>
        <v>0</v>
      </c>
      <c r="V36" s="245">
        <f>(SUM('1.  LRAMVA Summary'!Q$53:Q$55)+SUM('1.  LRAMVA Summary'!Q$56:Q$57)*(MONTH($E36)-1)/12)*$H36</f>
        <v>0</v>
      </c>
      <c r="W36" s="246">
        <f t="shared" si="5"/>
        <v>0</v>
      </c>
    </row>
    <row r="37" spans="2:23" s="9" customFormat="1">
      <c r="B37" s="228" t="s">
        <v>75</v>
      </c>
      <c r="C37" s="228">
        <v>1.0999999999999999E-2</v>
      </c>
      <c r="D37" s="221"/>
      <c r="E37" s="229">
        <v>41122</v>
      </c>
      <c r="F37" s="229" t="s">
        <v>179</v>
      </c>
      <c r="G37" s="230" t="s">
        <v>68</v>
      </c>
      <c r="H37" s="244">
        <f>C$21/12</f>
        <v>1.225E-3</v>
      </c>
      <c r="I37" s="245">
        <f>(SUM('1.  LRAMVA Summary'!D$53:D$55)+SUM('1.  LRAMVA Summary'!D$56:D$57)*(MONTH($E37)-1)/12)*$H37</f>
        <v>0</v>
      </c>
      <c r="J37" s="245">
        <f>(SUM('1.  LRAMVA Summary'!E$53:E$55)+SUM('1.  LRAMVA Summary'!E$56:E$57)*(MONTH($E37)-1)/12)*$H37</f>
        <v>0</v>
      </c>
      <c r="K37" s="245">
        <f>(SUM('1.  LRAMVA Summary'!F$53:F$55)+SUM('1.  LRAMVA Summary'!F$56:F$57)*(MONTH($E37)-1)/12)*$H37</f>
        <v>0</v>
      </c>
      <c r="L37" s="245">
        <f>(SUM('1.  LRAMVA Summary'!G$53:G$55)+SUM('1.  LRAMVA Summary'!G$56:G$57)*(MONTH($E37)-1)/12)*$H37</f>
        <v>0</v>
      </c>
      <c r="M37" s="245">
        <f>(SUM('1.  LRAMVA Summary'!H$53:H$55)+SUM('1.  LRAMVA Summary'!H$56:H$57)*(MONTH($E37)-1)/12)*$H37</f>
        <v>0</v>
      </c>
      <c r="N37" s="245">
        <f>(SUM('1.  LRAMVA Summary'!I$53:I$55)+SUM('1.  LRAMVA Summary'!I$56:I$57)*(MONTH($E37)-1)/12)*$H37</f>
        <v>0</v>
      </c>
      <c r="O37" s="245">
        <f>(SUM('1.  LRAMVA Summary'!J$53:J$55)+SUM('1.  LRAMVA Summary'!J$56:J$57)*(MONTH($E37)-1)/12)*$H37</f>
        <v>0</v>
      </c>
      <c r="P37" s="245">
        <f>(SUM('1.  LRAMVA Summary'!K$53:K$55)+SUM('1.  LRAMVA Summary'!K$56:K$57)*(MONTH($E37)-1)/12)*$H37</f>
        <v>0</v>
      </c>
      <c r="Q37" s="245">
        <f>(SUM('1.  LRAMVA Summary'!L$53:L$55)+SUM('1.  LRAMVA Summary'!L$56:L$57)*(MONTH($E37)-1)/12)*$H37</f>
        <v>0</v>
      </c>
      <c r="R37" s="245">
        <f>(SUM('1.  LRAMVA Summary'!M$53:M$55)+SUM('1.  LRAMVA Summary'!M$56:M$57)*(MONTH($E37)-1)/12)*$H37</f>
        <v>0</v>
      </c>
      <c r="S37" s="245">
        <f>(SUM('1.  LRAMVA Summary'!N$53:N$55)+SUM('1.  LRAMVA Summary'!N$56:N$57)*(MONTH($E37)-1)/12)*$H37</f>
        <v>0</v>
      </c>
      <c r="T37" s="245">
        <f>(SUM('1.  LRAMVA Summary'!O$53:O$55)+SUM('1.  LRAMVA Summary'!O$56:O$57)*(MONTH($E37)-1)/12)*$H37</f>
        <v>0</v>
      </c>
      <c r="U37" s="245">
        <f>(SUM('1.  LRAMVA Summary'!P$53:P$55)+SUM('1.  LRAMVA Summary'!P$56:P$57)*(MONTH($E37)-1)/12)*$H37</f>
        <v>0</v>
      </c>
      <c r="V37" s="245">
        <f>(SUM('1.  LRAMVA Summary'!Q$53:Q$55)+SUM('1.  LRAMVA Summary'!Q$56:Q$57)*(MONTH($E37)-1)/12)*$H37</f>
        <v>0</v>
      </c>
      <c r="W37" s="246">
        <f t="shared" si="5"/>
        <v>0</v>
      </c>
    </row>
    <row r="38" spans="2:23" s="9" customFormat="1">
      <c r="B38" s="228" t="s">
        <v>76</v>
      </c>
      <c r="C38" s="228">
        <v>1.0999999999999999E-2</v>
      </c>
      <c r="D38" s="221"/>
      <c r="E38" s="229">
        <v>41153</v>
      </c>
      <c r="F38" s="229" t="s">
        <v>179</v>
      </c>
      <c r="G38" s="230" t="s">
        <v>68</v>
      </c>
      <c r="H38" s="244">
        <f>C$21/12</f>
        <v>1.225E-3</v>
      </c>
      <c r="I38" s="245">
        <f>(SUM('1.  LRAMVA Summary'!D$53:D$55)+SUM('1.  LRAMVA Summary'!D$56:D$57)*(MONTH($E38)-1)/12)*$H38</f>
        <v>0</v>
      </c>
      <c r="J38" s="245">
        <f>(SUM('1.  LRAMVA Summary'!E$53:E$55)+SUM('1.  LRAMVA Summary'!E$56:E$57)*(MONTH($E38)-1)/12)*$H38</f>
        <v>0</v>
      </c>
      <c r="K38" s="245">
        <f>(SUM('1.  LRAMVA Summary'!F$53:F$55)+SUM('1.  LRAMVA Summary'!F$56:F$57)*(MONTH($E38)-1)/12)*$H38</f>
        <v>0</v>
      </c>
      <c r="L38" s="245">
        <f>(SUM('1.  LRAMVA Summary'!G$53:G$55)+SUM('1.  LRAMVA Summary'!G$56:G$57)*(MONTH($E38)-1)/12)*$H38</f>
        <v>0</v>
      </c>
      <c r="M38" s="245">
        <f>(SUM('1.  LRAMVA Summary'!H$53:H$55)+SUM('1.  LRAMVA Summary'!H$56:H$57)*(MONTH($E38)-1)/12)*$H38</f>
        <v>0</v>
      </c>
      <c r="N38" s="245">
        <f>(SUM('1.  LRAMVA Summary'!I$53:I$55)+SUM('1.  LRAMVA Summary'!I$56:I$57)*(MONTH($E38)-1)/12)*$H38</f>
        <v>0</v>
      </c>
      <c r="O38" s="245">
        <f>(SUM('1.  LRAMVA Summary'!J$53:J$55)+SUM('1.  LRAMVA Summary'!J$56:J$57)*(MONTH($E38)-1)/12)*$H38</f>
        <v>0</v>
      </c>
      <c r="P38" s="245">
        <f>(SUM('1.  LRAMVA Summary'!K$53:K$55)+SUM('1.  LRAMVA Summary'!K$56:K$57)*(MONTH($E38)-1)/12)*$H38</f>
        <v>0</v>
      </c>
      <c r="Q38" s="245">
        <f>(SUM('1.  LRAMVA Summary'!L$53:L$55)+SUM('1.  LRAMVA Summary'!L$56:L$57)*(MONTH($E38)-1)/12)*$H38</f>
        <v>0</v>
      </c>
      <c r="R38" s="245">
        <f>(SUM('1.  LRAMVA Summary'!M$53:M$55)+SUM('1.  LRAMVA Summary'!M$56:M$57)*(MONTH($E38)-1)/12)*$H38</f>
        <v>0</v>
      </c>
      <c r="S38" s="245">
        <f>(SUM('1.  LRAMVA Summary'!N$53:N$55)+SUM('1.  LRAMVA Summary'!N$56:N$57)*(MONTH($E38)-1)/12)*$H38</f>
        <v>0</v>
      </c>
      <c r="T38" s="245">
        <f>(SUM('1.  LRAMVA Summary'!O$53:O$55)+SUM('1.  LRAMVA Summary'!O$56:O$57)*(MONTH($E38)-1)/12)*$H38</f>
        <v>0</v>
      </c>
      <c r="U38" s="245">
        <f>(SUM('1.  LRAMVA Summary'!P$53:P$55)+SUM('1.  LRAMVA Summary'!P$56:P$57)*(MONTH($E38)-1)/12)*$H38</f>
        <v>0</v>
      </c>
      <c r="V38" s="245">
        <f>(SUM('1.  LRAMVA Summary'!Q$53:Q$55)+SUM('1.  LRAMVA Summary'!Q$56:Q$57)*(MONTH($E38)-1)/12)*$H38</f>
        <v>0</v>
      </c>
      <c r="W38" s="246">
        <f t="shared" si="5"/>
        <v>0</v>
      </c>
    </row>
    <row r="39" spans="2:23" s="9" customFormat="1">
      <c r="B39" s="228" t="s">
        <v>77</v>
      </c>
      <c r="C39" s="228">
        <v>1.0999999999999999E-2</v>
      </c>
      <c r="D39" s="221"/>
      <c r="E39" s="229">
        <v>41183</v>
      </c>
      <c r="F39" s="229" t="s">
        <v>179</v>
      </c>
      <c r="G39" s="230" t="s">
        <v>69</v>
      </c>
      <c r="H39" s="247">
        <f>C$22/12</f>
        <v>1.225E-3</v>
      </c>
      <c r="I39" s="245">
        <f>(SUM('1.  LRAMVA Summary'!D$53:D$55)+SUM('1.  LRAMVA Summary'!D$56:D$57)*(MONTH($E39)-1)/12)*$H39</f>
        <v>0</v>
      </c>
      <c r="J39" s="245">
        <f>(SUM('1.  LRAMVA Summary'!E$53:E$55)+SUM('1.  LRAMVA Summary'!E$56:E$57)*(MONTH($E39)-1)/12)*$H39</f>
        <v>0</v>
      </c>
      <c r="K39" s="245">
        <f>(SUM('1.  LRAMVA Summary'!F$53:F$55)+SUM('1.  LRAMVA Summary'!F$56:F$57)*(MONTH($E39)-1)/12)*$H39</f>
        <v>0</v>
      </c>
      <c r="L39" s="245">
        <f>(SUM('1.  LRAMVA Summary'!G$53:G$55)+SUM('1.  LRAMVA Summary'!G$56:G$57)*(MONTH($E39)-1)/12)*$H39</f>
        <v>0</v>
      </c>
      <c r="M39" s="245">
        <f>(SUM('1.  LRAMVA Summary'!H$53:H$55)+SUM('1.  LRAMVA Summary'!H$56:H$57)*(MONTH($E39)-1)/12)*$H39</f>
        <v>0</v>
      </c>
      <c r="N39" s="245">
        <f>(SUM('1.  LRAMVA Summary'!I$53:I$55)+SUM('1.  LRAMVA Summary'!I$56:I$57)*(MONTH($E39)-1)/12)*$H39</f>
        <v>0</v>
      </c>
      <c r="O39" s="245">
        <f>(SUM('1.  LRAMVA Summary'!J$53:J$55)+SUM('1.  LRAMVA Summary'!J$56:J$57)*(MONTH($E39)-1)/12)*$H39</f>
        <v>0</v>
      </c>
      <c r="P39" s="245">
        <f>(SUM('1.  LRAMVA Summary'!K$53:K$55)+SUM('1.  LRAMVA Summary'!K$56:K$57)*(MONTH($E39)-1)/12)*$H39</f>
        <v>0</v>
      </c>
      <c r="Q39" s="245">
        <f>(SUM('1.  LRAMVA Summary'!L$53:L$55)+SUM('1.  LRAMVA Summary'!L$56:L$57)*(MONTH($E39)-1)/12)*$H39</f>
        <v>0</v>
      </c>
      <c r="R39" s="245">
        <f>(SUM('1.  LRAMVA Summary'!M$53:M$55)+SUM('1.  LRAMVA Summary'!M$56:M$57)*(MONTH($E39)-1)/12)*$H39</f>
        <v>0</v>
      </c>
      <c r="S39" s="245">
        <f>(SUM('1.  LRAMVA Summary'!N$53:N$55)+SUM('1.  LRAMVA Summary'!N$56:N$57)*(MONTH($E39)-1)/12)*$H39</f>
        <v>0</v>
      </c>
      <c r="T39" s="245">
        <f>(SUM('1.  LRAMVA Summary'!O$53:O$55)+SUM('1.  LRAMVA Summary'!O$56:O$57)*(MONTH($E39)-1)/12)*$H39</f>
        <v>0</v>
      </c>
      <c r="U39" s="245">
        <f>(SUM('1.  LRAMVA Summary'!P$53:P$55)+SUM('1.  LRAMVA Summary'!P$56:P$57)*(MONTH($E39)-1)/12)*$H39</f>
        <v>0</v>
      </c>
      <c r="V39" s="245">
        <f>(SUM('1.  LRAMVA Summary'!Q$53:Q$55)+SUM('1.  LRAMVA Summary'!Q$56:Q$57)*(MONTH($E39)-1)/12)*$H39</f>
        <v>0</v>
      </c>
      <c r="W39" s="246">
        <f t="shared" si="5"/>
        <v>0</v>
      </c>
    </row>
    <row r="40" spans="2:23" s="9" customFormat="1">
      <c r="B40" s="228" t="s">
        <v>78</v>
      </c>
      <c r="C40" s="228">
        <v>1.0999999999999999E-2</v>
      </c>
      <c r="D40" s="221"/>
      <c r="E40" s="229">
        <v>41214</v>
      </c>
      <c r="F40" s="229" t="s">
        <v>179</v>
      </c>
      <c r="G40" s="230" t="s">
        <v>69</v>
      </c>
      <c r="H40" s="244">
        <f>C$22/12</f>
        <v>1.225E-3</v>
      </c>
      <c r="I40" s="245">
        <f>(SUM('1.  LRAMVA Summary'!D$53:D$55)+SUM('1.  LRAMVA Summary'!D$56:D$57)*(MONTH($E40)-1)/12)*$H40</f>
        <v>0</v>
      </c>
      <c r="J40" s="245">
        <f>(SUM('1.  LRAMVA Summary'!E$53:E$55)+SUM('1.  LRAMVA Summary'!E$56:E$57)*(MONTH($E40)-1)/12)*$H40</f>
        <v>0</v>
      </c>
      <c r="K40" s="245">
        <f>(SUM('1.  LRAMVA Summary'!F$53:F$55)+SUM('1.  LRAMVA Summary'!F$56:F$57)*(MONTH($E40)-1)/12)*$H40</f>
        <v>0</v>
      </c>
      <c r="L40" s="245">
        <f>(SUM('1.  LRAMVA Summary'!G$53:G$55)+SUM('1.  LRAMVA Summary'!G$56:G$57)*(MONTH($E40)-1)/12)*$H40</f>
        <v>0</v>
      </c>
      <c r="M40" s="245">
        <f>(SUM('1.  LRAMVA Summary'!H$53:H$55)+SUM('1.  LRAMVA Summary'!H$56:H$57)*(MONTH($E40)-1)/12)*$H40</f>
        <v>0</v>
      </c>
      <c r="N40" s="245">
        <f>(SUM('1.  LRAMVA Summary'!I$53:I$55)+SUM('1.  LRAMVA Summary'!I$56:I$57)*(MONTH($E40)-1)/12)*$H40</f>
        <v>0</v>
      </c>
      <c r="O40" s="245">
        <f>(SUM('1.  LRAMVA Summary'!J$53:J$55)+SUM('1.  LRAMVA Summary'!J$56:J$57)*(MONTH($E40)-1)/12)*$H40</f>
        <v>0</v>
      </c>
      <c r="P40" s="245">
        <f>(SUM('1.  LRAMVA Summary'!K$53:K$55)+SUM('1.  LRAMVA Summary'!K$56:K$57)*(MONTH($E40)-1)/12)*$H40</f>
        <v>0</v>
      </c>
      <c r="Q40" s="245">
        <f>(SUM('1.  LRAMVA Summary'!L$53:L$55)+SUM('1.  LRAMVA Summary'!L$56:L$57)*(MONTH($E40)-1)/12)*$H40</f>
        <v>0</v>
      </c>
      <c r="R40" s="245">
        <f>(SUM('1.  LRAMVA Summary'!M$53:M$55)+SUM('1.  LRAMVA Summary'!M$56:M$57)*(MONTH($E40)-1)/12)*$H40</f>
        <v>0</v>
      </c>
      <c r="S40" s="245">
        <f>(SUM('1.  LRAMVA Summary'!N$53:N$55)+SUM('1.  LRAMVA Summary'!N$56:N$57)*(MONTH($E40)-1)/12)*$H40</f>
        <v>0</v>
      </c>
      <c r="T40" s="245">
        <f>(SUM('1.  LRAMVA Summary'!O$53:O$55)+SUM('1.  LRAMVA Summary'!O$56:O$57)*(MONTH($E40)-1)/12)*$H40</f>
        <v>0</v>
      </c>
      <c r="U40" s="245">
        <f>(SUM('1.  LRAMVA Summary'!P$53:P$55)+SUM('1.  LRAMVA Summary'!P$56:P$57)*(MONTH($E40)-1)/12)*$H40</f>
        <v>0</v>
      </c>
      <c r="V40" s="245">
        <f>(SUM('1.  LRAMVA Summary'!Q$53:Q$55)+SUM('1.  LRAMVA Summary'!Q$56:Q$57)*(MONTH($E40)-1)/12)*$H40</f>
        <v>0</v>
      </c>
      <c r="W40" s="246">
        <f t="shared" si="5"/>
        <v>0</v>
      </c>
    </row>
    <row r="41" spans="2:23" s="9" customFormat="1">
      <c r="B41" s="228" t="s">
        <v>79</v>
      </c>
      <c r="C41" s="248">
        <v>1.0999999999999999E-2</v>
      </c>
      <c r="D41" s="221"/>
      <c r="E41" s="229">
        <v>41244</v>
      </c>
      <c r="F41" s="229" t="s">
        <v>179</v>
      </c>
      <c r="G41" s="230" t="s">
        <v>69</v>
      </c>
      <c r="H41" s="244">
        <f>C$22/12</f>
        <v>1.225E-3</v>
      </c>
      <c r="I41" s="245">
        <f>(SUM('1.  LRAMVA Summary'!D$53:D$55)+SUM('1.  LRAMVA Summary'!D$56:D$57)*(MONTH($E41)-1)/12)*$H41</f>
        <v>0</v>
      </c>
      <c r="J41" s="245">
        <f>(SUM('1.  LRAMVA Summary'!E$53:E$55)+SUM('1.  LRAMVA Summary'!E$56:E$57)*(MONTH($E41)-1)/12)*$H41</f>
        <v>0</v>
      </c>
      <c r="K41" s="245">
        <f>(SUM('1.  LRAMVA Summary'!F$53:F$55)+SUM('1.  LRAMVA Summary'!F$56:F$57)*(MONTH($E41)-1)/12)*$H41</f>
        <v>0</v>
      </c>
      <c r="L41" s="245">
        <f>(SUM('1.  LRAMVA Summary'!G$53:G$55)+SUM('1.  LRAMVA Summary'!G$56:G$57)*(MONTH($E41)-1)/12)*$H41</f>
        <v>0</v>
      </c>
      <c r="M41" s="245">
        <f>(SUM('1.  LRAMVA Summary'!H$53:H$55)+SUM('1.  LRAMVA Summary'!H$56:H$57)*(MONTH($E41)-1)/12)*$H41</f>
        <v>0</v>
      </c>
      <c r="N41" s="245">
        <f>(SUM('1.  LRAMVA Summary'!I$53:I$55)+SUM('1.  LRAMVA Summary'!I$56:I$57)*(MONTH($E41)-1)/12)*$H41</f>
        <v>0</v>
      </c>
      <c r="O41" s="245">
        <f>(SUM('1.  LRAMVA Summary'!J$53:J$55)+SUM('1.  LRAMVA Summary'!J$56:J$57)*(MONTH($E41)-1)/12)*$H41</f>
        <v>0</v>
      </c>
      <c r="P41" s="245">
        <f>(SUM('1.  LRAMVA Summary'!K$53:K$55)+SUM('1.  LRAMVA Summary'!K$56:K$57)*(MONTH($E41)-1)/12)*$H41</f>
        <v>0</v>
      </c>
      <c r="Q41" s="245">
        <f>(SUM('1.  LRAMVA Summary'!L$53:L$55)+SUM('1.  LRAMVA Summary'!L$56:L$57)*(MONTH($E41)-1)/12)*$H41</f>
        <v>0</v>
      </c>
      <c r="R41" s="245">
        <f>(SUM('1.  LRAMVA Summary'!M$53:M$55)+SUM('1.  LRAMVA Summary'!M$56:M$57)*(MONTH($E41)-1)/12)*$H41</f>
        <v>0</v>
      </c>
      <c r="S41" s="245">
        <f>(SUM('1.  LRAMVA Summary'!N$53:N$55)+SUM('1.  LRAMVA Summary'!N$56:N$57)*(MONTH($E41)-1)/12)*$H41</f>
        <v>0</v>
      </c>
      <c r="T41" s="245">
        <f>(SUM('1.  LRAMVA Summary'!O$53:O$55)+SUM('1.  LRAMVA Summary'!O$56:O$57)*(MONTH($E41)-1)/12)*$H41</f>
        <v>0</v>
      </c>
      <c r="U41" s="245">
        <f>(SUM('1.  LRAMVA Summary'!P$53:P$55)+SUM('1.  LRAMVA Summary'!P$56:P$57)*(MONTH($E41)-1)/12)*$H41</f>
        <v>0</v>
      </c>
      <c r="V41" s="245">
        <f>(SUM('1.  LRAMVA Summary'!Q$53:Q$55)+SUM('1.  LRAMVA Summary'!Q$56:Q$57)*(MONTH($E41)-1)/12)*$H41</f>
        <v>0</v>
      </c>
      <c r="W41" s="246">
        <f>SUM(I41:V41)</f>
        <v>0</v>
      </c>
    </row>
    <row r="42" spans="2:23" s="9" customFormat="1" ht="15" thickBot="1">
      <c r="B42" s="228" t="s">
        <v>80</v>
      </c>
      <c r="C42" s="248">
        <v>1.4999999999999999E-2</v>
      </c>
      <c r="D42" s="221"/>
      <c r="E42" s="231" t="s">
        <v>466</v>
      </c>
      <c r="F42" s="231"/>
      <c r="G42" s="232"/>
      <c r="H42" s="249"/>
      <c r="I42" s="234">
        <f>SUM(I29:I41)</f>
        <v>0</v>
      </c>
      <c r="J42" s="234">
        <f t="shared" ref="J42:O42" si="6">SUM(J29:J41)</f>
        <v>0</v>
      </c>
      <c r="K42" s="234">
        <f t="shared" si="6"/>
        <v>0</v>
      </c>
      <c r="L42" s="234">
        <f t="shared" si="6"/>
        <v>0</v>
      </c>
      <c r="M42" s="234">
        <f t="shared" si="6"/>
        <v>0</v>
      </c>
      <c r="N42" s="234">
        <f t="shared" si="6"/>
        <v>0</v>
      </c>
      <c r="O42" s="234">
        <f t="shared" si="6"/>
        <v>0</v>
      </c>
      <c r="P42" s="234">
        <f t="shared" ref="P42:V42" si="7">SUM(P29:P41)</f>
        <v>0</v>
      </c>
      <c r="Q42" s="234">
        <f t="shared" si="7"/>
        <v>0</v>
      </c>
      <c r="R42" s="234">
        <f t="shared" si="7"/>
        <v>0</v>
      </c>
      <c r="S42" s="234">
        <f t="shared" si="7"/>
        <v>0</v>
      </c>
      <c r="T42" s="234">
        <f t="shared" si="7"/>
        <v>0</v>
      </c>
      <c r="U42" s="234">
        <f t="shared" si="7"/>
        <v>0</v>
      </c>
      <c r="V42" s="234">
        <f t="shared" si="7"/>
        <v>0</v>
      </c>
      <c r="W42" s="234">
        <f>SUM(W29:W41)</f>
        <v>0</v>
      </c>
    </row>
    <row r="43" spans="2:23" s="9" customFormat="1" ht="15" thickTop="1">
      <c r="B43" s="228" t="s">
        <v>81</v>
      </c>
      <c r="C43" s="248">
        <v>1.4999999999999999E-2</v>
      </c>
      <c r="D43" s="221"/>
      <c r="E43" s="235" t="s">
        <v>67</v>
      </c>
      <c r="F43" s="235"/>
      <c r="G43" s="236"/>
      <c r="H43" s="237"/>
      <c r="I43" s="238"/>
      <c r="J43" s="238"/>
      <c r="K43" s="238"/>
      <c r="L43" s="238"/>
      <c r="M43" s="238"/>
      <c r="N43" s="238"/>
      <c r="O43" s="238"/>
      <c r="P43" s="238"/>
      <c r="Q43" s="238"/>
      <c r="R43" s="238"/>
      <c r="S43" s="238"/>
      <c r="T43" s="238"/>
      <c r="U43" s="238"/>
      <c r="V43" s="238"/>
      <c r="W43" s="239"/>
    </row>
    <row r="44" spans="2:23" s="9" customFormat="1">
      <c r="B44" s="228" t="s">
        <v>82</v>
      </c>
      <c r="C44" s="248">
        <v>1.89E-2</v>
      </c>
      <c r="D44" s="221"/>
      <c r="E44" s="240" t="s">
        <v>429</v>
      </c>
      <c r="F44" s="240"/>
      <c r="G44" s="241"/>
      <c r="H44" s="242"/>
      <c r="I44" s="243">
        <f t="shared" ref="I44:O44" si="8">I42+I43</f>
        <v>0</v>
      </c>
      <c r="J44" s="243">
        <f t="shared" si="8"/>
        <v>0</v>
      </c>
      <c r="K44" s="243">
        <f t="shared" si="8"/>
        <v>0</v>
      </c>
      <c r="L44" s="243">
        <f t="shared" si="8"/>
        <v>0</v>
      </c>
      <c r="M44" s="243">
        <f t="shared" si="8"/>
        <v>0</v>
      </c>
      <c r="N44" s="243">
        <f t="shared" si="8"/>
        <v>0</v>
      </c>
      <c r="O44" s="243">
        <f t="shared" si="8"/>
        <v>0</v>
      </c>
      <c r="P44" s="243">
        <f t="shared" ref="P44:V44" si="9">P42+P43</f>
        <v>0</v>
      </c>
      <c r="Q44" s="243">
        <f t="shared" si="9"/>
        <v>0</v>
      </c>
      <c r="R44" s="243">
        <f t="shared" si="9"/>
        <v>0</v>
      </c>
      <c r="S44" s="243">
        <f t="shared" si="9"/>
        <v>0</v>
      </c>
      <c r="T44" s="243">
        <f t="shared" si="9"/>
        <v>0</v>
      </c>
      <c r="U44" s="243">
        <f t="shared" si="9"/>
        <v>0</v>
      </c>
      <c r="V44" s="243">
        <f t="shared" si="9"/>
        <v>0</v>
      </c>
      <c r="W44" s="243">
        <f>W42+W43</f>
        <v>0</v>
      </c>
    </row>
    <row r="45" spans="2:23" s="9" customFormat="1">
      <c r="B45" s="228" t="s">
        <v>83</v>
      </c>
      <c r="C45" s="248">
        <v>1.89E-2</v>
      </c>
      <c r="D45" s="221"/>
      <c r="E45" s="229">
        <v>41275</v>
      </c>
      <c r="F45" s="229" t="s">
        <v>180</v>
      </c>
      <c r="G45" s="230" t="s">
        <v>65</v>
      </c>
      <c r="H45" s="247">
        <f>C$23/12</f>
        <v>1.225E-3</v>
      </c>
      <c r="I45" s="245">
        <f>(SUM('1.  LRAMVA Summary'!D$53:D$58)+SUM('1.  LRAMVA Summary'!D$59:D$60)*(MONTH($E45)-1)/12)*$H45</f>
        <v>0</v>
      </c>
      <c r="J45" s="245">
        <f>(SUM('1.  LRAMVA Summary'!E$53:E$58)+SUM('1.  LRAMVA Summary'!E$59:E$60)*(MONTH($E45)-1)/12)*$H45</f>
        <v>0</v>
      </c>
      <c r="K45" s="245">
        <f>(SUM('1.  LRAMVA Summary'!F$53:F$58)+SUM('1.  LRAMVA Summary'!F$59:F$60)*(MONTH($E45)-1)/12)*$H45</f>
        <v>0</v>
      </c>
      <c r="L45" s="245">
        <f>(SUM('1.  LRAMVA Summary'!G$53:G$58)+SUM('1.  LRAMVA Summary'!G$59:G$60)*(MONTH($E45)-1)/12)*$H45</f>
        <v>0</v>
      </c>
      <c r="M45" s="245">
        <f>(SUM('1.  LRAMVA Summary'!H$53:H$58)+SUM('1.  LRAMVA Summary'!H$59:H$60)*(MONTH($E45)-1)/12)*$H45</f>
        <v>0</v>
      </c>
      <c r="N45" s="245">
        <f>(SUM('1.  LRAMVA Summary'!I$53:I$58)+SUM('1.  LRAMVA Summary'!I$59:I$60)*(MONTH($E45)-1)/12)*$H45</f>
        <v>0</v>
      </c>
      <c r="O45" s="245">
        <f>(SUM('1.  LRAMVA Summary'!J$53:J$58)+SUM('1.  LRAMVA Summary'!J$59:J$60)*(MONTH($E45)-1)/12)*$H45</f>
        <v>0</v>
      </c>
      <c r="P45" s="245">
        <f>(SUM('1.  LRAMVA Summary'!K$53:K$58)+SUM('1.  LRAMVA Summary'!K$59:K$60)*(MONTH($E45)-1)/12)*$H45</f>
        <v>0</v>
      </c>
      <c r="Q45" s="245">
        <f>(SUM('1.  LRAMVA Summary'!L$53:L$58)+SUM('1.  LRAMVA Summary'!L$59:L$60)*(MONTH($E45)-1)/12)*$H45</f>
        <v>0</v>
      </c>
      <c r="R45" s="245">
        <f>(SUM('1.  LRAMVA Summary'!M$53:M$58)+SUM('1.  LRAMVA Summary'!M$59:M$60)*(MONTH($E45)-1)/12)*$H45</f>
        <v>0</v>
      </c>
      <c r="S45" s="245">
        <f>(SUM('1.  LRAMVA Summary'!N$53:N$58)+SUM('1.  LRAMVA Summary'!N$59:N$60)*(MONTH($E45)-1)/12)*$H45</f>
        <v>0</v>
      </c>
      <c r="T45" s="245">
        <f>(SUM('1.  LRAMVA Summary'!O$53:O$58)+SUM('1.  LRAMVA Summary'!O$59:O$60)*(MONTH($E45)-1)/12)*$H45</f>
        <v>0</v>
      </c>
      <c r="U45" s="245">
        <f>(SUM('1.  LRAMVA Summary'!P$53:P$58)+SUM('1.  LRAMVA Summary'!P$59:P$60)*(MONTH($E45)-1)/12)*$H45</f>
        <v>0</v>
      </c>
      <c r="V45" s="245">
        <f>(SUM('1.  LRAMVA Summary'!Q$53:Q$58)+SUM('1.  LRAMVA Summary'!Q$59:Q$60)*(MONTH($E45)-1)/12)*$H45</f>
        <v>0</v>
      </c>
      <c r="W45" s="246">
        <f>SUM(I45:V45)</f>
        <v>0</v>
      </c>
    </row>
    <row r="46" spans="2:23" s="9" customFormat="1">
      <c r="B46" s="228" t="s">
        <v>84</v>
      </c>
      <c r="C46" s="248">
        <v>2.1700000000000001E-2</v>
      </c>
      <c r="D46" s="221"/>
      <c r="E46" s="229">
        <v>41306</v>
      </c>
      <c r="F46" s="229" t="s">
        <v>180</v>
      </c>
      <c r="G46" s="230" t="s">
        <v>65</v>
      </c>
      <c r="H46" s="244">
        <f>C$23/12</f>
        <v>1.225E-3</v>
      </c>
      <c r="I46" s="245">
        <f>(SUM('1.  LRAMVA Summary'!D$53:D$58)+SUM('1.  LRAMVA Summary'!D$59:D$60)*(MONTH($E46)-1)/12)*$H46</f>
        <v>0</v>
      </c>
      <c r="J46" s="245">
        <f>(SUM('1.  LRAMVA Summary'!E$53:E$58)+SUM('1.  LRAMVA Summary'!E$59:E$60)*(MONTH($E46)-1)/12)*$H46</f>
        <v>0</v>
      </c>
      <c r="K46" s="245">
        <f>(SUM('1.  LRAMVA Summary'!F$53:F$58)+SUM('1.  LRAMVA Summary'!F$59:F$60)*(MONTH($E46)-1)/12)*$H46</f>
        <v>0</v>
      </c>
      <c r="L46" s="245">
        <f>(SUM('1.  LRAMVA Summary'!G$53:G$58)+SUM('1.  LRAMVA Summary'!G$59:G$60)*(MONTH($E46)-1)/12)*$H46</f>
        <v>0</v>
      </c>
      <c r="M46" s="245">
        <f>(SUM('1.  LRAMVA Summary'!H$53:H$58)+SUM('1.  LRAMVA Summary'!H$59:H$60)*(MONTH($E46)-1)/12)*$H46</f>
        <v>0</v>
      </c>
      <c r="N46" s="245">
        <f>(SUM('1.  LRAMVA Summary'!I$53:I$58)+SUM('1.  LRAMVA Summary'!I$59:I$60)*(MONTH($E46)-1)/12)*$H46</f>
        <v>0</v>
      </c>
      <c r="O46" s="245">
        <f>(SUM('1.  LRAMVA Summary'!J$53:J$58)+SUM('1.  LRAMVA Summary'!J$59:J$60)*(MONTH($E46)-1)/12)*$H46</f>
        <v>0</v>
      </c>
      <c r="P46" s="245">
        <f>(SUM('1.  LRAMVA Summary'!K$53:K$58)+SUM('1.  LRAMVA Summary'!K$59:K$60)*(MONTH($E46)-1)/12)*$H46</f>
        <v>0</v>
      </c>
      <c r="Q46" s="245">
        <f>(SUM('1.  LRAMVA Summary'!L$53:L$58)+SUM('1.  LRAMVA Summary'!L$59:L$60)*(MONTH($E46)-1)/12)*$H46</f>
        <v>0</v>
      </c>
      <c r="R46" s="245">
        <f>(SUM('1.  LRAMVA Summary'!M$53:M$58)+SUM('1.  LRAMVA Summary'!M$59:M$60)*(MONTH($E46)-1)/12)*$H46</f>
        <v>0</v>
      </c>
      <c r="S46" s="245">
        <f>(SUM('1.  LRAMVA Summary'!N$53:N$58)+SUM('1.  LRAMVA Summary'!N$59:N$60)*(MONTH($E46)-1)/12)*$H46</f>
        <v>0</v>
      </c>
      <c r="T46" s="245">
        <f>(SUM('1.  LRAMVA Summary'!O$53:O$58)+SUM('1.  LRAMVA Summary'!O$59:O$60)*(MONTH($E46)-1)/12)*$H46</f>
        <v>0</v>
      </c>
      <c r="U46" s="245">
        <f>(SUM('1.  LRAMVA Summary'!P$53:P$58)+SUM('1.  LRAMVA Summary'!P$59:P$60)*(MONTH($E46)-1)/12)*$H46</f>
        <v>0</v>
      </c>
      <c r="V46" s="245">
        <f>(SUM('1.  LRAMVA Summary'!Q$53:Q$58)+SUM('1.  LRAMVA Summary'!Q$59:Q$60)*(MONTH($E46)-1)/12)*$H46</f>
        <v>0</v>
      </c>
      <c r="W46" s="246">
        <f t="shared" ref="W46:W56" si="10">SUM(I46:V46)</f>
        <v>0</v>
      </c>
    </row>
    <row r="47" spans="2:23" s="9" customFormat="1">
      <c r="B47" s="228" t="s">
        <v>85</v>
      </c>
      <c r="C47" s="248">
        <v>2.4500000000000001E-2</v>
      </c>
      <c r="D47" s="221"/>
      <c r="E47" s="229">
        <v>41334</v>
      </c>
      <c r="F47" s="229" t="s">
        <v>180</v>
      </c>
      <c r="G47" s="230" t="s">
        <v>65</v>
      </c>
      <c r="H47" s="244">
        <f>C$23/12</f>
        <v>1.225E-3</v>
      </c>
      <c r="I47" s="245">
        <f>(SUM('1.  LRAMVA Summary'!D$53:D$58)+SUM('1.  LRAMVA Summary'!D$59:D$60)*(MONTH($E47)-1)/12)*$H47</f>
        <v>0</v>
      </c>
      <c r="J47" s="245">
        <f>(SUM('1.  LRAMVA Summary'!E$53:E$58)+SUM('1.  LRAMVA Summary'!E$59:E$60)*(MONTH($E47)-1)/12)*$H47</f>
        <v>0</v>
      </c>
      <c r="K47" s="245">
        <f>(SUM('1.  LRAMVA Summary'!F$53:F$58)+SUM('1.  LRAMVA Summary'!F$59:F$60)*(MONTH($E47)-1)/12)*$H47</f>
        <v>0</v>
      </c>
      <c r="L47" s="245">
        <f>(SUM('1.  LRAMVA Summary'!G$53:G$58)+SUM('1.  LRAMVA Summary'!G$59:G$60)*(MONTH($E47)-1)/12)*$H47</f>
        <v>0</v>
      </c>
      <c r="M47" s="245">
        <f>(SUM('1.  LRAMVA Summary'!H$53:H$58)+SUM('1.  LRAMVA Summary'!H$59:H$60)*(MONTH($E47)-1)/12)*$H47</f>
        <v>0</v>
      </c>
      <c r="N47" s="245">
        <f>(SUM('1.  LRAMVA Summary'!I$53:I$58)+SUM('1.  LRAMVA Summary'!I$59:I$60)*(MONTH($E47)-1)/12)*$H47</f>
        <v>0</v>
      </c>
      <c r="O47" s="245">
        <f>(SUM('1.  LRAMVA Summary'!J$53:J$58)+SUM('1.  LRAMVA Summary'!J$59:J$60)*(MONTH($E47)-1)/12)*$H47</f>
        <v>0</v>
      </c>
      <c r="P47" s="245">
        <f>(SUM('1.  LRAMVA Summary'!K$53:K$58)+SUM('1.  LRAMVA Summary'!K$59:K$60)*(MONTH($E47)-1)/12)*$H47</f>
        <v>0</v>
      </c>
      <c r="Q47" s="245">
        <f>(SUM('1.  LRAMVA Summary'!L$53:L$58)+SUM('1.  LRAMVA Summary'!L$59:L$60)*(MONTH($E47)-1)/12)*$H47</f>
        <v>0</v>
      </c>
      <c r="R47" s="245">
        <f>(SUM('1.  LRAMVA Summary'!M$53:M$58)+SUM('1.  LRAMVA Summary'!M$59:M$60)*(MONTH($E47)-1)/12)*$H47</f>
        <v>0</v>
      </c>
      <c r="S47" s="245">
        <f>(SUM('1.  LRAMVA Summary'!N$53:N$58)+SUM('1.  LRAMVA Summary'!N$59:N$60)*(MONTH($E47)-1)/12)*$H47</f>
        <v>0</v>
      </c>
      <c r="T47" s="245">
        <f>(SUM('1.  LRAMVA Summary'!O$53:O$58)+SUM('1.  LRAMVA Summary'!O$59:O$60)*(MONTH($E47)-1)/12)*$H47</f>
        <v>0</v>
      </c>
      <c r="U47" s="245">
        <f>(SUM('1.  LRAMVA Summary'!P$53:P$58)+SUM('1.  LRAMVA Summary'!P$59:P$60)*(MONTH($E47)-1)/12)*$H47</f>
        <v>0</v>
      </c>
      <c r="V47" s="245">
        <f>(SUM('1.  LRAMVA Summary'!Q$53:Q$58)+SUM('1.  LRAMVA Summary'!Q$59:Q$60)*(MONTH($E47)-1)/12)*$H47</f>
        <v>0</v>
      </c>
      <c r="W47" s="246">
        <f t="shared" si="10"/>
        <v>0</v>
      </c>
    </row>
    <row r="48" spans="2:23" s="9" customFormat="1">
      <c r="B48" s="228" t="s">
        <v>86</v>
      </c>
      <c r="C48" s="248">
        <v>2.18E-2</v>
      </c>
      <c r="D48" s="221"/>
      <c r="E48" s="229">
        <v>41365</v>
      </c>
      <c r="F48" s="229" t="s">
        <v>180</v>
      </c>
      <c r="G48" s="230" t="s">
        <v>66</v>
      </c>
      <c r="H48" s="247">
        <f>C$24/12</f>
        <v>1.225E-3</v>
      </c>
      <c r="I48" s="245">
        <f>(SUM('1.  LRAMVA Summary'!D$53:D$58)+SUM('1.  LRAMVA Summary'!D$59:D$60)*(MONTH($E48)-1)/12)*$H48</f>
        <v>0</v>
      </c>
      <c r="J48" s="245">
        <f>(SUM('1.  LRAMVA Summary'!E$53:E$58)+SUM('1.  LRAMVA Summary'!E$59:E$60)*(MONTH($E48)-1)/12)*$H48</f>
        <v>0</v>
      </c>
      <c r="K48" s="245">
        <f>(SUM('1.  LRAMVA Summary'!F$53:F$58)+SUM('1.  LRAMVA Summary'!F$59:F$60)*(MONTH($E48)-1)/12)*$H48</f>
        <v>0</v>
      </c>
      <c r="L48" s="245">
        <f>(SUM('1.  LRAMVA Summary'!G$53:G$58)+SUM('1.  LRAMVA Summary'!G$59:G$60)*(MONTH($E48)-1)/12)*$H48</f>
        <v>0</v>
      </c>
      <c r="M48" s="245">
        <f>(SUM('1.  LRAMVA Summary'!H$53:H$58)+SUM('1.  LRAMVA Summary'!H$59:H$60)*(MONTH($E48)-1)/12)*$H48</f>
        <v>0</v>
      </c>
      <c r="N48" s="245">
        <f>(SUM('1.  LRAMVA Summary'!I$53:I$58)+SUM('1.  LRAMVA Summary'!I$59:I$60)*(MONTH($E48)-1)/12)*$H48</f>
        <v>0</v>
      </c>
      <c r="O48" s="245">
        <f>(SUM('1.  LRAMVA Summary'!J$53:J$58)+SUM('1.  LRAMVA Summary'!J$59:J$60)*(MONTH($E48)-1)/12)*$H48</f>
        <v>0</v>
      </c>
      <c r="P48" s="245">
        <f>(SUM('1.  LRAMVA Summary'!K$53:K$58)+SUM('1.  LRAMVA Summary'!K$59:K$60)*(MONTH($E48)-1)/12)*$H48</f>
        <v>0</v>
      </c>
      <c r="Q48" s="245">
        <f>(SUM('1.  LRAMVA Summary'!L$53:L$58)+SUM('1.  LRAMVA Summary'!L$59:L$60)*(MONTH($E48)-1)/12)*$H48</f>
        <v>0</v>
      </c>
      <c r="R48" s="245">
        <f>(SUM('1.  LRAMVA Summary'!M$53:M$58)+SUM('1.  LRAMVA Summary'!M$59:M$60)*(MONTH($E48)-1)/12)*$H48</f>
        <v>0</v>
      </c>
      <c r="S48" s="245">
        <f>(SUM('1.  LRAMVA Summary'!N$53:N$58)+SUM('1.  LRAMVA Summary'!N$59:N$60)*(MONTH($E48)-1)/12)*$H48</f>
        <v>0</v>
      </c>
      <c r="T48" s="245">
        <f>(SUM('1.  LRAMVA Summary'!O$53:O$58)+SUM('1.  LRAMVA Summary'!O$59:O$60)*(MONTH($E48)-1)/12)*$H48</f>
        <v>0</v>
      </c>
      <c r="U48" s="245">
        <f>(SUM('1.  LRAMVA Summary'!P$53:P$58)+SUM('1.  LRAMVA Summary'!P$59:P$60)*(MONTH($E48)-1)/12)*$H48</f>
        <v>0</v>
      </c>
      <c r="V48" s="245">
        <f>(SUM('1.  LRAMVA Summary'!Q$53:Q$58)+SUM('1.  LRAMVA Summary'!Q$59:Q$60)*(MONTH($E48)-1)/12)*$H48</f>
        <v>0</v>
      </c>
      <c r="W48" s="246">
        <f t="shared" si="10"/>
        <v>0</v>
      </c>
    </row>
    <row r="49" spans="1:23" s="9" customFormat="1">
      <c r="B49" s="228" t="s">
        <v>87</v>
      </c>
      <c r="C49" s="248">
        <v>2.18E-2</v>
      </c>
      <c r="D49" s="221"/>
      <c r="E49" s="229">
        <v>41395</v>
      </c>
      <c r="F49" s="229" t="s">
        <v>180</v>
      </c>
      <c r="G49" s="230" t="s">
        <v>66</v>
      </c>
      <c r="H49" s="244">
        <f>C$24/12</f>
        <v>1.225E-3</v>
      </c>
      <c r="I49" s="245">
        <f>(SUM('1.  LRAMVA Summary'!D$53:D$58)+SUM('1.  LRAMVA Summary'!D$59:D$60)*(MONTH($E49)-1)/12)*$H49</f>
        <v>0</v>
      </c>
      <c r="J49" s="245">
        <f>(SUM('1.  LRAMVA Summary'!E$53:E$58)+SUM('1.  LRAMVA Summary'!E$59:E$60)*(MONTH($E49)-1)/12)*$H49</f>
        <v>0</v>
      </c>
      <c r="K49" s="245">
        <f>(SUM('1.  LRAMVA Summary'!F$53:F$58)+SUM('1.  LRAMVA Summary'!F$59:F$60)*(MONTH($E49)-1)/12)*$H49</f>
        <v>0</v>
      </c>
      <c r="L49" s="245">
        <f>(SUM('1.  LRAMVA Summary'!G$53:G$58)+SUM('1.  LRAMVA Summary'!G$59:G$60)*(MONTH($E49)-1)/12)*$H49</f>
        <v>0</v>
      </c>
      <c r="M49" s="245">
        <f>(SUM('1.  LRAMVA Summary'!H$53:H$58)+SUM('1.  LRAMVA Summary'!H$59:H$60)*(MONTH($E49)-1)/12)*$H49</f>
        <v>0</v>
      </c>
      <c r="N49" s="245">
        <f>(SUM('1.  LRAMVA Summary'!I$53:I$58)+SUM('1.  LRAMVA Summary'!I$59:I$60)*(MONTH($E49)-1)/12)*$H49</f>
        <v>0</v>
      </c>
      <c r="O49" s="245">
        <f>(SUM('1.  LRAMVA Summary'!J$53:J$58)+SUM('1.  LRAMVA Summary'!J$59:J$60)*(MONTH($E49)-1)/12)*$H49</f>
        <v>0</v>
      </c>
      <c r="P49" s="245">
        <f>(SUM('1.  LRAMVA Summary'!K$53:K$58)+SUM('1.  LRAMVA Summary'!K$59:K$60)*(MONTH($E49)-1)/12)*$H49</f>
        <v>0</v>
      </c>
      <c r="Q49" s="245">
        <f>(SUM('1.  LRAMVA Summary'!L$53:L$58)+SUM('1.  LRAMVA Summary'!L$59:L$60)*(MONTH($E49)-1)/12)*$H49</f>
        <v>0</v>
      </c>
      <c r="R49" s="245">
        <f>(SUM('1.  LRAMVA Summary'!M$53:M$58)+SUM('1.  LRAMVA Summary'!M$59:M$60)*(MONTH($E49)-1)/12)*$H49</f>
        <v>0</v>
      </c>
      <c r="S49" s="245">
        <f>(SUM('1.  LRAMVA Summary'!N$53:N$58)+SUM('1.  LRAMVA Summary'!N$59:N$60)*(MONTH($E49)-1)/12)*$H49</f>
        <v>0</v>
      </c>
      <c r="T49" s="245">
        <f>(SUM('1.  LRAMVA Summary'!O$53:O$58)+SUM('1.  LRAMVA Summary'!O$59:O$60)*(MONTH($E49)-1)/12)*$H49</f>
        <v>0</v>
      </c>
      <c r="U49" s="245">
        <f>(SUM('1.  LRAMVA Summary'!P$53:P$58)+SUM('1.  LRAMVA Summary'!P$59:P$60)*(MONTH($E49)-1)/12)*$H49</f>
        <v>0</v>
      </c>
      <c r="V49" s="245">
        <f>(SUM('1.  LRAMVA Summary'!Q$53:Q$58)+SUM('1.  LRAMVA Summary'!Q$59:Q$60)*(MONTH($E49)-1)/12)*$H49</f>
        <v>0</v>
      </c>
      <c r="W49" s="246">
        <f t="shared" si="10"/>
        <v>0</v>
      </c>
    </row>
    <row r="50" spans="1:23" s="9" customFormat="1">
      <c r="B50" s="228" t="s">
        <v>88</v>
      </c>
      <c r="C50" s="248">
        <v>2.18E-2</v>
      </c>
      <c r="D50" s="221"/>
      <c r="E50" s="229">
        <v>41426</v>
      </c>
      <c r="F50" s="229" t="s">
        <v>180</v>
      </c>
      <c r="G50" s="230" t="s">
        <v>66</v>
      </c>
      <c r="H50" s="244">
        <f>C$24/12</f>
        <v>1.225E-3</v>
      </c>
      <c r="I50" s="245">
        <f>(SUM('1.  LRAMVA Summary'!D$53:D$58)+SUM('1.  LRAMVA Summary'!D$59:D$60)*(MONTH($E50)-1)/12)*$H50</f>
        <v>0</v>
      </c>
      <c r="J50" s="245">
        <f>(SUM('1.  LRAMVA Summary'!E$53:E$58)+SUM('1.  LRAMVA Summary'!E$59:E$60)*(MONTH($E50)-1)/12)*$H50</f>
        <v>0</v>
      </c>
      <c r="K50" s="245">
        <f>(SUM('1.  LRAMVA Summary'!F$53:F$58)+SUM('1.  LRAMVA Summary'!F$59:F$60)*(MONTH($E50)-1)/12)*$H50</f>
        <v>0</v>
      </c>
      <c r="L50" s="245">
        <f>(SUM('1.  LRAMVA Summary'!G$53:G$58)+SUM('1.  LRAMVA Summary'!G$59:G$60)*(MONTH($E50)-1)/12)*$H50</f>
        <v>0</v>
      </c>
      <c r="M50" s="245">
        <f>(SUM('1.  LRAMVA Summary'!H$53:H$58)+SUM('1.  LRAMVA Summary'!H$59:H$60)*(MONTH($E50)-1)/12)*$H50</f>
        <v>0</v>
      </c>
      <c r="N50" s="245">
        <f>(SUM('1.  LRAMVA Summary'!I$53:I$58)+SUM('1.  LRAMVA Summary'!I$59:I$60)*(MONTH($E50)-1)/12)*$H50</f>
        <v>0</v>
      </c>
      <c r="O50" s="245">
        <f>(SUM('1.  LRAMVA Summary'!J$53:J$58)+SUM('1.  LRAMVA Summary'!J$59:J$60)*(MONTH($E50)-1)/12)*$H50</f>
        <v>0</v>
      </c>
      <c r="P50" s="245">
        <f>(SUM('1.  LRAMVA Summary'!K$53:K$58)+SUM('1.  LRAMVA Summary'!K$59:K$60)*(MONTH($E50)-1)/12)*$H50</f>
        <v>0</v>
      </c>
      <c r="Q50" s="245">
        <f>(SUM('1.  LRAMVA Summary'!L$53:L$58)+SUM('1.  LRAMVA Summary'!L$59:L$60)*(MONTH($E50)-1)/12)*$H50</f>
        <v>0</v>
      </c>
      <c r="R50" s="245">
        <f>(SUM('1.  LRAMVA Summary'!M$53:M$58)+SUM('1.  LRAMVA Summary'!M$59:M$60)*(MONTH($E50)-1)/12)*$H50</f>
        <v>0</v>
      </c>
      <c r="S50" s="245">
        <f>(SUM('1.  LRAMVA Summary'!N$53:N$58)+SUM('1.  LRAMVA Summary'!N$59:N$60)*(MONTH($E50)-1)/12)*$H50</f>
        <v>0</v>
      </c>
      <c r="T50" s="245">
        <f>(SUM('1.  LRAMVA Summary'!O$53:O$58)+SUM('1.  LRAMVA Summary'!O$59:O$60)*(MONTH($E50)-1)/12)*$H50</f>
        <v>0</v>
      </c>
      <c r="U50" s="245">
        <f>(SUM('1.  LRAMVA Summary'!P$53:P$58)+SUM('1.  LRAMVA Summary'!P$59:P$60)*(MONTH($E50)-1)/12)*$H50</f>
        <v>0</v>
      </c>
      <c r="V50" s="245">
        <f>(SUM('1.  LRAMVA Summary'!Q$53:Q$58)+SUM('1.  LRAMVA Summary'!Q$59:Q$60)*(MONTH($E50)-1)/12)*$H50</f>
        <v>0</v>
      </c>
      <c r="W50" s="246">
        <f t="shared" si="10"/>
        <v>0</v>
      </c>
    </row>
    <row r="51" spans="1:23" s="9" customFormat="1">
      <c r="B51" s="228" t="s">
        <v>89</v>
      </c>
      <c r="C51" s="248"/>
      <c r="D51" s="221"/>
      <c r="E51" s="229">
        <v>41456</v>
      </c>
      <c r="F51" s="229" t="s">
        <v>180</v>
      </c>
      <c r="G51" s="230" t="s">
        <v>68</v>
      </c>
      <c r="H51" s="247">
        <f>C$25/12</f>
        <v>1.225E-3</v>
      </c>
      <c r="I51" s="245">
        <f>(SUM('1.  LRAMVA Summary'!D$53:D$58)+SUM('1.  LRAMVA Summary'!D$59:D$60)*(MONTH($E51)-1)/12)*$H51</f>
        <v>0</v>
      </c>
      <c r="J51" s="245">
        <f>(SUM('1.  LRAMVA Summary'!E$53:E$58)+SUM('1.  LRAMVA Summary'!E$59:E$60)*(MONTH($E51)-1)/12)*$H51</f>
        <v>0</v>
      </c>
      <c r="K51" s="245">
        <f>(SUM('1.  LRAMVA Summary'!F$53:F$58)+SUM('1.  LRAMVA Summary'!F$59:F$60)*(MONTH($E51)-1)/12)*$H51</f>
        <v>0</v>
      </c>
      <c r="L51" s="245">
        <f>(SUM('1.  LRAMVA Summary'!G$53:G$58)+SUM('1.  LRAMVA Summary'!G$59:G$60)*(MONTH($E51)-1)/12)*$H51</f>
        <v>0</v>
      </c>
      <c r="M51" s="245">
        <f>(SUM('1.  LRAMVA Summary'!H$53:H$58)+SUM('1.  LRAMVA Summary'!H$59:H$60)*(MONTH($E51)-1)/12)*$H51</f>
        <v>0</v>
      </c>
      <c r="N51" s="245">
        <f>(SUM('1.  LRAMVA Summary'!I$53:I$58)+SUM('1.  LRAMVA Summary'!I$59:I$60)*(MONTH($E51)-1)/12)*$H51</f>
        <v>0</v>
      </c>
      <c r="O51" s="245">
        <f>(SUM('1.  LRAMVA Summary'!J$53:J$58)+SUM('1.  LRAMVA Summary'!J$59:J$60)*(MONTH($E51)-1)/12)*$H51</f>
        <v>0</v>
      </c>
      <c r="P51" s="245">
        <f>(SUM('1.  LRAMVA Summary'!K$53:K$58)+SUM('1.  LRAMVA Summary'!K$59:K$60)*(MONTH($E51)-1)/12)*$H51</f>
        <v>0</v>
      </c>
      <c r="Q51" s="245">
        <f>(SUM('1.  LRAMVA Summary'!L$53:L$58)+SUM('1.  LRAMVA Summary'!L$59:L$60)*(MONTH($E51)-1)/12)*$H51</f>
        <v>0</v>
      </c>
      <c r="R51" s="245">
        <f>(SUM('1.  LRAMVA Summary'!M$53:M$58)+SUM('1.  LRAMVA Summary'!M$59:M$60)*(MONTH($E51)-1)/12)*$H51</f>
        <v>0</v>
      </c>
      <c r="S51" s="245">
        <f>(SUM('1.  LRAMVA Summary'!N$53:N$58)+SUM('1.  LRAMVA Summary'!N$59:N$60)*(MONTH($E51)-1)/12)*$H51</f>
        <v>0</v>
      </c>
      <c r="T51" s="245">
        <f>(SUM('1.  LRAMVA Summary'!O$53:O$58)+SUM('1.  LRAMVA Summary'!O$59:O$60)*(MONTH($E51)-1)/12)*$H51</f>
        <v>0</v>
      </c>
      <c r="U51" s="245">
        <f>(SUM('1.  LRAMVA Summary'!P$53:P$58)+SUM('1.  LRAMVA Summary'!P$59:P$60)*(MONTH($E51)-1)/12)*$H51</f>
        <v>0</v>
      </c>
      <c r="V51" s="245">
        <f>(SUM('1.  LRAMVA Summary'!Q$53:Q$58)+SUM('1.  LRAMVA Summary'!Q$59:Q$60)*(MONTH($E51)-1)/12)*$H51</f>
        <v>0</v>
      </c>
      <c r="W51" s="246">
        <f t="shared" si="10"/>
        <v>0</v>
      </c>
    </row>
    <row r="52" spans="1:23" s="9" customFormat="1">
      <c r="B52" s="228" t="s">
        <v>91</v>
      </c>
      <c r="C52" s="248"/>
      <c r="D52" s="221"/>
      <c r="E52" s="229">
        <v>41487</v>
      </c>
      <c r="F52" s="229" t="s">
        <v>180</v>
      </c>
      <c r="G52" s="230" t="s">
        <v>68</v>
      </c>
      <c r="H52" s="244">
        <f>C$25/12</f>
        <v>1.225E-3</v>
      </c>
      <c r="I52" s="245">
        <f>(SUM('1.  LRAMVA Summary'!D$53:D$58)+SUM('1.  LRAMVA Summary'!D$59:D$60)*(MONTH($E52)-1)/12)*$H52</f>
        <v>0</v>
      </c>
      <c r="J52" s="245">
        <f>(SUM('1.  LRAMVA Summary'!E$53:E$58)+SUM('1.  LRAMVA Summary'!E$59:E$60)*(MONTH($E52)-1)/12)*$H52</f>
        <v>0</v>
      </c>
      <c r="K52" s="245">
        <f>(SUM('1.  LRAMVA Summary'!F$53:F$58)+SUM('1.  LRAMVA Summary'!F$59:F$60)*(MONTH($E52)-1)/12)*$H52</f>
        <v>0</v>
      </c>
      <c r="L52" s="245">
        <f>(SUM('1.  LRAMVA Summary'!G$53:G$58)+SUM('1.  LRAMVA Summary'!G$59:G$60)*(MONTH($E52)-1)/12)*$H52</f>
        <v>0</v>
      </c>
      <c r="M52" s="245">
        <f>(SUM('1.  LRAMVA Summary'!H$53:H$58)+SUM('1.  LRAMVA Summary'!H$59:H$60)*(MONTH($E52)-1)/12)*$H52</f>
        <v>0</v>
      </c>
      <c r="N52" s="245">
        <f>(SUM('1.  LRAMVA Summary'!I$53:I$58)+SUM('1.  LRAMVA Summary'!I$59:I$60)*(MONTH($E52)-1)/12)*$H52</f>
        <v>0</v>
      </c>
      <c r="O52" s="245">
        <f>(SUM('1.  LRAMVA Summary'!J$53:J$58)+SUM('1.  LRAMVA Summary'!J$59:J$60)*(MONTH($E52)-1)/12)*$H52</f>
        <v>0</v>
      </c>
      <c r="P52" s="245">
        <f>(SUM('1.  LRAMVA Summary'!K$53:K$58)+SUM('1.  LRAMVA Summary'!K$59:K$60)*(MONTH($E52)-1)/12)*$H52</f>
        <v>0</v>
      </c>
      <c r="Q52" s="245">
        <f>(SUM('1.  LRAMVA Summary'!L$53:L$58)+SUM('1.  LRAMVA Summary'!L$59:L$60)*(MONTH($E52)-1)/12)*$H52</f>
        <v>0</v>
      </c>
      <c r="R52" s="245">
        <f>(SUM('1.  LRAMVA Summary'!M$53:M$58)+SUM('1.  LRAMVA Summary'!M$59:M$60)*(MONTH($E52)-1)/12)*$H52</f>
        <v>0</v>
      </c>
      <c r="S52" s="245">
        <f>(SUM('1.  LRAMVA Summary'!N$53:N$58)+SUM('1.  LRAMVA Summary'!N$59:N$60)*(MONTH($E52)-1)/12)*$H52</f>
        <v>0</v>
      </c>
      <c r="T52" s="245">
        <f>(SUM('1.  LRAMVA Summary'!O$53:O$58)+SUM('1.  LRAMVA Summary'!O$59:O$60)*(MONTH($E52)-1)/12)*$H52</f>
        <v>0</v>
      </c>
      <c r="U52" s="245">
        <f>(SUM('1.  LRAMVA Summary'!P$53:P$58)+SUM('1.  LRAMVA Summary'!P$59:P$60)*(MONTH($E52)-1)/12)*$H52</f>
        <v>0</v>
      </c>
      <c r="V52" s="245">
        <f>(SUM('1.  LRAMVA Summary'!Q$53:Q$58)+SUM('1.  LRAMVA Summary'!Q$59:Q$60)*(MONTH($E52)-1)/12)*$H52</f>
        <v>0</v>
      </c>
      <c r="W52" s="246">
        <f t="shared" si="10"/>
        <v>0</v>
      </c>
    </row>
    <row r="53" spans="1:23" s="9" customFormat="1">
      <c r="B53" s="228" t="s">
        <v>90</v>
      </c>
      <c r="C53" s="248"/>
      <c r="D53" s="221"/>
      <c r="E53" s="229">
        <v>41518</v>
      </c>
      <c r="F53" s="229" t="s">
        <v>180</v>
      </c>
      <c r="G53" s="230" t="s">
        <v>68</v>
      </c>
      <c r="H53" s="244">
        <f>C$25/12</f>
        <v>1.225E-3</v>
      </c>
      <c r="I53" s="245">
        <f>(SUM('1.  LRAMVA Summary'!D$53:D$58)+SUM('1.  LRAMVA Summary'!D$59:D$60)*(MONTH($E53)-1)/12)*$H53</f>
        <v>0</v>
      </c>
      <c r="J53" s="245">
        <f>(SUM('1.  LRAMVA Summary'!E$53:E$58)+SUM('1.  LRAMVA Summary'!E$59:E$60)*(MONTH($E53)-1)/12)*$H53</f>
        <v>0</v>
      </c>
      <c r="K53" s="245">
        <f>(SUM('1.  LRAMVA Summary'!F$53:F$58)+SUM('1.  LRAMVA Summary'!F$59:F$60)*(MONTH($E53)-1)/12)*$H53</f>
        <v>0</v>
      </c>
      <c r="L53" s="245">
        <f>(SUM('1.  LRAMVA Summary'!G$53:G$58)+SUM('1.  LRAMVA Summary'!G$59:G$60)*(MONTH($E53)-1)/12)*$H53</f>
        <v>0</v>
      </c>
      <c r="M53" s="245">
        <f>(SUM('1.  LRAMVA Summary'!H$53:H$58)+SUM('1.  LRAMVA Summary'!H$59:H$60)*(MONTH($E53)-1)/12)*$H53</f>
        <v>0</v>
      </c>
      <c r="N53" s="245">
        <f>(SUM('1.  LRAMVA Summary'!I$53:I$58)+SUM('1.  LRAMVA Summary'!I$59:I$60)*(MONTH($E53)-1)/12)*$H53</f>
        <v>0</v>
      </c>
      <c r="O53" s="245">
        <f>(SUM('1.  LRAMVA Summary'!J$53:J$58)+SUM('1.  LRAMVA Summary'!J$59:J$60)*(MONTH($E53)-1)/12)*$H53</f>
        <v>0</v>
      </c>
      <c r="P53" s="245">
        <f>(SUM('1.  LRAMVA Summary'!K$53:K$58)+SUM('1.  LRAMVA Summary'!K$59:K$60)*(MONTH($E53)-1)/12)*$H53</f>
        <v>0</v>
      </c>
      <c r="Q53" s="245">
        <f>(SUM('1.  LRAMVA Summary'!L$53:L$58)+SUM('1.  LRAMVA Summary'!L$59:L$60)*(MONTH($E53)-1)/12)*$H53</f>
        <v>0</v>
      </c>
      <c r="R53" s="245">
        <f>(SUM('1.  LRAMVA Summary'!M$53:M$58)+SUM('1.  LRAMVA Summary'!M$59:M$60)*(MONTH($E53)-1)/12)*$H53</f>
        <v>0</v>
      </c>
      <c r="S53" s="245">
        <f>(SUM('1.  LRAMVA Summary'!N$53:N$58)+SUM('1.  LRAMVA Summary'!N$59:N$60)*(MONTH($E53)-1)/12)*$H53</f>
        <v>0</v>
      </c>
      <c r="T53" s="245">
        <f>(SUM('1.  LRAMVA Summary'!O$53:O$58)+SUM('1.  LRAMVA Summary'!O$59:O$60)*(MONTH($E53)-1)/12)*$H53</f>
        <v>0</v>
      </c>
      <c r="U53" s="245">
        <f>(SUM('1.  LRAMVA Summary'!P$53:P$58)+SUM('1.  LRAMVA Summary'!P$59:P$60)*(MONTH($E53)-1)/12)*$H53</f>
        <v>0</v>
      </c>
      <c r="V53" s="245">
        <f>(SUM('1.  LRAMVA Summary'!Q$53:Q$58)+SUM('1.  LRAMVA Summary'!Q$59:Q$60)*(MONTH($E53)-1)/12)*$H53</f>
        <v>0</v>
      </c>
      <c r="W53" s="246">
        <f t="shared" si="10"/>
        <v>0</v>
      </c>
    </row>
    <row r="54" spans="1:23" s="9" customFormat="1">
      <c r="B54" s="250" t="s">
        <v>92</v>
      </c>
      <c r="C54" s="251"/>
      <c r="D54" s="221"/>
      <c r="E54" s="229">
        <v>41548</v>
      </c>
      <c r="F54" s="229" t="s">
        <v>180</v>
      </c>
      <c r="G54" s="230" t="s">
        <v>69</v>
      </c>
      <c r="H54" s="247">
        <f>C$26/12</f>
        <v>1.225E-3</v>
      </c>
      <c r="I54" s="245">
        <f>(SUM('1.  LRAMVA Summary'!D$53:D$58)+SUM('1.  LRAMVA Summary'!D$59:D$60)*(MONTH($E54)-1)/12)*$H54</f>
        <v>0</v>
      </c>
      <c r="J54" s="245">
        <f>(SUM('1.  LRAMVA Summary'!E$53:E$58)+SUM('1.  LRAMVA Summary'!E$59:E$60)*(MONTH($E54)-1)/12)*$H54</f>
        <v>0</v>
      </c>
      <c r="K54" s="245">
        <f>(SUM('1.  LRAMVA Summary'!F$53:F$58)+SUM('1.  LRAMVA Summary'!F$59:F$60)*(MONTH($E54)-1)/12)*$H54</f>
        <v>0</v>
      </c>
      <c r="L54" s="245">
        <f>(SUM('1.  LRAMVA Summary'!G$53:G$58)+SUM('1.  LRAMVA Summary'!G$59:G$60)*(MONTH($E54)-1)/12)*$H54</f>
        <v>0</v>
      </c>
      <c r="M54" s="245">
        <f>(SUM('1.  LRAMVA Summary'!H$53:H$58)+SUM('1.  LRAMVA Summary'!H$59:H$60)*(MONTH($E54)-1)/12)*$H54</f>
        <v>0</v>
      </c>
      <c r="N54" s="245">
        <f>(SUM('1.  LRAMVA Summary'!I$53:I$58)+SUM('1.  LRAMVA Summary'!I$59:I$60)*(MONTH($E54)-1)/12)*$H54</f>
        <v>0</v>
      </c>
      <c r="O54" s="245">
        <f>(SUM('1.  LRAMVA Summary'!J$53:J$58)+SUM('1.  LRAMVA Summary'!J$59:J$60)*(MONTH($E54)-1)/12)*$H54</f>
        <v>0</v>
      </c>
      <c r="P54" s="245">
        <f>(SUM('1.  LRAMVA Summary'!K$53:K$58)+SUM('1.  LRAMVA Summary'!K$59:K$60)*(MONTH($E54)-1)/12)*$H54</f>
        <v>0</v>
      </c>
      <c r="Q54" s="245">
        <f>(SUM('1.  LRAMVA Summary'!L$53:L$58)+SUM('1.  LRAMVA Summary'!L$59:L$60)*(MONTH($E54)-1)/12)*$H54</f>
        <v>0</v>
      </c>
      <c r="R54" s="245">
        <f>(SUM('1.  LRAMVA Summary'!M$53:M$58)+SUM('1.  LRAMVA Summary'!M$59:M$60)*(MONTH($E54)-1)/12)*$H54</f>
        <v>0</v>
      </c>
      <c r="S54" s="245">
        <f>(SUM('1.  LRAMVA Summary'!N$53:N$58)+SUM('1.  LRAMVA Summary'!N$59:N$60)*(MONTH($E54)-1)/12)*$H54</f>
        <v>0</v>
      </c>
      <c r="T54" s="245">
        <f>(SUM('1.  LRAMVA Summary'!O$53:O$58)+SUM('1.  LRAMVA Summary'!O$59:O$60)*(MONTH($E54)-1)/12)*$H54</f>
        <v>0</v>
      </c>
      <c r="U54" s="245">
        <f>(SUM('1.  LRAMVA Summary'!P$53:P$58)+SUM('1.  LRAMVA Summary'!P$59:P$60)*(MONTH($E54)-1)/12)*$H54</f>
        <v>0</v>
      </c>
      <c r="V54" s="245">
        <f>(SUM('1.  LRAMVA Summary'!Q$53:Q$58)+SUM('1.  LRAMVA Summary'!Q$59:Q$60)*(MONTH($E54)-1)/12)*$H54</f>
        <v>0</v>
      </c>
      <c r="W54" s="246">
        <f t="shared" si="10"/>
        <v>0</v>
      </c>
    </row>
    <row r="55" spans="1:23" s="9" customFormat="1">
      <c r="D55" s="221"/>
      <c r="E55" s="229">
        <v>41579</v>
      </c>
      <c r="F55" s="229" t="s">
        <v>180</v>
      </c>
      <c r="G55" s="230" t="s">
        <v>69</v>
      </c>
      <c r="H55" s="244">
        <f>C$26/12</f>
        <v>1.225E-3</v>
      </c>
      <c r="I55" s="245">
        <f>(SUM('1.  LRAMVA Summary'!D$53:D$58)+SUM('1.  LRAMVA Summary'!D$59:D$60)*(MONTH($E55)-1)/12)*$H55</f>
        <v>0</v>
      </c>
      <c r="J55" s="245">
        <f>(SUM('1.  LRAMVA Summary'!E$53:E$58)+SUM('1.  LRAMVA Summary'!E$59:E$60)*(MONTH($E55)-1)/12)*$H55</f>
        <v>0</v>
      </c>
      <c r="K55" s="245">
        <f>(SUM('1.  LRAMVA Summary'!F$53:F$58)+SUM('1.  LRAMVA Summary'!F$59:F$60)*(MONTH($E55)-1)/12)*$H55</f>
        <v>0</v>
      </c>
      <c r="L55" s="245">
        <f>(SUM('1.  LRAMVA Summary'!G$53:G$58)+SUM('1.  LRAMVA Summary'!G$59:G$60)*(MONTH($E55)-1)/12)*$H55</f>
        <v>0</v>
      </c>
      <c r="M55" s="245">
        <f>(SUM('1.  LRAMVA Summary'!H$53:H$58)+SUM('1.  LRAMVA Summary'!H$59:H$60)*(MONTH($E55)-1)/12)*$H55</f>
        <v>0</v>
      </c>
      <c r="N55" s="245">
        <f>(SUM('1.  LRAMVA Summary'!I$53:I$58)+SUM('1.  LRAMVA Summary'!I$59:I$60)*(MONTH($E55)-1)/12)*$H55</f>
        <v>0</v>
      </c>
      <c r="O55" s="245">
        <f>(SUM('1.  LRAMVA Summary'!J$53:J$58)+SUM('1.  LRAMVA Summary'!J$59:J$60)*(MONTH($E55)-1)/12)*$H55</f>
        <v>0</v>
      </c>
      <c r="P55" s="245">
        <f>(SUM('1.  LRAMVA Summary'!K$53:K$58)+SUM('1.  LRAMVA Summary'!K$59:K$60)*(MONTH($E55)-1)/12)*$H55</f>
        <v>0</v>
      </c>
      <c r="Q55" s="245">
        <f>(SUM('1.  LRAMVA Summary'!L$53:L$58)+SUM('1.  LRAMVA Summary'!L$59:L$60)*(MONTH($E55)-1)/12)*$H55</f>
        <v>0</v>
      </c>
      <c r="R55" s="245">
        <f>(SUM('1.  LRAMVA Summary'!M$53:M$58)+SUM('1.  LRAMVA Summary'!M$59:M$60)*(MONTH($E55)-1)/12)*$H55</f>
        <v>0</v>
      </c>
      <c r="S55" s="245">
        <f>(SUM('1.  LRAMVA Summary'!N$53:N$58)+SUM('1.  LRAMVA Summary'!N$59:N$60)*(MONTH($E55)-1)/12)*$H55</f>
        <v>0</v>
      </c>
      <c r="T55" s="245">
        <f>(SUM('1.  LRAMVA Summary'!O$53:O$58)+SUM('1.  LRAMVA Summary'!O$59:O$60)*(MONTH($E55)-1)/12)*$H55</f>
        <v>0</v>
      </c>
      <c r="U55" s="245">
        <f>(SUM('1.  LRAMVA Summary'!P$53:P$58)+SUM('1.  LRAMVA Summary'!P$59:P$60)*(MONTH($E55)-1)/12)*$H55</f>
        <v>0</v>
      </c>
      <c r="V55" s="245">
        <f>(SUM('1.  LRAMVA Summary'!Q$53:Q$58)+SUM('1.  LRAMVA Summary'!Q$59:Q$60)*(MONTH($E55)-1)/12)*$H55</f>
        <v>0</v>
      </c>
      <c r="W55" s="246">
        <f t="shared" si="10"/>
        <v>0</v>
      </c>
    </row>
    <row r="56" spans="1:23" s="9" customFormat="1" ht="15.6">
      <c r="B56" s="196" t="s">
        <v>183</v>
      </c>
      <c r="C56" s="27"/>
      <c r="D56" s="221"/>
      <c r="E56" s="229">
        <v>41609</v>
      </c>
      <c r="F56" s="229" t="s">
        <v>180</v>
      </c>
      <c r="G56" s="230" t="s">
        <v>69</v>
      </c>
      <c r="H56" s="244">
        <f>C$26/12</f>
        <v>1.225E-3</v>
      </c>
      <c r="I56" s="245">
        <f>(SUM('1.  LRAMVA Summary'!D$53:D$58)+SUM('1.  LRAMVA Summary'!D$59:D$60)*(MONTH($E56)-1)/12)*$H56</f>
        <v>0</v>
      </c>
      <c r="J56" s="245">
        <f>(SUM('1.  LRAMVA Summary'!E$53:E$58)+SUM('1.  LRAMVA Summary'!E$59:E$60)*(MONTH($E56)-1)/12)*$H56</f>
        <v>0</v>
      </c>
      <c r="K56" s="245">
        <f>(SUM('1.  LRAMVA Summary'!F$53:F$58)+SUM('1.  LRAMVA Summary'!F$59:F$60)*(MONTH($E56)-1)/12)*$H56</f>
        <v>0</v>
      </c>
      <c r="L56" s="245">
        <f>(SUM('1.  LRAMVA Summary'!G$53:G$58)+SUM('1.  LRAMVA Summary'!G$59:G$60)*(MONTH($E56)-1)/12)*$H56</f>
        <v>0</v>
      </c>
      <c r="M56" s="245">
        <f>(SUM('1.  LRAMVA Summary'!H$53:H$58)+SUM('1.  LRAMVA Summary'!H$59:H$60)*(MONTH($E56)-1)/12)*$H56</f>
        <v>0</v>
      </c>
      <c r="N56" s="245">
        <f>(SUM('1.  LRAMVA Summary'!I$53:I$58)+SUM('1.  LRAMVA Summary'!I$59:I$60)*(MONTH($E56)-1)/12)*$H56</f>
        <v>0</v>
      </c>
      <c r="O56" s="245">
        <f>(SUM('1.  LRAMVA Summary'!J$53:J$58)+SUM('1.  LRAMVA Summary'!J$59:J$60)*(MONTH($E56)-1)/12)*$H56</f>
        <v>0</v>
      </c>
      <c r="P56" s="245">
        <f>(SUM('1.  LRAMVA Summary'!K$53:K$58)+SUM('1.  LRAMVA Summary'!K$59:K$60)*(MONTH($E56)-1)/12)*$H56</f>
        <v>0</v>
      </c>
      <c r="Q56" s="245">
        <f>(SUM('1.  LRAMVA Summary'!L$53:L$58)+SUM('1.  LRAMVA Summary'!L$59:L$60)*(MONTH($E56)-1)/12)*$H56</f>
        <v>0</v>
      </c>
      <c r="R56" s="245">
        <f>(SUM('1.  LRAMVA Summary'!M$53:M$58)+SUM('1.  LRAMVA Summary'!M$59:M$60)*(MONTH($E56)-1)/12)*$H56</f>
        <v>0</v>
      </c>
      <c r="S56" s="245">
        <f>(SUM('1.  LRAMVA Summary'!N$53:N$58)+SUM('1.  LRAMVA Summary'!N$59:N$60)*(MONTH($E56)-1)/12)*$H56</f>
        <v>0</v>
      </c>
      <c r="T56" s="245">
        <f>(SUM('1.  LRAMVA Summary'!O$53:O$58)+SUM('1.  LRAMVA Summary'!O$59:O$60)*(MONTH($E56)-1)/12)*$H56</f>
        <v>0</v>
      </c>
      <c r="U56" s="245">
        <f>(SUM('1.  LRAMVA Summary'!P$53:P$58)+SUM('1.  LRAMVA Summary'!P$59:P$60)*(MONTH($E56)-1)/12)*$H56</f>
        <v>0</v>
      </c>
      <c r="V56" s="245">
        <f>(SUM('1.  LRAMVA Summary'!Q$53:Q$58)+SUM('1.  LRAMVA Summary'!Q$59:Q$60)*(MONTH($E56)-1)/12)*$H56</f>
        <v>0</v>
      </c>
      <c r="W56" s="246">
        <f t="shared" si="10"/>
        <v>0</v>
      </c>
    </row>
    <row r="57" spans="1:23" s="9" customFormat="1" ht="15" thickBot="1">
      <c r="B57" s="27"/>
      <c r="C57" s="27"/>
      <c r="D57" s="221"/>
      <c r="E57" s="231" t="s">
        <v>467</v>
      </c>
      <c r="F57" s="231"/>
      <c r="G57" s="232"/>
      <c r="H57" s="233"/>
      <c r="I57" s="234">
        <f>SUM(I44:I56)</f>
        <v>0</v>
      </c>
      <c r="J57" s="234">
        <f t="shared" ref="J57:O57" si="11">SUM(J44:J56)</f>
        <v>0</v>
      </c>
      <c r="K57" s="234">
        <f t="shared" si="11"/>
        <v>0</v>
      </c>
      <c r="L57" s="234">
        <f t="shared" si="11"/>
        <v>0</v>
      </c>
      <c r="M57" s="234">
        <f t="shared" si="11"/>
        <v>0</v>
      </c>
      <c r="N57" s="234">
        <f t="shared" si="11"/>
        <v>0</v>
      </c>
      <c r="O57" s="234">
        <f t="shared" si="11"/>
        <v>0</v>
      </c>
      <c r="P57" s="234">
        <f t="shared" ref="P57:V57" si="12">SUM(P44:P56)</f>
        <v>0</v>
      </c>
      <c r="Q57" s="234">
        <f t="shared" si="12"/>
        <v>0</v>
      </c>
      <c r="R57" s="234">
        <f t="shared" si="12"/>
        <v>0</v>
      </c>
      <c r="S57" s="234">
        <f t="shared" si="12"/>
        <v>0</v>
      </c>
      <c r="T57" s="234">
        <f t="shared" si="12"/>
        <v>0</v>
      </c>
      <c r="U57" s="234">
        <f t="shared" si="12"/>
        <v>0</v>
      </c>
      <c r="V57" s="234">
        <f t="shared" si="12"/>
        <v>0</v>
      </c>
      <c r="W57" s="234">
        <f>SUM(W44:W56)</f>
        <v>0</v>
      </c>
    </row>
    <row r="58" spans="1:23" s="9" customFormat="1" ht="15" thickTop="1">
      <c r="D58" s="221"/>
      <c r="E58" s="235" t="s">
        <v>67</v>
      </c>
      <c r="F58" s="235"/>
      <c r="G58" s="236"/>
      <c r="H58" s="237"/>
      <c r="I58" s="238"/>
      <c r="J58" s="238"/>
      <c r="K58" s="238"/>
      <c r="L58" s="238"/>
      <c r="M58" s="238"/>
      <c r="N58" s="238"/>
      <c r="O58" s="238"/>
      <c r="P58" s="238"/>
      <c r="Q58" s="238"/>
      <c r="R58" s="238"/>
      <c r="S58" s="238"/>
      <c r="T58" s="238"/>
      <c r="U58" s="238"/>
      <c r="V58" s="238"/>
      <c r="W58" s="239"/>
    </row>
    <row r="59" spans="1:23" s="9" customFormat="1">
      <c r="D59" s="221"/>
      <c r="E59" s="240" t="s">
        <v>430</v>
      </c>
      <c r="F59" s="240"/>
      <c r="G59" s="241"/>
      <c r="H59" s="242"/>
      <c r="I59" s="243">
        <f t="shared" ref="I59:W59" si="13">I57+I58</f>
        <v>0</v>
      </c>
      <c r="J59" s="243">
        <f t="shared" si="13"/>
        <v>0</v>
      </c>
      <c r="K59" s="243">
        <f t="shared" si="13"/>
        <v>0</v>
      </c>
      <c r="L59" s="243">
        <f t="shared" si="13"/>
        <v>0</v>
      </c>
      <c r="M59" s="243">
        <f t="shared" si="13"/>
        <v>0</v>
      </c>
      <c r="N59" s="243">
        <f t="shared" si="13"/>
        <v>0</v>
      </c>
      <c r="O59" s="243">
        <f t="shared" si="13"/>
        <v>0</v>
      </c>
      <c r="P59" s="243">
        <f t="shared" ref="P59:V59" si="14">P57+P58</f>
        <v>0</v>
      </c>
      <c r="Q59" s="243">
        <f t="shared" si="14"/>
        <v>0</v>
      </c>
      <c r="R59" s="243">
        <f t="shared" si="14"/>
        <v>0</v>
      </c>
      <c r="S59" s="243">
        <f t="shared" si="14"/>
        <v>0</v>
      </c>
      <c r="T59" s="243">
        <f t="shared" si="14"/>
        <v>0</v>
      </c>
      <c r="U59" s="243">
        <f t="shared" si="14"/>
        <v>0</v>
      </c>
      <c r="V59" s="243">
        <f t="shared" si="14"/>
        <v>0</v>
      </c>
      <c r="W59" s="243">
        <f t="shared" si="13"/>
        <v>0</v>
      </c>
    </row>
    <row r="60" spans="1:23" s="9" customFormat="1">
      <c r="D60" s="221"/>
      <c r="E60" s="229">
        <v>41640</v>
      </c>
      <c r="F60" s="229" t="s">
        <v>181</v>
      </c>
      <c r="G60" s="230" t="s">
        <v>65</v>
      </c>
      <c r="H60" s="247">
        <f>C$27/12</f>
        <v>1.225E-3</v>
      </c>
      <c r="I60" s="245">
        <f>(SUM('1.  LRAMVA Summary'!D$53:D$61)+SUM('1.  LRAMVA Summary'!D$62:D$63)*(MONTH($E60)-1)/12)*$H60</f>
        <v>0</v>
      </c>
      <c r="J60" s="245">
        <f>(SUM('1.  LRAMVA Summary'!E$53:E$61)+SUM('1.  LRAMVA Summary'!E$62:E$63)*(MONTH($E60)-1)/12)*$H60</f>
        <v>0</v>
      </c>
      <c r="K60" s="245">
        <f>(SUM('1.  LRAMVA Summary'!F$53:F$61)+SUM('1.  LRAMVA Summary'!F$62:F$63)*(MONTH($E60)-1)/12)*$H60</f>
        <v>0</v>
      </c>
      <c r="L60" s="245">
        <f>(SUM('1.  LRAMVA Summary'!G$53:G$61)+SUM('1.  LRAMVA Summary'!G$62:G$63)*(MONTH($E60)-1)/12)*$H60</f>
        <v>0</v>
      </c>
      <c r="M60" s="245">
        <f>(SUM('1.  LRAMVA Summary'!H$53:H$61)+SUM('1.  LRAMVA Summary'!H$62:H$63)*(MONTH($E60)-1)/12)*$H60</f>
        <v>0</v>
      </c>
      <c r="N60" s="245">
        <f>(SUM('1.  LRAMVA Summary'!I$53:I$61)+SUM('1.  LRAMVA Summary'!I$62:I$63)*(MONTH($E60)-1)/12)*$H60</f>
        <v>0</v>
      </c>
      <c r="O60" s="245">
        <f>(SUM('1.  LRAMVA Summary'!J$53:J$61)+SUM('1.  LRAMVA Summary'!J$62:J$63)*(MONTH($E60)-1)/12)*$H60</f>
        <v>0</v>
      </c>
      <c r="P60" s="245">
        <f>(SUM('1.  LRAMVA Summary'!K$53:K$61)+SUM('1.  LRAMVA Summary'!K$62:K$63)*(MONTH($E60)-1)/12)*$H60</f>
        <v>0</v>
      </c>
      <c r="Q60" s="245">
        <f>(SUM('1.  LRAMVA Summary'!L$53:L$61)+SUM('1.  LRAMVA Summary'!L$62:L$63)*(MONTH($E60)-1)/12)*$H60</f>
        <v>0</v>
      </c>
      <c r="R60" s="245">
        <f>(SUM('1.  LRAMVA Summary'!M$53:M$61)+SUM('1.  LRAMVA Summary'!M$62:M$63)*(MONTH($E60)-1)/12)*$H60</f>
        <v>0</v>
      </c>
      <c r="S60" s="245">
        <f>(SUM('1.  LRAMVA Summary'!N$53:N$61)+SUM('1.  LRAMVA Summary'!N$62:N$63)*(MONTH($E60)-1)/12)*$H60</f>
        <v>0</v>
      </c>
      <c r="T60" s="245">
        <f>(SUM('1.  LRAMVA Summary'!O$53:O$61)+SUM('1.  LRAMVA Summary'!O$62:O$63)*(MONTH($E60)-1)/12)*$H60</f>
        <v>0</v>
      </c>
      <c r="U60" s="245">
        <f>(SUM('1.  LRAMVA Summary'!P$53:P$61)+SUM('1.  LRAMVA Summary'!P$62:P$63)*(MONTH($E60)-1)/12)*$H60</f>
        <v>0</v>
      </c>
      <c r="V60" s="245">
        <f>(SUM('1.  LRAMVA Summary'!Q$53:Q$61)+SUM('1.  LRAMVA Summary'!Q$62:Q$63)*(MONTH($E60)-1)/12)*$H60</f>
        <v>0</v>
      </c>
      <c r="W60" s="246">
        <f>SUM(I60:V60)</f>
        <v>0</v>
      </c>
    </row>
    <row r="61" spans="1:23" s="9" customFormat="1">
      <c r="A61" s="28"/>
      <c r="E61" s="229">
        <v>41671</v>
      </c>
      <c r="F61" s="229" t="s">
        <v>181</v>
      </c>
      <c r="G61" s="230" t="s">
        <v>65</v>
      </c>
      <c r="H61" s="244">
        <f>C$27/12</f>
        <v>1.225E-3</v>
      </c>
      <c r="I61" s="245">
        <f>(SUM('1.  LRAMVA Summary'!D$53:D$61)+SUM('1.  LRAMVA Summary'!D$62:D$63)*(MONTH($E61)-1)/12)*$H61</f>
        <v>0</v>
      </c>
      <c r="J61" s="245">
        <f>(SUM('1.  LRAMVA Summary'!E$53:E$61)+SUM('1.  LRAMVA Summary'!E$62:E$63)*(MONTH($E61)-1)/12)*$H61</f>
        <v>0</v>
      </c>
      <c r="K61" s="245">
        <f>(SUM('1.  LRAMVA Summary'!F$53:F$61)+SUM('1.  LRAMVA Summary'!F$62:F$63)*(MONTH($E61)-1)/12)*$H61</f>
        <v>0</v>
      </c>
      <c r="L61" s="245">
        <f>(SUM('1.  LRAMVA Summary'!G$53:G$61)+SUM('1.  LRAMVA Summary'!G$62:G$63)*(MONTH($E61)-1)/12)*$H61</f>
        <v>0</v>
      </c>
      <c r="M61" s="245">
        <f>(SUM('1.  LRAMVA Summary'!H$53:H$61)+SUM('1.  LRAMVA Summary'!H$62:H$63)*(MONTH($E61)-1)/12)*$H61</f>
        <v>0</v>
      </c>
      <c r="N61" s="245">
        <f>(SUM('1.  LRAMVA Summary'!I$53:I$61)+SUM('1.  LRAMVA Summary'!I$62:I$63)*(MONTH($E61)-1)/12)*$H61</f>
        <v>0</v>
      </c>
      <c r="O61" s="245">
        <f>(SUM('1.  LRAMVA Summary'!J$53:J$61)+SUM('1.  LRAMVA Summary'!J$62:J$63)*(MONTH($E61)-1)/12)*$H61</f>
        <v>0</v>
      </c>
      <c r="P61" s="245">
        <f>(SUM('1.  LRAMVA Summary'!K$53:K$61)+SUM('1.  LRAMVA Summary'!K$62:K$63)*(MONTH($E61)-1)/12)*$H61</f>
        <v>0</v>
      </c>
      <c r="Q61" s="245">
        <f>(SUM('1.  LRAMVA Summary'!L$53:L$61)+SUM('1.  LRAMVA Summary'!L$62:L$63)*(MONTH($E61)-1)/12)*$H61</f>
        <v>0</v>
      </c>
      <c r="R61" s="245">
        <f>(SUM('1.  LRAMVA Summary'!M$53:M$61)+SUM('1.  LRAMVA Summary'!M$62:M$63)*(MONTH($E61)-1)/12)*$H61</f>
        <v>0</v>
      </c>
      <c r="S61" s="245">
        <f>(SUM('1.  LRAMVA Summary'!N$53:N$61)+SUM('1.  LRAMVA Summary'!N$62:N$63)*(MONTH($E61)-1)/12)*$H61</f>
        <v>0</v>
      </c>
      <c r="T61" s="245">
        <f>(SUM('1.  LRAMVA Summary'!O$53:O$61)+SUM('1.  LRAMVA Summary'!O$62:O$63)*(MONTH($E61)-1)/12)*$H61</f>
        <v>0</v>
      </c>
      <c r="U61" s="245">
        <f>(SUM('1.  LRAMVA Summary'!P$53:P$61)+SUM('1.  LRAMVA Summary'!P$62:P$63)*(MONTH($E61)-1)/12)*$H61</f>
        <v>0</v>
      </c>
      <c r="V61" s="245">
        <f>(SUM('1.  LRAMVA Summary'!Q$53:Q$61)+SUM('1.  LRAMVA Summary'!Q$62:Q$63)*(MONTH($E61)-1)/12)*$H61</f>
        <v>0</v>
      </c>
      <c r="W61" s="246">
        <f t="shared" ref="W61:W71" si="15">SUM(I61:V61)</f>
        <v>0</v>
      </c>
    </row>
    <row r="62" spans="1:23" s="9" customFormat="1">
      <c r="B62" s="68"/>
      <c r="E62" s="229">
        <v>41699</v>
      </c>
      <c r="F62" s="229" t="s">
        <v>181</v>
      </c>
      <c r="G62" s="230" t="s">
        <v>65</v>
      </c>
      <c r="H62" s="244">
        <f>C$27/12</f>
        <v>1.225E-3</v>
      </c>
      <c r="I62" s="245">
        <f>(SUM('1.  LRAMVA Summary'!D$53:D$61)+SUM('1.  LRAMVA Summary'!D$62:D$63)*(MONTH($E62)-1)/12)*$H62</f>
        <v>0</v>
      </c>
      <c r="J62" s="245">
        <f>(SUM('1.  LRAMVA Summary'!E$53:E$61)+SUM('1.  LRAMVA Summary'!E$62:E$63)*(MONTH($E62)-1)/12)*$H62</f>
        <v>0</v>
      </c>
      <c r="K62" s="245">
        <f>(SUM('1.  LRAMVA Summary'!F$53:F$61)+SUM('1.  LRAMVA Summary'!F$62:F$63)*(MONTH($E62)-1)/12)*$H62</f>
        <v>0</v>
      </c>
      <c r="L62" s="245">
        <f>(SUM('1.  LRAMVA Summary'!G$53:G$61)+SUM('1.  LRAMVA Summary'!G$62:G$63)*(MONTH($E62)-1)/12)*$H62</f>
        <v>0</v>
      </c>
      <c r="M62" s="245">
        <f>(SUM('1.  LRAMVA Summary'!H$53:H$61)+SUM('1.  LRAMVA Summary'!H$62:H$63)*(MONTH($E62)-1)/12)*$H62</f>
        <v>0</v>
      </c>
      <c r="N62" s="245">
        <f>(SUM('1.  LRAMVA Summary'!I$53:I$61)+SUM('1.  LRAMVA Summary'!I$62:I$63)*(MONTH($E62)-1)/12)*$H62</f>
        <v>0</v>
      </c>
      <c r="O62" s="245">
        <f>(SUM('1.  LRAMVA Summary'!J$53:J$61)+SUM('1.  LRAMVA Summary'!J$62:J$63)*(MONTH($E62)-1)/12)*$H62</f>
        <v>0</v>
      </c>
      <c r="P62" s="245">
        <f>(SUM('1.  LRAMVA Summary'!K$53:K$61)+SUM('1.  LRAMVA Summary'!K$62:K$63)*(MONTH($E62)-1)/12)*$H62</f>
        <v>0</v>
      </c>
      <c r="Q62" s="245">
        <f>(SUM('1.  LRAMVA Summary'!L$53:L$61)+SUM('1.  LRAMVA Summary'!L$62:L$63)*(MONTH($E62)-1)/12)*$H62</f>
        <v>0</v>
      </c>
      <c r="R62" s="245">
        <f>(SUM('1.  LRAMVA Summary'!M$53:M$61)+SUM('1.  LRAMVA Summary'!M$62:M$63)*(MONTH($E62)-1)/12)*$H62</f>
        <v>0</v>
      </c>
      <c r="S62" s="245">
        <f>(SUM('1.  LRAMVA Summary'!N$53:N$61)+SUM('1.  LRAMVA Summary'!N$62:N$63)*(MONTH($E62)-1)/12)*$H62</f>
        <v>0</v>
      </c>
      <c r="T62" s="245">
        <f>(SUM('1.  LRAMVA Summary'!O$53:O$61)+SUM('1.  LRAMVA Summary'!O$62:O$63)*(MONTH($E62)-1)/12)*$H62</f>
        <v>0</v>
      </c>
      <c r="U62" s="245">
        <f>(SUM('1.  LRAMVA Summary'!P$53:P$61)+SUM('1.  LRAMVA Summary'!P$62:P$63)*(MONTH($E62)-1)/12)*$H62</f>
        <v>0</v>
      </c>
      <c r="V62" s="245">
        <f>(SUM('1.  LRAMVA Summary'!Q$53:Q$61)+SUM('1.  LRAMVA Summary'!Q$62:Q$63)*(MONTH($E62)-1)/12)*$H62</f>
        <v>0</v>
      </c>
      <c r="W62" s="246">
        <f t="shared" si="15"/>
        <v>0</v>
      </c>
    </row>
    <row r="63" spans="1:23" s="9" customFormat="1">
      <c r="B63" s="68"/>
      <c r="E63" s="229">
        <v>41730</v>
      </c>
      <c r="F63" s="229" t="s">
        <v>181</v>
      </c>
      <c r="G63" s="230" t="s">
        <v>66</v>
      </c>
      <c r="H63" s="247">
        <f>C$28/12</f>
        <v>1.225E-3</v>
      </c>
      <c r="I63" s="245">
        <f>(SUM('1.  LRAMVA Summary'!D$53:D$61)+SUM('1.  LRAMVA Summary'!D$62:D$63)*(MONTH($E63)-1)/12)*$H63</f>
        <v>0</v>
      </c>
      <c r="J63" s="245">
        <f>(SUM('1.  LRAMVA Summary'!E$53:E$61)+SUM('1.  LRAMVA Summary'!E$62:E$63)*(MONTH($E63)-1)/12)*$H63</f>
        <v>0</v>
      </c>
      <c r="K63" s="245">
        <f>(SUM('1.  LRAMVA Summary'!F$53:F$61)+SUM('1.  LRAMVA Summary'!F$62:F$63)*(MONTH($E63)-1)/12)*$H63</f>
        <v>0</v>
      </c>
      <c r="L63" s="245">
        <f>(SUM('1.  LRAMVA Summary'!G$53:G$61)+SUM('1.  LRAMVA Summary'!G$62:G$63)*(MONTH($E63)-1)/12)*$H63</f>
        <v>0</v>
      </c>
      <c r="M63" s="245">
        <f>(SUM('1.  LRAMVA Summary'!H$53:H$61)+SUM('1.  LRAMVA Summary'!H$62:H$63)*(MONTH($E63)-1)/12)*$H63</f>
        <v>0</v>
      </c>
      <c r="N63" s="245">
        <f>(SUM('1.  LRAMVA Summary'!I$53:I$61)+SUM('1.  LRAMVA Summary'!I$62:I$63)*(MONTH($E63)-1)/12)*$H63</f>
        <v>0</v>
      </c>
      <c r="O63" s="245">
        <f>(SUM('1.  LRAMVA Summary'!J$53:J$61)+SUM('1.  LRAMVA Summary'!J$62:J$63)*(MONTH($E63)-1)/12)*$H63</f>
        <v>0</v>
      </c>
      <c r="P63" s="245">
        <f>(SUM('1.  LRAMVA Summary'!K$53:K$61)+SUM('1.  LRAMVA Summary'!K$62:K$63)*(MONTH($E63)-1)/12)*$H63</f>
        <v>0</v>
      </c>
      <c r="Q63" s="245">
        <f>(SUM('1.  LRAMVA Summary'!L$53:L$61)+SUM('1.  LRAMVA Summary'!L$62:L$63)*(MONTH($E63)-1)/12)*$H63</f>
        <v>0</v>
      </c>
      <c r="R63" s="245">
        <f>(SUM('1.  LRAMVA Summary'!M$53:M$61)+SUM('1.  LRAMVA Summary'!M$62:M$63)*(MONTH($E63)-1)/12)*$H63</f>
        <v>0</v>
      </c>
      <c r="S63" s="245">
        <f>(SUM('1.  LRAMVA Summary'!N$53:N$61)+SUM('1.  LRAMVA Summary'!N$62:N$63)*(MONTH($E63)-1)/12)*$H63</f>
        <v>0</v>
      </c>
      <c r="T63" s="245">
        <f>(SUM('1.  LRAMVA Summary'!O$53:O$61)+SUM('1.  LRAMVA Summary'!O$62:O$63)*(MONTH($E63)-1)/12)*$H63</f>
        <v>0</v>
      </c>
      <c r="U63" s="245">
        <f>(SUM('1.  LRAMVA Summary'!P$53:P$61)+SUM('1.  LRAMVA Summary'!P$62:P$63)*(MONTH($E63)-1)/12)*$H63</f>
        <v>0</v>
      </c>
      <c r="V63" s="245">
        <f>(SUM('1.  LRAMVA Summary'!Q$53:Q$61)+SUM('1.  LRAMVA Summary'!Q$62:Q$63)*(MONTH($E63)-1)/12)*$H63</f>
        <v>0</v>
      </c>
      <c r="W63" s="246">
        <f t="shared" si="15"/>
        <v>0</v>
      </c>
    </row>
    <row r="64" spans="1:23" s="9" customFormat="1">
      <c r="B64" s="68"/>
      <c r="E64" s="229">
        <v>41760</v>
      </c>
      <c r="F64" s="229" t="s">
        <v>181</v>
      </c>
      <c r="G64" s="230" t="s">
        <v>66</v>
      </c>
      <c r="H64" s="244">
        <f>C$28/12</f>
        <v>1.225E-3</v>
      </c>
      <c r="I64" s="245">
        <f>(SUM('1.  LRAMVA Summary'!D$53:D$61)+SUM('1.  LRAMVA Summary'!D$62:D$63)*(MONTH($E64)-1)/12)*$H64</f>
        <v>0</v>
      </c>
      <c r="J64" s="245">
        <f>(SUM('1.  LRAMVA Summary'!E$53:E$61)+SUM('1.  LRAMVA Summary'!E$62:E$63)*(MONTH($E64)-1)/12)*$H64</f>
        <v>0</v>
      </c>
      <c r="K64" s="245">
        <f>(SUM('1.  LRAMVA Summary'!F$53:F$61)+SUM('1.  LRAMVA Summary'!F$62:F$63)*(MONTH($E64)-1)/12)*$H64</f>
        <v>0</v>
      </c>
      <c r="L64" s="245">
        <f>(SUM('1.  LRAMVA Summary'!G$53:G$61)+SUM('1.  LRAMVA Summary'!G$62:G$63)*(MONTH($E64)-1)/12)*$H64</f>
        <v>0</v>
      </c>
      <c r="M64" s="245">
        <f>(SUM('1.  LRAMVA Summary'!H$53:H$61)+SUM('1.  LRAMVA Summary'!H$62:H$63)*(MONTH($E64)-1)/12)*$H64</f>
        <v>0</v>
      </c>
      <c r="N64" s="245">
        <f>(SUM('1.  LRAMVA Summary'!I$53:I$61)+SUM('1.  LRAMVA Summary'!I$62:I$63)*(MONTH($E64)-1)/12)*$H64</f>
        <v>0</v>
      </c>
      <c r="O64" s="245">
        <f>(SUM('1.  LRAMVA Summary'!J$53:J$61)+SUM('1.  LRAMVA Summary'!J$62:J$63)*(MONTH($E64)-1)/12)*$H64</f>
        <v>0</v>
      </c>
      <c r="P64" s="245">
        <f>(SUM('1.  LRAMVA Summary'!K$53:K$61)+SUM('1.  LRAMVA Summary'!K$62:K$63)*(MONTH($E64)-1)/12)*$H64</f>
        <v>0</v>
      </c>
      <c r="Q64" s="245">
        <f>(SUM('1.  LRAMVA Summary'!L$53:L$61)+SUM('1.  LRAMVA Summary'!L$62:L$63)*(MONTH($E64)-1)/12)*$H64</f>
        <v>0</v>
      </c>
      <c r="R64" s="245">
        <f>(SUM('1.  LRAMVA Summary'!M$53:M$61)+SUM('1.  LRAMVA Summary'!M$62:M$63)*(MONTH($E64)-1)/12)*$H64</f>
        <v>0</v>
      </c>
      <c r="S64" s="245">
        <f>(SUM('1.  LRAMVA Summary'!N$53:N$61)+SUM('1.  LRAMVA Summary'!N$62:N$63)*(MONTH($E64)-1)/12)*$H64</f>
        <v>0</v>
      </c>
      <c r="T64" s="245">
        <f>(SUM('1.  LRAMVA Summary'!O$53:O$61)+SUM('1.  LRAMVA Summary'!O$62:O$63)*(MONTH($E64)-1)/12)*$H64</f>
        <v>0</v>
      </c>
      <c r="U64" s="245">
        <f>(SUM('1.  LRAMVA Summary'!P$53:P$61)+SUM('1.  LRAMVA Summary'!P$62:P$63)*(MONTH($E64)-1)/12)*$H64</f>
        <v>0</v>
      </c>
      <c r="V64" s="245">
        <f>(SUM('1.  LRAMVA Summary'!Q$53:Q$61)+SUM('1.  LRAMVA Summary'!Q$62:Q$63)*(MONTH($E64)-1)/12)*$H64</f>
        <v>0</v>
      </c>
      <c r="W64" s="246">
        <f t="shared" si="15"/>
        <v>0</v>
      </c>
    </row>
    <row r="65" spans="2:23" s="9" customFormat="1">
      <c r="B65" s="68"/>
      <c r="E65" s="229">
        <v>41791</v>
      </c>
      <c r="F65" s="229" t="s">
        <v>181</v>
      </c>
      <c r="G65" s="230" t="s">
        <v>66</v>
      </c>
      <c r="H65" s="244">
        <f>C$28/12</f>
        <v>1.225E-3</v>
      </c>
      <c r="I65" s="245">
        <f>(SUM('1.  LRAMVA Summary'!D$53:D$61)+SUM('1.  LRAMVA Summary'!D$62:D$63)*(MONTH($E65)-1)/12)*$H65</f>
        <v>0</v>
      </c>
      <c r="J65" s="245">
        <f>(SUM('1.  LRAMVA Summary'!E$53:E$61)+SUM('1.  LRAMVA Summary'!E$62:E$63)*(MONTH($E65)-1)/12)*$H65</f>
        <v>0</v>
      </c>
      <c r="K65" s="245">
        <f>(SUM('1.  LRAMVA Summary'!F$53:F$61)+SUM('1.  LRAMVA Summary'!F$62:F$63)*(MONTH($E65)-1)/12)*$H65</f>
        <v>0</v>
      </c>
      <c r="L65" s="245">
        <f>(SUM('1.  LRAMVA Summary'!G$53:G$61)+SUM('1.  LRAMVA Summary'!G$62:G$63)*(MONTH($E65)-1)/12)*$H65</f>
        <v>0</v>
      </c>
      <c r="M65" s="245">
        <f>(SUM('1.  LRAMVA Summary'!H$53:H$61)+SUM('1.  LRAMVA Summary'!H$62:H$63)*(MONTH($E65)-1)/12)*$H65</f>
        <v>0</v>
      </c>
      <c r="N65" s="245">
        <f>(SUM('1.  LRAMVA Summary'!I$53:I$61)+SUM('1.  LRAMVA Summary'!I$62:I$63)*(MONTH($E65)-1)/12)*$H65</f>
        <v>0</v>
      </c>
      <c r="O65" s="245">
        <f>(SUM('1.  LRAMVA Summary'!J$53:J$61)+SUM('1.  LRAMVA Summary'!J$62:J$63)*(MONTH($E65)-1)/12)*$H65</f>
        <v>0</v>
      </c>
      <c r="P65" s="245">
        <f>(SUM('1.  LRAMVA Summary'!K$53:K$61)+SUM('1.  LRAMVA Summary'!K$62:K$63)*(MONTH($E65)-1)/12)*$H65</f>
        <v>0</v>
      </c>
      <c r="Q65" s="245">
        <f>(SUM('1.  LRAMVA Summary'!L$53:L$61)+SUM('1.  LRAMVA Summary'!L$62:L$63)*(MONTH($E65)-1)/12)*$H65</f>
        <v>0</v>
      </c>
      <c r="R65" s="245">
        <f>(SUM('1.  LRAMVA Summary'!M$53:M$61)+SUM('1.  LRAMVA Summary'!M$62:M$63)*(MONTH($E65)-1)/12)*$H65</f>
        <v>0</v>
      </c>
      <c r="S65" s="245">
        <f>(SUM('1.  LRAMVA Summary'!N$53:N$61)+SUM('1.  LRAMVA Summary'!N$62:N$63)*(MONTH($E65)-1)/12)*$H65</f>
        <v>0</v>
      </c>
      <c r="T65" s="245">
        <f>(SUM('1.  LRAMVA Summary'!O$53:O$61)+SUM('1.  LRAMVA Summary'!O$62:O$63)*(MONTH($E65)-1)/12)*$H65</f>
        <v>0</v>
      </c>
      <c r="U65" s="245">
        <f>(SUM('1.  LRAMVA Summary'!P$53:P$61)+SUM('1.  LRAMVA Summary'!P$62:P$63)*(MONTH($E65)-1)/12)*$H65</f>
        <v>0</v>
      </c>
      <c r="V65" s="245">
        <f>(SUM('1.  LRAMVA Summary'!Q$53:Q$61)+SUM('1.  LRAMVA Summary'!Q$62:Q$63)*(MONTH($E65)-1)/12)*$H65</f>
        <v>0</v>
      </c>
      <c r="W65" s="246">
        <f t="shared" si="15"/>
        <v>0</v>
      </c>
    </row>
    <row r="66" spans="2:23" s="9" customFormat="1">
      <c r="B66" s="68"/>
      <c r="E66" s="229">
        <v>41821</v>
      </c>
      <c r="F66" s="229" t="s">
        <v>181</v>
      </c>
      <c r="G66" s="230" t="s">
        <v>68</v>
      </c>
      <c r="H66" s="247">
        <f>C$29/12</f>
        <v>1.225E-3</v>
      </c>
      <c r="I66" s="245">
        <f>(SUM('1.  LRAMVA Summary'!D$53:D$61)+SUM('1.  LRAMVA Summary'!D$62:D$63)*(MONTH($E66)-1)/12)*$H66</f>
        <v>0</v>
      </c>
      <c r="J66" s="245">
        <f>(SUM('1.  LRAMVA Summary'!E$53:E$61)+SUM('1.  LRAMVA Summary'!E$62:E$63)*(MONTH($E66)-1)/12)*$H66</f>
        <v>0</v>
      </c>
      <c r="K66" s="245">
        <f>(SUM('1.  LRAMVA Summary'!F$53:F$61)+SUM('1.  LRAMVA Summary'!F$62:F$63)*(MONTH($E66)-1)/12)*$H66</f>
        <v>0</v>
      </c>
      <c r="L66" s="245">
        <f>(SUM('1.  LRAMVA Summary'!G$53:G$61)+SUM('1.  LRAMVA Summary'!G$62:G$63)*(MONTH($E66)-1)/12)*$H66</f>
        <v>0</v>
      </c>
      <c r="M66" s="245">
        <f>(SUM('1.  LRAMVA Summary'!H$53:H$61)+SUM('1.  LRAMVA Summary'!H$62:H$63)*(MONTH($E66)-1)/12)*$H66</f>
        <v>0</v>
      </c>
      <c r="N66" s="245">
        <f>(SUM('1.  LRAMVA Summary'!I$53:I$61)+SUM('1.  LRAMVA Summary'!I$62:I$63)*(MONTH($E66)-1)/12)*$H66</f>
        <v>0</v>
      </c>
      <c r="O66" s="245">
        <f>(SUM('1.  LRAMVA Summary'!J$53:J$61)+SUM('1.  LRAMVA Summary'!J$62:J$63)*(MONTH($E66)-1)/12)*$H66</f>
        <v>0</v>
      </c>
      <c r="P66" s="245">
        <f>(SUM('1.  LRAMVA Summary'!K$53:K$61)+SUM('1.  LRAMVA Summary'!K$62:K$63)*(MONTH($E66)-1)/12)*$H66</f>
        <v>0</v>
      </c>
      <c r="Q66" s="245">
        <f>(SUM('1.  LRAMVA Summary'!L$53:L$61)+SUM('1.  LRAMVA Summary'!L$62:L$63)*(MONTH($E66)-1)/12)*$H66</f>
        <v>0</v>
      </c>
      <c r="R66" s="245">
        <f>(SUM('1.  LRAMVA Summary'!M$53:M$61)+SUM('1.  LRAMVA Summary'!M$62:M$63)*(MONTH($E66)-1)/12)*$H66</f>
        <v>0</v>
      </c>
      <c r="S66" s="245">
        <f>(SUM('1.  LRAMVA Summary'!N$53:N$61)+SUM('1.  LRAMVA Summary'!N$62:N$63)*(MONTH($E66)-1)/12)*$H66</f>
        <v>0</v>
      </c>
      <c r="T66" s="245">
        <f>(SUM('1.  LRAMVA Summary'!O$53:O$61)+SUM('1.  LRAMVA Summary'!O$62:O$63)*(MONTH($E66)-1)/12)*$H66</f>
        <v>0</v>
      </c>
      <c r="U66" s="245">
        <f>(SUM('1.  LRAMVA Summary'!P$53:P$61)+SUM('1.  LRAMVA Summary'!P$62:P$63)*(MONTH($E66)-1)/12)*$H66</f>
        <v>0</v>
      </c>
      <c r="V66" s="245">
        <f>(SUM('1.  LRAMVA Summary'!Q$53:Q$61)+SUM('1.  LRAMVA Summary'!Q$62:Q$63)*(MONTH($E66)-1)/12)*$H66</f>
        <v>0</v>
      </c>
      <c r="W66" s="246">
        <f t="shared" si="15"/>
        <v>0</v>
      </c>
    </row>
    <row r="67" spans="2:23" s="9" customFormat="1">
      <c r="B67" s="68"/>
      <c r="E67" s="229">
        <v>41852</v>
      </c>
      <c r="F67" s="229" t="s">
        <v>181</v>
      </c>
      <c r="G67" s="230" t="s">
        <v>68</v>
      </c>
      <c r="H67" s="244">
        <f>C$29/12</f>
        <v>1.225E-3</v>
      </c>
      <c r="I67" s="245">
        <f>(SUM('1.  LRAMVA Summary'!D$53:D$61)+SUM('1.  LRAMVA Summary'!D$62:D$63)*(MONTH($E67)-1)/12)*$H67</f>
        <v>0</v>
      </c>
      <c r="J67" s="245">
        <f>(SUM('1.  LRAMVA Summary'!E$53:E$61)+SUM('1.  LRAMVA Summary'!E$62:E$63)*(MONTH($E67)-1)/12)*$H67</f>
        <v>0</v>
      </c>
      <c r="K67" s="245">
        <f>(SUM('1.  LRAMVA Summary'!F$53:F$61)+SUM('1.  LRAMVA Summary'!F$62:F$63)*(MONTH($E67)-1)/12)*$H67</f>
        <v>0</v>
      </c>
      <c r="L67" s="245">
        <f>(SUM('1.  LRAMVA Summary'!G$53:G$61)+SUM('1.  LRAMVA Summary'!G$62:G$63)*(MONTH($E67)-1)/12)*$H67</f>
        <v>0</v>
      </c>
      <c r="M67" s="245">
        <f>(SUM('1.  LRAMVA Summary'!H$53:H$61)+SUM('1.  LRAMVA Summary'!H$62:H$63)*(MONTH($E67)-1)/12)*$H67</f>
        <v>0</v>
      </c>
      <c r="N67" s="245">
        <f>(SUM('1.  LRAMVA Summary'!I$53:I$61)+SUM('1.  LRAMVA Summary'!I$62:I$63)*(MONTH($E67)-1)/12)*$H67</f>
        <v>0</v>
      </c>
      <c r="O67" s="245">
        <f>(SUM('1.  LRAMVA Summary'!J$53:J$61)+SUM('1.  LRAMVA Summary'!J$62:J$63)*(MONTH($E67)-1)/12)*$H67</f>
        <v>0</v>
      </c>
      <c r="P67" s="245">
        <f>(SUM('1.  LRAMVA Summary'!K$53:K$61)+SUM('1.  LRAMVA Summary'!K$62:K$63)*(MONTH($E67)-1)/12)*$H67</f>
        <v>0</v>
      </c>
      <c r="Q67" s="245">
        <f>(SUM('1.  LRAMVA Summary'!L$53:L$61)+SUM('1.  LRAMVA Summary'!L$62:L$63)*(MONTH($E67)-1)/12)*$H67</f>
        <v>0</v>
      </c>
      <c r="R67" s="245">
        <f>(SUM('1.  LRAMVA Summary'!M$53:M$61)+SUM('1.  LRAMVA Summary'!M$62:M$63)*(MONTH($E67)-1)/12)*$H67</f>
        <v>0</v>
      </c>
      <c r="S67" s="245">
        <f>(SUM('1.  LRAMVA Summary'!N$53:N$61)+SUM('1.  LRAMVA Summary'!N$62:N$63)*(MONTH($E67)-1)/12)*$H67</f>
        <v>0</v>
      </c>
      <c r="T67" s="245">
        <f>(SUM('1.  LRAMVA Summary'!O$53:O$61)+SUM('1.  LRAMVA Summary'!O$62:O$63)*(MONTH($E67)-1)/12)*$H67</f>
        <v>0</v>
      </c>
      <c r="U67" s="245">
        <f>(SUM('1.  LRAMVA Summary'!P$53:P$61)+SUM('1.  LRAMVA Summary'!P$62:P$63)*(MONTH($E67)-1)/12)*$H67</f>
        <v>0</v>
      </c>
      <c r="V67" s="245">
        <f>(SUM('1.  LRAMVA Summary'!Q$53:Q$61)+SUM('1.  LRAMVA Summary'!Q$62:Q$63)*(MONTH($E67)-1)/12)*$H67</f>
        <v>0</v>
      </c>
      <c r="W67" s="246">
        <f t="shared" si="15"/>
        <v>0</v>
      </c>
    </row>
    <row r="68" spans="2:23" s="9" customFormat="1">
      <c r="B68" s="68"/>
      <c r="E68" s="229">
        <v>41883</v>
      </c>
      <c r="F68" s="229" t="s">
        <v>181</v>
      </c>
      <c r="G68" s="230" t="s">
        <v>68</v>
      </c>
      <c r="H68" s="244">
        <f>C$29/12</f>
        <v>1.225E-3</v>
      </c>
      <c r="I68" s="245">
        <f>(SUM('1.  LRAMVA Summary'!D$53:D$61)+SUM('1.  LRAMVA Summary'!D$62:D$63)*(MONTH($E68)-1)/12)*$H68</f>
        <v>0</v>
      </c>
      <c r="J68" s="245">
        <f>(SUM('1.  LRAMVA Summary'!E$53:E$61)+SUM('1.  LRAMVA Summary'!E$62:E$63)*(MONTH($E68)-1)/12)*$H68</f>
        <v>0</v>
      </c>
      <c r="K68" s="245">
        <f>(SUM('1.  LRAMVA Summary'!F$53:F$61)+SUM('1.  LRAMVA Summary'!F$62:F$63)*(MONTH($E68)-1)/12)*$H68</f>
        <v>0</v>
      </c>
      <c r="L68" s="245">
        <f>(SUM('1.  LRAMVA Summary'!G$53:G$61)+SUM('1.  LRAMVA Summary'!G$62:G$63)*(MONTH($E68)-1)/12)*$H68</f>
        <v>0</v>
      </c>
      <c r="M68" s="245">
        <f>(SUM('1.  LRAMVA Summary'!H$53:H$61)+SUM('1.  LRAMVA Summary'!H$62:H$63)*(MONTH($E68)-1)/12)*$H68</f>
        <v>0</v>
      </c>
      <c r="N68" s="245">
        <f>(SUM('1.  LRAMVA Summary'!I$53:I$61)+SUM('1.  LRAMVA Summary'!I$62:I$63)*(MONTH($E68)-1)/12)*$H68</f>
        <v>0</v>
      </c>
      <c r="O68" s="245">
        <f>(SUM('1.  LRAMVA Summary'!J$53:J$61)+SUM('1.  LRAMVA Summary'!J$62:J$63)*(MONTH($E68)-1)/12)*$H68</f>
        <v>0</v>
      </c>
      <c r="P68" s="245">
        <f>(SUM('1.  LRAMVA Summary'!K$53:K$61)+SUM('1.  LRAMVA Summary'!K$62:K$63)*(MONTH($E68)-1)/12)*$H68</f>
        <v>0</v>
      </c>
      <c r="Q68" s="245">
        <f>(SUM('1.  LRAMVA Summary'!L$53:L$61)+SUM('1.  LRAMVA Summary'!L$62:L$63)*(MONTH($E68)-1)/12)*$H68</f>
        <v>0</v>
      </c>
      <c r="R68" s="245">
        <f>(SUM('1.  LRAMVA Summary'!M$53:M$61)+SUM('1.  LRAMVA Summary'!M$62:M$63)*(MONTH($E68)-1)/12)*$H68</f>
        <v>0</v>
      </c>
      <c r="S68" s="245">
        <f>(SUM('1.  LRAMVA Summary'!N$53:N$61)+SUM('1.  LRAMVA Summary'!N$62:N$63)*(MONTH($E68)-1)/12)*$H68</f>
        <v>0</v>
      </c>
      <c r="T68" s="245">
        <f>(SUM('1.  LRAMVA Summary'!O$53:O$61)+SUM('1.  LRAMVA Summary'!O$62:O$63)*(MONTH($E68)-1)/12)*$H68</f>
        <v>0</v>
      </c>
      <c r="U68" s="245">
        <f>(SUM('1.  LRAMVA Summary'!P$53:P$61)+SUM('1.  LRAMVA Summary'!P$62:P$63)*(MONTH($E68)-1)/12)*$H68</f>
        <v>0</v>
      </c>
      <c r="V68" s="245">
        <f>(SUM('1.  LRAMVA Summary'!Q$53:Q$61)+SUM('1.  LRAMVA Summary'!Q$62:Q$63)*(MONTH($E68)-1)/12)*$H68</f>
        <v>0</v>
      </c>
      <c r="W68" s="246">
        <f t="shared" si="15"/>
        <v>0</v>
      </c>
    </row>
    <row r="69" spans="2:23" s="9" customFormat="1">
      <c r="B69" s="68"/>
      <c r="E69" s="229">
        <v>41913</v>
      </c>
      <c r="F69" s="229" t="s">
        <v>181</v>
      </c>
      <c r="G69" s="230" t="s">
        <v>69</v>
      </c>
      <c r="H69" s="247">
        <f>C$30/12</f>
        <v>1.225E-3</v>
      </c>
      <c r="I69" s="245">
        <f>(SUM('1.  LRAMVA Summary'!D$53:D$61)+SUM('1.  LRAMVA Summary'!D$62:D$63)*(MONTH($E69)-1)/12)*$H69</f>
        <v>0</v>
      </c>
      <c r="J69" s="245">
        <f>(SUM('1.  LRAMVA Summary'!E$53:E$61)+SUM('1.  LRAMVA Summary'!E$62:E$63)*(MONTH($E69)-1)/12)*$H69</f>
        <v>0</v>
      </c>
      <c r="K69" s="245">
        <f>(SUM('1.  LRAMVA Summary'!F$53:F$61)+SUM('1.  LRAMVA Summary'!F$62:F$63)*(MONTH($E69)-1)/12)*$H69</f>
        <v>0</v>
      </c>
      <c r="L69" s="245">
        <f>(SUM('1.  LRAMVA Summary'!G$53:G$61)+SUM('1.  LRAMVA Summary'!G$62:G$63)*(MONTH($E69)-1)/12)*$H69</f>
        <v>0</v>
      </c>
      <c r="M69" s="245">
        <f>(SUM('1.  LRAMVA Summary'!H$53:H$61)+SUM('1.  LRAMVA Summary'!H$62:H$63)*(MONTH($E69)-1)/12)*$H69</f>
        <v>0</v>
      </c>
      <c r="N69" s="245">
        <f>(SUM('1.  LRAMVA Summary'!I$53:I$61)+SUM('1.  LRAMVA Summary'!I$62:I$63)*(MONTH($E69)-1)/12)*$H69</f>
        <v>0</v>
      </c>
      <c r="O69" s="245">
        <f>(SUM('1.  LRAMVA Summary'!J$53:J$61)+SUM('1.  LRAMVA Summary'!J$62:J$63)*(MONTH($E69)-1)/12)*$H69</f>
        <v>0</v>
      </c>
      <c r="P69" s="245">
        <f>(SUM('1.  LRAMVA Summary'!K$53:K$61)+SUM('1.  LRAMVA Summary'!K$62:K$63)*(MONTH($E69)-1)/12)*$H69</f>
        <v>0</v>
      </c>
      <c r="Q69" s="245">
        <f>(SUM('1.  LRAMVA Summary'!L$53:L$61)+SUM('1.  LRAMVA Summary'!L$62:L$63)*(MONTH($E69)-1)/12)*$H69</f>
        <v>0</v>
      </c>
      <c r="R69" s="245">
        <f>(SUM('1.  LRAMVA Summary'!M$53:M$61)+SUM('1.  LRAMVA Summary'!M$62:M$63)*(MONTH($E69)-1)/12)*$H69</f>
        <v>0</v>
      </c>
      <c r="S69" s="245">
        <f>(SUM('1.  LRAMVA Summary'!N$53:N$61)+SUM('1.  LRAMVA Summary'!N$62:N$63)*(MONTH($E69)-1)/12)*$H69</f>
        <v>0</v>
      </c>
      <c r="T69" s="245">
        <f>(SUM('1.  LRAMVA Summary'!O$53:O$61)+SUM('1.  LRAMVA Summary'!O$62:O$63)*(MONTH($E69)-1)/12)*$H69</f>
        <v>0</v>
      </c>
      <c r="U69" s="245">
        <f>(SUM('1.  LRAMVA Summary'!P$53:P$61)+SUM('1.  LRAMVA Summary'!P$62:P$63)*(MONTH($E69)-1)/12)*$H69</f>
        <v>0</v>
      </c>
      <c r="V69" s="245">
        <f>(SUM('1.  LRAMVA Summary'!Q$53:Q$61)+SUM('1.  LRAMVA Summary'!Q$62:Q$63)*(MONTH($E69)-1)/12)*$H69</f>
        <v>0</v>
      </c>
      <c r="W69" s="246">
        <f t="shared" si="15"/>
        <v>0</v>
      </c>
    </row>
    <row r="70" spans="2:23" s="9" customFormat="1">
      <c r="B70" s="68"/>
      <c r="E70" s="229">
        <v>41944</v>
      </c>
      <c r="F70" s="229" t="s">
        <v>181</v>
      </c>
      <c r="G70" s="230" t="s">
        <v>69</v>
      </c>
      <c r="H70" s="244">
        <f>C$30/12</f>
        <v>1.225E-3</v>
      </c>
      <c r="I70" s="245">
        <f>(SUM('1.  LRAMVA Summary'!D$53:D$61)+SUM('1.  LRAMVA Summary'!D$62:D$63)*(MONTH($E70)-1)/12)*$H70</f>
        <v>0</v>
      </c>
      <c r="J70" s="245">
        <f>(SUM('1.  LRAMVA Summary'!E$53:E$61)+SUM('1.  LRAMVA Summary'!E$62:E$63)*(MONTH($E70)-1)/12)*$H70</f>
        <v>0</v>
      </c>
      <c r="K70" s="245">
        <f>(SUM('1.  LRAMVA Summary'!F$53:F$61)+SUM('1.  LRAMVA Summary'!F$62:F$63)*(MONTH($E70)-1)/12)*$H70</f>
        <v>0</v>
      </c>
      <c r="L70" s="245">
        <f>(SUM('1.  LRAMVA Summary'!G$53:G$61)+SUM('1.  LRAMVA Summary'!G$62:G$63)*(MONTH($E70)-1)/12)*$H70</f>
        <v>0</v>
      </c>
      <c r="M70" s="245">
        <f>(SUM('1.  LRAMVA Summary'!H$53:H$61)+SUM('1.  LRAMVA Summary'!H$62:H$63)*(MONTH($E70)-1)/12)*$H70</f>
        <v>0</v>
      </c>
      <c r="N70" s="245">
        <f>(SUM('1.  LRAMVA Summary'!I$53:I$61)+SUM('1.  LRAMVA Summary'!I$62:I$63)*(MONTH($E70)-1)/12)*$H70</f>
        <v>0</v>
      </c>
      <c r="O70" s="245">
        <f>(SUM('1.  LRAMVA Summary'!J$53:J$61)+SUM('1.  LRAMVA Summary'!J$62:J$63)*(MONTH($E70)-1)/12)*$H70</f>
        <v>0</v>
      </c>
      <c r="P70" s="245">
        <f>(SUM('1.  LRAMVA Summary'!K$53:K$61)+SUM('1.  LRAMVA Summary'!K$62:K$63)*(MONTH($E70)-1)/12)*$H70</f>
        <v>0</v>
      </c>
      <c r="Q70" s="245">
        <f>(SUM('1.  LRAMVA Summary'!L$53:L$61)+SUM('1.  LRAMVA Summary'!L$62:L$63)*(MONTH($E70)-1)/12)*$H70</f>
        <v>0</v>
      </c>
      <c r="R70" s="245">
        <f>(SUM('1.  LRAMVA Summary'!M$53:M$61)+SUM('1.  LRAMVA Summary'!M$62:M$63)*(MONTH($E70)-1)/12)*$H70</f>
        <v>0</v>
      </c>
      <c r="S70" s="245">
        <f>(SUM('1.  LRAMVA Summary'!N$53:N$61)+SUM('1.  LRAMVA Summary'!N$62:N$63)*(MONTH($E70)-1)/12)*$H70</f>
        <v>0</v>
      </c>
      <c r="T70" s="245">
        <f>(SUM('1.  LRAMVA Summary'!O$53:O$61)+SUM('1.  LRAMVA Summary'!O$62:O$63)*(MONTH($E70)-1)/12)*$H70</f>
        <v>0</v>
      </c>
      <c r="U70" s="245">
        <f>(SUM('1.  LRAMVA Summary'!P$53:P$61)+SUM('1.  LRAMVA Summary'!P$62:P$63)*(MONTH($E70)-1)/12)*$H70</f>
        <v>0</v>
      </c>
      <c r="V70" s="245">
        <f>(SUM('1.  LRAMVA Summary'!Q$53:Q$61)+SUM('1.  LRAMVA Summary'!Q$62:Q$63)*(MONTH($E70)-1)/12)*$H70</f>
        <v>0</v>
      </c>
      <c r="W70" s="246">
        <f t="shared" si="15"/>
        <v>0</v>
      </c>
    </row>
    <row r="71" spans="2:23" s="9" customFormat="1">
      <c r="B71" s="68"/>
      <c r="E71" s="229">
        <v>41974</v>
      </c>
      <c r="F71" s="229" t="s">
        <v>181</v>
      </c>
      <c r="G71" s="230" t="s">
        <v>69</v>
      </c>
      <c r="H71" s="244">
        <f>C$30/12</f>
        <v>1.225E-3</v>
      </c>
      <c r="I71" s="245">
        <f>(SUM('1.  LRAMVA Summary'!D$53:D$61)+SUM('1.  LRAMVA Summary'!D$62:D$63)*(MONTH($E71)-1)/12)*$H71</f>
        <v>0</v>
      </c>
      <c r="J71" s="245">
        <f>(SUM('1.  LRAMVA Summary'!E$53:E$61)+SUM('1.  LRAMVA Summary'!E$62:E$63)*(MONTH($E71)-1)/12)*$H71</f>
        <v>0</v>
      </c>
      <c r="K71" s="245">
        <f>(SUM('1.  LRAMVA Summary'!F$53:F$61)+SUM('1.  LRAMVA Summary'!F$62:F$63)*(MONTH($E71)-1)/12)*$H71</f>
        <v>0</v>
      </c>
      <c r="L71" s="245">
        <f>(SUM('1.  LRAMVA Summary'!G$53:G$61)+SUM('1.  LRAMVA Summary'!G$62:G$63)*(MONTH($E71)-1)/12)*$H71</f>
        <v>0</v>
      </c>
      <c r="M71" s="245">
        <f>(SUM('1.  LRAMVA Summary'!H$53:H$61)+SUM('1.  LRAMVA Summary'!H$62:H$63)*(MONTH($E71)-1)/12)*$H71</f>
        <v>0</v>
      </c>
      <c r="N71" s="245">
        <f>(SUM('1.  LRAMVA Summary'!I$53:I$61)+SUM('1.  LRAMVA Summary'!I$62:I$63)*(MONTH($E71)-1)/12)*$H71</f>
        <v>0</v>
      </c>
      <c r="O71" s="245">
        <f>(SUM('1.  LRAMVA Summary'!J$53:J$61)+SUM('1.  LRAMVA Summary'!J$62:J$63)*(MONTH($E71)-1)/12)*$H71</f>
        <v>0</v>
      </c>
      <c r="P71" s="245">
        <f>(SUM('1.  LRAMVA Summary'!K$53:K$61)+SUM('1.  LRAMVA Summary'!K$62:K$63)*(MONTH($E71)-1)/12)*$H71</f>
        <v>0</v>
      </c>
      <c r="Q71" s="245">
        <f>(SUM('1.  LRAMVA Summary'!L$53:L$61)+SUM('1.  LRAMVA Summary'!L$62:L$63)*(MONTH($E71)-1)/12)*$H71</f>
        <v>0</v>
      </c>
      <c r="R71" s="245">
        <f>(SUM('1.  LRAMVA Summary'!M$53:M$61)+SUM('1.  LRAMVA Summary'!M$62:M$63)*(MONTH($E71)-1)/12)*$H71</f>
        <v>0</v>
      </c>
      <c r="S71" s="245">
        <f>(SUM('1.  LRAMVA Summary'!N$53:N$61)+SUM('1.  LRAMVA Summary'!N$62:N$63)*(MONTH($E71)-1)/12)*$H71</f>
        <v>0</v>
      </c>
      <c r="T71" s="245">
        <f>(SUM('1.  LRAMVA Summary'!O$53:O$61)+SUM('1.  LRAMVA Summary'!O$62:O$63)*(MONTH($E71)-1)/12)*$H71</f>
        <v>0</v>
      </c>
      <c r="U71" s="245">
        <f>(SUM('1.  LRAMVA Summary'!P$53:P$61)+SUM('1.  LRAMVA Summary'!P$62:P$63)*(MONTH($E71)-1)/12)*$H71</f>
        <v>0</v>
      </c>
      <c r="V71" s="245">
        <f>(SUM('1.  LRAMVA Summary'!Q$53:Q$61)+SUM('1.  LRAMVA Summary'!Q$62:Q$63)*(MONTH($E71)-1)/12)*$H71</f>
        <v>0</v>
      </c>
      <c r="W71" s="246">
        <f t="shared" si="15"/>
        <v>0</v>
      </c>
    </row>
    <row r="72" spans="2:23" s="9" customFormat="1" ht="15" thickBot="1">
      <c r="B72" s="68"/>
      <c r="E72" s="231" t="s">
        <v>468</v>
      </c>
      <c r="F72" s="231"/>
      <c r="G72" s="232"/>
      <c r="H72" s="233"/>
      <c r="I72" s="234">
        <f>SUM(I59:I71)</f>
        <v>0</v>
      </c>
      <c r="J72" s="234">
        <f t="shared" ref="J72:V72" si="16">SUM(J59:J71)</f>
        <v>0</v>
      </c>
      <c r="K72" s="234">
        <f t="shared" si="16"/>
        <v>0</v>
      </c>
      <c r="L72" s="234">
        <f t="shared" si="16"/>
        <v>0</v>
      </c>
      <c r="M72" s="234">
        <f t="shared" si="16"/>
        <v>0</v>
      </c>
      <c r="N72" s="234">
        <f t="shared" si="16"/>
        <v>0</v>
      </c>
      <c r="O72" s="234">
        <f t="shared" si="16"/>
        <v>0</v>
      </c>
      <c r="P72" s="234">
        <f t="shared" si="16"/>
        <v>0</v>
      </c>
      <c r="Q72" s="234">
        <f t="shared" si="16"/>
        <v>0</v>
      </c>
      <c r="R72" s="234">
        <f t="shared" si="16"/>
        <v>0</v>
      </c>
      <c r="S72" s="234">
        <f t="shared" si="16"/>
        <v>0</v>
      </c>
      <c r="T72" s="234">
        <f t="shared" si="16"/>
        <v>0</v>
      </c>
      <c r="U72" s="234">
        <f t="shared" si="16"/>
        <v>0</v>
      </c>
      <c r="V72" s="234">
        <f t="shared" si="16"/>
        <v>0</v>
      </c>
      <c r="W72" s="234">
        <f>SUM(W59:W71)</f>
        <v>0</v>
      </c>
    </row>
    <row r="73" spans="2:23" s="9" customFormat="1" ht="15" thickTop="1">
      <c r="B73" s="68"/>
      <c r="E73" s="235" t="s">
        <v>67</v>
      </c>
      <c r="F73" s="235"/>
      <c r="G73" s="236"/>
      <c r="H73" s="237"/>
      <c r="I73" s="238"/>
      <c r="J73" s="238"/>
      <c r="K73" s="238"/>
      <c r="L73" s="238"/>
      <c r="M73" s="238"/>
      <c r="N73" s="238"/>
      <c r="O73" s="238"/>
      <c r="P73" s="238"/>
      <c r="Q73" s="238"/>
      <c r="R73" s="238"/>
      <c r="S73" s="238"/>
      <c r="T73" s="238"/>
      <c r="U73" s="238"/>
      <c r="V73" s="238"/>
      <c r="W73" s="239"/>
    </row>
    <row r="74" spans="2:23" s="9" customFormat="1">
      <c r="B74" s="68"/>
      <c r="E74" s="240" t="s">
        <v>431</v>
      </c>
      <c r="F74" s="240"/>
      <c r="G74" s="241"/>
      <c r="H74" s="242"/>
      <c r="I74" s="243">
        <f>I72+I73</f>
        <v>0</v>
      </c>
      <c r="J74" s="243">
        <f t="shared" ref="J74:O74" si="17">J72+J73</f>
        <v>0</v>
      </c>
      <c r="K74" s="243">
        <f t="shared" si="17"/>
        <v>0</v>
      </c>
      <c r="L74" s="243">
        <f t="shared" si="17"/>
        <v>0</v>
      </c>
      <c r="M74" s="243">
        <f t="shared" si="17"/>
        <v>0</v>
      </c>
      <c r="N74" s="243">
        <f t="shared" si="17"/>
        <v>0</v>
      </c>
      <c r="O74" s="243">
        <f t="shared" si="17"/>
        <v>0</v>
      </c>
      <c r="P74" s="243">
        <f t="shared" ref="P74:V74" si="18">P72+P73</f>
        <v>0</v>
      </c>
      <c r="Q74" s="243">
        <f t="shared" si="18"/>
        <v>0</v>
      </c>
      <c r="R74" s="243">
        <f t="shared" si="18"/>
        <v>0</v>
      </c>
      <c r="S74" s="243">
        <f t="shared" si="18"/>
        <v>0</v>
      </c>
      <c r="T74" s="243">
        <f t="shared" si="18"/>
        <v>0</v>
      </c>
      <c r="U74" s="243">
        <f t="shared" si="18"/>
        <v>0</v>
      </c>
      <c r="V74" s="243">
        <f t="shared" si="18"/>
        <v>0</v>
      </c>
      <c r="W74" s="243">
        <f>W72+W73</f>
        <v>0</v>
      </c>
    </row>
    <row r="75" spans="2:23" s="9" customFormat="1">
      <c r="B75" s="68"/>
      <c r="E75" s="229">
        <v>42005</v>
      </c>
      <c r="F75" s="229" t="s">
        <v>182</v>
      </c>
      <c r="G75" s="230" t="s">
        <v>65</v>
      </c>
      <c r="H75" s="244">
        <f>C$31/12</f>
        <v>1.225E-3</v>
      </c>
      <c r="I75" s="245">
        <f>(SUM('1.  LRAMVA Summary'!D$53:D$64)+SUM('1.  LRAMVA Summary'!D$65:D$66)*(MONTH($E75)-1)/12)*$H75</f>
        <v>0</v>
      </c>
      <c r="J75" s="245">
        <f>(SUM('1.  LRAMVA Summary'!E$53:E$64)+SUM('1.  LRAMVA Summary'!E$65:E$66)*(MONTH($E75)-1)/12)*$H75</f>
        <v>0</v>
      </c>
      <c r="K75" s="245">
        <f>(SUM('1.  LRAMVA Summary'!F$53:F$64)+SUM('1.  LRAMVA Summary'!F$65:F$66)*(MONTH($E75)-1)/12)*$H75</f>
        <v>0</v>
      </c>
      <c r="L75" s="245">
        <f>(SUM('1.  LRAMVA Summary'!G$53:G$64)+SUM('1.  LRAMVA Summary'!G$65:G$66)*(MONTH($E75)-1)/12)*$H75</f>
        <v>0</v>
      </c>
      <c r="M75" s="245">
        <f>(SUM('1.  LRAMVA Summary'!H$53:H$64)+SUM('1.  LRAMVA Summary'!H$65:H$66)*(MONTH($E75)-1)/12)*$H75</f>
        <v>0</v>
      </c>
      <c r="N75" s="245">
        <f>(SUM('1.  LRAMVA Summary'!I$53:I$64)+SUM('1.  LRAMVA Summary'!I$65:I$66)*(MONTH($E75)-1)/12)*$H75</f>
        <v>0</v>
      </c>
      <c r="O75" s="245">
        <f>(SUM('1.  LRAMVA Summary'!J$53:J$64)+SUM('1.  LRAMVA Summary'!J$65:J$66)*(MONTH($E75)-1)/12)*$H75</f>
        <v>0</v>
      </c>
      <c r="P75" s="245">
        <f>(SUM('1.  LRAMVA Summary'!K$53:K$64)+SUM('1.  LRAMVA Summary'!K$65:K$66)*(MONTH($E75)-1)/12)*$H75</f>
        <v>0</v>
      </c>
      <c r="Q75" s="245">
        <f>(SUM('1.  LRAMVA Summary'!L$53:L$64)+SUM('1.  LRAMVA Summary'!L$65:L$66)*(MONTH($E75)-1)/12)*$H75</f>
        <v>0</v>
      </c>
      <c r="R75" s="245">
        <f>(SUM('1.  LRAMVA Summary'!M$53:M$64)+SUM('1.  LRAMVA Summary'!M$65:M$66)*(MONTH($E75)-1)/12)*$H75</f>
        <v>0</v>
      </c>
      <c r="S75" s="245">
        <f>(SUM('1.  LRAMVA Summary'!N$53:N$64)+SUM('1.  LRAMVA Summary'!N$65:N$66)*(MONTH($E75)-1)/12)*$H75</f>
        <v>0</v>
      </c>
      <c r="T75" s="245">
        <f>(SUM('1.  LRAMVA Summary'!O$53:O$64)+SUM('1.  LRAMVA Summary'!O$65:O$66)*(MONTH($E75)-1)/12)*$H75</f>
        <v>0</v>
      </c>
      <c r="U75" s="245">
        <f>(SUM('1.  LRAMVA Summary'!P$53:P$64)+SUM('1.  LRAMVA Summary'!P$65:P$66)*(MONTH($E75)-1)/12)*$H75</f>
        <v>0</v>
      </c>
      <c r="V75" s="245">
        <f>(SUM('1.  LRAMVA Summary'!Q$53:Q$64)+SUM('1.  LRAMVA Summary'!Q$65:Q$66)*(MONTH($E75)-1)/12)*$H75</f>
        <v>0</v>
      </c>
      <c r="W75" s="246">
        <f>SUM(I75:V75)</f>
        <v>0</v>
      </c>
    </row>
    <row r="76" spans="2:23" s="253" customFormat="1">
      <c r="B76" s="252"/>
      <c r="E76" s="229">
        <v>42036</v>
      </c>
      <c r="F76" s="229" t="s">
        <v>182</v>
      </c>
      <c r="G76" s="230" t="s">
        <v>65</v>
      </c>
      <c r="H76" s="244">
        <f t="shared" ref="H76:H77" si="19">C$31/12</f>
        <v>1.225E-3</v>
      </c>
      <c r="I76" s="245">
        <f>(SUM('1.  LRAMVA Summary'!D$53:D$64)+SUM('1.  LRAMVA Summary'!D$65:D$66)*(MONTH($E76)-1)/12)*$H76</f>
        <v>0</v>
      </c>
      <c r="J76" s="245">
        <f>(SUM('1.  LRAMVA Summary'!E$53:E$64)+SUM('1.  LRAMVA Summary'!E$65:E$66)*(MONTH($E76)-1)/12)*$H76</f>
        <v>0</v>
      </c>
      <c r="K76" s="245">
        <f>(SUM('1.  LRAMVA Summary'!F$53:F$64)+SUM('1.  LRAMVA Summary'!F$65:F$66)*(MONTH($E76)-1)/12)*$H76</f>
        <v>0</v>
      </c>
      <c r="L76" s="245">
        <f>(SUM('1.  LRAMVA Summary'!G$53:G$64)+SUM('1.  LRAMVA Summary'!G$65:G$66)*(MONTH($E76)-1)/12)*$H76</f>
        <v>0</v>
      </c>
      <c r="M76" s="245">
        <f>(SUM('1.  LRAMVA Summary'!H$53:H$64)+SUM('1.  LRAMVA Summary'!H$65:H$66)*(MONTH($E76)-1)/12)*$H76</f>
        <v>0</v>
      </c>
      <c r="N76" s="245">
        <f>(SUM('1.  LRAMVA Summary'!I$53:I$64)+SUM('1.  LRAMVA Summary'!I$65:I$66)*(MONTH($E76)-1)/12)*$H76</f>
        <v>0</v>
      </c>
      <c r="O76" s="245">
        <f>(SUM('1.  LRAMVA Summary'!J$53:J$64)+SUM('1.  LRAMVA Summary'!J$65:J$66)*(MONTH($E76)-1)/12)*$H76</f>
        <v>0</v>
      </c>
      <c r="P76" s="245">
        <f>(SUM('1.  LRAMVA Summary'!K$53:K$64)+SUM('1.  LRAMVA Summary'!K$65:K$66)*(MONTH($E76)-1)/12)*$H76</f>
        <v>0</v>
      </c>
      <c r="Q76" s="245">
        <f>(SUM('1.  LRAMVA Summary'!L$53:L$64)+SUM('1.  LRAMVA Summary'!L$65:L$66)*(MONTH($E76)-1)/12)*$H76</f>
        <v>0</v>
      </c>
      <c r="R76" s="245">
        <f>(SUM('1.  LRAMVA Summary'!M$53:M$64)+SUM('1.  LRAMVA Summary'!M$65:M$66)*(MONTH($E76)-1)/12)*$H76</f>
        <v>0</v>
      </c>
      <c r="S76" s="245">
        <f>(SUM('1.  LRAMVA Summary'!N$53:N$64)+SUM('1.  LRAMVA Summary'!N$65:N$66)*(MONTH($E76)-1)/12)*$H76</f>
        <v>0</v>
      </c>
      <c r="T76" s="245">
        <f>(SUM('1.  LRAMVA Summary'!O$53:O$64)+SUM('1.  LRAMVA Summary'!O$65:O$66)*(MONTH($E76)-1)/12)*$H76</f>
        <v>0</v>
      </c>
      <c r="U76" s="245">
        <f>(SUM('1.  LRAMVA Summary'!P$53:P$64)+SUM('1.  LRAMVA Summary'!P$65:P$66)*(MONTH($E76)-1)/12)*$H76</f>
        <v>0</v>
      </c>
      <c r="V76" s="245">
        <f>(SUM('1.  LRAMVA Summary'!Q$53:Q$64)+SUM('1.  LRAMVA Summary'!Q$65:Q$66)*(MONTH($E76)-1)/12)*$H76</f>
        <v>0</v>
      </c>
      <c r="W76" s="246">
        <f>SUM(I76:V76)</f>
        <v>0</v>
      </c>
    </row>
    <row r="77" spans="2:23" s="9" customFormat="1">
      <c r="B77" s="68"/>
      <c r="E77" s="229">
        <v>42064</v>
      </c>
      <c r="F77" s="229" t="s">
        <v>182</v>
      </c>
      <c r="G77" s="230" t="s">
        <v>65</v>
      </c>
      <c r="H77" s="244">
        <f t="shared" si="19"/>
        <v>1.225E-3</v>
      </c>
      <c r="I77" s="245">
        <f>(SUM('1.  LRAMVA Summary'!D$53:D$64)+SUM('1.  LRAMVA Summary'!D$65:D$66)*(MONTH($E77)-1)/12)*$H77</f>
        <v>0</v>
      </c>
      <c r="J77" s="245">
        <f>(SUM('1.  LRAMVA Summary'!E$53:E$64)+SUM('1.  LRAMVA Summary'!E$65:E$66)*(MONTH($E77)-1)/12)*$H77</f>
        <v>0</v>
      </c>
      <c r="K77" s="245">
        <f>(SUM('1.  LRAMVA Summary'!F$53:F$64)+SUM('1.  LRAMVA Summary'!F$65:F$66)*(MONTH($E77)-1)/12)*$H77</f>
        <v>0</v>
      </c>
      <c r="L77" s="245">
        <f>(SUM('1.  LRAMVA Summary'!G$53:G$64)+SUM('1.  LRAMVA Summary'!G$65:G$66)*(MONTH($E77)-1)/12)*$H77</f>
        <v>0</v>
      </c>
      <c r="M77" s="245">
        <f>(SUM('1.  LRAMVA Summary'!H$53:H$64)+SUM('1.  LRAMVA Summary'!H$65:H$66)*(MONTH($E77)-1)/12)*$H77</f>
        <v>0</v>
      </c>
      <c r="N77" s="245">
        <f>(SUM('1.  LRAMVA Summary'!I$53:I$64)+SUM('1.  LRAMVA Summary'!I$65:I$66)*(MONTH($E77)-1)/12)*$H77</f>
        <v>0</v>
      </c>
      <c r="O77" s="245">
        <f>(SUM('1.  LRAMVA Summary'!J$53:J$64)+SUM('1.  LRAMVA Summary'!J$65:J$66)*(MONTH($E77)-1)/12)*$H77</f>
        <v>0</v>
      </c>
      <c r="P77" s="245">
        <f>(SUM('1.  LRAMVA Summary'!K$53:K$64)+SUM('1.  LRAMVA Summary'!K$65:K$66)*(MONTH($E77)-1)/12)*$H77</f>
        <v>0</v>
      </c>
      <c r="Q77" s="245">
        <f>(SUM('1.  LRAMVA Summary'!L$53:L$64)+SUM('1.  LRAMVA Summary'!L$65:L$66)*(MONTH($E77)-1)/12)*$H77</f>
        <v>0</v>
      </c>
      <c r="R77" s="245">
        <f>(SUM('1.  LRAMVA Summary'!M$53:M$64)+SUM('1.  LRAMVA Summary'!M$65:M$66)*(MONTH($E77)-1)/12)*$H77</f>
        <v>0</v>
      </c>
      <c r="S77" s="245">
        <f>(SUM('1.  LRAMVA Summary'!N$53:N$64)+SUM('1.  LRAMVA Summary'!N$65:N$66)*(MONTH($E77)-1)/12)*$H77</f>
        <v>0</v>
      </c>
      <c r="T77" s="245">
        <f>(SUM('1.  LRAMVA Summary'!O$53:O$64)+SUM('1.  LRAMVA Summary'!O$65:O$66)*(MONTH($E77)-1)/12)*$H77</f>
        <v>0</v>
      </c>
      <c r="U77" s="245">
        <f>(SUM('1.  LRAMVA Summary'!P$53:P$64)+SUM('1.  LRAMVA Summary'!P$65:P$66)*(MONTH($E77)-1)/12)*$H77</f>
        <v>0</v>
      </c>
      <c r="V77" s="245">
        <f>(SUM('1.  LRAMVA Summary'!Q$53:Q$64)+SUM('1.  LRAMVA Summary'!Q$65:Q$66)*(MONTH($E77)-1)/12)*$H77</f>
        <v>0</v>
      </c>
      <c r="W77" s="246">
        <f>SUM(I77:V77)</f>
        <v>0</v>
      </c>
    </row>
    <row r="78" spans="2:23" s="9" customFormat="1">
      <c r="B78" s="68"/>
      <c r="E78" s="229">
        <v>42095</v>
      </c>
      <c r="F78" s="229" t="s">
        <v>182</v>
      </c>
      <c r="G78" s="230" t="s">
        <v>66</v>
      </c>
      <c r="H78" s="244">
        <f>C$32/12</f>
        <v>9.1666666666666665E-4</v>
      </c>
      <c r="I78" s="245">
        <f>(SUM('1.  LRAMVA Summary'!D$53:D$64)+SUM('1.  LRAMVA Summary'!D$65:D$66)*(MONTH($E78)-1)/12)*$H78</f>
        <v>0</v>
      </c>
      <c r="J78" s="245">
        <f>(SUM('1.  LRAMVA Summary'!E$53:E$64)+SUM('1.  LRAMVA Summary'!E$65:E$66)*(MONTH($E78)-1)/12)*$H78</f>
        <v>0</v>
      </c>
      <c r="K78" s="245">
        <f>(SUM('1.  LRAMVA Summary'!F$53:F$64)+SUM('1.  LRAMVA Summary'!F$65:F$66)*(MONTH($E78)-1)/12)*$H78</f>
        <v>0</v>
      </c>
      <c r="L78" s="245">
        <f>(SUM('1.  LRAMVA Summary'!G$53:G$64)+SUM('1.  LRAMVA Summary'!G$65:G$66)*(MONTH($E78)-1)/12)*$H78</f>
        <v>0</v>
      </c>
      <c r="M78" s="245">
        <f>(SUM('1.  LRAMVA Summary'!H$53:H$64)+SUM('1.  LRAMVA Summary'!H$65:H$66)*(MONTH($E78)-1)/12)*$H78</f>
        <v>0</v>
      </c>
      <c r="N78" s="245">
        <f>(SUM('1.  LRAMVA Summary'!I$53:I$64)+SUM('1.  LRAMVA Summary'!I$65:I$66)*(MONTH($E78)-1)/12)*$H78</f>
        <v>0</v>
      </c>
      <c r="O78" s="245">
        <f>(SUM('1.  LRAMVA Summary'!J$53:J$64)+SUM('1.  LRAMVA Summary'!J$65:J$66)*(MONTH($E78)-1)/12)*$H78</f>
        <v>0</v>
      </c>
      <c r="P78" s="245">
        <f>(SUM('1.  LRAMVA Summary'!K$53:K$64)+SUM('1.  LRAMVA Summary'!K$65:K$66)*(MONTH($E78)-1)/12)*$H78</f>
        <v>0</v>
      </c>
      <c r="Q78" s="245">
        <f>(SUM('1.  LRAMVA Summary'!L$53:L$64)+SUM('1.  LRAMVA Summary'!L$65:L$66)*(MONTH($E78)-1)/12)*$H78</f>
        <v>0</v>
      </c>
      <c r="R78" s="245">
        <f>(SUM('1.  LRAMVA Summary'!M$53:M$64)+SUM('1.  LRAMVA Summary'!M$65:M$66)*(MONTH($E78)-1)/12)*$H78</f>
        <v>0</v>
      </c>
      <c r="S78" s="245">
        <f>(SUM('1.  LRAMVA Summary'!N$53:N$64)+SUM('1.  LRAMVA Summary'!N$65:N$66)*(MONTH($E78)-1)/12)*$H78</f>
        <v>0</v>
      </c>
      <c r="T78" s="245">
        <f>(SUM('1.  LRAMVA Summary'!O$53:O$64)+SUM('1.  LRAMVA Summary'!O$65:O$66)*(MONTH($E78)-1)/12)*$H78</f>
        <v>0</v>
      </c>
      <c r="U78" s="245">
        <f>(SUM('1.  LRAMVA Summary'!P$53:P$64)+SUM('1.  LRAMVA Summary'!P$65:P$66)*(MONTH($E78)-1)/12)*$H78</f>
        <v>0</v>
      </c>
      <c r="V78" s="245">
        <f>(SUM('1.  LRAMVA Summary'!Q$53:Q$64)+SUM('1.  LRAMVA Summary'!Q$65:Q$66)*(MONTH($E78)-1)/12)*$H78</f>
        <v>0</v>
      </c>
      <c r="W78" s="246">
        <f t="shared" ref="W78:W86" si="20">SUM(I78:V78)</f>
        <v>0</v>
      </c>
    </row>
    <row r="79" spans="2:23" s="9" customFormat="1">
      <c r="B79" s="68"/>
      <c r="E79" s="229">
        <v>42125</v>
      </c>
      <c r="F79" s="229" t="s">
        <v>182</v>
      </c>
      <c r="G79" s="230" t="s">
        <v>66</v>
      </c>
      <c r="H79" s="244">
        <f t="shared" ref="H79:H80" si="21">C$32/12</f>
        <v>9.1666666666666665E-4</v>
      </c>
      <c r="I79" s="245">
        <f>(SUM('1.  LRAMVA Summary'!D$53:D$64)+SUM('1.  LRAMVA Summary'!D$65:D$66)*(MONTH($E79)-1)/12)*$H79</f>
        <v>0</v>
      </c>
      <c r="J79" s="245">
        <f>(SUM('1.  LRAMVA Summary'!E$53:E$64)+SUM('1.  LRAMVA Summary'!E$65:E$66)*(MONTH($E79)-1)/12)*$H79</f>
        <v>0</v>
      </c>
      <c r="K79" s="245">
        <f>(SUM('1.  LRAMVA Summary'!F$53:F$64)+SUM('1.  LRAMVA Summary'!F$65:F$66)*(MONTH($E79)-1)/12)*$H79</f>
        <v>0</v>
      </c>
      <c r="L79" s="245">
        <f>(SUM('1.  LRAMVA Summary'!G$53:G$64)+SUM('1.  LRAMVA Summary'!G$65:G$66)*(MONTH($E79)-1)/12)*$H79</f>
        <v>0</v>
      </c>
      <c r="M79" s="245">
        <f>(SUM('1.  LRAMVA Summary'!H$53:H$64)+SUM('1.  LRAMVA Summary'!H$65:H$66)*(MONTH($E79)-1)/12)*$H79</f>
        <v>0</v>
      </c>
      <c r="N79" s="245">
        <f>(SUM('1.  LRAMVA Summary'!I$53:I$64)+SUM('1.  LRAMVA Summary'!I$65:I$66)*(MONTH($E79)-1)/12)*$H79</f>
        <v>0</v>
      </c>
      <c r="O79" s="245">
        <f>(SUM('1.  LRAMVA Summary'!J$53:J$64)+SUM('1.  LRAMVA Summary'!J$65:J$66)*(MONTH($E79)-1)/12)*$H79</f>
        <v>0</v>
      </c>
      <c r="P79" s="245">
        <f>(SUM('1.  LRAMVA Summary'!K$53:K$64)+SUM('1.  LRAMVA Summary'!K$65:K$66)*(MONTH($E79)-1)/12)*$H79</f>
        <v>0</v>
      </c>
      <c r="Q79" s="245">
        <f>(SUM('1.  LRAMVA Summary'!L$53:L$64)+SUM('1.  LRAMVA Summary'!L$65:L$66)*(MONTH($E79)-1)/12)*$H79</f>
        <v>0</v>
      </c>
      <c r="R79" s="245">
        <f>(SUM('1.  LRAMVA Summary'!M$53:M$64)+SUM('1.  LRAMVA Summary'!M$65:M$66)*(MONTH($E79)-1)/12)*$H79</f>
        <v>0</v>
      </c>
      <c r="S79" s="245">
        <f>(SUM('1.  LRAMVA Summary'!N$53:N$64)+SUM('1.  LRAMVA Summary'!N$65:N$66)*(MONTH($E79)-1)/12)*$H79</f>
        <v>0</v>
      </c>
      <c r="T79" s="245">
        <f>(SUM('1.  LRAMVA Summary'!O$53:O$64)+SUM('1.  LRAMVA Summary'!O$65:O$66)*(MONTH($E79)-1)/12)*$H79</f>
        <v>0</v>
      </c>
      <c r="U79" s="245">
        <f>(SUM('1.  LRAMVA Summary'!P$53:P$64)+SUM('1.  LRAMVA Summary'!P$65:P$66)*(MONTH($E79)-1)/12)*$H79</f>
        <v>0</v>
      </c>
      <c r="V79" s="245">
        <f>(SUM('1.  LRAMVA Summary'!Q$53:Q$64)+SUM('1.  LRAMVA Summary'!Q$65:Q$66)*(MONTH($E79)-1)/12)*$H79</f>
        <v>0</v>
      </c>
      <c r="W79" s="246">
        <f t="shared" si="20"/>
        <v>0</v>
      </c>
    </row>
    <row r="80" spans="2:23" s="9" customFormat="1">
      <c r="B80" s="68"/>
      <c r="E80" s="229">
        <v>42156</v>
      </c>
      <c r="F80" s="229" t="s">
        <v>182</v>
      </c>
      <c r="G80" s="230" t="s">
        <v>66</v>
      </c>
      <c r="H80" s="244">
        <f t="shared" si="21"/>
        <v>9.1666666666666665E-4</v>
      </c>
      <c r="I80" s="245">
        <f>(SUM('1.  LRAMVA Summary'!D$53:D$64)+SUM('1.  LRAMVA Summary'!D$65:D$66)*(MONTH($E80)-1)/12)*$H80</f>
        <v>0</v>
      </c>
      <c r="J80" s="245">
        <f>(SUM('1.  LRAMVA Summary'!E$53:E$64)+SUM('1.  LRAMVA Summary'!E$65:E$66)*(MONTH($E80)-1)/12)*$H80</f>
        <v>0</v>
      </c>
      <c r="K80" s="245">
        <f>(SUM('1.  LRAMVA Summary'!F$53:F$64)+SUM('1.  LRAMVA Summary'!F$65:F$66)*(MONTH($E80)-1)/12)*$H80</f>
        <v>0</v>
      </c>
      <c r="L80" s="245">
        <f>(SUM('1.  LRAMVA Summary'!G$53:G$64)+SUM('1.  LRAMVA Summary'!G$65:G$66)*(MONTH($E80)-1)/12)*$H80</f>
        <v>0</v>
      </c>
      <c r="M80" s="245">
        <f>(SUM('1.  LRAMVA Summary'!H$53:H$64)+SUM('1.  LRAMVA Summary'!H$65:H$66)*(MONTH($E80)-1)/12)*$H80</f>
        <v>0</v>
      </c>
      <c r="N80" s="245">
        <f>(SUM('1.  LRAMVA Summary'!I$53:I$64)+SUM('1.  LRAMVA Summary'!I$65:I$66)*(MONTH($E80)-1)/12)*$H80</f>
        <v>0</v>
      </c>
      <c r="O80" s="245">
        <f>(SUM('1.  LRAMVA Summary'!J$53:J$64)+SUM('1.  LRAMVA Summary'!J$65:J$66)*(MONTH($E80)-1)/12)*$H80</f>
        <v>0</v>
      </c>
      <c r="P80" s="245">
        <f>(SUM('1.  LRAMVA Summary'!K$53:K$64)+SUM('1.  LRAMVA Summary'!K$65:K$66)*(MONTH($E80)-1)/12)*$H80</f>
        <v>0</v>
      </c>
      <c r="Q80" s="245">
        <f>(SUM('1.  LRAMVA Summary'!L$53:L$64)+SUM('1.  LRAMVA Summary'!L$65:L$66)*(MONTH($E80)-1)/12)*$H80</f>
        <v>0</v>
      </c>
      <c r="R80" s="245">
        <f>(SUM('1.  LRAMVA Summary'!M$53:M$64)+SUM('1.  LRAMVA Summary'!M$65:M$66)*(MONTH($E80)-1)/12)*$H80</f>
        <v>0</v>
      </c>
      <c r="S80" s="245">
        <f>(SUM('1.  LRAMVA Summary'!N$53:N$64)+SUM('1.  LRAMVA Summary'!N$65:N$66)*(MONTH($E80)-1)/12)*$H80</f>
        <v>0</v>
      </c>
      <c r="T80" s="245">
        <f>(SUM('1.  LRAMVA Summary'!O$53:O$64)+SUM('1.  LRAMVA Summary'!O$65:O$66)*(MONTH($E80)-1)/12)*$H80</f>
        <v>0</v>
      </c>
      <c r="U80" s="245">
        <f>(SUM('1.  LRAMVA Summary'!P$53:P$64)+SUM('1.  LRAMVA Summary'!P$65:P$66)*(MONTH($E80)-1)/12)*$H80</f>
        <v>0</v>
      </c>
      <c r="V80" s="245">
        <f>(SUM('1.  LRAMVA Summary'!Q$53:Q$64)+SUM('1.  LRAMVA Summary'!Q$65:Q$66)*(MONTH($E80)-1)/12)*$H80</f>
        <v>0</v>
      </c>
      <c r="W80" s="246">
        <f t="shared" si="20"/>
        <v>0</v>
      </c>
    </row>
    <row r="81" spans="2:23" s="9" customFormat="1">
      <c r="B81" s="68"/>
      <c r="E81" s="229">
        <v>42186</v>
      </c>
      <c r="F81" s="229" t="s">
        <v>182</v>
      </c>
      <c r="G81" s="230" t="s">
        <v>68</v>
      </c>
      <c r="H81" s="244">
        <f>C$33/12</f>
        <v>9.1666666666666665E-4</v>
      </c>
      <c r="I81" s="245">
        <f>(SUM('1.  LRAMVA Summary'!D$53:D$64)+SUM('1.  LRAMVA Summary'!D$65:D$66)*(MONTH($E81)-1)/12)*$H81</f>
        <v>0</v>
      </c>
      <c r="J81" s="245">
        <f>(SUM('1.  LRAMVA Summary'!E$53:E$64)+SUM('1.  LRAMVA Summary'!E$65:E$66)*(MONTH($E81)-1)/12)*$H81</f>
        <v>0</v>
      </c>
      <c r="K81" s="245">
        <f>(SUM('1.  LRAMVA Summary'!F$53:F$64)+SUM('1.  LRAMVA Summary'!F$65:F$66)*(MONTH($E81)-1)/12)*$H81</f>
        <v>0</v>
      </c>
      <c r="L81" s="245">
        <f>(SUM('1.  LRAMVA Summary'!G$53:G$64)+SUM('1.  LRAMVA Summary'!G$65:G$66)*(MONTH($E81)-1)/12)*$H81</f>
        <v>0</v>
      </c>
      <c r="M81" s="245">
        <f>(SUM('1.  LRAMVA Summary'!H$53:H$64)+SUM('1.  LRAMVA Summary'!H$65:H$66)*(MONTH($E81)-1)/12)*$H81</f>
        <v>0</v>
      </c>
      <c r="N81" s="245">
        <f>(SUM('1.  LRAMVA Summary'!I$53:I$64)+SUM('1.  LRAMVA Summary'!I$65:I$66)*(MONTH($E81)-1)/12)*$H81</f>
        <v>0</v>
      </c>
      <c r="O81" s="245">
        <f>(SUM('1.  LRAMVA Summary'!J$53:J$64)+SUM('1.  LRAMVA Summary'!J$65:J$66)*(MONTH($E81)-1)/12)*$H81</f>
        <v>0</v>
      </c>
      <c r="P81" s="245">
        <f>(SUM('1.  LRAMVA Summary'!K$53:K$64)+SUM('1.  LRAMVA Summary'!K$65:K$66)*(MONTH($E81)-1)/12)*$H81</f>
        <v>0</v>
      </c>
      <c r="Q81" s="245">
        <f>(SUM('1.  LRAMVA Summary'!L$53:L$64)+SUM('1.  LRAMVA Summary'!L$65:L$66)*(MONTH($E81)-1)/12)*$H81</f>
        <v>0</v>
      </c>
      <c r="R81" s="245">
        <f>(SUM('1.  LRAMVA Summary'!M$53:M$64)+SUM('1.  LRAMVA Summary'!M$65:M$66)*(MONTH($E81)-1)/12)*$H81</f>
        <v>0</v>
      </c>
      <c r="S81" s="245">
        <f>(SUM('1.  LRAMVA Summary'!N$53:N$64)+SUM('1.  LRAMVA Summary'!N$65:N$66)*(MONTH($E81)-1)/12)*$H81</f>
        <v>0</v>
      </c>
      <c r="T81" s="245">
        <f>(SUM('1.  LRAMVA Summary'!O$53:O$64)+SUM('1.  LRAMVA Summary'!O$65:O$66)*(MONTH($E81)-1)/12)*$H81</f>
        <v>0</v>
      </c>
      <c r="U81" s="245">
        <f>(SUM('1.  LRAMVA Summary'!P$53:P$64)+SUM('1.  LRAMVA Summary'!P$65:P$66)*(MONTH($E81)-1)/12)*$H81</f>
        <v>0</v>
      </c>
      <c r="V81" s="245">
        <f>(SUM('1.  LRAMVA Summary'!Q$53:Q$64)+SUM('1.  LRAMVA Summary'!Q$65:Q$66)*(MONTH($E81)-1)/12)*$H81</f>
        <v>0</v>
      </c>
      <c r="W81" s="246">
        <f t="shared" si="20"/>
        <v>0</v>
      </c>
    </row>
    <row r="82" spans="2:23" s="9" customFormat="1">
      <c r="B82" s="68"/>
      <c r="E82" s="229">
        <v>42217</v>
      </c>
      <c r="F82" s="229" t="s">
        <v>182</v>
      </c>
      <c r="G82" s="230" t="s">
        <v>68</v>
      </c>
      <c r="H82" s="244">
        <f t="shared" ref="H82:H83" si="22">C$33/12</f>
        <v>9.1666666666666665E-4</v>
      </c>
      <c r="I82" s="245">
        <f>(SUM('1.  LRAMVA Summary'!D$53:D$64)+SUM('1.  LRAMVA Summary'!D$65:D$66)*(MONTH($E82)-1)/12)*$H82</f>
        <v>0</v>
      </c>
      <c r="J82" s="245">
        <f>(SUM('1.  LRAMVA Summary'!E$53:E$64)+SUM('1.  LRAMVA Summary'!E$65:E$66)*(MONTH($E82)-1)/12)*$H82</f>
        <v>0</v>
      </c>
      <c r="K82" s="245">
        <f>(SUM('1.  LRAMVA Summary'!F$53:F$64)+SUM('1.  LRAMVA Summary'!F$65:F$66)*(MONTH($E82)-1)/12)*$H82</f>
        <v>0</v>
      </c>
      <c r="L82" s="245">
        <f>(SUM('1.  LRAMVA Summary'!G$53:G$64)+SUM('1.  LRAMVA Summary'!G$65:G$66)*(MONTH($E82)-1)/12)*$H82</f>
        <v>0</v>
      </c>
      <c r="M82" s="245">
        <f>(SUM('1.  LRAMVA Summary'!H$53:H$64)+SUM('1.  LRAMVA Summary'!H$65:H$66)*(MONTH($E82)-1)/12)*$H82</f>
        <v>0</v>
      </c>
      <c r="N82" s="245">
        <f>(SUM('1.  LRAMVA Summary'!I$53:I$64)+SUM('1.  LRAMVA Summary'!I$65:I$66)*(MONTH($E82)-1)/12)*$H82</f>
        <v>0</v>
      </c>
      <c r="O82" s="245">
        <f>(SUM('1.  LRAMVA Summary'!J$53:J$64)+SUM('1.  LRAMVA Summary'!J$65:J$66)*(MONTH($E82)-1)/12)*$H82</f>
        <v>0</v>
      </c>
      <c r="P82" s="245">
        <f>(SUM('1.  LRAMVA Summary'!K$53:K$64)+SUM('1.  LRAMVA Summary'!K$65:K$66)*(MONTH($E82)-1)/12)*$H82</f>
        <v>0</v>
      </c>
      <c r="Q82" s="245">
        <f>(SUM('1.  LRAMVA Summary'!L$53:L$64)+SUM('1.  LRAMVA Summary'!L$65:L$66)*(MONTH($E82)-1)/12)*$H82</f>
        <v>0</v>
      </c>
      <c r="R82" s="245">
        <f>(SUM('1.  LRAMVA Summary'!M$53:M$64)+SUM('1.  LRAMVA Summary'!M$65:M$66)*(MONTH($E82)-1)/12)*$H82</f>
        <v>0</v>
      </c>
      <c r="S82" s="245">
        <f>(SUM('1.  LRAMVA Summary'!N$53:N$64)+SUM('1.  LRAMVA Summary'!N$65:N$66)*(MONTH($E82)-1)/12)*$H82</f>
        <v>0</v>
      </c>
      <c r="T82" s="245">
        <f>(SUM('1.  LRAMVA Summary'!O$53:O$64)+SUM('1.  LRAMVA Summary'!O$65:O$66)*(MONTH($E82)-1)/12)*$H82</f>
        <v>0</v>
      </c>
      <c r="U82" s="245">
        <f>(SUM('1.  LRAMVA Summary'!P$53:P$64)+SUM('1.  LRAMVA Summary'!P$65:P$66)*(MONTH($E82)-1)/12)*$H82</f>
        <v>0</v>
      </c>
      <c r="V82" s="245">
        <f>(SUM('1.  LRAMVA Summary'!Q$53:Q$64)+SUM('1.  LRAMVA Summary'!Q$65:Q$66)*(MONTH($E82)-1)/12)*$H82</f>
        <v>0</v>
      </c>
      <c r="W82" s="246">
        <f t="shared" si="20"/>
        <v>0</v>
      </c>
    </row>
    <row r="83" spans="2:23" s="9" customFormat="1">
      <c r="B83" s="68"/>
      <c r="E83" s="229">
        <v>42248</v>
      </c>
      <c r="F83" s="229" t="s">
        <v>182</v>
      </c>
      <c r="G83" s="230" t="s">
        <v>68</v>
      </c>
      <c r="H83" s="244">
        <f t="shared" si="22"/>
        <v>9.1666666666666665E-4</v>
      </c>
      <c r="I83" s="245">
        <f>(SUM('1.  LRAMVA Summary'!D$53:D$64)+SUM('1.  LRAMVA Summary'!D$65:D$66)*(MONTH($E83)-1)/12)*$H83</f>
        <v>0</v>
      </c>
      <c r="J83" s="245">
        <f>(SUM('1.  LRAMVA Summary'!E$53:E$64)+SUM('1.  LRAMVA Summary'!E$65:E$66)*(MONTH($E83)-1)/12)*$H83</f>
        <v>0</v>
      </c>
      <c r="K83" s="245">
        <f>(SUM('1.  LRAMVA Summary'!F$53:F$64)+SUM('1.  LRAMVA Summary'!F$65:F$66)*(MONTH($E83)-1)/12)*$H83</f>
        <v>0</v>
      </c>
      <c r="L83" s="245">
        <f>(SUM('1.  LRAMVA Summary'!G$53:G$64)+SUM('1.  LRAMVA Summary'!G$65:G$66)*(MONTH($E83)-1)/12)*$H83</f>
        <v>0</v>
      </c>
      <c r="M83" s="245">
        <f>(SUM('1.  LRAMVA Summary'!H$53:H$64)+SUM('1.  LRAMVA Summary'!H$65:H$66)*(MONTH($E83)-1)/12)*$H83</f>
        <v>0</v>
      </c>
      <c r="N83" s="245">
        <f>(SUM('1.  LRAMVA Summary'!I$53:I$64)+SUM('1.  LRAMVA Summary'!I$65:I$66)*(MONTH($E83)-1)/12)*$H83</f>
        <v>0</v>
      </c>
      <c r="O83" s="245">
        <f>(SUM('1.  LRAMVA Summary'!J$53:J$64)+SUM('1.  LRAMVA Summary'!J$65:J$66)*(MONTH($E83)-1)/12)*$H83</f>
        <v>0</v>
      </c>
      <c r="P83" s="245">
        <f>(SUM('1.  LRAMVA Summary'!K$53:K$64)+SUM('1.  LRAMVA Summary'!K$65:K$66)*(MONTH($E83)-1)/12)*$H83</f>
        <v>0</v>
      </c>
      <c r="Q83" s="245">
        <f>(SUM('1.  LRAMVA Summary'!L$53:L$64)+SUM('1.  LRAMVA Summary'!L$65:L$66)*(MONTH($E83)-1)/12)*$H83</f>
        <v>0</v>
      </c>
      <c r="R83" s="245">
        <f>(SUM('1.  LRAMVA Summary'!M$53:M$64)+SUM('1.  LRAMVA Summary'!M$65:M$66)*(MONTH($E83)-1)/12)*$H83</f>
        <v>0</v>
      </c>
      <c r="S83" s="245">
        <f>(SUM('1.  LRAMVA Summary'!N$53:N$64)+SUM('1.  LRAMVA Summary'!N$65:N$66)*(MONTH($E83)-1)/12)*$H83</f>
        <v>0</v>
      </c>
      <c r="T83" s="245">
        <f>(SUM('1.  LRAMVA Summary'!O$53:O$64)+SUM('1.  LRAMVA Summary'!O$65:O$66)*(MONTH($E83)-1)/12)*$H83</f>
        <v>0</v>
      </c>
      <c r="U83" s="245">
        <f>(SUM('1.  LRAMVA Summary'!P$53:P$64)+SUM('1.  LRAMVA Summary'!P$65:P$66)*(MONTH($E83)-1)/12)*$H83</f>
        <v>0</v>
      </c>
      <c r="V83" s="245">
        <f>(SUM('1.  LRAMVA Summary'!Q$53:Q$64)+SUM('1.  LRAMVA Summary'!Q$65:Q$66)*(MONTH($E83)-1)/12)*$H83</f>
        <v>0</v>
      </c>
      <c r="W83" s="246">
        <f t="shared" si="20"/>
        <v>0</v>
      </c>
    </row>
    <row r="84" spans="2:23" s="9" customFormat="1">
      <c r="B84" s="68"/>
      <c r="E84" s="229">
        <v>42278</v>
      </c>
      <c r="F84" s="229" t="s">
        <v>182</v>
      </c>
      <c r="G84" s="230" t="s">
        <v>69</v>
      </c>
      <c r="H84" s="244">
        <f>C$34/12</f>
        <v>9.1666666666666665E-4</v>
      </c>
      <c r="I84" s="245">
        <f>(SUM('1.  LRAMVA Summary'!D$53:D$64)+SUM('1.  LRAMVA Summary'!D$65:D$66)*(MONTH($E84)-1)/12)*$H84</f>
        <v>0</v>
      </c>
      <c r="J84" s="245">
        <f>(SUM('1.  LRAMVA Summary'!E$53:E$64)+SUM('1.  LRAMVA Summary'!E$65:E$66)*(MONTH($E84)-1)/12)*$H84</f>
        <v>0</v>
      </c>
      <c r="K84" s="245">
        <f>(SUM('1.  LRAMVA Summary'!F$53:F$64)+SUM('1.  LRAMVA Summary'!F$65:F$66)*(MONTH($E84)-1)/12)*$H84</f>
        <v>0</v>
      </c>
      <c r="L84" s="245">
        <f>(SUM('1.  LRAMVA Summary'!G$53:G$64)+SUM('1.  LRAMVA Summary'!G$65:G$66)*(MONTH($E84)-1)/12)*$H84</f>
        <v>0</v>
      </c>
      <c r="M84" s="245">
        <f>(SUM('1.  LRAMVA Summary'!H$53:H$64)+SUM('1.  LRAMVA Summary'!H$65:H$66)*(MONTH($E84)-1)/12)*$H84</f>
        <v>0</v>
      </c>
      <c r="N84" s="245">
        <f>(SUM('1.  LRAMVA Summary'!I$53:I$64)+SUM('1.  LRAMVA Summary'!I$65:I$66)*(MONTH($E84)-1)/12)*$H84</f>
        <v>0</v>
      </c>
      <c r="O84" s="245">
        <f>(SUM('1.  LRAMVA Summary'!J$53:J$64)+SUM('1.  LRAMVA Summary'!J$65:J$66)*(MONTH($E84)-1)/12)*$H84</f>
        <v>0</v>
      </c>
      <c r="P84" s="245">
        <f>(SUM('1.  LRAMVA Summary'!K$53:K$64)+SUM('1.  LRAMVA Summary'!K$65:K$66)*(MONTH($E84)-1)/12)*$H84</f>
        <v>0</v>
      </c>
      <c r="Q84" s="245">
        <f>(SUM('1.  LRAMVA Summary'!L$53:L$64)+SUM('1.  LRAMVA Summary'!L$65:L$66)*(MONTH($E84)-1)/12)*$H84</f>
        <v>0</v>
      </c>
      <c r="R84" s="245">
        <f>(SUM('1.  LRAMVA Summary'!M$53:M$64)+SUM('1.  LRAMVA Summary'!M$65:M$66)*(MONTH($E84)-1)/12)*$H84</f>
        <v>0</v>
      </c>
      <c r="S84" s="245">
        <f>(SUM('1.  LRAMVA Summary'!N$53:N$64)+SUM('1.  LRAMVA Summary'!N$65:N$66)*(MONTH($E84)-1)/12)*$H84</f>
        <v>0</v>
      </c>
      <c r="T84" s="245">
        <f>(SUM('1.  LRAMVA Summary'!O$53:O$64)+SUM('1.  LRAMVA Summary'!O$65:O$66)*(MONTH($E84)-1)/12)*$H84</f>
        <v>0</v>
      </c>
      <c r="U84" s="245">
        <f>(SUM('1.  LRAMVA Summary'!P$53:P$64)+SUM('1.  LRAMVA Summary'!P$65:P$66)*(MONTH($E84)-1)/12)*$H84</f>
        <v>0</v>
      </c>
      <c r="V84" s="245">
        <f>(SUM('1.  LRAMVA Summary'!Q$53:Q$64)+SUM('1.  LRAMVA Summary'!Q$65:Q$66)*(MONTH($E84)-1)/12)*$H84</f>
        <v>0</v>
      </c>
      <c r="W84" s="246">
        <f t="shared" si="20"/>
        <v>0</v>
      </c>
    </row>
    <row r="85" spans="2:23" s="9" customFormat="1">
      <c r="B85" s="68"/>
      <c r="E85" s="229">
        <v>42309</v>
      </c>
      <c r="F85" s="229" t="s">
        <v>182</v>
      </c>
      <c r="G85" s="230" t="s">
        <v>69</v>
      </c>
      <c r="H85" s="244">
        <f t="shared" ref="H85:H86" si="23">C$34/12</f>
        <v>9.1666666666666665E-4</v>
      </c>
      <c r="I85" s="245">
        <f>(SUM('1.  LRAMVA Summary'!D$53:D$64)+SUM('1.  LRAMVA Summary'!D$65:D$66)*(MONTH($E85)-1)/12)*$H85</f>
        <v>0</v>
      </c>
      <c r="J85" s="245">
        <f>(SUM('1.  LRAMVA Summary'!E$53:E$64)+SUM('1.  LRAMVA Summary'!E$65:E$66)*(MONTH($E85)-1)/12)*$H85</f>
        <v>0</v>
      </c>
      <c r="K85" s="245">
        <f>(SUM('1.  LRAMVA Summary'!F$53:F$64)+SUM('1.  LRAMVA Summary'!F$65:F$66)*(MONTH($E85)-1)/12)*$H85</f>
        <v>0</v>
      </c>
      <c r="L85" s="245">
        <f>(SUM('1.  LRAMVA Summary'!G$53:G$64)+SUM('1.  LRAMVA Summary'!G$65:G$66)*(MONTH($E85)-1)/12)*$H85</f>
        <v>0</v>
      </c>
      <c r="M85" s="245">
        <f>(SUM('1.  LRAMVA Summary'!H$53:H$64)+SUM('1.  LRAMVA Summary'!H$65:H$66)*(MONTH($E85)-1)/12)*$H85</f>
        <v>0</v>
      </c>
      <c r="N85" s="245">
        <f>(SUM('1.  LRAMVA Summary'!I$53:I$64)+SUM('1.  LRAMVA Summary'!I$65:I$66)*(MONTH($E85)-1)/12)*$H85</f>
        <v>0</v>
      </c>
      <c r="O85" s="245">
        <f>(SUM('1.  LRAMVA Summary'!J$53:J$64)+SUM('1.  LRAMVA Summary'!J$65:J$66)*(MONTH($E85)-1)/12)*$H85</f>
        <v>0</v>
      </c>
      <c r="P85" s="245">
        <f>(SUM('1.  LRAMVA Summary'!K$53:K$64)+SUM('1.  LRAMVA Summary'!K$65:K$66)*(MONTH($E85)-1)/12)*$H85</f>
        <v>0</v>
      </c>
      <c r="Q85" s="245">
        <f>(SUM('1.  LRAMVA Summary'!L$53:L$64)+SUM('1.  LRAMVA Summary'!L$65:L$66)*(MONTH($E85)-1)/12)*$H85</f>
        <v>0</v>
      </c>
      <c r="R85" s="245">
        <f>(SUM('1.  LRAMVA Summary'!M$53:M$64)+SUM('1.  LRAMVA Summary'!M$65:M$66)*(MONTH($E85)-1)/12)*$H85</f>
        <v>0</v>
      </c>
      <c r="S85" s="245">
        <f>(SUM('1.  LRAMVA Summary'!N$53:N$64)+SUM('1.  LRAMVA Summary'!N$65:N$66)*(MONTH($E85)-1)/12)*$H85</f>
        <v>0</v>
      </c>
      <c r="T85" s="245">
        <f>(SUM('1.  LRAMVA Summary'!O$53:O$64)+SUM('1.  LRAMVA Summary'!O$65:O$66)*(MONTH($E85)-1)/12)*$H85</f>
        <v>0</v>
      </c>
      <c r="U85" s="245">
        <f>(SUM('1.  LRAMVA Summary'!P$53:P$64)+SUM('1.  LRAMVA Summary'!P$65:P$66)*(MONTH($E85)-1)/12)*$H85</f>
        <v>0</v>
      </c>
      <c r="V85" s="245">
        <f>(SUM('1.  LRAMVA Summary'!Q$53:Q$64)+SUM('1.  LRAMVA Summary'!Q$65:Q$66)*(MONTH($E85)-1)/12)*$H85</f>
        <v>0</v>
      </c>
      <c r="W85" s="246">
        <f t="shared" si="20"/>
        <v>0</v>
      </c>
    </row>
    <row r="86" spans="2:23" s="9" customFormat="1">
      <c r="B86" s="68"/>
      <c r="E86" s="229">
        <v>42339</v>
      </c>
      <c r="F86" s="229" t="s">
        <v>182</v>
      </c>
      <c r="G86" s="230" t="s">
        <v>69</v>
      </c>
      <c r="H86" s="244">
        <f t="shared" si="23"/>
        <v>9.1666666666666665E-4</v>
      </c>
      <c r="I86" s="245">
        <f>(SUM('1.  LRAMVA Summary'!D$53:D$64)+SUM('1.  LRAMVA Summary'!D$65:D$66)*(MONTH($E86)-1)/12)*$H86</f>
        <v>0</v>
      </c>
      <c r="J86" s="245">
        <f>(SUM('1.  LRAMVA Summary'!E$53:E$64)+SUM('1.  LRAMVA Summary'!E$65:E$66)*(MONTH($E86)-1)/12)*$H86</f>
        <v>0</v>
      </c>
      <c r="K86" s="245">
        <f>(SUM('1.  LRAMVA Summary'!F$53:F$64)+SUM('1.  LRAMVA Summary'!F$65:F$66)*(MONTH($E86)-1)/12)*$H86</f>
        <v>0</v>
      </c>
      <c r="L86" s="245">
        <f>(SUM('1.  LRAMVA Summary'!G$53:G$64)+SUM('1.  LRAMVA Summary'!G$65:G$66)*(MONTH($E86)-1)/12)*$H86</f>
        <v>0</v>
      </c>
      <c r="M86" s="245">
        <f>(SUM('1.  LRAMVA Summary'!H$53:H$64)+SUM('1.  LRAMVA Summary'!H$65:H$66)*(MONTH($E86)-1)/12)*$H86</f>
        <v>0</v>
      </c>
      <c r="N86" s="245">
        <f>(SUM('1.  LRAMVA Summary'!I$53:I$64)+SUM('1.  LRAMVA Summary'!I$65:I$66)*(MONTH($E86)-1)/12)*$H86</f>
        <v>0</v>
      </c>
      <c r="O86" s="245">
        <f>(SUM('1.  LRAMVA Summary'!J$53:J$64)+SUM('1.  LRAMVA Summary'!J$65:J$66)*(MONTH($E86)-1)/12)*$H86</f>
        <v>0</v>
      </c>
      <c r="P86" s="245">
        <f>(SUM('1.  LRAMVA Summary'!K$53:K$64)+SUM('1.  LRAMVA Summary'!K$65:K$66)*(MONTH($E86)-1)/12)*$H86</f>
        <v>0</v>
      </c>
      <c r="Q86" s="245">
        <f>(SUM('1.  LRAMVA Summary'!L$53:L$64)+SUM('1.  LRAMVA Summary'!L$65:L$66)*(MONTH($E86)-1)/12)*$H86</f>
        <v>0</v>
      </c>
      <c r="R86" s="245">
        <f>(SUM('1.  LRAMVA Summary'!M$53:M$64)+SUM('1.  LRAMVA Summary'!M$65:M$66)*(MONTH($E86)-1)/12)*$H86</f>
        <v>0</v>
      </c>
      <c r="S86" s="245">
        <f>(SUM('1.  LRAMVA Summary'!N$53:N$64)+SUM('1.  LRAMVA Summary'!N$65:N$66)*(MONTH($E86)-1)/12)*$H86</f>
        <v>0</v>
      </c>
      <c r="T86" s="245">
        <f>(SUM('1.  LRAMVA Summary'!O$53:O$64)+SUM('1.  LRAMVA Summary'!O$65:O$66)*(MONTH($E86)-1)/12)*$H86</f>
        <v>0</v>
      </c>
      <c r="U86" s="245">
        <f>(SUM('1.  LRAMVA Summary'!P$53:P$64)+SUM('1.  LRAMVA Summary'!P$65:P$66)*(MONTH($E86)-1)/12)*$H86</f>
        <v>0</v>
      </c>
      <c r="V86" s="245">
        <f>(SUM('1.  LRAMVA Summary'!Q$53:Q$64)+SUM('1.  LRAMVA Summary'!Q$65:Q$66)*(MONTH($E86)-1)/12)*$H86</f>
        <v>0</v>
      </c>
      <c r="W86" s="246">
        <f t="shared" si="20"/>
        <v>0</v>
      </c>
    </row>
    <row r="87" spans="2:23" s="9" customFormat="1" ht="15" thickBot="1">
      <c r="B87" s="68"/>
      <c r="E87" s="231" t="s">
        <v>469</v>
      </c>
      <c r="F87" s="231"/>
      <c r="G87" s="232"/>
      <c r="H87" s="233"/>
      <c r="I87" s="234">
        <f>SUM(I74:I86)</f>
        <v>0</v>
      </c>
      <c r="J87" s="234">
        <f>SUM(J74:J86)</f>
        <v>0</v>
      </c>
      <c r="K87" s="234">
        <f t="shared" ref="K87:O87" si="24">SUM(K74:K86)</f>
        <v>0</v>
      </c>
      <c r="L87" s="234">
        <f t="shared" si="24"/>
        <v>0</v>
      </c>
      <c r="M87" s="234">
        <f t="shared" si="24"/>
        <v>0</v>
      </c>
      <c r="N87" s="234">
        <f t="shared" si="24"/>
        <v>0</v>
      </c>
      <c r="O87" s="234">
        <f t="shared" si="24"/>
        <v>0</v>
      </c>
      <c r="P87" s="234">
        <f t="shared" ref="P87:V87" si="25">SUM(P74:P86)</f>
        <v>0</v>
      </c>
      <c r="Q87" s="234">
        <f t="shared" si="25"/>
        <v>0</v>
      </c>
      <c r="R87" s="234">
        <f t="shared" si="25"/>
        <v>0</v>
      </c>
      <c r="S87" s="234">
        <f t="shared" si="25"/>
        <v>0</v>
      </c>
      <c r="T87" s="234">
        <f t="shared" si="25"/>
        <v>0</v>
      </c>
      <c r="U87" s="234">
        <f t="shared" si="25"/>
        <v>0</v>
      </c>
      <c r="V87" s="234">
        <f t="shared" si="25"/>
        <v>0</v>
      </c>
      <c r="W87" s="234">
        <f>SUM(W74:W86)</f>
        <v>0</v>
      </c>
    </row>
    <row r="88" spans="2:23" s="9" customFormat="1" ht="15" thickTop="1">
      <c r="B88" s="68"/>
      <c r="E88" s="235" t="s">
        <v>67</v>
      </c>
      <c r="F88" s="235"/>
      <c r="G88" s="236"/>
      <c r="H88" s="237"/>
      <c r="I88" s="238"/>
      <c r="J88" s="238"/>
      <c r="K88" s="238"/>
      <c r="L88" s="238"/>
      <c r="M88" s="238"/>
      <c r="N88" s="238"/>
      <c r="O88" s="238"/>
      <c r="P88" s="238"/>
      <c r="Q88" s="238"/>
      <c r="R88" s="238"/>
      <c r="S88" s="238"/>
      <c r="T88" s="238"/>
      <c r="U88" s="238"/>
      <c r="V88" s="238"/>
      <c r="W88" s="239"/>
    </row>
    <row r="89" spans="2:23" s="9" customFormat="1">
      <c r="B89" s="68"/>
      <c r="E89" s="240" t="s">
        <v>432</v>
      </c>
      <c r="F89" s="240"/>
      <c r="G89" s="241"/>
      <c r="H89" s="242"/>
      <c r="I89" s="243">
        <f>I87+I88</f>
        <v>0</v>
      </c>
      <c r="J89" s="243">
        <f t="shared" ref="J89" si="26">J87+J88</f>
        <v>0</v>
      </c>
      <c r="K89" s="243">
        <f t="shared" ref="K89" si="27">K87+K88</f>
        <v>0</v>
      </c>
      <c r="L89" s="243">
        <f t="shared" ref="L89" si="28">L87+L88</f>
        <v>0</v>
      </c>
      <c r="M89" s="243">
        <f t="shared" ref="M89" si="29">M87+M88</f>
        <v>0</v>
      </c>
      <c r="N89" s="243">
        <f t="shared" ref="N89" si="30">N87+N88</f>
        <v>0</v>
      </c>
      <c r="O89" s="243">
        <f t="shared" ref="O89:U89" si="31">O87+O88</f>
        <v>0</v>
      </c>
      <c r="P89" s="243">
        <f t="shared" si="31"/>
        <v>0</v>
      </c>
      <c r="Q89" s="243">
        <f t="shared" si="31"/>
        <v>0</v>
      </c>
      <c r="R89" s="243">
        <f t="shared" si="31"/>
        <v>0</v>
      </c>
      <c r="S89" s="243">
        <f t="shared" si="31"/>
        <v>0</v>
      </c>
      <c r="T89" s="243">
        <f t="shared" si="31"/>
        <v>0</v>
      </c>
      <c r="U89" s="243">
        <f t="shared" si="31"/>
        <v>0</v>
      </c>
      <c r="V89" s="243">
        <f t="shared" ref="V89" si="32">V87+V88</f>
        <v>0</v>
      </c>
      <c r="W89" s="243">
        <f t="shared" ref="W89" si="33">W87+W88</f>
        <v>0</v>
      </c>
    </row>
    <row r="90" spans="2:23" s="9" customFormat="1">
      <c r="B90" s="68"/>
      <c r="E90" s="229">
        <v>42370</v>
      </c>
      <c r="F90" s="229" t="s">
        <v>184</v>
      </c>
      <c r="G90" s="230" t="s">
        <v>65</v>
      </c>
      <c r="H90" s="244">
        <f>$C$35/12</f>
        <v>9.1666666666666665E-4</v>
      </c>
      <c r="I90" s="245">
        <f>(SUM('1.  LRAMVA Summary'!D$53:D$67)+SUM('1.  LRAMVA Summary'!D$68:D$69)*(MONTH($E90)-1)/12)*$H90</f>
        <v>0</v>
      </c>
      <c r="J90" s="245">
        <f>(SUM('1.  LRAMVA Summary'!E$53:E$67)+SUM('1.  LRAMVA Summary'!E$68:E$69)*(MONTH($E90)-1)/12)*$H90</f>
        <v>0</v>
      </c>
      <c r="K90" s="245">
        <f>(SUM('1.  LRAMVA Summary'!F$53:F$67)+SUM('1.  LRAMVA Summary'!F$68:F$69)*(MONTH($E90)-1)/12)*$H90</f>
        <v>0</v>
      </c>
      <c r="L90" s="245">
        <f>(SUM('1.  LRAMVA Summary'!G$53:G$67)+SUM('1.  LRAMVA Summary'!G$68:G$69)*(MONTH($E90)-1)/12)*$H90</f>
        <v>0</v>
      </c>
      <c r="M90" s="245">
        <f>(SUM('1.  LRAMVA Summary'!H$53:H$67)+SUM('1.  LRAMVA Summary'!H$68:H$69)*(MONTH($E90)-1)/12)*$H90</f>
        <v>0</v>
      </c>
      <c r="N90" s="245">
        <f>(SUM('1.  LRAMVA Summary'!I$53:I$67)+SUM('1.  LRAMVA Summary'!I$68:I$69)*(MONTH($E90)-1)/12)*$H90</f>
        <v>0</v>
      </c>
      <c r="O90" s="245">
        <f>(SUM('1.  LRAMVA Summary'!J$53:J$67)+SUM('1.  LRAMVA Summary'!J$68:J$69)*(MONTH($E90)-1)/12)*$H90</f>
        <v>0</v>
      </c>
      <c r="P90" s="245">
        <f>(SUM('1.  LRAMVA Summary'!K$53:K$67)+SUM('1.  LRAMVA Summary'!K$68:K$69)*(MONTH($E90)-1)/12)*$H90</f>
        <v>0</v>
      </c>
      <c r="Q90" s="245">
        <f>(SUM('1.  LRAMVA Summary'!L$53:L$67)+SUM('1.  LRAMVA Summary'!L$68:L$69)*(MONTH($E90)-1)/12)*$H90</f>
        <v>0</v>
      </c>
      <c r="R90" s="245">
        <f>(SUM('1.  LRAMVA Summary'!M$53:M$67)+SUM('1.  LRAMVA Summary'!M$68:M$69)*(MONTH($E90)-1)/12)*$H90</f>
        <v>0</v>
      </c>
      <c r="S90" s="245">
        <f>(SUM('1.  LRAMVA Summary'!N$53:N$67)+SUM('1.  LRAMVA Summary'!N$68:N$69)*(MONTH($E90)-1)/12)*$H90</f>
        <v>0</v>
      </c>
      <c r="T90" s="245">
        <f>(SUM('1.  LRAMVA Summary'!O$53:O$67)+SUM('1.  LRAMVA Summary'!O$68:O$69)*(MONTH($E90)-1)/12)*$H90</f>
        <v>0</v>
      </c>
      <c r="U90" s="245">
        <f>(SUM('1.  LRAMVA Summary'!P$53:P$67)+SUM('1.  LRAMVA Summary'!P$68:P$69)*(MONTH($E90)-1)/12)*$H90</f>
        <v>0</v>
      </c>
      <c r="V90" s="245">
        <f>(SUM('1.  LRAMVA Summary'!Q$53:Q$67)+SUM('1.  LRAMVA Summary'!Q$68:Q$69)*(MONTH($E90)-1)/12)*$H90</f>
        <v>0</v>
      </c>
      <c r="W90" s="246">
        <f>SUM(I90:V90)</f>
        <v>0</v>
      </c>
    </row>
    <row r="91" spans="2:23" s="9" customFormat="1">
      <c r="B91" s="68"/>
      <c r="E91" s="229">
        <v>42401</v>
      </c>
      <c r="F91" s="229" t="s">
        <v>184</v>
      </c>
      <c r="G91" s="230" t="s">
        <v>65</v>
      </c>
      <c r="H91" s="244">
        <f t="shared" ref="H91:H92" si="34">$C$35/12</f>
        <v>9.1666666666666665E-4</v>
      </c>
      <c r="I91" s="245">
        <f>(SUM('1.  LRAMVA Summary'!D$53:D$67)+SUM('1.  LRAMVA Summary'!D$68:D$69)*(MONTH($E91)-1)/12)*$H91</f>
        <v>0</v>
      </c>
      <c r="J91" s="245">
        <f>(SUM('1.  LRAMVA Summary'!E$53:E$67)+SUM('1.  LRAMVA Summary'!E$68:E$69)*(MONTH($E91)-1)/12)*$H91</f>
        <v>0</v>
      </c>
      <c r="K91" s="245">
        <f>(SUM('1.  LRAMVA Summary'!F$53:F$67)+SUM('1.  LRAMVA Summary'!F$68:F$69)*(MONTH($E91)-1)/12)*$H91</f>
        <v>0</v>
      </c>
      <c r="L91" s="245">
        <f>(SUM('1.  LRAMVA Summary'!G$53:G$67)+SUM('1.  LRAMVA Summary'!G$68:G$69)*(MONTH($E91)-1)/12)*$H91</f>
        <v>0</v>
      </c>
      <c r="M91" s="245">
        <f>(SUM('1.  LRAMVA Summary'!H$53:H$67)+SUM('1.  LRAMVA Summary'!H$68:H$69)*(MONTH($E91)-1)/12)*$H91</f>
        <v>0</v>
      </c>
      <c r="N91" s="245">
        <f>(SUM('1.  LRAMVA Summary'!I$53:I$67)+SUM('1.  LRAMVA Summary'!I$68:I$69)*(MONTH($E91)-1)/12)*$H91</f>
        <v>0</v>
      </c>
      <c r="O91" s="245">
        <f>(SUM('1.  LRAMVA Summary'!J$53:J$67)+SUM('1.  LRAMVA Summary'!J$68:J$69)*(MONTH($E91)-1)/12)*$H91</f>
        <v>0</v>
      </c>
      <c r="P91" s="245">
        <f>(SUM('1.  LRAMVA Summary'!K$53:K$67)+SUM('1.  LRAMVA Summary'!K$68:K$69)*(MONTH($E91)-1)/12)*$H91</f>
        <v>0</v>
      </c>
      <c r="Q91" s="245">
        <f>(SUM('1.  LRAMVA Summary'!L$53:L$67)+SUM('1.  LRAMVA Summary'!L$68:L$69)*(MONTH($E91)-1)/12)*$H91</f>
        <v>0</v>
      </c>
      <c r="R91" s="245">
        <f>(SUM('1.  LRAMVA Summary'!M$53:M$67)+SUM('1.  LRAMVA Summary'!M$68:M$69)*(MONTH($E91)-1)/12)*$H91</f>
        <v>0</v>
      </c>
      <c r="S91" s="245">
        <f>(SUM('1.  LRAMVA Summary'!N$53:N$67)+SUM('1.  LRAMVA Summary'!N$68:N$69)*(MONTH($E91)-1)/12)*$H91</f>
        <v>0</v>
      </c>
      <c r="T91" s="245">
        <f>(SUM('1.  LRAMVA Summary'!O$53:O$67)+SUM('1.  LRAMVA Summary'!O$68:O$69)*(MONTH($E91)-1)/12)*$H91</f>
        <v>0</v>
      </c>
      <c r="U91" s="245">
        <f>(SUM('1.  LRAMVA Summary'!P$53:P$67)+SUM('1.  LRAMVA Summary'!P$68:P$69)*(MONTH($E91)-1)/12)*$H91</f>
        <v>0</v>
      </c>
      <c r="V91" s="245">
        <f>(SUM('1.  LRAMVA Summary'!Q$53:Q$67)+SUM('1.  LRAMVA Summary'!Q$68:Q$69)*(MONTH($E91)-1)/12)*$H91</f>
        <v>0</v>
      </c>
      <c r="W91" s="246">
        <f t="shared" ref="W91:W101" si="35">SUM(I91:V91)</f>
        <v>0</v>
      </c>
    </row>
    <row r="92" spans="2:23" s="9" customFormat="1" ht="14.25" customHeight="1">
      <c r="B92" s="68"/>
      <c r="E92" s="229">
        <v>42430</v>
      </c>
      <c r="F92" s="229" t="s">
        <v>184</v>
      </c>
      <c r="G92" s="230" t="s">
        <v>65</v>
      </c>
      <c r="H92" s="244">
        <f t="shared" si="34"/>
        <v>9.1666666666666665E-4</v>
      </c>
      <c r="I92" s="245">
        <f>(SUM('1.  LRAMVA Summary'!D$53:D$67)+SUM('1.  LRAMVA Summary'!D$68:D$69)*(MONTH($E92)-1)/12)*$H92</f>
        <v>0</v>
      </c>
      <c r="J92" s="245">
        <f>(SUM('1.  LRAMVA Summary'!E$53:E$67)+SUM('1.  LRAMVA Summary'!E$68:E$69)*(MONTH($E92)-1)/12)*$H92</f>
        <v>0</v>
      </c>
      <c r="K92" s="245">
        <f>(SUM('1.  LRAMVA Summary'!F$53:F$67)+SUM('1.  LRAMVA Summary'!F$68:F$69)*(MONTH($E92)-1)/12)*$H92</f>
        <v>0</v>
      </c>
      <c r="L92" s="245">
        <f>(SUM('1.  LRAMVA Summary'!G$53:G$67)+SUM('1.  LRAMVA Summary'!G$68:G$69)*(MONTH($E92)-1)/12)*$H92</f>
        <v>0</v>
      </c>
      <c r="M92" s="245">
        <f>(SUM('1.  LRAMVA Summary'!H$53:H$67)+SUM('1.  LRAMVA Summary'!H$68:H$69)*(MONTH($E92)-1)/12)*$H92</f>
        <v>0</v>
      </c>
      <c r="N92" s="245">
        <f>(SUM('1.  LRAMVA Summary'!I$53:I$67)+SUM('1.  LRAMVA Summary'!I$68:I$69)*(MONTH($E92)-1)/12)*$H92</f>
        <v>0</v>
      </c>
      <c r="O92" s="245">
        <f>(SUM('1.  LRAMVA Summary'!J$53:J$67)+SUM('1.  LRAMVA Summary'!J$68:J$69)*(MONTH($E92)-1)/12)*$H92</f>
        <v>0</v>
      </c>
      <c r="P92" s="245">
        <f>(SUM('1.  LRAMVA Summary'!K$53:K$67)+SUM('1.  LRAMVA Summary'!K$68:K$69)*(MONTH($E92)-1)/12)*$H92</f>
        <v>0</v>
      </c>
      <c r="Q92" s="245">
        <f>(SUM('1.  LRAMVA Summary'!L$53:L$67)+SUM('1.  LRAMVA Summary'!L$68:L$69)*(MONTH($E92)-1)/12)*$H92</f>
        <v>0</v>
      </c>
      <c r="R92" s="245">
        <f>(SUM('1.  LRAMVA Summary'!M$53:M$67)+SUM('1.  LRAMVA Summary'!M$68:M$69)*(MONTH($E92)-1)/12)*$H92</f>
        <v>0</v>
      </c>
      <c r="S92" s="245">
        <f>(SUM('1.  LRAMVA Summary'!N$53:N$67)+SUM('1.  LRAMVA Summary'!N$68:N$69)*(MONTH($E92)-1)/12)*$H92</f>
        <v>0</v>
      </c>
      <c r="T92" s="245">
        <f>(SUM('1.  LRAMVA Summary'!O$53:O$67)+SUM('1.  LRAMVA Summary'!O$68:O$69)*(MONTH($E92)-1)/12)*$H92</f>
        <v>0</v>
      </c>
      <c r="U92" s="245">
        <f>(SUM('1.  LRAMVA Summary'!P$53:P$67)+SUM('1.  LRAMVA Summary'!P$68:P$69)*(MONTH($E92)-1)/12)*$H92</f>
        <v>0</v>
      </c>
      <c r="V92" s="245">
        <f>(SUM('1.  LRAMVA Summary'!Q$53:Q$67)+SUM('1.  LRAMVA Summary'!Q$68:Q$69)*(MONTH($E92)-1)/12)*$H92</f>
        <v>0</v>
      </c>
      <c r="W92" s="246">
        <f t="shared" si="35"/>
        <v>0</v>
      </c>
    </row>
    <row r="93" spans="2:23" s="8" customFormat="1">
      <c r="B93" s="254"/>
      <c r="D93" s="9"/>
      <c r="E93" s="229">
        <v>42461</v>
      </c>
      <c r="F93" s="229" t="s">
        <v>184</v>
      </c>
      <c r="G93" s="230" t="s">
        <v>66</v>
      </c>
      <c r="H93" s="244">
        <f>$C$36/12</f>
        <v>9.1666666666666665E-4</v>
      </c>
      <c r="I93" s="245">
        <f>(SUM('1.  LRAMVA Summary'!D$53:D$67)+SUM('1.  LRAMVA Summary'!D$68:D$69)*(MONTH($E93)-1)/12)*$H93</f>
        <v>0</v>
      </c>
      <c r="J93" s="245">
        <f>(SUM('1.  LRAMVA Summary'!E$53:E$67)+SUM('1.  LRAMVA Summary'!E$68:E$69)*(MONTH($E93)-1)/12)*$H93</f>
        <v>0</v>
      </c>
      <c r="K93" s="245">
        <f>(SUM('1.  LRAMVA Summary'!F$53:F$67)+SUM('1.  LRAMVA Summary'!F$68:F$69)*(MONTH($E93)-1)/12)*$H93</f>
        <v>0</v>
      </c>
      <c r="L93" s="245">
        <f>(SUM('1.  LRAMVA Summary'!G$53:G$67)+SUM('1.  LRAMVA Summary'!G$68:G$69)*(MONTH($E93)-1)/12)*$H93</f>
        <v>0</v>
      </c>
      <c r="M93" s="245">
        <f>(SUM('1.  LRAMVA Summary'!H$53:H$67)+SUM('1.  LRAMVA Summary'!H$68:H$69)*(MONTH($E93)-1)/12)*$H93</f>
        <v>0</v>
      </c>
      <c r="N93" s="245">
        <f>(SUM('1.  LRAMVA Summary'!I$53:I$67)+SUM('1.  LRAMVA Summary'!I$68:I$69)*(MONTH($E93)-1)/12)*$H93</f>
        <v>0</v>
      </c>
      <c r="O93" s="245">
        <f>(SUM('1.  LRAMVA Summary'!J$53:J$67)+SUM('1.  LRAMVA Summary'!J$68:J$69)*(MONTH($E93)-1)/12)*$H93</f>
        <v>0</v>
      </c>
      <c r="P93" s="245">
        <f>(SUM('1.  LRAMVA Summary'!K$53:K$67)+SUM('1.  LRAMVA Summary'!K$68:K$69)*(MONTH($E93)-1)/12)*$H93</f>
        <v>0</v>
      </c>
      <c r="Q93" s="245">
        <f>(SUM('1.  LRAMVA Summary'!L$53:L$67)+SUM('1.  LRAMVA Summary'!L$68:L$69)*(MONTH($E93)-1)/12)*$H93</f>
        <v>0</v>
      </c>
      <c r="R93" s="245">
        <f>(SUM('1.  LRAMVA Summary'!M$53:M$67)+SUM('1.  LRAMVA Summary'!M$68:M$69)*(MONTH($E93)-1)/12)*$H93</f>
        <v>0</v>
      </c>
      <c r="S93" s="245">
        <f>(SUM('1.  LRAMVA Summary'!N$53:N$67)+SUM('1.  LRAMVA Summary'!N$68:N$69)*(MONTH($E93)-1)/12)*$H93</f>
        <v>0</v>
      </c>
      <c r="T93" s="245">
        <f>(SUM('1.  LRAMVA Summary'!O$53:O$67)+SUM('1.  LRAMVA Summary'!O$68:O$69)*(MONTH($E93)-1)/12)*$H93</f>
        <v>0</v>
      </c>
      <c r="U93" s="245">
        <f>(SUM('1.  LRAMVA Summary'!P$53:P$67)+SUM('1.  LRAMVA Summary'!P$68:P$69)*(MONTH($E93)-1)/12)*$H93</f>
        <v>0</v>
      </c>
      <c r="V93" s="245">
        <f>(SUM('1.  LRAMVA Summary'!Q$53:Q$67)+SUM('1.  LRAMVA Summary'!Q$68:Q$69)*(MONTH($E93)-1)/12)*$H93</f>
        <v>0</v>
      </c>
      <c r="W93" s="246">
        <f t="shared" si="35"/>
        <v>0</v>
      </c>
    </row>
    <row r="94" spans="2:23" s="9" customFormat="1">
      <c r="B94" s="68"/>
      <c r="E94" s="229">
        <v>42491</v>
      </c>
      <c r="F94" s="229" t="s">
        <v>184</v>
      </c>
      <c r="G94" s="230" t="s">
        <v>66</v>
      </c>
      <c r="H94" s="244">
        <f t="shared" ref="H94:H95" si="36">$C$36/12</f>
        <v>9.1666666666666665E-4</v>
      </c>
      <c r="I94" s="245">
        <f>(SUM('1.  LRAMVA Summary'!D$53:D$67)+SUM('1.  LRAMVA Summary'!D$68:D$69)*(MONTH($E94)-1)/12)*$H94</f>
        <v>0</v>
      </c>
      <c r="J94" s="245">
        <f>(SUM('1.  LRAMVA Summary'!E$53:E$67)+SUM('1.  LRAMVA Summary'!E$68:E$69)*(MONTH($E94)-1)/12)*$H94</f>
        <v>0</v>
      </c>
      <c r="K94" s="245">
        <f>(SUM('1.  LRAMVA Summary'!F$53:F$67)+SUM('1.  LRAMVA Summary'!F$68:F$69)*(MONTH($E94)-1)/12)*$H94</f>
        <v>0</v>
      </c>
      <c r="L94" s="245">
        <f>(SUM('1.  LRAMVA Summary'!G$53:G$67)+SUM('1.  LRAMVA Summary'!G$68:G$69)*(MONTH($E94)-1)/12)*$H94</f>
        <v>0</v>
      </c>
      <c r="M94" s="245">
        <f>(SUM('1.  LRAMVA Summary'!H$53:H$67)+SUM('1.  LRAMVA Summary'!H$68:H$69)*(MONTH($E94)-1)/12)*$H94</f>
        <v>0</v>
      </c>
      <c r="N94" s="245">
        <f>(SUM('1.  LRAMVA Summary'!I$53:I$67)+SUM('1.  LRAMVA Summary'!I$68:I$69)*(MONTH($E94)-1)/12)*$H94</f>
        <v>0</v>
      </c>
      <c r="O94" s="245">
        <f>(SUM('1.  LRAMVA Summary'!J$53:J$67)+SUM('1.  LRAMVA Summary'!J$68:J$69)*(MONTH($E94)-1)/12)*$H94</f>
        <v>0</v>
      </c>
      <c r="P94" s="245">
        <f>(SUM('1.  LRAMVA Summary'!K$53:K$67)+SUM('1.  LRAMVA Summary'!K$68:K$69)*(MONTH($E94)-1)/12)*$H94</f>
        <v>0</v>
      </c>
      <c r="Q94" s="245">
        <f>(SUM('1.  LRAMVA Summary'!L$53:L$67)+SUM('1.  LRAMVA Summary'!L$68:L$69)*(MONTH($E94)-1)/12)*$H94</f>
        <v>0</v>
      </c>
      <c r="R94" s="245">
        <f>(SUM('1.  LRAMVA Summary'!M$53:M$67)+SUM('1.  LRAMVA Summary'!M$68:M$69)*(MONTH($E94)-1)/12)*$H94</f>
        <v>0</v>
      </c>
      <c r="S94" s="245">
        <f>(SUM('1.  LRAMVA Summary'!N$53:N$67)+SUM('1.  LRAMVA Summary'!N$68:N$69)*(MONTH($E94)-1)/12)*$H94</f>
        <v>0</v>
      </c>
      <c r="T94" s="245">
        <f>(SUM('1.  LRAMVA Summary'!O$53:O$67)+SUM('1.  LRAMVA Summary'!O$68:O$69)*(MONTH($E94)-1)/12)*$H94</f>
        <v>0</v>
      </c>
      <c r="U94" s="245">
        <f>(SUM('1.  LRAMVA Summary'!P$53:P$67)+SUM('1.  LRAMVA Summary'!P$68:P$69)*(MONTH($E94)-1)/12)*$H94</f>
        <v>0</v>
      </c>
      <c r="V94" s="245">
        <f>(SUM('1.  LRAMVA Summary'!Q$53:Q$67)+SUM('1.  LRAMVA Summary'!Q$68:Q$69)*(MONTH($E94)-1)/12)*$H94</f>
        <v>0</v>
      </c>
      <c r="W94" s="246">
        <f t="shared" si="35"/>
        <v>0</v>
      </c>
    </row>
    <row r="95" spans="2:23" s="253" customFormat="1">
      <c r="B95" s="252"/>
      <c r="D95" s="9"/>
      <c r="E95" s="229">
        <v>42522</v>
      </c>
      <c r="F95" s="229" t="s">
        <v>184</v>
      </c>
      <c r="G95" s="230" t="s">
        <v>66</v>
      </c>
      <c r="H95" s="244">
        <f t="shared" si="36"/>
        <v>9.1666666666666665E-4</v>
      </c>
      <c r="I95" s="245">
        <f>(SUM('1.  LRAMVA Summary'!D$53:D$67)+SUM('1.  LRAMVA Summary'!D$68:D$69)*(MONTH($E95)-1)/12)*$H95</f>
        <v>0</v>
      </c>
      <c r="J95" s="245">
        <f>(SUM('1.  LRAMVA Summary'!E$53:E$67)+SUM('1.  LRAMVA Summary'!E$68:E$69)*(MONTH($E95)-1)/12)*$H95</f>
        <v>0</v>
      </c>
      <c r="K95" s="245">
        <f>(SUM('1.  LRAMVA Summary'!F$53:F$67)+SUM('1.  LRAMVA Summary'!F$68:F$69)*(MONTH($E95)-1)/12)*$H95</f>
        <v>0</v>
      </c>
      <c r="L95" s="245">
        <f>(SUM('1.  LRAMVA Summary'!G$53:G$67)+SUM('1.  LRAMVA Summary'!G$68:G$69)*(MONTH($E95)-1)/12)*$H95</f>
        <v>0</v>
      </c>
      <c r="M95" s="245">
        <f>(SUM('1.  LRAMVA Summary'!H$53:H$67)+SUM('1.  LRAMVA Summary'!H$68:H$69)*(MONTH($E95)-1)/12)*$H95</f>
        <v>0</v>
      </c>
      <c r="N95" s="245">
        <f>(SUM('1.  LRAMVA Summary'!I$53:I$67)+SUM('1.  LRAMVA Summary'!I$68:I$69)*(MONTH($E95)-1)/12)*$H95</f>
        <v>0</v>
      </c>
      <c r="O95" s="245">
        <f>(SUM('1.  LRAMVA Summary'!J$53:J$67)+SUM('1.  LRAMVA Summary'!J$68:J$69)*(MONTH($E95)-1)/12)*$H95</f>
        <v>0</v>
      </c>
      <c r="P95" s="245">
        <f>(SUM('1.  LRAMVA Summary'!K$53:K$67)+SUM('1.  LRAMVA Summary'!K$68:K$69)*(MONTH($E95)-1)/12)*$H95</f>
        <v>0</v>
      </c>
      <c r="Q95" s="245">
        <f>(SUM('1.  LRAMVA Summary'!L$53:L$67)+SUM('1.  LRAMVA Summary'!L$68:L$69)*(MONTH($E95)-1)/12)*$H95</f>
        <v>0</v>
      </c>
      <c r="R95" s="245">
        <f>(SUM('1.  LRAMVA Summary'!M$53:M$67)+SUM('1.  LRAMVA Summary'!M$68:M$69)*(MONTH($E95)-1)/12)*$H95</f>
        <v>0</v>
      </c>
      <c r="S95" s="245">
        <f>(SUM('1.  LRAMVA Summary'!N$53:N$67)+SUM('1.  LRAMVA Summary'!N$68:N$69)*(MONTH($E95)-1)/12)*$H95</f>
        <v>0</v>
      </c>
      <c r="T95" s="245">
        <f>(SUM('1.  LRAMVA Summary'!O$53:O$67)+SUM('1.  LRAMVA Summary'!O$68:O$69)*(MONTH($E95)-1)/12)*$H95</f>
        <v>0</v>
      </c>
      <c r="U95" s="245">
        <f>(SUM('1.  LRAMVA Summary'!P$53:P$67)+SUM('1.  LRAMVA Summary'!P$68:P$69)*(MONTH($E95)-1)/12)*$H95</f>
        <v>0</v>
      </c>
      <c r="V95" s="245">
        <f>(SUM('1.  LRAMVA Summary'!Q$53:Q$67)+SUM('1.  LRAMVA Summary'!Q$68:Q$69)*(MONTH($E95)-1)/12)*$H95</f>
        <v>0</v>
      </c>
      <c r="W95" s="246">
        <f t="shared" si="35"/>
        <v>0</v>
      </c>
    </row>
    <row r="96" spans="2:23" s="9" customFormat="1">
      <c r="B96" s="68"/>
      <c r="E96" s="229">
        <v>42552</v>
      </c>
      <c r="F96" s="229" t="s">
        <v>184</v>
      </c>
      <c r="G96" s="230" t="s">
        <v>68</v>
      </c>
      <c r="H96" s="244">
        <f>$C$37/12</f>
        <v>9.1666666666666665E-4</v>
      </c>
      <c r="I96" s="245">
        <f>(SUM('1.  LRAMVA Summary'!D$53:D$67)+SUM('1.  LRAMVA Summary'!D$68:D$69)*(MONTH($E96)-1)/12)*$H96</f>
        <v>0</v>
      </c>
      <c r="J96" s="245">
        <f>(SUM('1.  LRAMVA Summary'!E$53:E$67)+SUM('1.  LRAMVA Summary'!E$68:E$69)*(MONTH($E96)-1)/12)*$H96</f>
        <v>0</v>
      </c>
      <c r="K96" s="245">
        <f>(SUM('1.  LRAMVA Summary'!F$53:F$67)+SUM('1.  LRAMVA Summary'!F$68:F$69)*(MONTH($E96)-1)/12)*$H96</f>
        <v>0</v>
      </c>
      <c r="L96" s="245">
        <f>(SUM('1.  LRAMVA Summary'!G$53:G$67)+SUM('1.  LRAMVA Summary'!G$68:G$69)*(MONTH($E96)-1)/12)*$H96</f>
        <v>0</v>
      </c>
      <c r="M96" s="245">
        <f>(SUM('1.  LRAMVA Summary'!H$53:H$67)+SUM('1.  LRAMVA Summary'!H$68:H$69)*(MONTH($E96)-1)/12)*$H96</f>
        <v>0</v>
      </c>
      <c r="N96" s="245">
        <f>(SUM('1.  LRAMVA Summary'!I$53:I$67)+SUM('1.  LRAMVA Summary'!I$68:I$69)*(MONTH($E96)-1)/12)*$H96</f>
        <v>0</v>
      </c>
      <c r="O96" s="245">
        <f>(SUM('1.  LRAMVA Summary'!J$53:J$67)+SUM('1.  LRAMVA Summary'!J$68:J$69)*(MONTH($E96)-1)/12)*$H96</f>
        <v>0</v>
      </c>
      <c r="P96" s="245">
        <f>(SUM('1.  LRAMVA Summary'!K$53:K$67)+SUM('1.  LRAMVA Summary'!K$68:K$69)*(MONTH($E96)-1)/12)*$H96</f>
        <v>0</v>
      </c>
      <c r="Q96" s="245">
        <f>(SUM('1.  LRAMVA Summary'!L$53:L$67)+SUM('1.  LRAMVA Summary'!L$68:L$69)*(MONTH($E96)-1)/12)*$H96</f>
        <v>0</v>
      </c>
      <c r="R96" s="245">
        <f>(SUM('1.  LRAMVA Summary'!M$53:M$67)+SUM('1.  LRAMVA Summary'!M$68:M$69)*(MONTH($E96)-1)/12)*$H96</f>
        <v>0</v>
      </c>
      <c r="S96" s="245">
        <f>(SUM('1.  LRAMVA Summary'!N$53:N$67)+SUM('1.  LRAMVA Summary'!N$68:N$69)*(MONTH($E96)-1)/12)*$H96</f>
        <v>0</v>
      </c>
      <c r="T96" s="245">
        <f>(SUM('1.  LRAMVA Summary'!O$53:O$67)+SUM('1.  LRAMVA Summary'!O$68:O$69)*(MONTH($E96)-1)/12)*$H96</f>
        <v>0</v>
      </c>
      <c r="U96" s="245">
        <f>(SUM('1.  LRAMVA Summary'!P$53:P$67)+SUM('1.  LRAMVA Summary'!P$68:P$69)*(MONTH($E96)-1)/12)*$H96</f>
        <v>0</v>
      </c>
      <c r="V96" s="245">
        <f>(SUM('1.  LRAMVA Summary'!Q$53:Q$67)+SUM('1.  LRAMVA Summary'!Q$68:Q$69)*(MONTH($E96)-1)/12)*$H96</f>
        <v>0</v>
      </c>
      <c r="W96" s="246">
        <f t="shared" si="35"/>
        <v>0</v>
      </c>
    </row>
    <row r="97" spans="2:23" s="9" customFormat="1">
      <c r="B97" s="68"/>
      <c r="E97" s="229">
        <v>42583</v>
      </c>
      <c r="F97" s="229" t="s">
        <v>184</v>
      </c>
      <c r="G97" s="230" t="s">
        <v>68</v>
      </c>
      <c r="H97" s="244">
        <f t="shared" ref="H97:H98" si="37">$C$37/12</f>
        <v>9.1666666666666665E-4</v>
      </c>
      <c r="I97" s="245">
        <f>(SUM('1.  LRAMVA Summary'!D$53:D$67)+SUM('1.  LRAMVA Summary'!D$68:D$69)*(MONTH($E97)-1)/12)*$H97</f>
        <v>0</v>
      </c>
      <c r="J97" s="245">
        <f>(SUM('1.  LRAMVA Summary'!E$53:E$67)+SUM('1.  LRAMVA Summary'!E$68:E$69)*(MONTH($E97)-1)/12)*$H97</f>
        <v>0</v>
      </c>
      <c r="K97" s="245">
        <f>(SUM('1.  LRAMVA Summary'!F$53:F$67)+SUM('1.  LRAMVA Summary'!F$68:F$69)*(MONTH($E97)-1)/12)*$H97</f>
        <v>0</v>
      </c>
      <c r="L97" s="245">
        <f>(SUM('1.  LRAMVA Summary'!G$53:G$67)+SUM('1.  LRAMVA Summary'!G$68:G$69)*(MONTH($E97)-1)/12)*$H97</f>
        <v>0</v>
      </c>
      <c r="M97" s="245">
        <f>(SUM('1.  LRAMVA Summary'!H$53:H$67)+SUM('1.  LRAMVA Summary'!H$68:H$69)*(MONTH($E97)-1)/12)*$H97</f>
        <v>0</v>
      </c>
      <c r="N97" s="245">
        <f>(SUM('1.  LRAMVA Summary'!I$53:I$67)+SUM('1.  LRAMVA Summary'!I$68:I$69)*(MONTH($E97)-1)/12)*$H97</f>
        <v>0</v>
      </c>
      <c r="O97" s="245">
        <f>(SUM('1.  LRAMVA Summary'!J$53:J$67)+SUM('1.  LRAMVA Summary'!J$68:J$69)*(MONTH($E97)-1)/12)*$H97</f>
        <v>0</v>
      </c>
      <c r="P97" s="245">
        <f>(SUM('1.  LRAMVA Summary'!K$53:K$67)+SUM('1.  LRAMVA Summary'!K$68:K$69)*(MONTH($E97)-1)/12)*$H97</f>
        <v>0</v>
      </c>
      <c r="Q97" s="245">
        <f>(SUM('1.  LRAMVA Summary'!L$53:L$67)+SUM('1.  LRAMVA Summary'!L$68:L$69)*(MONTH($E97)-1)/12)*$H97</f>
        <v>0</v>
      </c>
      <c r="R97" s="245">
        <f>(SUM('1.  LRAMVA Summary'!M$53:M$67)+SUM('1.  LRAMVA Summary'!M$68:M$69)*(MONTH($E97)-1)/12)*$H97</f>
        <v>0</v>
      </c>
      <c r="S97" s="245">
        <f>(SUM('1.  LRAMVA Summary'!N$53:N$67)+SUM('1.  LRAMVA Summary'!N$68:N$69)*(MONTH($E97)-1)/12)*$H97</f>
        <v>0</v>
      </c>
      <c r="T97" s="245">
        <f>(SUM('1.  LRAMVA Summary'!O$53:O$67)+SUM('1.  LRAMVA Summary'!O$68:O$69)*(MONTH($E97)-1)/12)*$H97</f>
        <v>0</v>
      </c>
      <c r="U97" s="245">
        <f>(SUM('1.  LRAMVA Summary'!P$53:P$67)+SUM('1.  LRAMVA Summary'!P$68:P$69)*(MONTH($E97)-1)/12)*$H97</f>
        <v>0</v>
      </c>
      <c r="V97" s="245">
        <f>(SUM('1.  LRAMVA Summary'!Q$53:Q$67)+SUM('1.  LRAMVA Summary'!Q$68:Q$69)*(MONTH($E97)-1)/12)*$H97</f>
        <v>0</v>
      </c>
      <c r="W97" s="246">
        <f t="shared" si="35"/>
        <v>0</v>
      </c>
    </row>
    <row r="98" spans="2:23" s="9" customFormat="1">
      <c r="B98" s="68"/>
      <c r="E98" s="229">
        <v>42614</v>
      </c>
      <c r="F98" s="229" t="s">
        <v>184</v>
      </c>
      <c r="G98" s="230" t="s">
        <v>68</v>
      </c>
      <c r="H98" s="244">
        <f t="shared" si="37"/>
        <v>9.1666666666666665E-4</v>
      </c>
      <c r="I98" s="245">
        <f>(SUM('1.  LRAMVA Summary'!D$53:D$67)+SUM('1.  LRAMVA Summary'!D$68:D$69)*(MONTH($E98)-1)/12)*$H98</f>
        <v>0</v>
      </c>
      <c r="J98" s="245">
        <f>(SUM('1.  LRAMVA Summary'!E$53:E$67)+SUM('1.  LRAMVA Summary'!E$68:E$69)*(MONTH($E98)-1)/12)*$H98</f>
        <v>0</v>
      </c>
      <c r="K98" s="245">
        <f>(SUM('1.  LRAMVA Summary'!F$53:F$67)+SUM('1.  LRAMVA Summary'!F$68:F$69)*(MONTH($E98)-1)/12)*$H98</f>
        <v>0</v>
      </c>
      <c r="L98" s="245">
        <f>(SUM('1.  LRAMVA Summary'!G$53:G$67)+SUM('1.  LRAMVA Summary'!G$68:G$69)*(MONTH($E98)-1)/12)*$H98</f>
        <v>0</v>
      </c>
      <c r="M98" s="245">
        <f>(SUM('1.  LRAMVA Summary'!H$53:H$67)+SUM('1.  LRAMVA Summary'!H$68:H$69)*(MONTH($E98)-1)/12)*$H98</f>
        <v>0</v>
      </c>
      <c r="N98" s="245">
        <f>(SUM('1.  LRAMVA Summary'!I$53:I$67)+SUM('1.  LRAMVA Summary'!I$68:I$69)*(MONTH($E98)-1)/12)*$H98</f>
        <v>0</v>
      </c>
      <c r="O98" s="245">
        <f>(SUM('1.  LRAMVA Summary'!J$53:J$67)+SUM('1.  LRAMVA Summary'!J$68:J$69)*(MONTH($E98)-1)/12)*$H98</f>
        <v>0</v>
      </c>
      <c r="P98" s="245">
        <f>(SUM('1.  LRAMVA Summary'!K$53:K$67)+SUM('1.  LRAMVA Summary'!K$68:K$69)*(MONTH($E98)-1)/12)*$H98</f>
        <v>0</v>
      </c>
      <c r="Q98" s="245">
        <f>(SUM('1.  LRAMVA Summary'!L$53:L$67)+SUM('1.  LRAMVA Summary'!L$68:L$69)*(MONTH($E98)-1)/12)*$H98</f>
        <v>0</v>
      </c>
      <c r="R98" s="245">
        <f>(SUM('1.  LRAMVA Summary'!M$53:M$67)+SUM('1.  LRAMVA Summary'!M$68:M$69)*(MONTH($E98)-1)/12)*$H98</f>
        <v>0</v>
      </c>
      <c r="S98" s="245">
        <f>(SUM('1.  LRAMVA Summary'!N$53:N$67)+SUM('1.  LRAMVA Summary'!N$68:N$69)*(MONTH($E98)-1)/12)*$H98</f>
        <v>0</v>
      </c>
      <c r="T98" s="245">
        <f>(SUM('1.  LRAMVA Summary'!O$53:O$67)+SUM('1.  LRAMVA Summary'!O$68:O$69)*(MONTH($E98)-1)/12)*$H98</f>
        <v>0</v>
      </c>
      <c r="U98" s="245">
        <f>(SUM('1.  LRAMVA Summary'!P$53:P$67)+SUM('1.  LRAMVA Summary'!P$68:P$69)*(MONTH($E98)-1)/12)*$H98</f>
        <v>0</v>
      </c>
      <c r="V98" s="245">
        <f>(SUM('1.  LRAMVA Summary'!Q$53:Q$67)+SUM('1.  LRAMVA Summary'!Q$68:Q$69)*(MONTH($E98)-1)/12)*$H98</f>
        <v>0</v>
      </c>
      <c r="W98" s="246">
        <f t="shared" si="35"/>
        <v>0</v>
      </c>
    </row>
    <row r="99" spans="2:23" s="9" customFormat="1">
      <c r="B99" s="68"/>
      <c r="E99" s="229">
        <v>42644</v>
      </c>
      <c r="F99" s="229" t="s">
        <v>184</v>
      </c>
      <c r="G99" s="230" t="s">
        <v>69</v>
      </c>
      <c r="H99" s="225">
        <f>$C$38/12</f>
        <v>9.1666666666666665E-4</v>
      </c>
      <c r="I99" s="245">
        <f>(SUM('1.  LRAMVA Summary'!D$53:D$67)+SUM('1.  LRAMVA Summary'!D$68:D$69)*(MONTH($E99)-1)/12)*$H99</f>
        <v>0</v>
      </c>
      <c r="J99" s="245">
        <f>(SUM('1.  LRAMVA Summary'!E$53:E$67)+SUM('1.  LRAMVA Summary'!E$68:E$69)*(MONTH($E99)-1)/12)*$H99</f>
        <v>0</v>
      </c>
      <c r="K99" s="245">
        <f>(SUM('1.  LRAMVA Summary'!F$53:F$67)+SUM('1.  LRAMVA Summary'!F$68:F$69)*(MONTH($E99)-1)/12)*$H99</f>
        <v>0</v>
      </c>
      <c r="L99" s="245">
        <f>(SUM('1.  LRAMVA Summary'!G$53:G$67)+SUM('1.  LRAMVA Summary'!G$68:G$69)*(MONTH($E99)-1)/12)*$H99</f>
        <v>0</v>
      </c>
      <c r="M99" s="245">
        <f>(SUM('1.  LRAMVA Summary'!H$53:H$67)+SUM('1.  LRAMVA Summary'!H$68:H$69)*(MONTH($E99)-1)/12)*$H99</f>
        <v>0</v>
      </c>
      <c r="N99" s="245">
        <f>(SUM('1.  LRAMVA Summary'!I$53:I$67)+SUM('1.  LRAMVA Summary'!I$68:I$69)*(MONTH($E99)-1)/12)*$H99</f>
        <v>0</v>
      </c>
      <c r="O99" s="245">
        <f>(SUM('1.  LRAMVA Summary'!J$53:J$67)+SUM('1.  LRAMVA Summary'!J$68:J$69)*(MONTH($E99)-1)/12)*$H99</f>
        <v>0</v>
      </c>
      <c r="P99" s="245">
        <f>(SUM('1.  LRAMVA Summary'!K$53:K$67)+SUM('1.  LRAMVA Summary'!K$68:K$69)*(MONTH($E99)-1)/12)*$H99</f>
        <v>0</v>
      </c>
      <c r="Q99" s="245">
        <f>(SUM('1.  LRAMVA Summary'!L$53:L$67)+SUM('1.  LRAMVA Summary'!L$68:L$69)*(MONTH($E99)-1)/12)*$H99</f>
        <v>0</v>
      </c>
      <c r="R99" s="245">
        <f>(SUM('1.  LRAMVA Summary'!M$53:M$67)+SUM('1.  LRAMVA Summary'!M$68:M$69)*(MONTH($E99)-1)/12)*$H99</f>
        <v>0</v>
      </c>
      <c r="S99" s="245">
        <f>(SUM('1.  LRAMVA Summary'!N$53:N$67)+SUM('1.  LRAMVA Summary'!N$68:N$69)*(MONTH($E99)-1)/12)*$H99</f>
        <v>0</v>
      </c>
      <c r="T99" s="245">
        <f>(SUM('1.  LRAMVA Summary'!O$53:O$67)+SUM('1.  LRAMVA Summary'!O$68:O$69)*(MONTH($E99)-1)/12)*$H99</f>
        <v>0</v>
      </c>
      <c r="U99" s="245">
        <f>(SUM('1.  LRAMVA Summary'!P$53:P$67)+SUM('1.  LRAMVA Summary'!P$68:P$69)*(MONTH($E99)-1)/12)*$H99</f>
        <v>0</v>
      </c>
      <c r="V99" s="245">
        <f>(SUM('1.  LRAMVA Summary'!Q$53:Q$67)+SUM('1.  LRAMVA Summary'!Q$68:Q$69)*(MONTH($E99)-1)/12)*$H99</f>
        <v>0</v>
      </c>
      <c r="W99" s="246">
        <f t="shared" si="35"/>
        <v>0</v>
      </c>
    </row>
    <row r="100" spans="2:23" s="9" customFormat="1">
      <c r="B100" s="68"/>
      <c r="E100" s="229">
        <v>42675</v>
      </c>
      <c r="F100" s="229" t="s">
        <v>184</v>
      </c>
      <c r="G100" s="230" t="s">
        <v>69</v>
      </c>
      <c r="H100" s="225">
        <f t="shared" ref="H100:H101" si="38">$C$38/12</f>
        <v>9.1666666666666665E-4</v>
      </c>
      <c r="I100" s="245">
        <f>(SUM('1.  LRAMVA Summary'!D$53:D$67)+SUM('1.  LRAMVA Summary'!D$68:D$69)*(MONTH($E100)-1)/12)*$H100</f>
        <v>0</v>
      </c>
      <c r="J100" s="245">
        <f>(SUM('1.  LRAMVA Summary'!E$53:E$67)+SUM('1.  LRAMVA Summary'!E$68:E$69)*(MONTH($E100)-1)/12)*$H100</f>
        <v>0</v>
      </c>
      <c r="K100" s="245">
        <f>(SUM('1.  LRAMVA Summary'!F$53:F$67)+SUM('1.  LRAMVA Summary'!F$68:F$69)*(MONTH($E100)-1)/12)*$H100</f>
        <v>0</v>
      </c>
      <c r="L100" s="245">
        <f>(SUM('1.  LRAMVA Summary'!G$53:G$67)+SUM('1.  LRAMVA Summary'!G$68:G$69)*(MONTH($E100)-1)/12)*$H100</f>
        <v>0</v>
      </c>
      <c r="M100" s="245">
        <f>(SUM('1.  LRAMVA Summary'!H$53:H$67)+SUM('1.  LRAMVA Summary'!H$68:H$69)*(MONTH($E100)-1)/12)*$H100</f>
        <v>0</v>
      </c>
      <c r="N100" s="245">
        <f>(SUM('1.  LRAMVA Summary'!I$53:I$67)+SUM('1.  LRAMVA Summary'!I$68:I$69)*(MONTH($E100)-1)/12)*$H100</f>
        <v>0</v>
      </c>
      <c r="O100" s="245">
        <f>(SUM('1.  LRAMVA Summary'!J$53:J$67)+SUM('1.  LRAMVA Summary'!J$68:J$69)*(MONTH($E100)-1)/12)*$H100</f>
        <v>0</v>
      </c>
      <c r="P100" s="245">
        <f>(SUM('1.  LRAMVA Summary'!K$53:K$67)+SUM('1.  LRAMVA Summary'!K$68:K$69)*(MONTH($E100)-1)/12)*$H100</f>
        <v>0</v>
      </c>
      <c r="Q100" s="245">
        <f>(SUM('1.  LRAMVA Summary'!L$53:L$67)+SUM('1.  LRAMVA Summary'!L$68:L$69)*(MONTH($E100)-1)/12)*$H100</f>
        <v>0</v>
      </c>
      <c r="R100" s="245">
        <f>(SUM('1.  LRAMVA Summary'!M$53:M$67)+SUM('1.  LRAMVA Summary'!M$68:M$69)*(MONTH($E100)-1)/12)*$H100</f>
        <v>0</v>
      </c>
      <c r="S100" s="245">
        <f>(SUM('1.  LRAMVA Summary'!N$53:N$67)+SUM('1.  LRAMVA Summary'!N$68:N$69)*(MONTH($E100)-1)/12)*$H100</f>
        <v>0</v>
      </c>
      <c r="T100" s="245">
        <f>(SUM('1.  LRAMVA Summary'!O$53:O$67)+SUM('1.  LRAMVA Summary'!O$68:O$69)*(MONTH($E100)-1)/12)*$H100</f>
        <v>0</v>
      </c>
      <c r="U100" s="245">
        <f>(SUM('1.  LRAMVA Summary'!P$53:P$67)+SUM('1.  LRAMVA Summary'!P$68:P$69)*(MONTH($E100)-1)/12)*$H100</f>
        <v>0</v>
      </c>
      <c r="V100" s="245">
        <f>(SUM('1.  LRAMVA Summary'!Q$53:Q$67)+SUM('1.  LRAMVA Summary'!Q$68:Q$69)*(MONTH($E100)-1)/12)*$H100</f>
        <v>0</v>
      </c>
      <c r="W100" s="246">
        <f t="shared" si="35"/>
        <v>0</v>
      </c>
    </row>
    <row r="101" spans="2:23" s="9" customFormat="1">
      <c r="B101" s="68"/>
      <c r="E101" s="229">
        <v>42705</v>
      </c>
      <c r="F101" s="229" t="s">
        <v>184</v>
      </c>
      <c r="G101" s="230" t="s">
        <v>69</v>
      </c>
      <c r="H101" s="225">
        <f t="shared" si="38"/>
        <v>9.1666666666666665E-4</v>
      </c>
      <c r="I101" s="245">
        <f>(SUM('1.  LRAMVA Summary'!D$53:D$67)+SUM('1.  LRAMVA Summary'!D$68:D$69)*(MONTH($E101)-1)/12)*$H101</f>
        <v>0</v>
      </c>
      <c r="J101" s="245">
        <f>(SUM('1.  LRAMVA Summary'!E$53:E$67)+SUM('1.  LRAMVA Summary'!E$68:E$69)*(MONTH($E101)-1)/12)*$H101</f>
        <v>0</v>
      </c>
      <c r="K101" s="245">
        <f>(SUM('1.  LRAMVA Summary'!F$53:F$67)+SUM('1.  LRAMVA Summary'!F$68:F$69)*(MONTH($E101)-1)/12)*$H101</f>
        <v>0</v>
      </c>
      <c r="L101" s="245">
        <f>(SUM('1.  LRAMVA Summary'!G$53:G$67)+SUM('1.  LRAMVA Summary'!G$68:G$69)*(MONTH($E101)-1)/12)*$H101</f>
        <v>0</v>
      </c>
      <c r="M101" s="245">
        <f>(SUM('1.  LRAMVA Summary'!H$53:H$67)+SUM('1.  LRAMVA Summary'!H$68:H$69)*(MONTH($E101)-1)/12)*$H101</f>
        <v>0</v>
      </c>
      <c r="N101" s="245">
        <f>(SUM('1.  LRAMVA Summary'!I$53:I$67)+SUM('1.  LRAMVA Summary'!I$68:I$69)*(MONTH($E101)-1)/12)*$H101</f>
        <v>0</v>
      </c>
      <c r="O101" s="245">
        <f>(SUM('1.  LRAMVA Summary'!J$53:J$67)+SUM('1.  LRAMVA Summary'!J$68:J$69)*(MONTH($E101)-1)/12)*$H101</f>
        <v>0</v>
      </c>
      <c r="P101" s="245">
        <f>(SUM('1.  LRAMVA Summary'!K$53:K$67)+SUM('1.  LRAMVA Summary'!K$68:K$69)*(MONTH($E101)-1)/12)*$H101</f>
        <v>0</v>
      </c>
      <c r="Q101" s="245">
        <f>(SUM('1.  LRAMVA Summary'!L$53:L$67)+SUM('1.  LRAMVA Summary'!L$68:L$69)*(MONTH($E101)-1)/12)*$H101</f>
        <v>0</v>
      </c>
      <c r="R101" s="245">
        <f>(SUM('1.  LRAMVA Summary'!M$53:M$67)+SUM('1.  LRAMVA Summary'!M$68:M$69)*(MONTH($E101)-1)/12)*$H101</f>
        <v>0</v>
      </c>
      <c r="S101" s="245">
        <f>(SUM('1.  LRAMVA Summary'!N$53:N$67)+SUM('1.  LRAMVA Summary'!N$68:N$69)*(MONTH($E101)-1)/12)*$H101</f>
        <v>0</v>
      </c>
      <c r="T101" s="245">
        <f>(SUM('1.  LRAMVA Summary'!O$53:O$67)+SUM('1.  LRAMVA Summary'!O$68:O$69)*(MONTH($E101)-1)/12)*$H101</f>
        <v>0</v>
      </c>
      <c r="U101" s="245">
        <f>(SUM('1.  LRAMVA Summary'!P$53:P$67)+SUM('1.  LRAMVA Summary'!P$68:P$69)*(MONTH($E101)-1)/12)*$H101</f>
        <v>0</v>
      </c>
      <c r="V101" s="245">
        <f>(SUM('1.  LRAMVA Summary'!Q$53:Q$67)+SUM('1.  LRAMVA Summary'!Q$68:Q$69)*(MONTH($E101)-1)/12)*$H101</f>
        <v>0</v>
      </c>
      <c r="W101" s="246">
        <f t="shared" si="35"/>
        <v>0</v>
      </c>
    </row>
    <row r="102" spans="2:23" s="9" customFormat="1" ht="15" thickBot="1">
      <c r="B102" s="68"/>
      <c r="E102" s="231" t="s">
        <v>470</v>
      </c>
      <c r="F102" s="231"/>
      <c r="G102" s="232"/>
      <c r="H102" s="233"/>
      <c r="I102" s="234">
        <f>SUM(I89:I101)</f>
        <v>0</v>
      </c>
      <c r="J102" s="234">
        <f>SUM(J89:J101)</f>
        <v>0</v>
      </c>
      <c r="K102" s="234">
        <f t="shared" ref="K102:O102" si="39">SUM(K89:K101)</f>
        <v>0</v>
      </c>
      <c r="L102" s="234">
        <f t="shared" si="39"/>
        <v>0</v>
      </c>
      <c r="M102" s="234">
        <f t="shared" si="39"/>
        <v>0</v>
      </c>
      <c r="N102" s="234">
        <f t="shared" si="39"/>
        <v>0</v>
      </c>
      <c r="O102" s="234">
        <f t="shared" si="39"/>
        <v>0</v>
      </c>
      <c r="P102" s="234">
        <f t="shared" ref="P102:V102" si="40">SUM(P89:P101)</f>
        <v>0</v>
      </c>
      <c r="Q102" s="234">
        <f t="shared" si="40"/>
        <v>0</v>
      </c>
      <c r="R102" s="234">
        <f t="shared" si="40"/>
        <v>0</v>
      </c>
      <c r="S102" s="234">
        <f t="shared" si="40"/>
        <v>0</v>
      </c>
      <c r="T102" s="234">
        <f t="shared" si="40"/>
        <v>0</v>
      </c>
      <c r="U102" s="234">
        <f t="shared" si="40"/>
        <v>0</v>
      </c>
      <c r="V102" s="234">
        <f t="shared" si="40"/>
        <v>0</v>
      </c>
      <c r="W102" s="234">
        <f>SUM(W89:W101)</f>
        <v>0</v>
      </c>
    </row>
    <row r="103" spans="2:23" s="9" customFormat="1" ht="15" thickTop="1">
      <c r="B103" s="68"/>
      <c r="E103" s="235" t="s">
        <v>67</v>
      </c>
      <c r="F103" s="235"/>
      <c r="G103" s="236"/>
      <c r="H103" s="237"/>
      <c r="I103" s="238"/>
      <c r="J103" s="238"/>
      <c r="K103" s="238"/>
      <c r="L103" s="238"/>
      <c r="M103" s="238"/>
      <c r="N103" s="238"/>
      <c r="O103" s="238"/>
      <c r="P103" s="238"/>
      <c r="Q103" s="238"/>
      <c r="R103" s="238"/>
      <c r="S103" s="238"/>
      <c r="T103" s="238"/>
      <c r="U103" s="238"/>
      <c r="V103" s="238"/>
      <c r="W103" s="239"/>
    </row>
    <row r="104" spans="2:23" s="9" customFormat="1">
      <c r="B104" s="68"/>
      <c r="E104" s="240" t="s">
        <v>433</v>
      </c>
      <c r="F104" s="240"/>
      <c r="G104" s="241"/>
      <c r="H104" s="242"/>
      <c r="I104" s="243">
        <f>I102+I103</f>
        <v>0</v>
      </c>
      <c r="J104" s="243">
        <f t="shared" ref="J104" si="41">J102+J103</f>
        <v>0</v>
      </c>
      <c r="K104" s="243">
        <f t="shared" ref="K104" si="42">K102+K103</f>
        <v>0</v>
      </c>
      <c r="L104" s="243">
        <f t="shared" ref="L104" si="43">L102+L103</f>
        <v>0</v>
      </c>
      <c r="M104" s="243">
        <f t="shared" ref="M104" si="44">M102+M103</f>
        <v>0</v>
      </c>
      <c r="N104" s="243">
        <f t="shared" ref="N104" si="45">N102+N103</f>
        <v>0</v>
      </c>
      <c r="O104" s="243">
        <f t="shared" ref="O104:V104" si="46">O102+O103</f>
        <v>0</v>
      </c>
      <c r="P104" s="243">
        <f t="shared" si="46"/>
        <v>0</v>
      </c>
      <c r="Q104" s="243">
        <f t="shared" si="46"/>
        <v>0</v>
      </c>
      <c r="R104" s="243">
        <f t="shared" si="46"/>
        <v>0</v>
      </c>
      <c r="S104" s="243">
        <f t="shared" si="46"/>
        <v>0</v>
      </c>
      <c r="T104" s="243">
        <f t="shared" si="46"/>
        <v>0</v>
      </c>
      <c r="U104" s="243">
        <f t="shared" si="46"/>
        <v>0</v>
      </c>
      <c r="V104" s="243">
        <f t="shared" si="46"/>
        <v>0</v>
      </c>
      <c r="W104" s="243">
        <f t="shared" ref="W104" si="47">W102+W103</f>
        <v>0</v>
      </c>
    </row>
    <row r="105" spans="2:23" s="9" customFormat="1">
      <c r="B105" s="68"/>
      <c r="E105" s="229">
        <v>42736</v>
      </c>
      <c r="F105" s="229" t="s">
        <v>185</v>
      </c>
      <c r="G105" s="230" t="s">
        <v>65</v>
      </c>
      <c r="H105" s="255">
        <f>$C$39/12</f>
        <v>9.1666666666666665E-4</v>
      </c>
      <c r="I105" s="245">
        <f>(SUM('1.  LRAMVA Summary'!D$53:D$70)+SUM('1.  LRAMVA Summary'!D$71:D$72)*(MONTH($E105)-1)/12)*$H105</f>
        <v>0</v>
      </c>
      <c r="J105" s="245">
        <f>(SUM('1.  LRAMVA Summary'!E$53:E$70)+SUM('1.  LRAMVA Summary'!E$71:E$72)*(MONTH($E105)-1)/12)*$H105</f>
        <v>0</v>
      </c>
      <c r="K105" s="245">
        <f>(SUM('1.  LRAMVA Summary'!F$53:F$70)+SUM('1.  LRAMVA Summary'!F$71:F$72)*(MONTH($E105)-1)/12)*$H105</f>
        <v>0</v>
      </c>
      <c r="L105" s="245">
        <f>(SUM('1.  LRAMVA Summary'!G$53:G$70)+SUM('1.  LRAMVA Summary'!G$71:G$72)*(MONTH($E105)-1)/12)*$H105</f>
        <v>0</v>
      </c>
      <c r="M105" s="245">
        <f>(SUM('1.  LRAMVA Summary'!H$53:H$70)+SUM('1.  LRAMVA Summary'!H$71:H$72)*(MONTH($E105)-1)/12)*$H105</f>
        <v>0</v>
      </c>
      <c r="N105" s="245">
        <f>(SUM('1.  LRAMVA Summary'!I$53:I$70)+SUM('1.  LRAMVA Summary'!I$71:I$72)*(MONTH($E105)-1)/12)*$H105</f>
        <v>0</v>
      </c>
      <c r="O105" s="245">
        <f>(SUM('1.  LRAMVA Summary'!J$53:J$70)+SUM('1.  LRAMVA Summary'!J$71:J$72)*(MONTH($E105)-1)/12)*$H105</f>
        <v>0</v>
      </c>
      <c r="P105" s="245">
        <f>(SUM('1.  LRAMVA Summary'!K$53:K$70)+SUM('1.  LRAMVA Summary'!K$71:K$72)*(MONTH($E105)-1)/12)*$H105</f>
        <v>0</v>
      </c>
      <c r="Q105" s="245">
        <f>(SUM('1.  LRAMVA Summary'!L$53:L$70)+SUM('1.  LRAMVA Summary'!L$71:L$72)*(MONTH($E105)-1)/12)*$H105</f>
        <v>0</v>
      </c>
      <c r="R105" s="245">
        <f>(SUM('1.  LRAMVA Summary'!M$53:M$70)+SUM('1.  LRAMVA Summary'!M$71:M$72)*(MONTH($E105)-1)/12)*$H105</f>
        <v>0</v>
      </c>
      <c r="S105" s="245">
        <f>(SUM('1.  LRAMVA Summary'!N$53:N$70)+SUM('1.  LRAMVA Summary'!N$71:N$72)*(MONTH($E105)-1)/12)*$H105</f>
        <v>0</v>
      </c>
      <c r="T105" s="245">
        <f>(SUM('1.  LRAMVA Summary'!O$53:O$70)+SUM('1.  LRAMVA Summary'!O$71:O$72)*(MONTH($E105)-1)/12)*$H105</f>
        <v>0</v>
      </c>
      <c r="U105" s="245">
        <f>(SUM('1.  LRAMVA Summary'!P$53:P$70)+SUM('1.  LRAMVA Summary'!P$71:P$72)*(MONTH($E105)-1)/12)*$H105</f>
        <v>0</v>
      </c>
      <c r="V105" s="245">
        <f>(SUM('1.  LRAMVA Summary'!Q$53:Q$70)+SUM('1.  LRAMVA Summary'!Q$71:Q$72)*(MONTH($E105)-1)/12)*$H105</f>
        <v>0</v>
      </c>
      <c r="W105" s="246">
        <f>SUM(I105:V105)</f>
        <v>0</v>
      </c>
    </row>
    <row r="106" spans="2:23" s="9" customFormat="1">
      <c r="B106" s="68"/>
      <c r="E106" s="229">
        <v>42767</v>
      </c>
      <c r="F106" s="229" t="s">
        <v>185</v>
      </c>
      <c r="G106" s="230" t="s">
        <v>65</v>
      </c>
      <c r="H106" s="255">
        <f t="shared" ref="H106:H107" si="48">$C$39/12</f>
        <v>9.1666666666666665E-4</v>
      </c>
      <c r="I106" s="245">
        <f>(SUM('1.  LRAMVA Summary'!D$53:D$70)+SUM('1.  LRAMVA Summary'!D$71:D$72)*(MONTH($E106)-1)/12)*$H106</f>
        <v>47.495385397745295</v>
      </c>
      <c r="J106" s="245">
        <f>(SUM('1.  LRAMVA Summary'!E$53:E$70)+SUM('1.  LRAMVA Summary'!E$71:E$72)*(MONTH($E106)-1)/12)*$H106</f>
        <v>27.761477667936425</v>
      </c>
      <c r="K106" s="245">
        <f>(SUM('1.  LRAMVA Summary'!F$53:F$70)+SUM('1.  LRAMVA Summary'!F$71:F$72)*(MONTH($E106)-1)/12)*$H106</f>
        <v>4.6515522515637846</v>
      </c>
      <c r="L106" s="245">
        <f>(SUM('1.  LRAMVA Summary'!G$53:G$70)+SUM('1.  LRAMVA Summary'!G$71:G$72)*(MONTH($E106)-1)/12)*$H106</f>
        <v>0.79807135087196712</v>
      </c>
      <c r="M106" s="245">
        <f>(SUM('1.  LRAMVA Summary'!H$53:H$70)+SUM('1.  LRAMVA Summary'!H$71:H$72)*(MONTH($E106)-1)/12)*$H106</f>
        <v>1.3373366127071098</v>
      </c>
      <c r="N106" s="245">
        <f>(SUM('1.  LRAMVA Summary'!I$53:I$70)+SUM('1.  LRAMVA Summary'!I$71:I$72)*(MONTH($E106)-1)/12)*$H106</f>
        <v>11.874950526792865</v>
      </c>
      <c r="O106" s="245">
        <f>(SUM('1.  LRAMVA Summary'!J$53:J$70)+SUM('1.  LRAMVA Summary'!J$71:J$72)*(MONTH($E106)-1)/12)*$H106</f>
        <v>1.8742328531440799</v>
      </c>
      <c r="P106" s="245">
        <f>(SUM('1.  LRAMVA Summary'!K$53:K$70)+SUM('1.  LRAMVA Summary'!K$71:K$72)*(MONTH($E106)-1)/12)*$H106</f>
        <v>0</v>
      </c>
      <c r="Q106" s="245">
        <f>(SUM('1.  LRAMVA Summary'!L$53:L$70)+SUM('1.  LRAMVA Summary'!L$71:L$72)*(MONTH($E106)-1)/12)*$H106</f>
        <v>0</v>
      </c>
      <c r="R106" s="245">
        <f>(SUM('1.  LRAMVA Summary'!M$53:M$70)+SUM('1.  LRAMVA Summary'!M$71:M$72)*(MONTH($E106)-1)/12)*$H106</f>
        <v>0</v>
      </c>
      <c r="S106" s="245">
        <f>(SUM('1.  LRAMVA Summary'!N$53:N$70)+SUM('1.  LRAMVA Summary'!N$71:N$72)*(MONTH($E106)-1)/12)*$H106</f>
        <v>0</v>
      </c>
      <c r="T106" s="245">
        <f>(SUM('1.  LRAMVA Summary'!O$53:O$70)+SUM('1.  LRAMVA Summary'!O$71:O$72)*(MONTH($E106)-1)/12)*$H106</f>
        <v>0</v>
      </c>
      <c r="U106" s="245">
        <f>(SUM('1.  LRAMVA Summary'!P$53:P$70)+SUM('1.  LRAMVA Summary'!P$71:P$72)*(MONTH($E106)-1)/12)*$H106</f>
        <v>0</v>
      </c>
      <c r="V106" s="245">
        <f>(SUM('1.  LRAMVA Summary'!Q$53:Q$70)+SUM('1.  LRAMVA Summary'!Q$71:Q$72)*(MONTH($E106)-1)/12)*$H106</f>
        <v>0</v>
      </c>
      <c r="W106" s="246">
        <f t="shared" ref="W106:W116" si="49">SUM(I106:V106)</f>
        <v>95.79300666076152</v>
      </c>
    </row>
    <row r="107" spans="2:23" s="9" customFormat="1">
      <c r="B107" s="68"/>
      <c r="E107" s="229">
        <v>42795</v>
      </c>
      <c r="F107" s="229" t="s">
        <v>185</v>
      </c>
      <c r="G107" s="230" t="s">
        <v>65</v>
      </c>
      <c r="H107" s="255">
        <f t="shared" si="48"/>
        <v>9.1666666666666665E-4</v>
      </c>
      <c r="I107" s="245">
        <f>(SUM('1.  LRAMVA Summary'!D$53:D$70)+SUM('1.  LRAMVA Summary'!D$71:D$72)*(MONTH($E107)-1)/12)*$H107</f>
        <v>94.99077079549059</v>
      </c>
      <c r="J107" s="245">
        <f>(SUM('1.  LRAMVA Summary'!E$53:E$70)+SUM('1.  LRAMVA Summary'!E$71:E$72)*(MONTH($E107)-1)/12)*$H107</f>
        <v>55.522955335872851</v>
      </c>
      <c r="K107" s="245">
        <f>(SUM('1.  LRAMVA Summary'!F$53:F$70)+SUM('1.  LRAMVA Summary'!F$71:F$72)*(MONTH($E107)-1)/12)*$H107</f>
        <v>9.3031045031275692</v>
      </c>
      <c r="L107" s="245">
        <f>(SUM('1.  LRAMVA Summary'!G$53:G$70)+SUM('1.  LRAMVA Summary'!G$71:G$72)*(MONTH($E107)-1)/12)*$H107</f>
        <v>1.5961427017439342</v>
      </c>
      <c r="M107" s="245">
        <f>(SUM('1.  LRAMVA Summary'!H$53:H$70)+SUM('1.  LRAMVA Summary'!H$71:H$72)*(MONTH($E107)-1)/12)*$H107</f>
        <v>2.6746732254142196</v>
      </c>
      <c r="N107" s="245">
        <f>(SUM('1.  LRAMVA Summary'!I$53:I$70)+SUM('1.  LRAMVA Summary'!I$71:I$72)*(MONTH($E107)-1)/12)*$H107</f>
        <v>23.749901053585731</v>
      </c>
      <c r="O107" s="245">
        <f>(SUM('1.  LRAMVA Summary'!J$53:J$70)+SUM('1.  LRAMVA Summary'!J$71:J$72)*(MONTH($E107)-1)/12)*$H107</f>
        <v>3.7484657062881599</v>
      </c>
      <c r="P107" s="245">
        <f>(SUM('1.  LRAMVA Summary'!K$53:K$70)+SUM('1.  LRAMVA Summary'!K$71:K$72)*(MONTH($E107)-1)/12)*$H107</f>
        <v>0</v>
      </c>
      <c r="Q107" s="245">
        <f>(SUM('1.  LRAMVA Summary'!L$53:L$70)+SUM('1.  LRAMVA Summary'!L$71:L$72)*(MONTH($E107)-1)/12)*$H107</f>
        <v>0</v>
      </c>
      <c r="R107" s="245">
        <f>(SUM('1.  LRAMVA Summary'!M$53:M$70)+SUM('1.  LRAMVA Summary'!M$71:M$72)*(MONTH($E107)-1)/12)*$H107</f>
        <v>0</v>
      </c>
      <c r="S107" s="245">
        <f>(SUM('1.  LRAMVA Summary'!N$53:N$70)+SUM('1.  LRAMVA Summary'!N$71:N$72)*(MONTH($E107)-1)/12)*$H107</f>
        <v>0</v>
      </c>
      <c r="T107" s="245">
        <f>(SUM('1.  LRAMVA Summary'!O$53:O$70)+SUM('1.  LRAMVA Summary'!O$71:O$72)*(MONTH($E107)-1)/12)*$H107</f>
        <v>0</v>
      </c>
      <c r="U107" s="245">
        <f>(SUM('1.  LRAMVA Summary'!P$53:P$70)+SUM('1.  LRAMVA Summary'!P$71:P$72)*(MONTH($E107)-1)/12)*$H107</f>
        <v>0</v>
      </c>
      <c r="V107" s="245">
        <f>(SUM('1.  LRAMVA Summary'!Q$53:Q$70)+SUM('1.  LRAMVA Summary'!Q$71:Q$72)*(MONTH($E107)-1)/12)*$H107</f>
        <v>0</v>
      </c>
      <c r="W107" s="246">
        <f t="shared" si="49"/>
        <v>191.58601332152304</v>
      </c>
    </row>
    <row r="108" spans="2:23" s="8" customFormat="1">
      <c r="B108" s="254"/>
      <c r="E108" s="229">
        <v>42826</v>
      </c>
      <c r="F108" s="229" t="s">
        <v>185</v>
      </c>
      <c r="G108" s="230" t="s">
        <v>66</v>
      </c>
      <c r="H108" s="255">
        <f>$C$40/12</f>
        <v>9.1666666666666665E-4</v>
      </c>
      <c r="I108" s="245">
        <f>(SUM('1.  LRAMVA Summary'!D$53:D$70)+SUM('1.  LRAMVA Summary'!D$71:D$72)*(MONTH($E108)-1)/12)*$H108</f>
        <v>142.48615619323587</v>
      </c>
      <c r="J108" s="245">
        <f>(SUM('1.  LRAMVA Summary'!E$53:E$70)+SUM('1.  LRAMVA Summary'!E$71:E$72)*(MONTH($E108)-1)/12)*$H108</f>
        <v>83.284433003809283</v>
      </c>
      <c r="K108" s="245">
        <f>(SUM('1.  LRAMVA Summary'!F$53:F$70)+SUM('1.  LRAMVA Summary'!F$71:F$72)*(MONTH($E108)-1)/12)*$H108</f>
        <v>13.954656754691353</v>
      </c>
      <c r="L108" s="245">
        <f>(SUM('1.  LRAMVA Summary'!G$53:G$70)+SUM('1.  LRAMVA Summary'!G$71:G$72)*(MONTH($E108)-1)/12)*$H108</f>
        <v>2.3942140526159013</v>
      </c>
      <c r="M108" s="245">
        <f>(SUM('1.  LRAMVA Summary'!H$53:H$70)+SUM('1.  LRAMVA Summary'!H$71:H$72)*(MONTH($E108)-1)/12)*$H108</f>
        <v>4.0120098381213296</v>
      </c>
      <c r="N108" s="245">
        <f>(SUM('1.  LRAMVA Summary'!I$53:I$70)+SUM('1.  LRAMVA Summary'!I$71:I$72)*(MONTH($E108)-1)/12)*$H108</f>
        <v>35.624851580378596</v>
      </c>
      <c r="O108" s="245">
        <f>(SUM('1.  LRAMVA Summary'!J$53:J$70)+SUM('1.  LRAMVA Summary'!J$71:J$72)*(MONTH($E108)-1)/12)*$H108</f>
        <v>5.6226985594322398</v>
      </c>
      <c r="P108" s="245">
        <f>(SUM('1.  LRAMVA Summary'!K$53:K$70)+SUM('1.  LRAMVA Summary'!K$71:K$72)*(MONTH($E108)-1)/12)*$H108</f>
        <v>0</v>
      </c>
      <c r="Q108" s="245">
        <f>(SUM('1.  LRAMVA Summary'!L$53:L$70)+SUM('1.  LRAMVA Summary'!L$71:L$72)*(MONTH($E108)-1)/12)*$H108</f>
        <v>0</v>
      </c>
      <c r="R108" s="245">
        <f>(SUM('1.  LRAMVA Summary'!M$53:M$70)+SUM('1.  LRAMVA Summary'!M$71:M$72)*(MONTH($E108)-1)/12)*$H108</f>
        <v>0</v>
      </c>
      <c r="S108" s="245">
        <f>(SUM('1.  LRAMVA Summary'!N$53:N$70)+SUM('1.  LRAMVA Summary'!N$71:N$72)*(MONTH($E108)-1)/12)*$H108</f>
        <v>0</v>
      </c>
      <c r="T108" s="245">
        <f>(SUM('1.  LRAMVA Summary'!O$53:O$70)+SUM('1.  LRAMVA Summary'!O$71:O$72)*(MONTH($E108)-1)/12)*$H108</f>
        <v>0</v>
      </c>
      <c r="U108" s="245">
        <f>(SUM('1.  LRAMVA Summary'!P$53:P$70)+SUM('1.  LRAMVA Summary'!P$71:P$72)*(MONTH($E108)-1)/12)*$H108</f>
        <v>0</v>
      </c>
      <c r="V108" s="245">
        <f>(SUM('1.  LRAMVA Summary'!Q$53:Q$70)+SUM('1.  LRAMVA Summary'!Q$71:Q$72)*(MONTH($E108)-1)/12)*$H108</f>
        <v>0</v>
      </c>
      <c r="W108" s="246">
        <f t="shared" si="49"/>
        <v>287.3790199822846</v>
      </c>
    </row>
    <row r="109" spans="2:23" s="9" customFormat="1">
      <c r="B109" s="68"/>
      <c r="E109" s="229">
        <v>42856</v>
      </c>
      <c r="F109" s="229" t="s">
        <v>185</v>
      </c>
      <c r="G109" s="230" t="s">
        <v>66</v>
      </c>
      <c r="H109" s="255">
        <f t="shared" ref="H109:H110" si="50">$C$40/12</f>
        <v>9.1666666666666665E-4</v>
      </c>
      <c r="I109" s="245">
        <f>(SUM('1.  LRAMVA Summary'!D$53:D$70)+SUM('1.  LRAMVA Summary'!D$71:D$72)*(MONTH($E109)-1)/12)*$H109</f>
        <v>189.98154159098118</v>
      </c>
      <c r="J109" s="245">
        <f>(SUM('1.  LRAMVA Summary'!E$53:E$70)+SUM('1.  LRAMVA Summary'!E$71:E$72)*(MONTH($E109)-1)/12)*$H109</f>
        <v>111.0459106717457</v>
      </c>
      <c r="K109" s="245">
        <f>(SUM('1.  LRAMVA Summary'!F$53:F$70)+SUM('1.  LRAMVA Summary'!F$71:F$72)*(MONTH($E109)-1)/12)*$H109</f>
        <v>18.606209006255138</v>
      </c>
      <c r="L109" s="245">
        <f>(SUM('1.  LRAMVA Summary'!G$53:G$70)+SUM('1.  LRAMVA Summary'!G$71:G$72)*(MONTH($E109)-1)/12)*$H109</f>
        <v>3.1922854034878685</v>
      </c>
      <c r="M109" s="245">
        <f>(SUM('1.  LRAMVA Summary'!H$53:H$70)+SUM('1.  LRAMVA Summary'!H$71:H$72)*(MONTH($E109)-1)/12)*$H109</f>
        <v>5.3493464508284392</v>
      </c>
      <c r="N109" s="245">
        <f>(SUM('1.  LRAMVA Summary'!I$53:I$70)+SUM('1.  LRAMVA Summary'!I$71:I$72)*(MONTH($E109)-1)/12)*$H109</f>
        <v>47.499802107171462</v>
      </c>
      <c r="O109" s="245">
        <f>(SUM('1.  LRAMVA Summary'!J$53:J$70)+SUM('1.  LRAMVA Summary'!J$71:J$72)*(MONTH($E109)-1)/12)*$H109</f>
        <v>7.4969314125763198</v>
      </c>
      <c r="P109" s="245">
        <f>(SUM('1.  LRAMVA Summary'!K$53:K$70)+SUM('1.  LRAMVA Summary'!K$71:K$72)*(MONTH($E109)-1)/12)*$H109</f>
        <v>0</v>
      </c>
      <c r="Q109" s="245">
        <f>(SUM('1.  LRAMVA Summary'!L$53:L$70)+SUM('1.  LRAMVA Summary'!L$71:L$72)*(MONTH($E109)-1)/12)*$H109</f>
        <v>0</v>
      </c>
      <c r="R109" s="245">
        <f>(SUM('1.  LRAMVA Summary'!M$53:M$70)+SUM('1.  LRAMVA Summary'!M$71:M$72)*(MONTH($E109)-1)/12)*$H109</f>
        <v>0</v>
      </c>
      <c r="S109" s="245">
        <f>(SUM('1.  LRAMVA Summary'!N$53:N$70)+SUM('1.  LRAMVA Summary'!N$71:N$72)*(MONTH($E109)-1)/12)*$H109</f>
        <v>0</v>
      </c>
      <c r="T109" s="245">
        <f>(SUM('1.  LRAMVA Summary'!O$53:O$70)+SUM('1.  LRAMVA Summary'!O$71:O$72)*(MONTH($E109)-1)/12)*$H109</f>
        <v>0</v>
      </c>
      <c r="U109" s="245">
        <f>(SUM('1.  LRAMVA Summary'!P$53:P$70)+SUM('1.  LRAMVA Summary'!P$71:P$72)*(MONTH($E109)-1)/12)*$H109</f>
        <v>0</v>
      </c>
      <c r="V109" s="245">
        <f>(SUM('1.  LRAMVA Summary'!Q$53:Q$70)+SUM('1.  LRAMVA Summary'!Q$71:Q$72)*(MONTH($E109)-1)/12)*$H109</f>
        <v>0</v>
      </c>
      <c r="W109" s="246">
        <f t="shared" si="49"/>
        <v>383.17202664304608</v>
      </c>
    </row>
    <row r="110" spans="2:23" s="253" customFormat="1">
      <c r="B110" s="252"/>
      <c r="E110" s="229">
        <v>42887</v>
      </c>
      <c r="F110" s="229" t="s">
        <v>185</v>
      </c>
      <c r="G110" s="230" t="s">
        <v>66</v>
      </c>
      <c r="H110" s="255">
        <f t="shared" si="50"/>
        <v>9.1666666666666665E-4</v>
      </c>
      <c r="I110" s="245">
        <f>(SUM('1.  LRAMVA Summary'!D$53:D$70)+SUM('1.  LRAMVA Summary'!D$71:D$72)*(MONTH($E110)-1)/12)*$H110</f>
        <v>237.47692698872646</v>
      </c>
      <c r="J110" s="245">
        <f>(SUM('1.  LRAMVA Summary'!E$53:E$70)+SUM('1.  LRAMVA Summary'!E$71:E$72)*(MONTH($E110)-1)/12)*$H110</f>
        <v>138.80738833968209</v>
      </c>
      <c r="K110" s="245">
        <f>(SUM('1.  LRAMVA Summary'!F$53:F$70)+SUM('1.  LRAMVA Summary'!F$71:F$72)*(MONTH($E110)-1)/12)*$H110</f>
        <v>23.257761257818924</v>
      </c>
      <c r="L110" s="245">
        <f>(SUM('1.  LRAMVA Summary'!G$53:G$70)+SUM('1.  LRAMVA Summary'!G$71:G$72)*(MONTH($E110)-1)/12)*$H110</f>
        <v>3.9903567543598357</v>
      </c>
      <c r="M110" s="245">
        <f>(SUM('1.  LRAMVA Summary'!H$53:H$70)+SUM('1.  LRAMVA Summary'!H$71:H$72)*(MONTH($E110)-1)/12)*$H110</f>
        <v>6.6866830635355496</v>
      </c>
      <c r="N110" s="245">
        <f>(SUM('1.  LRAMVA Summary'!I$53:I$70)+SUM('1.  LRAMVA Summary'!I$71:I$72)*(MONTH($E110)-1)/12)*$H110</f>
        <v>59.374752633964334</v>
      </c>
      <c r="O110" s="245">
        <f>(SUM('1.  LRAMVA Summary'!J$53:J$70)+SUM('1.  LRAMVA Summary'!J$71:J$72)*(MONTH($E110)-1)/12)*$H110</f>
        <v>9.3711642657203971</v>
      </c>
      <c r="P110" s="245">
        <f>(SUM('1.  LRAMVA Summary'!K$53:K$70)+SUM('1.  LRAMVA Summary'!K$71:K$72)*(MONTH($E110)-1)/12)*$H110</f>
        <v>0</v>
      </c>
      <c r="Q110" s="245">
        <f>(SUM('1.  LRAMVA Summary'!L$53:L$70)+SUM('1.  LRAMVA Summary'!L$71:L$72)*(MONTH($E110)-1)/12)*$H110</f>
        <v>0</v>
      </c>
      <c r="R110" s="245">
        <f>(SUM('1.  LRAMVA Summary'!M$53:M$70)+SUM('1.  LRAMVA Summary'!M$71:M$72)*(MONTH($E110)-1)/12)*$H110</f>
        <v>0</v>
      </c>
      <c r="S110" s="245">
        <f>(SUM('1.  LRAMVA Summary'!N$53:N$70)+SUM('1.  LRAMVA Summary'!N$71:N$72)*(MONTH($E110)-1)/12)*$H110</f>
        <v>0</v>
      </c>
      <c r="T110" s="245">
        <f>(SUM('1.  LRAMVA Summary'!O$53:O$70)+SUM('1.  LRAMVA Summary'!O$71:O$72)*(MONTH($E110)-1)/12)*$H110</f>
        <v>0</v>
      </c>
      <c r="U110" s="245">
        <f>(SUM('1.  LRAMVA Summary'!P$53:P$70)+SUM('1.  LRAMVA Summary'!P$71:P$72)*(MONTH($E110)-1)/12)*$H110</f>
        <v>0</v>
      </c>
      <c r="V110" s="245">
        <f>(SUM('1.  LRAMVA Summary'!Q$53:Q$70)+SUM('1.  LRAMVA Summary'!Q$71:Q$72)*(MONTH($E110)-1)/12)*$H110</f>
        <v>0</v>
      </c>
      <c r="W110" s="246">
        <f t="shared" si="49"/>
        <v>478.96503330380756</v>
      </c>
    </row>
    <row r="111" spans="2:23" s="9" customFormat="1">
      <c r="B111" s="68"/>
      <c r="E111" s="229">
        <v>42917</v>
      </c>
      <c r="F111" s="229" t="s">
        <v>185</v>
      </c>
      <c r="G111" s="230" t="s">
        <v>68</v>
      </c>
      <c r="H111" s="255">
        <f>$C$41/12</f>
        <v>9.1666666666666665E-4</v>
      </c>
      <c r="I111" s="245">
        <f>(SUM('1.  LRAMVA Summary'!D$53:D$70)+SUM('1.  LRAMVA Summary'!D$71:D$72)*(MONTH($E111)-1)/12)*$H111</f>
        <v>284.97231238647174</v>
      </c>
      <c r="J111" s="245">
        <f>(SUM('1.  LRAMVA Summary'!E$53:E$70)+SUM('1.  LRAMVA Summary'!E$71:E$72)*(MONTH($E111)-1)/12)*$H111</f>
        <v>166.56886600761857</v>
      </c>
      <c r="K111" s="245">
        <f>(SUM('1.  LRAMVA Summary'!F$53:F$70)+SUM('1.  LRAMVA Summary'!F$71:F$72)*(MONTH($E111)-1)/12)*$H111</f>
        <v>27.909313509382706</v>
      </c>
      <c r="L111" s="245">
        <f>(SUM('1.  LRAMVA Summary'!G$53:G$70)+SUM('1.  LRAMVA Summary'!G$71:G$72)*(MONTH($E111)-1)/12)*$H111</f>
        <v>4.7884281052318025</v>
      </c>
      <c r="M111" s="245">
        <f>(SUM('1.  LRAMVA Summary'!H$53:H$70)+SUM('1.  LRAMVA Summary'!H$71:H$72)*(MONTH($E111)-1)/12)*$H111</f>
        <v>8.0240196762426592</v>
      </c>
      <c r="N111" s="245">
        <f>(SUM('1.  LRAMVA Summary'!I$53:I$70)+SUM('1.  LRAMVA Summary'!I$71:I$72)*(MONTH($E111)-1)/12)*$H111</f>
        <v>71.249703160757193</v>
      </c>
      <c r="O111" s="245">
        <f>(SUM('1.  LRAMVA Summary'!J$53:J$70)+SUM('1.  LRAMVA Summary'!J$71:J$72)*(MONTH($E111)-1)/12)*$H111</f>
        <v>11.24539711886448</v>
      </c>
      <c r="P111" s="245">
        <f>(SUM('1.  LRAMVA Summary'!K$53:K$70)+SUM('1.  LRAMVA Summary'!K$71:K$72)*(MONTH($E111)-1)/12)*$H111</f>
        <v>0</v>
      </c>
      <c r="Q111" s="245">
        <f>(SUM('1.  LRAMVA Summary'!L$53:L$70)+SUM('1.  LRAMVA Summary'!L$71:L$72)*(MONTH($E111)-1)/12)*$H111</f>
        <v>0</v>
      </c>
      <c r="R111" s="245">
        <f>(SUM('1.  LRAMVA Summary'!M$53:M$70)+SUM('1.  LRAMVA Summary'!M$71:M$72)*(MONTH($E111)-1)/12)*$H111</f>
        <v>0</v>
      </c>
      <c r="S111" s="245">
        <f>(SUM('1.  LRAMVA Summary'!N$53:N$70)+SUM('1.  LRAMVA Summary'!N$71:N$72)*(MONTH($E111)-1)/12)*$H111</f>
        <v>0</v>
      </c>
      <c r="T111" s="245">
        <f>(SUM('1.  LRAMVA Summary'!O$53:O$70)+SUM('1.  LRAMVA Summary'!O$71:O$72)*(MONTH($E111)-1)/12)*$H111</f>
        <v>0</v>
      </c>
      <c r="U111" s="245">
        <f>(SUM('1.  LRAMVA Summary'!P$53:P$70)+SUM('1.  LRAMVA Summary'!P$71:P$72)*(MONTH($E111)-1)/12)*$H111</f>
        <v>0</v>
      </c>
      <c r="V111" s="245">
        <f>(SUM('1.  LRAMVA Summary'!Q$53:Q$70)+SUM('1.  LRAMVA Summary'!Q$71:Q$72)*(MONTH($E111)-1)/12)*$H111</f>
        <v>0</v>
      </c>
      <c r="W111" s="246">
        <f t="shared" si="49"/>
        <v>574.75803996456921</v>
      </c>
    </row>
    <row r="112" spans="2:23" s="9" customFormat="1">
      <c r="B112" s="68"/>
      <c r="E112" s="229">
        <v>42948</v>
      </c>
      <c r="F112" s="229" t="s">
        <v>185</v>
      </c>
      <c r="G112" s="230" t="s">
        <v>68</v>
      </c>
      <c r="H112" s="255">
        <f t="shared" ref="H112:H113" si="51">$C$41/12</f>
        <v>9.1666666666666665E-4</v>
      </c>
      <c r="I112" s="245">
        <f>(SUM('1.  LRAMVA Summary'!D$53:D$70)+SUM('1.  LRAMVA Summary'!D$71:D$72)*(MONTH($E112)-1)/12)*$H112</f>
        <v>332.46769778421708</v>
      </c>
      <c r="J112" s="245">
        <f>(SUM('1.  LRAMVA Summary'!E$53:E$70)+SUM('1.  LRAMVA Summary'!E$71:E$72)*(MONTH($E112)-1)/12)*$H112</f>
        <v>194.33034367555499</v>
      </c>
      <c r="K112" s="245">
        <f>(SUM('1.  LRAMVA Summary'!F$53:F$70)+SUM('1.  LRAMVA Summary'!F$71:F$72)*(MONTH($E112)-1)/12)*$H112</f>
        <v>32.560865760946491</v>
      </c>
      <c r="L112" s="245">
        <f>(SUM('1.  LRAMVA Summary'!G$53:G$70)+SUM('1.  LRAMVA Summary'!G$71:G$72)*(MONTH($E112)-1)/12)*$H112</f>
        <v>5.5864994561037697</v>
      </c>
      <c r="M112" s="245">
        <f>(SUM('1.  LRAMVA Summary'!H$53:H$70)+SUM('1.  LRAMVA Summary'!H$71:H$72)*(MONTH($E112)-1)/12)*$H112</f>
        <v>9.3613562889497679</v>
      </c>
      <c r="N112" s="245">
        <f>(SUM('1.  LRAMVA Summary'!I$53:I$70)+SUM('1.  LRAMVA Summary'!I$71:I$72)*(MONTH($E112)-1)/12)*$H112</f>
        <v>83.124653687550065</v>
      </c>
      <c r="O112" s="245">
        <f>(SUM('1.  LRAMVA Summary'!J$53:J$70)+SUM('1.  LRAMVA Summary'!J$71:J$72)*(MONTH($E112)-1)/12)*$H112</f>
        <v>13.119629972008559</v>
      </c>
      <c r="P112" s="245">
        <f>(SUM('1.  LRAMVA Summary'!K$53:K$70)+SUM('1.  LRAMVA Summary'!K$71:K$72)*(MONTH($E112)-1)/12)*$H112</f>
        <v>0</v>
      </c>
      <c r="Q112" s="245">
        <f>(SUM('1.  LRAMVA Summary'!L$53:L$70)+SUM('1.  LRAMVA Summary'!L$71:L$72)*(MONTH($E112)-1)/12)*$H112</f>
        <v>0</v>
      </c>
      <c r="R112" s="245">
        <f>(SUM('1.  LRAMVA Summary'!M$53:M$70)+SUM('1.  LRAMVA Summary'!M$71:M$72)*(MONTH($E112)-1)/12)*$H112</f>
        <v>0</v>
      </c>
      <c r="S112" s="245">
        <f>(SUM('1.  LRAMVA Summary'!N$53:N$70)+SUM('1.  LRAMVA Summary'!N$71:N$72)*(MONTH($E112)-1)/12)*$H112</f>
        <v>0</v>
      </c>
      <c r="T112" s="245">
        <f>(SUM('1.  LRAMVA Summary'!O$53:O$70)+SUM('1.  LRAMVA Summary'!O$71:O$72)*(MONTH($E112)-1)/12)*$H112</f>
        <v>0</v>
      </c>
      <c r="U112" s="245">
        <f>(SUM('1.  LRAMVA Summary'!P$53:P$70)+SUM('1.  LRAMVA Summary'!P$71:P$72)*(MONTH($E112)-1)/12)*$H112</f>
        <v>0</v>
      </c>
      <c r="V112" s="245">
        <f>(SUM('1.  LRAMVA Summary'!Q$53:Q$70)+SUM('1.  LRAMVA Summary'!Q$71:Q$72)*(MONTH($E112)-1)/12)*$H112</f>
        <v>0</v>
      </c>
      <c r="W112" s="246">
        <f t="shared" si="49"/>
        <v>670.55104662533074</v>
      </c>
    </row>
    <row r="113" spans="2:25" s="9" customFormat="1">
      <c r="B113" s="68"/>
      <c r="E113" s="229">
        <v>42979</v>
      </c>
      <c r="F113" s="229" t="s">
        <v>185</v>
      </c>
      <c r="G113" s="230" t="s">
        <v>68</v>
      </c>
      <c r="H113" s="255">
        <f t="shared" si="51"/>
        <v>9.1666666666666665E-4</v>
      </c>
      <c r="I113" s="245">
        <f>(SUM('1.  LRAMVA Summary'!D$53:D$70)+SUM('1.  LRAMVA Summary'!D$71:D$72)*(MONTH($E113)-1)/12)*$H113</f>
        <v>379.96308318196236</v>
      </c>
      <c r="J113" s="245">
        <f>(SUM('1.  LRAMVA Summary'!E$53:E$70)+SUM('1.  LRAMVA Summary'!E$71:E$72)*(MONTH($E113)-1)/12)*$H113</f>
        <v>222.0918213434914</v>
      </c>
      <c r="K113" s="245">
        <f>(SUM('1.  LRAMVA Summary'!F$53:F$70)+SUM('1.  LRAMVA Summary'!F$71:F$72)*(MONTH($E113)-1)/12)*$H113</f>
        <v>37.212418012510277</v>
      </c>
      <c r="L113" s="245">
        <f>(SUM('1.  LRAMVA Summary'!G$53:G$70)+SUM('1.  LRAMVA Summary'!G$71:G$72)*(MONTH($E113)-1)/12)*$H113</f>
        <v>6.384570806975737</v>
      </c>
      <c r="M113" s="245">
        <f>(SUM('1.  LRAMVA Summary'!H$53:H$70)+SUM('1.  LRAMVA Summary'!H$71:H$72)*(MONTH($E113)-1)/12)*$H113</f>
        <v>10.698692901656878</v>
      </c>
      <c r="N113" s="245">
        <f>(SUM('1.  LRAMVA Summary'!I$53:I$70)+SUM('1.  LRAMVA Summary'!I$71:I$72)*(MONTH($E113)-1)/12)*$H113</f>
        <v>94.999604214342924</v>
      </c>
      <c r="O113" s="245">
        <f>(SUM('1.  LRAMVA Summary'!J$53:J$70)+SUM('1.  LRAMVA Summary'!J$71:J$72)*(MONTH($E113)-1)/12)*$H113</f>
        <v>14.99386282515264</v>
      </c>
      <c r="P113" s="245">
        <f>(SUM('1.  LRAMVA Summary'!K$53:K$70)+SUM('1.  LRAMVA Summary'!K$71:K$72)*(MONTH($E113)-1)/12)*$H113</f>
        <v>0</v>
      </c>
      <c r="Q113" s="245">
        <f>(SUM('1.  LRAMVA Summary'!L$53:L$70)+SUM('1.  LRAMVA Summary'!L$71:L$72)*(MONTH($E113)-1)/12)*$H113</f>
        <v>0</v>
      </c>
      <c r="R113" s="245">
        <f>(SUM('1.  LRAMVA Summary'!M$53:M$70)+SUM('1.  LRAMVA Summary'!M$71:M$72)*(MONTH($E113)-1)/12)*$H113</f>
        <v>0</v>
      </c>
      <c r="S113" s="245">
        <f>(SUM('1.  LRAMVA Summary'!N$53:N$70)+SUM('1.  LRAMVA Summary'!N$71:N$72)*(MONTH($E113)-1)/12)*$H113</f>
        <v>0</v>
      </c>
      <c r="T113" s="245">
        <f>(SUM('1.  LRAMVA Summary'!O$53:O$70)+SUM('1.  LRAMVA Summary'!O$71:O$72)*(MONTH($E113)-1)/12)*$H113</f>
        <v>0</v>
      </c>
      <c r="U113" s="245">
        <f>(SUM('1.  LRAMVA Summary'!P$53:P$70)+SUM('1.  LRAMVA Summary'!P$71:P$72)*(MONTH($E113)-1)/12)*$H113</f>
        <v>0</v>
      </c>
      <c r="V113" s="245">
        <f>(SUM('1.  LRAMVA Summary'!Q$53:Q$70)+SUM('1.  LRAMVA Summary'!Q$71:Q$72)*(MONTH($E113)-1)/12)*$H113</f>
        <v>0</v>
      </c>
      <c r="W113" s="246">
        <f t="shared" si="49"/>
        <v>766.34405328609216</v>
      </c>
    </row>
    <row r="114" spans="2:25" s="9" customFormat="1">
      <c r="B114" s="68"/>
      <c r="E114" s="229">
        <v>43009</v>
      </c>
      <c r="F114" s="229" t="s">
        <v>185</v>
      </c>
      <c r="G114" s="230" t="s">
        <v>69</v>
      </c>
      <c r="H114" s="255">
        <f>$C$42/12</f>
        <v>1.25E-3</v>
      </c>
      <c r="I114" s="245">
        <f>(SUM('1.  LRAMVA Summary'!D$53:D$70)+SUM('1.  LRAMVA Summary'!D$71:D$72)*(MONTH($E114)-1)/12)*$H114</f>
        <v>582.89791169960142</v>
      </c>
      <c r="J114" s="245">
        <f>(SUM('1.  LRAMVA Summary'!E$53:E$70)+SUM('1.  LRAMVA Summary'!E$71:E$72)*(MONTH($E114)-1)/12)*$H114</f>
        <v>340.70904410649246</v>
      </c>
      <c r="K114" s="245">
        <f>(SUM('1.  LRAMVA Summary'!F$53:F$70)+SUM('1.  LRAMVA Summary'!F$71:F$72)*(MONTH($E114)-1)/12)*$H114</f>
        <v>57.087232178282818</v>
      </c>
      <c r="L114" s="245">
        <f>(SUM('1.  LRAMVA Summary'!G$53:G$70)+SUM('1.  LRAMVA Summary'!G$71:G$72)*(MONTH($E114)-1)/12)*$H114</f>
        <v>9.7945120334286866</v>
      </c>
      <c r="M114" s="245">
        <f>(SUM('1.  LRAMVA Summary'!H$53:H$70)+SUM('1.  LRAMVA Summary'!H$71:H$72)*(MONTH($E114)-1)/12)*$H114</f>
        <v>16.412767519587259</v>
      </c>
      <c r="N114" s="245">
        <f>(SUM('1.  LRAMVA Summary'!I$53:I$70)+SUM('1.  LRAMVA Summary'!I$71:I$72)*(MONTH($E114)-1)/12)*$H114</f>
        <v>145.7380291924579</v>
      </c>
      <c r="O114" s="245">
        <f>(SUM('1.  LRAMVA Summary'!J$53:J$70)+SUM('1.  LRAMVA Summary'!J$71:J$72)*(MONTH($E114)-1)/12)*$H114</f>
        <v>23.001948652222797</v>
      </c>
      <c r="P114" s="245">
        <f>(SUM('1.  LRAMVA Summary'!K$53:K$70)+SUM('1.  LRAMVA Summary'!K$71:K$72)*(MONTH($E114)-1)/12)*$H114</f>
        <v>0</v>
      </c>
      <c r="Q114" s="245">
        <f>(SUM('1.  LRAMVA Summary'!L$53:L$70)+SUM('1.  LRAMVA Summary'!L$71:L$72)*(MONTH($E114)-1)/12)*$H114</f>
        <v>0</v>
      </c>
      <c r="R114" s="245">
        <f>(SUM('1.  LRAMVA Summary'!M$53:M$70)+SUM('1.  LRAMVA Summary'!M$71:M$72)*(MONTH($E114)-1)/12)*$H114</f>
        <v>0</v>
      </c>
      <c r="S114" s="245">
        <f>(SUM('1.  LRAMVA Summary'!N$53:N$70)+SUM('1.  LRAMVA Summary'!N$71:N$72)*(MONTH($E114)-1)/12)*$H114</f>
        <v>0</v>
      </c>
      <c r="T114" s="245">
        <f>(SUM('1.  LRAMVA Summary'!O$53:O$70)+SUM('1.  LRAMVA Summary'!O$71:O$72)*(MONTH($E114)-1)/12)*$H114</f>
        <v>0</v>
      </c>
      <c r="U114" s="245">
        <f>(SUM('1.  LRAMVA Summary'!P$53:P$70)+SUM('1.  LRAMVA Summary'!P$71:P$72)*(MONTH($E114)-1)/12)*$H114</f>
        <v>0</v>
      </c>
      <c r="V114" s="245">
        <f>(SUM('1.  LRAMVA Summary'!Q$53:Q$70)+SUM('1.  LRAMVA Summary'!Q$71:Q$72)*(MONTH($E114)-1)/12)*$H114</f>
        <v>0</v>
      </c>
      <c r="W114" s="246">
        <f t="shared" si="49"/>
        <v>1175.6414453820732</v>
      </c>
    </row>
    <row r="115" spans="2:25" s="9" customFormat="1">
      <c r="B115" s="68"/>
      <c r="E115" s="229">
        <v>43040</v>
      </c>
      <c r="F115" s="229" t="s">
        <v>185</v>
      </c>
      <c r="G115" s="230" t="s">
        <v>69</v>
      </c>
      <c r="H115" s="255">
        <f t="shared" ref="H115:H116" si="52">$C$42/12</f>
        <v>1.25E-3</v>
      </c>
      <c r="I115" s="245">
        <f>(SUM('1.  LRAMVA Summary'!D$53:D$70)+SUM('1.  LRAMVA Summary'!D$71:D$72)*(MONTH($E115)-1)/12)*$H115</f>
        <v>647.66434633289032</v>
      </c>
      <c r="J115" s="245">
        <f>(SUM('1.  LRAMVA Summary'!E$53:E$70)+SUM('1.  LRAMVA Summary'!E$71:E$72)*(MONTH($E115)-1)/12)*$H115</f>
        <v>378.56560456276935</v>
      </c>
      <c r="K115" s="245">
        <f>(SUM('1.  LRAMVA Summary'!F$53:F$70)+SUM('1.  LRAMVA Summary'!F$71:F$72)*(MONTH($E115)-1)/12)*$H115</f>
        <v>63.430257975869793</v>
      </c>
      <c r="L115" s="245">
        <f>(SUM('1.  LRAMVA Summary'!G$53:G$70)+SUM('1.  LRAMVA Summary'!G$71:G$72)*(MONTH($E115)-1)/12)*$H115</f>
        <v>10.882791148254098</v>
      </c>
      <c r="M115" s="245">
        <f>(SUM('1.  LRAMVA Summary'!H$53:H$70)+SUM('1.  LRAMVA Summary'!H$71:H$72)*(MONTH($E115)-1)/12)*$H115</f>
        <v>18.236408355096952</v>
      </c>
      <c r="N115" s="245">
        <f>(SUM('1.  LRAMVA Summary'!I$53:I$70)+SUM('1.  LRAMVA Summary'!I$71:I$72)*(MONTH($E115)-1)/12)*$H115</f>
        <v>161.93114354717545</v>
      </c>
      <c r="O115" s="245">
        <f>(SUM('1.  LRAMVA Summary'!J$53:J$70)+SUM('1.  LRAMVA Summary'!J$71:J$72)*(MONTH($E115)-1)/12)*$H115</f>
        <v>25.557720724691993</v>
      </c>
      <c r="P115" s="245">
        <f>(SUM('1.  LRAMVA Summary'!K$53:K$70)+SUM('1.  LRAMVA Summary'!K$71:K$72)*(MONTH($E115)-1)/12)*$H115</f>
        <v>0</v>
      </c>
      <c r="Q115" s="245">
        <f>(SUM('1.  LRAMVA Summary'!L$53:L$70)+SUM('1.  LRAMVA Summary'!L$71:L$72)*(MONTH($E115)-1)/12)*$H115</f>
        <v>0</v>
      </c>
      <c r="R115" s="245">
        <f>(SUM('1.  LRAMVA Summary'!M$53:M$70)+SUM('1.  LRAMVA Summary'!M$71:M$72)*(MONTH($E115)-1)/12)*$H115</f>
        <v>0</v>
      </c>
      <c r="S115" s="245">
        <f>(SUM('1.  LRAMVA Summary'!N$53:N$70)+SUM('1.  LRAMVA Summary'!N$71:N$72)*(MONTH($E115)-1)/12)*$H115</f>
        <v>0</v>
      </c>
      <c r="T115" s="245">
        <f>(SUM('1.  LRAMVA Summary'!O$53:O$70)+SUM('1.  LRAMVA Summary'!O$71:O$72)*(MONTH($E115)-1)/12)*$H115</f>
        <v>0</v>
      </c>
      <c r="U115" s="245">
        <f>(SUM('1.  LRAMVA Summary'!P$53:P$70)+SUM('1.  LRAMVA Summary'!P$71:P$72)*(MONTH($E115)-1)/12)*$H115</f>
        <v>0</v>
      </c>
      <c r="V115" s="245">
        <f>(SUM('1.  LRAMVA Summary'!Q$53:Q$70)+SUM('1.  LRAMVA Summary'!Q$71:Q$72)*(MONTH($E115)-1)/12)*$H115</f>
        <v>0</v>
      </c>
      <c r="W115" s="246">
        <f t="shared" si="49"/>
        <v>1306.2682726467478</v>
      </c>
    </row>
    <row r="116" spans="2:25" s="9" customFormat="1">
      <c r="B116" s="68"/>
      <c r="E116" s="229">
        <v>43070</v>
      </c>
      <c r="F116" s="229" t="s">
        <v>185</v>
      </c>
      <c r="G116" s="230" t="s">
        <v>69</v>
      </c>
      <c r="H116" s="255">
        <f t="shared" si="52"/>
        <v>1.25E-3</v>
      </c>
      <c r="I116" s="245">
        <f>(SUM('1.  LRAMVA Summary'!D$53:D$70)+SUM('1.  LRAMVA Summary'!D$71:D$72)*(MONTH($E116)-1)/12)*$H116</f>
        <v>712.43078096617944</v>
      </c>
      <c r="J116" s="245">
        <f>(SUM('1.  LRAMVA Summary'!E$53:E$70)+SUM('1.  LRAMVA Summary'!E$71:E$72)*(MONTH($E116)-1)/12)*$H116</f>
        <v>416.42216501904636</v>
      </c>
      <c r="K116" s="245">
        <f>(SUM('1.  LRAMVA Summary'!F$53:F$70)+SUM('1.  LRAMVA Summary'!F$71:F$72)*(MONTH($E116)-1)/12)*$H116</f>
        <v>69.773283773456768</v>
      </c>
      <c r="L116" s="245">
        <f>(SUM('1.  LRAMVA Summary'!G$53:G$70)+SUM('1.  LRAMVA Summary'!G$71:G$72)*(MONTH($E116)-1)/12)*$H116</f>
        <v>11.971070263079508</v>
      </c>
      <c r="M116" s="245">
        <f>(SUM('1.  LRAMVA Summary'!H$53:H$70)+SUM('1.  LRAMVA Summary'!H$71:H$72)*(MONTH($E116)-1)/12)*$H116</f>
        <v>20.060049190606648</v>
      </c>
      <c r="N116" s="245">
        <f>(SUM('1.  LRAMVA Summary'!I$53:I$70)+SUM('1.  LRAMVA Summary'!I$71:I$72)*(MONTH($E116)-1)/12)*$H116</f>
        <v>178.124257901893</v>
      </c>
      <c r="O116" s="245">
        <f>(SUM('1.  LRAMVA Summary'!J$53:J$70)+SUM('1.  LRAMVA Summary'!J$71:J$72)*(MONTH($E116)-1)/12)*$H116</f>
        <v>28.1134927971612</v>
      </c>
      <c r="P116" s="245">
        <f>(SUM('1.  LRAMVA Summary'!K$53:K$70)+SUM('1.  LRAMVA Summary'!K$71:K$72)*(MONTH($E116)-1)/12)*$H116</f>
        <v>0</v>
      </c>
      <c r="Q116" s="245">
        <f>(SUM('1.  LRAMVA Summary'!L$53:L$70)+SUM('1.  LRAMVA Summary'!L$71:L$72)*(MONTH($E116)-1)/12)*$H116</f>
        <v>0</v>
      </c>
      <c r="R116" s="245">
        <f>(SUM('1.  LRAMVA Summary'!M$53:M$70)+SUM('1.  LRAMVA Summary'!M$71:M$72)*(MONTH($E116)-1)/12)*$H116</f>
        <v>0</v>
      </c>
      <c r="S116" s="245">
        <f>(SUM('1.  LRAMVA Summary'!N$53:N$70)+SUM('1.  LRAMVA Summary'!N$71:N$72)*(MONTH($E116)-1)/12)*$H116</f>
        <v>0</v>
      </c>
      <c r="T116" s="245">
        <f>(SUM('1.  LRAMVA Summary'!O$53:O$70)+SUM('1.  LRAMVA Summary'!O$71:O$72)*(MONTH($E116)-1)/12)*$H116</f>
        <v>0</v>
      </c>
      <c r="U116" s="245">
        <f>(SUM('1.  LRAMVA Summary'!P$53:P$70)+SUM('1.  LRAMVA Summary'!P$71:P$72)*(MONTH($E116)-1)/12)*$H116</f>
        <v>0</v>
      </c>
      <c r="V116" s="245">
        <f>(SUM('1.  LRAMVA Summary'!Q$53:Q$70)+SUM('1.  LRAMVA Summary'!Q$71:Q$72)*(MONTH($E116)-1)/12)*$H116</f>
        <v>0</v>
      </c>
      <c r="W116" s="246">
        <f t="shared" si="49"/>
        <v>1436.8950999114229</v>
      </c>
    </row>
    <row r="117" spans="2:25" s="9" customFormat="1" ht="15" thickBot="1">
      <c r="B117" s="68"/>
      <c r="E117" s="231" t="s">
        <v>471</v>
      </c>
      <c r="F117" s="231"/>
      <c r="G117" s="232"/>
      <c r="H117" s="233"/>
      <c r="I117" s="234">
        <f>SUM(I104:I116)</f>
        <v>3652.8269133175017</v>
      </c>
      <c r="J117" s="234">
        <f>SUM(J104:J116)</f>
        <v>2135.1100097340195</v>
      </c>
      <c r="K117" s="234">
        <f t="shared" ref="K117:O117" si="53">SUM(K104:K116)</f>
        <v>357.74665498390561</v>
      </c>
      <c r="L117" s="234">
        <f t="shared" si="53"/>
        <v>61.378942076153109</v>
      </c>
      <c r="M117" s="234">
        <f t="shared" si="53"/>
        <v>102.85334312274681</v>
      </c>
      <c r="N117" s="234">
        <f t="shared" si="53"/>
        <v>913.29164960606943</v>
      </c>
      <c r="O117" s="234">
        <f t="shared" si="53"/>
        <v>144.14554488726287</v>
      </c>
      <c r="P117" s="234">
        <f t="shared" ref="P117:V117" si="54">SUM(P104:P116)</f>
        <v>0</v>
      </c>
      <c r="Q117" s="234">
        <f t="shared" si="54"/>
        <v>0</v>
      </c>
      <c r="R117" s="234">
        <f t="shared" si="54"/>
        <v>0</v>
      </c>
      <c r="S117" s="234">
        <f t="shared" si="54"/>
        <v>0</v>
      </c>
      <c r="T117" s="234">
        <f t="shared" si="54"/>
        <v>0</v>
      </c>
      <c r="U117" s="234">
        <f t="shared" si="54"/>
        <v>0</v>
      </c>
      <c r="V117" s="234">
        <f t="shared" si="54"/>
        <v>0</v>
      </c>
      <c r="W117" s="234">
        <f>SUM(W104:W116)</f>
        <v>7367.3530577276588</v>
      </c>
      <c r="X117" s="992"/>
    </row>
    <row r="118" spans="2:25" s="9" customFormat="1" ht="15" thickTop="1">
      <c r="B118" s="68"/>
      <c r="E118" s="235" t="s">
        <v>67</v>
      </c>
      <c r="F118" s="235"/>
      <c r="G118" s="236"/>
      <c r="H118" s="237"/>
      <c r="I118" s="238"/>
      <c r="J118" s="238"/>
      <c r="K118" s="238"/>
      <c r="L118" s="238"/>
      <c r="M118" s="238"/>
      <c r="N118" s="238"/>
      <c r="O118" s="238"/>
      <c r="P118" s="238"/>
      <c r="Q118" s="238"/>
      <c r="R118" s="238"/>
      <c r="S118" s="238"/>
      <c r="T118" s="238"/>
      <c r="U118" s="238"/>
      <c r="V118" s="238"/>
      <c r="W118" s="239"/>
    </row>
    <row r="119" spans="2:25" s="9" customFormat="1">
      <c r="B119" s="68"/>
      <c r="E119" s="240" t="s">
        <v>434</v>
      </c>
      <c r="F119" s="240"/>
      <c r="G119" s="241"/>
      <c r="H119" s="242"/>
      <c r="I119" s="243">
        <f>I117+I118</f>
        <v>3652.8269133175017</v>
      </c>
      <c r="J119" s="243">
        <f t="shared" ref="J119" si="55">J117+J118</f>
        <v>2135.1100097340195</v>
      </c>
      <c r="K119" s="243">
        <f t="shared" ref="K119" si="56">K117+K118</f>
        <v>357.74665498390561</v>
      </c>
      <c r="L119" s="243">
        <f t="shared" ref="L119" si="57">L117+L118</f>
        <v>61.378942076153109</v>
      </c>
      <c r="M119" s="243">
        <f t="shared" ref="M119" si="58">M117+M118</f>
        <v>102.85334312274681</v>
      </c>
      <c r="N119" s="243">
        <f t="shared" ref="N119" si="59">N117+N118</f>
        <v>913.29164960606943</v>
      </c>
      <c r="O119" s="243">
        <f t="shared" ref="O119:V119" si="60">O117+O118</f>
        <v>144.14554488726287</v>
      </c>
      <c r="P119" s="243">
        <f t="shared" si="60"/>
        <v>0</v>
      </c>
      <c r="Q119" s="243">
        <f t="shared" si="60"/>
        <v>0</v>
      </c>
      <c r="R119" s="243">
        <f t="shared" si="60"/>
        <v>0</v>
      </c>
      <c r="S119" s="243">
        <f t="shared" si="60"/>
        <v>0</v>
      </c>
      <c r="T119" s="243">
        <f t="shared" si="60"/>
        <v>0</v>
      </c>
      <c r="U119" s="243">
        <f t="shared" si="60"/>
        <v>0</v>
      </c>
      <c r="V119" s="243">
        <f t="shared" si="60"/>
        <v>0</v>
      </c>
      <c r="W119" s="243">
        <f t="shared" ref="W119" si="61">W117+W118</f>
        <v>7367.3530577276588</v>
      </c>
    </row>
    <row r="120" spans="2:25" s="9" customFormat="1">
      <c r="B120" s="68"/>
      <c r="E120" s="229">
        <v>43101</v>
      </c>
      <c r="F120" s="229" t="s">
        <v>186</v>
      </c>
      <c r="G120" s="230" t="s">
        <v>65</v>
      </c>
      <c r="H120" s="255">
        <f>$C$43/12</f>
        <v>1.25E-3</v>
      </c>
      <c r="I120" s="245">
        <f>(SUM('1.  LRAMVA Summary'!D$53:D$73)+SUM('1.  LRAMVA Summary'!D$74:D$75)*(MONTH($E120)-1)/12)*$H120</f>
        <v>777.19721559946845</v>
      </c>
      <c r="J120" s="245">
        <f>(SUM('1.  LRAMVA Summary'!E$53:E$73)+SUM('1.  LRAMVA Summary'!E$74:E$75)*(MONTH($E120)-1)/12)*$H120</f>
        <v>454.27872547532331</v>
      </c>
      <c r="K120" s="245">
        <f>(SUM('1.  LRAMVA Summary'!F$53:F$73)+SUM('1.  LRAMVA Summary'!F$74:F$75)*(MONTH($E120)-1)/12)*$H120</f>
        <v>76.116309571043743</v>
      </c>
      <c r="L120" s="245">
        <f>(SUM('1.  LRAMVA Summary'!G$53:G$73)+SUM('1.  LRAMVA Summary'!G$74:G$75)*(MONTH($E120)-1)/12)*$H120</f>
        <v>13.059349377904917</v>
      </c>
      <c r="M120" s="245">
        <f>(SUM('1.  LRAMVA Summary'!H$53:H$73)+SUM('1.  LRAMVA Summary'!H$74:H$75)*(MONTH($E120)-1)/12)*$H120</f>
        <v>21.883690026116341</v>
      </c>
      <c r="N120" s="245">
        <f>(SUM('1.  LRAMVA Summary'!I$53:I$73)+SUM('1.  LRAMVA Summary'!I$74:I$75)*(MONTH($E120)-1)/12)*$H120</f>
        <v>194.31737225661055</v>
      </c>
      <c r="O120" s="245">
        <f>(SUM('1.  LRAMVA Summary'!J$53:J$73)+SUM('1.  LRAMVA Summary'!J$74:J$75)*(MONTH($E120)-1)/12)*$H120</f>
        <v>30.669264869630396</v>
      </c>
      <c r="P120" s="245">
        <f>(SUM('1.  LRAMVA Summary'!K$53:K$73)+SUM('1.  LRAMVA Summary'!K$74:K$75)*(MONTH($E120)-1)/12)*$H120</f>
        <v>0</v>
      </c>
      <c r="Q120" s="245">
        <f>(SUM('1.  LRAMVA Summary'!L$53:L$73)+SUM('1.  LRAMVA Summary'!L$74:L$75)*(MONTH($E120)-1)/12)*$H120</f>
        <v>0</v>
      </c>
      <c r="R120" s="245">
        <f>(SUM('1.  LRAMVA Summary'!M$53:M$73)+SUM('1.  LRAMVA Summary'!M$74:M$75)*(MONTH($E120)-1)/12)*$H120</f>
        <v>0</v>
      </c>
      <c r="S120" s="245">
        <f>(SUM('1.  LRAMVA Summary'!N$53:N$73)+SUM('1.  LRAMVA Summary'!N$74:N$75)*(MONTH($E120)-1)/12)*$H120</f>
        <v>0</v>
      </c>
      <c r="T120" s="245">
        <f>(SUM('1.  LRAMVA Summary'!O$53:O$73)+SUM('1.  LRAMVA Summary'!O$74:O$75)*(MONTH($E120)-1)/12)*$H120</f>
        <v>0</v>
      </c>
      <c r="U120" s="245">
        <f>(SUM('1.  LRAMVA Summary'!P$53:P$73)+SUM('1.  LRAMVA Summary'!P$74:P$75)*(MONTH($E120)-1)/12)*$H120</f>
        <v>0</v>
      </c>
      <c r="V120" s="245">
        <f>(SUM('1.  LRAMVA Summary'!Q$53:Q$73)+SUM('1.  LRAMVA Summary'!Q$74:Q$75)*(MONTH($E120)-1)/12)*$H120</f>
        <v>0</v>
      </c>
      <c r="W120" s="246">
        <f>SUM(I120:V120)</f>
        <v>1567.5219271760975</v>
      </c>
      <c r="Y120" s="991">
        <f>(MONTH($E120)-1)/12</f>
        <v>0</v>
      </c>
    </row>
    <row r="121" spans="2:25" s="9" customFormat="1">
      <c r="B121" s="68"/>
      <c r="E121" s="229">
        <v>43132</v>
      </c>
      <c r="F121" s="229" t="s">
        <v>186</v>
      </c>
      <c r="G121" s="230" t="s">
        <v>65</v>
      </c>
      <c r="H121" s="255">
        <f t="shared" ref="H121:H122" si="62">$C$43/12</f>
        <v>1.25E-3</v>
      </c>
      <c r="I121" s="245">
        <f>(SUM('1.  LRAMVA Summary'!D$53:D$73)+SUM('1.  LRAMVA Summary'!D$74:D$75)*(MONTH($E121)-1)/12)*$H121</f>
        <v>777.19721559946845</v>
      </c>
      <c r="J121" s="245">
        <f>(SUM('1.  LRAMVA Summary'!E$53:E$73)+SUM('1.  LRAMVA Summary'!E$74:E$75)*(MONTH($E121)-1)/12)*$H121</f>
        <v>454.27872547532331</v>
      </c>
      <c r="K121" s="245">
        <f>(SUM('1.  LRAMVA Summary'!F$53:F$73)+SUM('1.  LRAMVA Summary'!F$74:F$75)*(MONTH($E121)-1)/12)*$H121</f>
        <v>76.116309571043743</v>
      </c>
      <c r="L121" s="245">
        <f>(SUM('1.  LRAMVA Summary'!G$53:G$73)+SUM('1.  LRAMVA Summary'!G$74:G$75)*(MONTH($E121)-1)/12)*$H121</f>
        <v>13.059349377904917</v>
      </c>
      <c r="M121" s="245">
        <f>(SUM('1.  LRAMVA Summary'!H$53:H$73)+SUM('1.  LRAMVA Summary'!H$74:H$75)*(MONTH($E121)-1)/12)*$H121</f>
        <v>21.883690026116341</v>
      </c>
      <c r="N121" s="245">
        <f>(SUM('1.  LRAMVA Summary'!I$53:I$73)+SUM('1.  LRAMVA Summary'!I$74:I$75)*(MONTH($E121)-1)/12)*$H121</f>
        <v>194.31737225661055</v>
      </c>
      <c r="O121" s="245">
        <f>(SUM('1.  LRAMVA Summary'!J$53:J$73)+SUM('1.  LRAMVA Summary'!J$74:J$75)*(MONTH($E121)-1)/12)*$H121</f>
        <v>30.669264869630396</v>
      </c>
      <c r="P121" s="245">
        <f>(SUM('1.  LRAMVA Summary'!K$53:K$73)+SUM('1.  LRAMVA Summary'!K$74:K$75)*(MONTH($E121)-1)/12)*$H121</f>
        <v>0</v>
      </c>
      <c r="Q121" s="245">
        <f>(SUM('1.  LRAMVA Summary'!L$53:L$73)+SUM('1.  LRAMVA Summary'!L$74:L$75)*(MONTH($E121)-1)/12)*$H121</f>
        <v>0</v>
      </c>
      <c r="R121" s="245">
        <f>(SUM('1.  LRAMVA Summary'!M$53:M$73)+SUM('1.  LRAMVA Summary'!M$74:M$75)*(MONTH($E121)-1)/12)*$H121</f>
        <v>0</v>
      </c>
      <c r="S121" s="245">
        <f>(SUM('1.  LRAMVA Summary'!N$53:N$73)+SUM('1.  LRAMVA Summary'!N$74:N$75)*(MONTH($E121)-1)/12)*$H121</f>
        <v>0</v>
      </c>
      <c r="T121" s="245">
        <f>(SUM('1.  LRAMVA Summary'!O$53:O$73)+SUM('1.  LRAMVA Summary'!O$74:O$75)*(MONTH($E121)-1)/12)*$H121</f>
        <v>0</v>
      </c>
      <c r="U121" s="245">
        <f>(SUM('1.  LRAMVA Summary'!P$53:P$73)+SUM('1.  LRAMVA Summary'!P$74:P$75)*(MONTH($E121)-1)/12)*$H121</f>
        <v>0</v>
      </c>
      <c r="V121" s="245">
        <f>(SUM('1.  LRAMVA Summary'!Q$53:Q$73)+SUM('1.  LRAMVA Summary'!Q$74:Q$75)*(MONTH($E121)-1)/12)*$H121</f>
        <v>0</v>
      </c>
      <c r="W121" s="246">
        <f t="shared" ref="W121:W131" si="63">SUM(I121:V121)</f>
        <v>1567.5219271760975</v>
      </c>
      <c r="Y121" s="991">
        <f>(MONTH($E121)-1)/12</f>
        <v>8.3333333333333329E-2</v>
      </c>
    </row>
    <row r="122" spans="2:25" s="9" customFormat="1">
      <c r="B122" s="68"/>
      <c r="E122" s="229">
        <v>43160</v>
      </c>
      <c r="F122" s="229" t="s">
        <v>186</v>
      </c>
      <c r="G122" s="230" t="s">
        <v>65</v>
      </c>
      <c r="H122" s="255">
        <f t="shared" si="62"/>
        <v>1.25E-3</v>
      </c>
      <c r="I122" s="245">
        <f>(SUM('1.  LRAMVA Summary'!D$53:D$73)+SUM('1.  LRAMVA Summary'!D$74:D$75)*(MONTH($E122)-1)/12)*$H122</f>
        <v>777.19721559946845</v>
      </c>
      <c r="J122" s="245">
        <f>(SUM('1.  LRAMVA Summary'!E$53:E$73)+SUM('1.  LRAMVA Summary'!E$74:E$75)*(MONTH($E122)-1)/12)*$H122</f>
        <v>454.27872547532331</v>
      </c>
      <c r="K122" s="245">
        <f>(SUM('1.  LRAMVA Summary'!F$53:F$73)+SUM('1.  LRAMVA Summary'!F$74:F$75)*(MONTH($E122)-1)/12)*$H122</f>
        <v>76.116309571043743</v>
      </c>
      <c r="L122" s="245">
        <f>(SUM('1.  LRAMVA Summary'!G$53:G$73)+SUM('1.  LRAMVA Summary'!G$74:G$75)*(MONTH($E122)-1)/12)*$H122</f>
        <v>13.059349377904917</v>
      </c>
      <c r="M122" s="245">
        <f>(SUM('1.  LRAMVA Summary'!H$53:H$73)+SUM('1.  LRAMVA Summary'!H$74:H$75)*(MONTH($E122)-1)/12)*$H122</f>
        <v>21.883690026116341</v>
      </c>
      <c r="N122" s="245">
        <f>(SUM('1.  LRAMVA Summary'!I$53:I$73)+SUM('1.  LRAMVA Summary'!I$74:I$75)*(MONTH($E122)-1)/12)*$H122</f>
        <v>194.31737225661055</v>
      </c>
      <c r="O122" s="245">
        <f>(SUM('1.  LRAMVA Summary'!J$53:J$73)+SUM('1.  LRAMVA Summary'!J$74:J$75)*(MONTH($E122)-1)/12)*$H122</f>
        <v>30.669264869630396</v>
      </c>
      <c r="P122" s="245">
        <f>(SUM('1.  LRAMVA Summary'!K$53:K$73)+SUM('1.  LRAMVA Summary'!K$74:K$75)*(MONTH($E122)-1)/12)*$H122</f>
        <v>0</v>
      </c>
      <c r="Q122" s="245">
        <f>(SUM('1.  LRAMVA Summary'!L$53:L$73)+SUM('1.  LRAMVA Summary'!L$74:L$75)*(MONTH($E122)-1)/12)*$H122</f>
        <v>0</v>
      </c>
      <c r="R122" s="245">
        <f>(SUM('1.  LRAMVA Summary'!M$53:M$73)+SUM('1.  LRAMVA Summary'!M$74:M$75)*(MONTH($E122)-1)/12)*$H122</f>
        <v>0</v>
      </c>
      <c r="S122" s="245">
        <f>(SUM('1.  LRAMVA Summary'!N$53:N$73)+SUM('1.  LRAMVA Summary'!N$74:N$75)*(MONTH($E122)-1)/12)*$H122</f>
        <v>0</v>
      </c>
      <c r="T122" s="245">
        <f>(SUM('1.  LRAMVA Summary'!O$53:O$73)+SUM('1.  LRAMVA Summary'!O$74:O$75)*(MONTH($E122)-1)/12)*$H122</f>
        <v>0</v>
      </c>
      <c r="U122" s="245">
        <f>(SUM('1.  LRAMVA Summary'!P$53:P$73)+SUM('1.  LRAMVA Summary'!P$74:P$75)*(MONTH($E122)-1)/12)*$H122</f>
        <v>0</v>
      </c>
      <c r="V122" s="245">
        <f>(SUM('1.  LRAMVA Summary'!Q$53:Q$73)+SUM('1.  LRAMVA Summary'!Q$74:Q$75)*(MONTH($E122)-1)/12)*$H122</f>
        <v>0</v>
      </c>
      <c r="W122" s="246">
        <f t="shared" si="63"/>
        <v>1567.5219271760975</v>
      </c>
      <c r="Y122" s="991">
        <f t="shared" ref="Y122:Y130" si="64">(MONTH($E122)-1)/12</f>
        <v>0.16666666666666666</v>
      </c>
    </row>
    <row r="123" spans="2:25" s="8" customFormat="1">
      <c r="B123" s="254"/>
      <c r="E123" s="229">
        <v>43191</v>
      </c>
      <c r="F123" s="229" t="s">
        <v>186</v>
      </c>
      <c r="G123" s="230" t="s">
        <v>66</v>
      </c>
      <c r="H123" s="255">
        <f>$C$44/12</f>
        <v>1.575E-3</v>
      </c>
      <c r="I123" s="245">
        <f>(SUM('1.  LRAMVA Summary'!D$53:D$73)+SUM('1.  LRAMVA Summary'!D$74:D$75)*(MONTH($E123)-1)/12)*$H123</f>
        <v>979.26849165533031</v>
      </c>
      <c r="J123" s="245">
        <f>(SUM('1.  LRAMVA Summary'!E$53:E$73)+SUM('1.  LRAMVA Summary'!E$74:E$75)*(MONTH($E123)-1)/12)*$H123</f>
        <v>572.39119409890736</v>
      </c>
      <c r="K123" s="245">
        <f>(SUM('1.  LRAMVA Summary'!F$53:F$73)+SUM('1.  LRAMVA Summary'!F$74:F$75)*(MONTH($E123)-1)/12)*$H123</f>
        <v>95.906550059515126</v>
      </c>
      <c r="L123" s="245">
        <f>(SUM('1.  LRAMVA Summary'!G$53:G$73)+SUM('1.  LRAMVA Summary'!G$74:G$75)*(MONTH($E123)-1)/12)*$H123</f>
        <v>16.454780216160195</v>
      </c>
      <c r="M123" s="245">
        <f>(SUM('1.  LRAMVA Summary'!H$53:H$73)+SUM('1.  LRAMVA Summary'!H$74:H$75)*(MONTH($E123)-1)/12)*$H123</f>
        <v>27.573449432906592</v>
      </c>
      <c r="N123" s="245">
        <f>(SUM('1.  LRAMVA Summary'!I$53:I$73)+SUM('1.  LRAMVA Summary'!I$74:I$75)*(MONTH($E123)-1)/12)*$H123</f>
        <v>244.83988904332929</v>
      </c>
      <c r="O123" s="245">
        <f>(SUM('1.  LRAMVA Summary'!J$53:J$73)+SUM('1.  LRAMVA Summary'!J$74:J$75)*(MONTH($E123)-1)/12)*$H123</f>
        <v>38.643273735734297</v>
      </c>
      <c r="P123" s="245">
        <f>(SUM('1.  LRAMVA Summary'!K$53:K$73)+SUM('1.  LRAMVA Summary'!K$74:K$75)*(MONTH($E123)-1)/12)*$H123</f>
        <v>0</v>
      </c>
      <c r="Q123" s="245">
        <f>(SUM('1.  LRAMVA Summary'!L$53:L$73)+SUM('1.  LRAMVA Summary'!L$74:L$75)*(MONTH($E123)-1)/12)*$H123</f>
        <v>0</v>
      </c>
      <c r="R123" s="245">
        <f>(SUM('1.  LRAMVA Summary'!M$53:M$73)+SUM('1.  LRAMVA Summary'!M$74:M$75)*(MONTH($E123)-1)/12)*$H123</f>
        <v>0</v>
      </c>
      <c r="S123" s="245">
        <f>(SUM('1.  LRAMVA Summary'!N$53:N$73)+SUM('1.  LRAMVA Summary'!N$74:N$75)*(MONTH($E123)-1)/12)*$H123</f>
        <v>0</v>
      </c>
      <c r="T123" s="245">
        <f>(SUM('1.  LRAMVA Summary'!O$53:O$73)+SUM('1.  LRAMVA Summary'!O$74:O$75)*(MONTH($E123)-1)/12)*$H123</f>
        <v>0</v>
      </c>
      <c r="U123" s="245">
        <f>(SUM('1.  LRAMVA Summary'!P$53:P$73)+SUM('1.  LRAMVA Summary'!P$74:P$75)*(MONTH($E123)-1)/12)*$H123</f>
        <v>0</v>
      </c>
      <c r="V123" s="245">
        <f>(SUM('1.  LRAMVA Summary'!Q$53:Q$73)+SUM('1.  LRAMVA Summary'!Q$74:Q$75)*(MONTH($E123)-1)/12)*$H123</f>
        <v>0</v>
      </c>
      <c r="W123" s="246">
        <f t="shared" si="63"/>
        <v>1975.0776282418831</v>
      </c>
      <c r="Y123" s="991">
        <f t="shared" si="64"/>
        <v>0.25</v>
      </c>
    </row>
    <row r="124" spans="2:25" s="9" customFormat="1">
      <c r="B124" s="68"/>
      <c r="E124" s="229">
        <v>43221</v>
      </c>
      <c r="F124" s="229" t="s">
        <v>186</v>
      </c>
      <c r="G124" s="230" t="s">
        <v>66</v>
      </c>
      <c r="H124" s="255">
        <f t="shared" ref="H124:H125" si="65">$C$44/12</f>
        <v>1.575E-3</v>
      </c>
      <c r="I124" s="245">
        <f>(SUM('1.  LRAMVA Summary'!D$53:D$73)+SUM('1.  LRAMVA Summary'!D$74:D$75)*(MONTH($E124)-1)/12)*$H124</f>
        <v>979.26849165533031</v>
      </c>
      <c r="J124" s="245">
        <f>(SUM('1.  LRAMVA Summary'!E$53:E$73)+SUM('1.  LRAMVA Summary'!E$74:E$75)*(MONTH($E124)-1)/12)*$H124</f>
        <v>572.39119409890736</v>
      </c>
      <c r="K124" s="245">
        <f>(SUM('1.  LRAMVA Summary'!F$53:F$73)+SUM('1.  LRAMVA Summary'!F$74:F$75)*(MONTH($E124)-1)/12)*$H124</f>
        <v>95.906550059515126</v>
      </c>
      <c r="L124" s="245">
        <f>(SUM('1.  LRAMVA Summary'!G$53:G$73)+SUM('1.  LRAMVA Summary'!G$74:G$75)*(MONTH($E124)-1)/12)*$H124</f>
        <v>16.454780216160195</v>
      </c>
      <c r="M124" s="245">
        <f>(SUM('1.  LRAMVA Summary'!H$53:H$73)+SUM('1.  LRAMVA Summary'!H$74:H$75)*(MONTH($E124)-1)/12)*$H124</f>
        <v>27.573449432906592</v>
      </c>
      <c r="N124" s="245">
        <f>(SUM('1.  LRAMVA Summary'!I$53:I$73)+SUM('1.  LRAMVA Summary'!I$74:I$75)*(MONTH($E124)-1)/12)*$H124</f>
        <v>244.83988904332929</v>
      </c>
      <c r="O124" s="245">
        <f>(SUM('1.  LRAMVA Summary'!J$53:J$73)+SUM('1.  LRAMVA Summary'!J$74:J$75)*(MONTH($E124)-1)/12)*$H124</f>
        <v>38.643273735734297</v>
      </c>
      <c r="P124" s="245">
        <f>(SUM('1.  LRAMVA Summary'!K$53:K$73)+SUM('1.  LRAMVA Summary'!K$74:K$75)*(MONTH($E124)-1)/12)*$H124</f>
        <v>0</v>
      </c>
      <c r="Q124" s="245">
        <f>(SUM('1.  LRAMVA Summary'!L$53:L$73)+SUM('1.  LRAMVA Summary'!L$74:L$75)*(MONTH($E124)-1)/12)*$H124</f>
        <v>0</v>
      </c>
      <c r="R124" s="245">
        <f>(SUM('1.  LRAMVA Summary'!M$53:M$73)+SUM('1.  LRAMVA Summary'!M$74:M$75)*(MONTH($E124)-1)/12)*$H124</f>
        <v>0</v>
      </c>
      <c r="S124" s="245">
        <f>(SUM('1.  LRAMVA Summary'!N$53:N$73)+SUM('1.  LRAMVA Summary'!N$74:N$75)*(MONTH($E124)-1)/12)*$H124</f>
        <v>0</v>
      </c>
      <c r="T124" s="245">
        <f>(SUM('1.  LRAMVA Summary'!O$53:O$73)+SUM('1.  LRAMVA Summary'!O$74:O$75)*(MONTH($E124)-1)/12)*$H124</f>
        <v>0</v>
      </c>
      <c r="U124" s="245">
        <f>(SUM('1.  LRAMVA Summary'!P$53:P$73)+SUM('1.  LRAMVA Summary'!P$74:P$75)*(MONTH($E124)-1)/12)*$H124</f>
        <v>0</v>
      </c>
      <c r="V124" s="245">
        <f>(SUM('1.  LRAMVA Summary'!Q$53:Q$73)+SUM('1.  LRAMVA Summary'!Q$74:Q$75)*(MONTH($E124)-1)/12)*$H124</f>
        <v>0</v>
      </c>
      <c r="W124" s="246">
        <f t="shared" si="63"/>
        <v>1975.0776282418831</v>
      </c>
      <c r="Y124" s="991">
        <f t="shared" si="64"/>
        <v>0.33333333333333331</v>
      </c>
    </row>
    <row r="125" spans="2:25" s="253" customFormat="1">
      <c r="B125" s="252"/>
      <c r="E125" s="229">
        <v>43252</v>
      </c>
      <c r="F125" s="229" t="s">
        <v>186</v>
      </c>
      <c r="G125" s="230" t="s">
        <v>66</v>
      </c>
      <c r="H125" s="255">
        <f t="shared" si="65"/>
        <v>1.575E-3</v>
      </c>
      <c r="I125" s="245">
        <f>(SUM('1.  LRAMVA Summary'!D$53:D$73)+SUM('1.  LRAMVA Summary'!D$74:D$75)*(MONTH($E125)-1)/12)*$H125</f>
        <v>979.26849165533031</v>
      </c>
      <c r="J125" s="245">
        <f>(SUM('1.  LRAMVA Summary'!E$53:E$73)+SUM('1.  LRAMVA Summary'!E$74:E$75)*(MONTH($E125)-1)/12)*$H125</f>
        <v>572.39119409890736</v>
      </c>
      <c r="K125" s="245">
        <f>(SUM('1.  LRAMVA Summary'!F$53:F$73)+SUM('1.  LRAMVA Summary'!F$74:F$75)*(MONTH($E125)-1)/12)*$H125</f>
        <v>95.906550059515126</v>
      </c>
      <c r="L125" s="245">
        <f>(SUM('1.  LRAMVA Summary'!G$53:G$73)+SUM('1.  LRAMVA Summary'!G$74:G$75)*(MONTH($E125)-1)/12)*$H125</f>
        <v>16.454780216160195</v>
      </c>
      <c r="M125" s="245">
        <f>(SUM('1.  LRAMVA Summary'!H$53:H$73)+SUM('1.  LRAMVA Summary'!H$74:H$75)*(MONTH($E125)-1)/12)*$H125</f>
        <v>27.573449432906592</v>
      </c>
      <c r="N125" s="245">
        <f>(SUM('1.  LRAMVA Summary'!I$53:I$73)+SUM('1.  LRAMVA Summary'!I$74:I$75)*(MONTH($E125)-1)/12)*$H125</f>
        <v>244.83988904332929</v>
      </c>
      <c r="O125" s="245">
        <f>(SUM('1.  LRAMVA Summary'!J$53:J$73)+SUM('1.  LRAMVA Summary'!J$74:J$75)*(MONTH($E125)-1)/12)*$H125</f>
        <v>38.643273735734297</v>
      </c>
      <c r="P125" s="245">
        <f>(SUM('1.  LRAMVA Summary'!K$53:K$73)+SUM('1.  LRAMVA Summary'!K$74:K$75)*(MONTH($E125)-1)/12)*$H125</f>
        <v>0</v>
      </c>
      <c r="Q125" s="245">
        <f>(SUM('1.  LRAMVA Summary'!L$53:L$73)+SUM('1.  LRAMVA Summary'!L$74:L$75)*(MONTH($E125)-1)/12)*$H125</f>
        <v>0</v>
      </c>
      <c r="R125" s="245">
        <f>(SUM('1.  LRAMVA Summary'!M$53:M$73)+SUM('1.  LRAMVA Summary'!M$74:M$75)*(MONTH($E125)-1)/12)*$H125</f>
        <v>0</v>
      </c>
      <c r="S125" s="245">
        <f>(SUM('1.  LRAMVA Summary'!N$53:N$73)+SUM('1.  LRAMVA Summary'!N$74:N$75)*(MONTH($E125)-1)/12)*$H125</f>
        <v>0</v>
      </c>
      <c r="T125" s="245">
        <f>(SUM('1.  LRAMVA Summary'!O$53:O$73)+SUM('1.  LRAMVA Summary'!O$74:O$75)*(MONTH($E125)-1)/12)*$H125</f>
        <v>0</v>
      </c>
      <c r="U125" s="245">
        <f>(SUM('1.  LRAMVA Summary'!P$53:P$73)+SUM('1.  LRAMVA Summary'!P$74:P$75)*(MONTH($E125)-1)/12)*$H125</f>
        <v>0</v>
      </c>
      <c r="V125" s="245">
        <f>(SUM('1.  LRAMVA Summary'!Q$53:Q$73)+SUM('1.  LRAMVA Summary'!Q$74:Q$75)*(MONTH($E125)-1)/12)*$H125</f>
        <v>0</v>
      </c>
      <c r="W125" s="246">
        <f t="shared" si="63"/>
        <v>1975.0776282418831</v>
      </c>
      <c r="Y125" s="991">
        <f t="shared" si="64"/>
        <v>0.41666666666666669</v>
      </c>
    </row>
    <row r="126" spans="2:25" s="9" customFormat="1">
      <c r="B126" s="68"/>
      <c r="E126" s="229">
        <v>43282</v>
      </c>
      <c r="F126" s="229" t="s">
        <v>186</v>
      </c>
      <c r="G126" s="230" t="s">
        <v>68</v>
      </c>
      <c r="H126" s="255">
        <f>$C$45/12</f>
        <v>1.575E-3</v>
      </c>
      <c r="I126" s="245">
        <f>(SUM('1.  LRAMVA Summary'!D$53:D$73)+SUM('1.  LRAMVA Summary'!D$74:D$75)*(MONTH($E126)-1)/12)*$H126</f>
        <v>979.26849165533031</v>
      </c>
      <c r="J126" s="245">
        <f>(SUM('1.  LRAMVA Summary'!E$53:E$73)+SUM('1.  LRAMVA Summary'!E$74:E$75)*(MONTH($E126)-1)/12)*$H126</f>
        <v>572.39119409890736</v>
      </c>
      <c r="K126" s="245">
        <f>(SUM('1.  LRAMVA Summary'!F$53:F$73)+SUM('1.  LRAMVA Summary'!F$74:F$75)*(MONTH($E126)-1)/12)*$H126</f>
        <v>95.906550059515126</v>
      </c>
      <c r="L126" s="245">
        <f>(SUM('1.  LRAMVA Summary'!G$53:G$73)+SUM('1.  LRAMVA Summary'!G$74:G$75)*(MONTH($E126)-1)/12)*$H126</f>
        <v>16.454780216160195</v>
      </c>
      <c r="M126" s="245">
        <f>(SUM('1.  LRAMVA Summary'!H$53:H$73)+SUM('1.  LRAMVA Summary'!H$74:H$75)*(MONTH($E126)-1)/12)*$H126</f>
        <v>27.573449432906592</v>
      </c>
      <c r="N126" s="245">
        <f>(SUM('1.  LRAMVA Summary'!I$53:I$73)+SUM('1.  LRAMVA Summary'!I$74:I$75)*(MONTH($E126)-1)/12)*$H126</f>
        <v>244.83988904332929</v>
      </c>
      <c r="O126" s="245">
        <f>(SUM('1.  LRAMVA Summary'!J$53:J$73)+SUM('1.  LRAMVA Summary'!J$74:J$75)*(MONTH($E126)-1)/12)*$H126</f>
        <v>38.643273735734297</v>
      </c>
      <c r="P126" s="245">
        <f>(SUM('1.  LRAMVA Summary'!K$53:K$73)+SUM('1.  LRAMVA Summary'!K$74:K$75)*(MONTH($E126)-1)/12)*$H126</f>
        <v>0</v>
      </c>
      <c r="Q126" s="245">
        <f>(SUM('1.  LRAMVA Summary'!L$53:L$73)+SUM('1.  LRAMVA Summary'!L$74:L$75)*(MONTH($E126)-1)/12)*$H126</f>
        <v>0</v>
      </c>
      <c r="R126" s="245">
        <f>(SUM('1.  LRAMVA Summary'!M$53:M$73)+SUM('1.  LRAMVA Summary'!M$74:M$75)*(MONTH($E126)-1)/12)*$H126</f>
        <v>0</v>
      </c>
      <c r="S126" s="245">
        <f>(SUM('1.  LRAMVA Summary'!N$53:N$73)+SUM('1.  LRAMVA Summary'!N$74:N$75)*(MONTH($E126)-1)/12)*$H126</f>
        <v>0</v>
      </c>
      <c r="T126" s="245">
        <f>(SUM('1.  LRAMVA Summary'!O$53:O$73)+SUM('1.  LRAMVA Summary'!O$74:O$75)*(MONTH($E126)-1)/12)*$H126</f>
        <v>0</v>
      </c>
      <c r="U126" s="245">
        <f>(SUM('1.  LRAMVA Summary'!P$53:P$73)+SUM('1.  LRAMVA Summary'!P$74:P$75)*(MONTH($E126)-1)/12)*$H126</f>
        <v>0</v>
      </c>
      <c r="V126" s="245">
        <f>(SUM('1.  LRAMVA Summary'!Q$53:Q$73)+SUM('1.  LRAMVA Summary'!Q$74:Q$75)*(MONTH($E126)-1)/12)*$H126</f>
        <v>0</v>
      </c>
      <c r="W126" s="246">
        <f t="shared" si="63"/>
        <v>1975.0776282418831</v>
      </c>
      <c r="Y126" s="991">
        <f t="shared" si="64"/>
        <v>0.5</v>
      </c>
    </row>
    <row r="127" spans="2:25" s="9" customFormat="1">
      <c r="B127" s="68"/>
      <c r="E127" s="229">
        <v>43313</v>
      </c>
      <c r="F127" s="229" t="s">
        <v>186</v>
      </c>
      <c r="G127" s="230" t="s">
        <v>68</v>
      </c>
      <c r="H127" s="255">
        <f t="shared" ref="H127:H128" si="66">$C$45/12</f>
        <v>1.575E-3</v>
      </c>
      <c r="I127" s="245">
        <f>(SUM('1.  LRAMVA Summary'!D$53:D$73)+SUM('1.  LRAMVA Summary'!D$74:D$75)*(MONTH($E127)-1)/12)*$H127</f>
        <v>979.26849165533031</v>
      </c>
      <c r="J127" s="245">
        <f>(SUM('1.  LRAMVA Summary'!E$53:E$73)+SUM('1.  LRAMVA Summary'!E$74:E$75)*(MONTH($E127)-1)/12)*$H127</f>
        <v>572.39119409890736</v>
      </c>
      <c r="K127" s="245">
        <f>(SUM('1.  LRAMVA Summary'!F$53:F$73)+SUM('1.  LRAMVA Summary'!F$74:F$75)*(MONTH($E127)-1)/12)*$H127</f>
        <v>95.906550059515126</v>
      </c>
      <c r="L127" s="245">
        <f>(SUM('1.  LRAMVA Summary'!G$53:G$73)+SUM('1.  LRAMVA Summary'!G$74:G$75)*(MONTH($E127)-1)/12)*$H127</f>
        <v>16.454780216160195</v>
      </c>
      <c r="M127" s="245">
        <f>(SUM('1.  LRAMVA Summary'!H$53:H$73)+SUM('1.  LRAMVA Summary'!H$74:H$75)*(MONTH($E127)-1)/12)*$H127</f>
        <v>27.573449432906592</v>
      </c>
      <c r="N127" s="245">
        <f>(SUM('1.  LRAMVA Summary'!I$53:I$73)+SUM('1.  LRAMVA Summary'!I$74:I$75)*(MONTH($E127)-1)/12)*$H127</f>
        <v>244.83988904332929</v>
      </c>
      <c r="O127" s="245">
        <f>(SUM('1.  LRAMVA Summary'!J$53:J$73)+SUM('1.  LRAMVA Summary'!J$74:J$75)*(MONTH($E127)-1)/12)*$H127</f>
        <v>38.643273735734297</v>
      </c>
      <c r="P127" s="245">
        <f>(SUM('1.  LRAMVA Summary'!K$53:K$73)+SUM('1.  LRAMVA Summary'!K$74:K$75)*(MONTH($E127)-1)/12)*$H127</f>
        <v>0</v>
      </c>
      <c r="Q127" s="245">
        <f>(SUM('1.  LRAMVA Summary'!L$53:L$73)+SUM('1.  LRAMVA Summary'!L$74:L$75)*(MONTH($E127)-1)/12)*$H127</f>
        <v>0</v>
      </c>
      <c r="R127" s="245">
        <f>(SUM('1.  LRAMVA Summary'!M$53:M$73)+SUM('1.  LRAMVA Summary'!M$74:M$75)*(MONTH($E127)-1)/12)*$H127</f>
        <v>0</v>
      </c>
      <c r="S127" s="245">
        <f>(SUM('1.  LRAMVA Summary'!N$53:N$73)+SUM('1.  LRAMVA Summary'!N$74:N$75)*(MONTH($E127)-1)/12)*$H127</f>
        <v>0</v>
      </c>
      <c r="T127" s="245">
        <f>(SUM('1.  LRAMVA Summary'!O$53:O$73)+SUM('1.  LRAMVA Summary'!O$74:O$75)*(MONTH($E127)-1)/12)*$H127</f>
        <v>0</v>
      </c>
      <c r="U127" s="245">
        <f>(SUM('1.  LRAMVA Summary'!P$53:P$73)+SUM('1.  LRAMVA Summary'!P$74:P$75)*(MONTH($E127)-1)/12)*$H127</f>
        <v>0</v>
      </c>
      <c r="V127" s="245">
        <f>(SUM('1.  LRAMVA Summary'!Q$53:Q$73)+SUM('1.  LRAMVA Summary'!Q$74:Q$75)*(MONTH($E127)-1)/12)*$H127</f>
        <v>0</v>
      </c>
      <c r="W127" s="246">
        <f t="shared" si="63"/>
        <v>1975.0776282418831</v>
      </c>
      <c r="Y127" s="991">
        <f t="shared" si="64"/>
        <v>0.58333333333333337</v>
      </c>
    </row>
    <row r="128" spans="2:25" s="9" customFormat="1">
      <c r="B128" s="68"/>
      <c r="E128" s="229">
        <v>43344</v>
      </c>
      <c r="F128" s="229" t="s">
        <v>186</v>
      </c>
      <c r="G128" s="230" t="s">
        <v>68</v>
      </c>
      <c r="H128" s="255">
        <f t="shared" si="66"/>
        <v>1.575E-3</v>
      </c>
      <c r="I128" s="245">
        <f>(SUM('1.  LRAMVA Summary'!D$53:D$73)+SUM('1.  LRAMVA Summary'!D$74:D$75)*(MONTH($E128)-1)/12)*$H128</f>
        <v>979.26849165533031</v>
      </c>
      <c r="J128" s="245">
        <f>(SUM('1.  LRAMVA Summary'!E$53:E$73)+SUM('1.  LRAMVA Summary'!E$74:E$75)*(MONTH($E128)-1)/12)*$H128</f>
        <v>572.39119409890736</v>
      </c>
      <c r="K128" s="245">
        <f>(SUM('1.  LRAMVA Summary'!F$53:F$73)+SUM('1.  LRAMVA Summary'!F$74:F$75)*(MONTH($E128)-1)/12)*$H128</f>
        <v>95.906550059515126</v>
      </c>
      <c r="L128" s="245">
        <f>(SUM('1.  LRAMVA Summary'!G$53:G$73)+SUM('1.  LRAMVA Summary'!G$74:G$75)*(MONTH($E128)-1)/12)*$H128</f>
        <v>16.454780216160195</v>
      </c>
      <c r="M128" s="245">
        <f>(SUM('1.  LRAMVA Summary'!H$53:H$73)+SUM('1.  LRAMVA Summary'!H$74:H$75)*(MONTH($E128)-1)/12)*$H128</f>
        <v>27.573449432906592</v>
      </c>
      <c r="N128" s="245">
        <f>(SUM('1.  LRAMVA Summary'!I$53:I$73)+SUM('1.  LRAMVA Summary'!I$74:I$75)*(MONTH($E128)-1)/12)*$H128</f>
        <v>244.83988904332929</v>
      </c>
      <c r="O128" s="245">
        <f>(SUM('1.  LRAMVA Summary'!J$53:J$73)+SUM('1.  LRAMVA Summary'!J$74:J$75)*(MONTH($E128)-1)/12)*$H128</f>
        <v>38.643273735734297</v>
      </c>
      <c r="P128" s="245">
        <f>(SUM('1.  LRAMVA Summary'!K$53:K$73)+SUM('1.  LRAMVA Summary'!K$74:K$75)*(MONTH($E128)-1)/12)*$H128</f>
        <v>0</v>
      </c>
      <c r="Q128" s="245">
        <f>(SUM('1.  LRAMVA Summary'!L$53:L$73)+SUM('1.  LRAMVA Summary'!L$74:L$75)*(MONTH($E128)-1)/12)*$H128</f>
        <v>0</v>
      </c>
      <c r="R128" s="245">
        <f>(SUM('1.  LRAMVA Summary'!M$53:M$73)+SUM('1.  LRAMVA Summary'!M$74:M$75)*(MONTH($E128)-1)/12)*$H128</f>
        <v>0</v>
      </c>
      <c r="S128" s="245">
        <f>(SUM('1.  LRAMVA Summary'!N$53:N$73)+SUM('1.  LRAMVA Summary'!N$74:N$75)*(MONTH($E128)-1)/12)*$H128</f>
        <v>0</v>
      </c>
      <c r="T128" s="245">
        <f>(SUM('1.  LRAMVA Summary'!O$53:O$73)+SUM('1.  LRAMVA Summary'!O$74:O$75)*(MONTH($E128)-1)/12)*$H128</f>
        <v>0</v>
      </c>
      <c r="U128" s="245">
        <f>(SUM('1.  LRAMVA Summary'!P$53:P$73)+SUM('1.  LRAMVA Summary'!P$74:P$75)*(MONTH($E128)-1)/12)*$H128</f>
        <v>0</v>
      </c>
      <c r="V128" s="245">
        <f>(SUM('1.  LRAMVA Summary'!Q$53:Q$73)+SUM('1.  LRAMVA Summary'!Q$74:Q$75)*(MONTH($E128)-1)/12)*$H128</f>
        <v>0</v>
      </c>
      <c r="W128" s="246">
        <f t="shared" si="63"/>
        <v>1975.0776282418831</v>
      </c>
      <c r="Y128" s="991">
        <f t="shared" si="64"/>
        <v>0.66666666666666663</v>
      </c>
    </row>
    <row r="129" spans="2:25" s="9" customFormat="1">
      <c r="B129" s="68"/>
      <c r="E129" s="229">
        <v>43374</v>
      </c>
      <c r="F129" s="229" t="s">
        <v>186</v>
      </c>
      <c r="G129" s="230" t="s">
        <v>69</v>
      </c>
      <c r="H129" s="255">
        <f>$C$46/12</f>
        <v>1.8083333333333335E-3</v>
      </c>
      <c r="I129" s="245">
        <f>(SUM('1.  LRAMVA Summary'!D$53:D$73)+SUM('1.  LRAMVA Summary'!D$74:D$75)*(MONTH($E129)-1)/12)*$H129</f>
        <v>1124.3453052338978</v>
      </c>
      <c r="J129" s="245">
        <f>(SUM('1.  LRAMVA Summary'!E$53:E$73)+SUM('1.  LRAMVA Summary'!E$74:E$75)*(MONTH($E129)-1)/12)*$H129</f>
        <v>657.18988952096777</v>
      </c>
      <c r="K129" s="245">
        <f>(SUM('1.  LRAMVA Summary'!F$53:F$73)+SUM('1.  LRAMVA Summary'!F$74:F$75)*(MONTH($E129)-1)/12)*$H129</f>
        <v>110.11492784610996</v>
      </c>
      <c r="L129" s="245">
        <f>(SUM('1.  LRAMVA Summary'!G$53:G$73)+SUM('1.  LRAMVA Summary'!G$74:G$75)*(MONTH($E129)-1)/12)*$H129</f>
        <v>18.892525433369112</v>
      </c>
      <c r="M129" s="245">
        <f>(SUM('1.  LRAMVA Summary'!H$53:H$73)+SUM('1.  LRAMVA Summary'!H$74:H$75)*(MONTH($E129)-1)/12)*$H129</f>
        <v>31.658404904448311</v>
      </c>
      <c r="N129" s="245">
        <f>(SUM('1.  LRAMVA Summary'!I$53:I$73)+SUM('1.  LRAMVA Summary'!I$74:I$75)*(MONTH($E129)-1)/12)*$H129</f>
        <v>281.1124651978966</v>
      </c>
      <c r="O129" s="245">
        <f>(SUM('1.  LRAMVA Summary'!J$53:J$73)+SUM('1.  LRAMVA Summary'!J$74:J$75)*(MONTH($E129)-1)/12)*$H129</f>
        <v>44.368203178065308</v>
      </c>
      <c r="P129" s="245">
        <f>(SUM('1.  LRAMVA Summary'!K$53:K$73)+SUM('1.  LRAMVA Summary'!K$74:K$75)*(MONTH($E129)-1)/12)*$H129</f>
        <v>0</v>
      </c>
      <c r="Q129" s="245">
        <f>(SUM('1.  LRAMVA Summary'!L$53:L$73)+SUM('1.  LRAMVA Summary'!L$74:L$75)*(MONTH($E129)-1)/12)*$H129</f>
        <v>0</v>
      </c>
      <c r="R129" s="245">
        <f>(SUM('1.  LRAMVA Summary'!M$53:M$73)+SUM('1.  LRAMVA Summary'!M$74:M$75)*(MONTH($E129)-1)/12)*$H129</f>
        <v>0</v>
      </c>
      <c r="S129" s="245">
        <f>(SUM('1.  LRAMVA Summary'!N$53:N$73)+SUM('1.  LRAMVA Summary'!N$74:N$75)*(MONTH($E129)-1)/12)*$H129</f>
        <v>0</v>
      </c>
      <c r="T129" s="245">
        <f>(SUM('1.  LRAMVA Summary'!O$53:O$73)+SUM('1.  LRAMVA Summary'!O$74:O$75)*(MONTH($E129)-1)/12)*$H129</f>
        <v>0</v>
      </c>
      <c r="U129" s="245">
        <f>(SUM('1.  LRAMVA Summary'!P$53:P$73)+SUM('1.  LRAMVA Summary'!P$74:P$75)*(MONTH($E129)-1)/12)*$H129</f>
        <v>0</v>
      </c>
      <c r="V129" s="245">
        <f>(SUM('1.  LRAMVA Summary'!Q$53:Q$73)+SUM('1.  LRAMVA Summary'!Q$74:Q$75)*(MONTH($E129)-1)/12)*$H129</f>
        <v>0</v>
      </c>
      <c r="W129" s="246">
        <f t="shared" si="63"/>
        <v>2267.6817213147551</v>
      </c>
      <c r="Y129" s="991">
        <f t="shared" si="64"/>
        <v>0.75</v>
      </c>
    </row>
    <row r="130" spans="2:25" s="9" customFormat="1">
      <c r="B130" s="68"/>
      <c r="E130" s="229">
        <v>43405</v>
      </c>
      <c r="F130" s="229" t="s">
        <v>186</v>
      </c>
      <c r="G130" s="230" t="s">
        <v>69</v>
      </c>
      <c r="H130" s="255">
        <f t="shared" ref="H130:H131" si="67">$C$46/12</f>
        <v>1.8083333333333335E-3</v>
      </c>
      <c r="I130" s="245">
        <f>(SUM('1.  LRAMVA Summary'!D$53:D$73)+SUM('1.  LRAMVA Summary'!D$74:D$75)*(MONTH($E130)-1)/12)*$H130</f>
        <v>1124.3453052338978</v>
      </c>
      <c r="J130" s="245">
        <f>(SUM('1.  LRAMVA Summary'!E$53:E$73)+SUM('1.  LRAMVA Summary'!E$74:E$75)*(MONTH($E130)-1)/12)*$H130</f>
        <v>657.18988952096777</v>
      </c>
      <c r="K130" s="245">
        <f>(SUM('1.  LRAMVA Summary'!F$53:F$73)+SUM('1.  LRAMVA Summary'!F$74:F$75)*(MONTH($E130)-1)/12)*$H130</f>
        <v>110.11492784610996</v>
      </c>
      <c r="L130" s="245">
        <f>(SUM('1.  LRAMVA Summary'!G$53:G$73)+SUM('1.  LRAMVA Summary'!G$74:G$75)*(MONTH($E130)-1)/12)*$H130</f>
        <v>18.892525433369112</v>
      </c>
      <c r="M130" s="245">
        <f>(SUM('1.  LRAMVA Summary'!H$53:H$73)+SUM('1.  LRAMVA Summary'!H$74:H$75)*(MONTH($E130)-1)/12)*$H130</f>
        <v>31.658404904448311</v>
      </c>
      <c r="N130" s="245">
        <f>(SUM('1.  LRAMVA Summary'!I$53:I$73)+SUM('1.  LRAMVA Summary'!I$74:I$75)*(MONTH($E130)-1)/12)*$H130</f>
        <v>281.1124651978966</v>
      </c>
      <c r="O130" s="245">
        <f>(SUM('1.  LRAMVA Summary'!J$53:J$73)+SUM('1.  LRAMVA Summary'!J$74:J$75)*(MONTH($E130)-1)/12)*$H130</f>
        <v>44.368203178065308</v>
      </c>
      <c r="P130" s="245">
        <f>(SUM('1.  LRAMVA Summary'!K$53:K$73)+SUM('1.  LRAMVA Summary'!K$74:K$75)*(MONTH($E130)-1)/12)*$H130</f>
        <v>0</v>
      </c>
      <c r="Q130" s="245">
        <f>(SUM('1.  LRAMVA Summary'!L$53:L$73)+SUM('1.  LRAMVA Summary'!L$74:L$75)*(MONTH($E130)-1)/12)*$H130</f>
        <v>0</v>
      </c>
      <c r="R130" s="245">
        <f>(SUM('1.  LRAMVA Summary'!M$53:M$73)+SUM('1.  LRAMVA Summary'!M$74:M$75)*(MONTH($E130)-1)/12)*$H130</f>
        <v>0</v>
      </c>
      <c r="S130" s="245">
        <f>(SUM('1.  LRAMVA Summary'!N$53:N$73)+SUM('1.  LRAMVA Summary'!N$74:N$75)*(MONTH($E130)-1)/12)*$H130</f>
        <v>0</v>
      </c>
      <c r="T130" s="245">
        <f>(SUM('1.  LRAMVA Summary'!O$53:O$73)+SUM('1.  LRAMVA Summary'!O$74:O$75)*(MONTH($E130)-1)/12)*$H130</f>
        <v>0</v>
      </c>
      <c r="U130" s="245">
        <f>(SUM('1.  LRAMVA Summary'!P$53:P$73)+SUM('1.  LRAMVA Summary'!P$74:P$75)*(MONTH($E130)-1)/12)*$H130</f>
        <v>0</v>
      </c>
      <c r="V130" s="245">
        <f>(SUM('1.  LRAMVA Summary'!Q$53:Q$73)+SUM('1.  LRAMVA Summary'!Q$74:Q$75)*(MONTH($E130)-1)/12)*$H130</f>
        <v>0</v>
      </c>
      <c r="W130" s="246">
        <f t="shared" si="63"/>
        <v>2267.6817213147551</v>
      </c>
      <c r="Y130" s="991">
        <f t="shared" si="64"/>
        <v>0.83333333333333337</v>
      </c>
    </row>
    <row r="131" spans="2:25" s="9" customFormat="1">
      <c r="B131" s="68"/>
      <c r="E131" s="229">
        <v>43435</v>
      </c>
      <c r="F131" s="229" t="s">
        <v>186</v>
      </c>
      <c r="G131" s="230" t="s">
        <v>69</v>
      </c>
      <c r="H131" s="255">
        <f t="shared" si="67"/>
        <v>1.8083333333333335E-3</v>
      </c>
      <c r="I131" s="245">
        <f>(SUM('1.  LRAMVA Summary'!D$53:D$73)+SUM('1.  LRAMVA Summary'!D$74:D$75)*(MONTH($E131)-1)/12)*$H131</f>
        <v>1124.3453052338978</v>
      </c>
      <c r="J131" s="245">
        <f>(SUM('1.  LRAMVA Summary'!E$53:E$73)+SUM('1.  LRAMVA Summary'!E$74:E$75)*(MONTH($E131)-1)/12)*$H131</f>
        <v>657.18988952096777</v>
      </c>
      <c r="K131" s="245">
        <f>(SUM('1.  LRAMVA Summary'!F$53:F$73)+SUM('1.  LRAMVA Summary'!F$74:F$75)*(MONTH($E131)-1)/12)*$H131</f>
        <v>110.11492784610996</v>
      </c>
      <c r="L131" s="245">
        <f>(SUM('1.  LRAMVA Summary'!G$53:G$73)+SUM('1.  LRAMVA Summary'!G$74:G$75)*(MONTH($E131)-1)/12)*$H131</f>
        <v>18.892525433369112</v>
      </c>
      <c r="M131" s="245">
        <f>(SUM('1.  LRAMVA Summary'!H$53:H$73)+SUM('1.  LRAMVA Summary'!H$74:H$75)*(MONTH($E131)-1)/12)*$H131</f>
        <v>31.658404904448311</v>
      </c>
      <c r="N131" s="245">
        <f>(SUM('1.  LRAMVA Summary'!I$53:I$73)+SUM('1.  LRAMVA Summary'!I$74:I$75)*(MONTH($E131)-1)/12)*$H131</f>
        <v>281.1124651978966</v>
      </c>
      <c r="O131" s="245">
        <f>(SUM('1.  LRAMVA Summary'!J$53:J$73)+SUM('1.  LRAMVA Summary'!J$74:J$75)*(MONTH($E131)-1)/12)*$H131</f>
        <v>44.368203178065308</v>
      </c>
      <c r="P131" s="245">
        <f>(SUM('1.  LRAMVA Summary'!K$53:K$73)+SUM('1.  LRAMVA Summary'!K$74:K$75)*(MONTH($E131)-1)/12)*$H131</f>
        <v>0</v>
      </c>
      <c r="Q131" s="245">
        <f>(SUM('1.  LRAMVA Summary'!L$53:L$73)+SUM('1.  LRAMVA Summary'!L$74:L$75)*(MONTH($E131)-1)/12)*$H131</f>
        <v>0</v>
      </c>
      <c r="R131" s="245">
        <f>(SUM('1.  LRAMVA Summary'!M$53:M$73)+SUM('1.  LRAMVA Summary'!M$74:M$75)*(MONTH($E131)-1)/12)*$H131</f>
        <v>0</v>
      </c>
      <c r="S131" s="245">
        <f>(SUM('1.  LRAMVA Summary'!N$53:N$73)+SUM('1.  LRAMVA Summary'!N$74:N$75)*(MONTH($E131)-1)/12)*$H131</f>
        <v>0</v>
      </c>
      <c r="T131" s="245">
        <f>(SUM('1.  LRAMVA Summary'!O$53:O$73)+SUM('1.  LRAMVA Summary'!O$74:O$75)*(MONTH($E131)-1)/12)*$H131</f>
        <v>0</v>
      </c>
      <c r="U131" s="245">
        <f>(SUM('1.  LRAMVA Summary'!P$53:P$73)+SUM('1.  LRAMVA Summary'!P$74:P$75)*(MONTH($E131)-1)/12)*$H131</f>
        <v>0</v>
      </c>
      <c r="V131" s="245">
        <f>(SUM('1.  LRAMVA Summary'!Q$53:Q$73)+SUM('1.  LRAMVA Summary'!Q$74:Q$75)*(MONTH($E131)-1)/12)*$H131</f>
        <v>0</v>
      </c>
      <c r="W131" s="246">
        <f t="shared" si="63"/>
        <v>2267.6817213147551</v>
      </c>
      <c r="Y131" s="991">
        <f>(MONTH($E131)-1)/12</f>
        <v>0.91666666666666663</v>
      </c>
    </row>
    <row r="132" spans="2:25" s="9" customFormat="1" ht="15" thickBot="1">
      <c r="B132" s="68"/>
      <c r="E132" s="231" t="s">
        <v>472</v>
      </c>
      <c r="F132" s="231"/>
      <c r="G132" s="232"/>
      <c r="H132" s="233"/>
      <c r="I132" s="234">
        <f>SUM(I119:I131)</f>
        <v>15233.065425749577</v>
      </c>
      <c r="J132" s="234">
        <f>SUM(J119:J131)</f>
        <v>8903.8630193163372</v>
      </c>
      <c r="K132" s="234">
        <f t="shared" ref="K132:O132" si="68">SUM(K119:K131)</f>
        <v>1491.8796675924577</v>
      </c>
      <c r="L132" s="234">
        <f t="shared" si="68"/>
        <v>255.96324780693644</v>
      </c>
      <c r="M132" s="234">
        <f t="shared" si="68"/>
        <v>428.92032451188044</v>
      </c>
      <c r="N132" s="234">
        <f>SUM(N119:N131)</f>
        <v>3808.620496229566</v>
      </c>
      <c r="O132" s="234">
        <f t="shared" si="68"/>
        <v>601.1175914447557</v>
      </c>
      <c r="P132" s="234">
        <f t="shared" ref="P132:V132" si="69">SUM(P119:P131)</f>
        <v>0</v>
      </c>
      <c r="Q132" s="234">
        <f t="shared" si="69"/>
        <v>0</v>
      </c>
      <c r="R132" s="234">
        <f t="shared" si="69"/>
        <v>0</v>
      </c>
      <c r="S132" s="234">
        <f t="shared" si="69"/>
        <v>0</v>
      </c>
      <c r="T132" s="234">
        <f t="shared" si="69"/>
        <v>0</v>
      </c>
      <c r="U132" s="234">
        <f t="shared" si="69"/>
        <v>0</v>
      </c>
      <c r="V132" s="234">
        <f t="shared" si="69"/>
        <v>0</v>
      </c>
      <c r="W132" s="234">
        <f>SUM(W119:W131)</f>
        <v>30723.429772651521</v>
      </c>
      <c r="X132" s="992"/>
    </row>
    <row r="133" spans="2:25" s="9" customFormat="1" ht="15" thickTop="1">
      <c r="B133" s="68"/>
      <c r="E133" s="235" t="s">
        <v>67</v>
      </c>
      <c r="F133" s="235"/>
      <c r="G133" s="236"/>
      <c r="H133" s="237"/>
      <c r="I133" s="238"/>
      <c r="J133" s="238"/>
      <c r="K133" s="238"/>
      <c r="L133" s="238"/>
      <c r="M133" s="238"/>
      <c r="N133" s="238"/>
      <c r="O133" s="238"/>
      <c r="P133" s="238"/>
      <c r="Q133" s="238"/>
      <c r="R133" s="238"/>
      <c r="S133" s="238"/>
      <c r="T133" s="238"/>
      <c r="U133" s="238"/>
      <c r="V133" s="238"/>
      <c r="W133" s="239"/>
    </row>
    <row r="134" spans="2:25" s="9" customFormat="1">
      <c r="B134" s="68"/>
      <c r="E134" s="240" t="s">
        <v>435</v>
      </c>
      <c r="F134" s="240"/>
      <c r="G134" s="241"/>
      <c r="H134" s="242"/>
      <c r="I134" s="243">
        <f>I132+I133</f>
        <v>15233.065425749577</v>
      </c>
      <c r="J134" s="243">
        <f t="shared" ref="J134" si="70">J132+J133</f>
        <v>8903.8630193163372</v>
      </c>
      <c r="K134" s="243">
        <f t="shared" ref="K134" si="71">K132+K133</f>
        <v>1491.8796675924577</v>
      </c>
      <c r="L134" s="243">
        <f t="shared" ref="L134" si="72">L132+L133</f>
        <v>255.96324780693644</v>
      </c>
      <c r="M134" s="243">
        <f t="shared" ref="M134" si="73">M132+M133</f>
        <v>428.92032451188044</v>
      </c>
      <c r="N134" s="243">
        <f t="shared" ref="N134" si="74">N132+N133</f>
        <v>3808.620496229566</v>
      </c>
      <c r="O134" s="243">
        <f t="shared" ref="O134:V134" si="75">O132+O133</f>
        <v>601.1175914447557</v>
      </c>
      <c r="P134" s="243">
        <f t="shared" si="75"/>
        <v>0</v>
      </c>
      <c r="Q134" s="243">
        <f t="shared" si="75"/>
        <v>0</v>
      </c>
      <c r="R134" s="243">
        <f t="shared" si="75"/>
        <v>0</v>
      </c>
      <c r="S134" s="243">
        <f t="shared" si="75"/>
        <v>0</v>
      </c>
      <c r="T134" s="243">
        <f t="shared" si="75"/>
        <v>0</v>
      </c>
      <c r="U134" s="243">
        <f t="shared" si="75"/>
        <v>0</v>
      </c>
      <c r="V134" s="243">
        <f t="shared" si="75"/>
        <v>0</v>
      </c>
      <c r="W134" s="243">
        <f>W132+W133</f>
        <v>30723.429772651521</v>
      </c>
    </row>
    <row r="135" spans="2:25" s="9" customFormat="1">
      <c r="B135" s="68"/>
      <c r="E135" s="229">
        <v>43466</v>
      </c>
      <c r="F135" s="229" t="s">
        <v>187</v>
      </c>
      <c r="G135" s="230" t="s">
        <v>65</v>
      </c>
      <c r="H135" s="255">
        <f>$C$47/12</f>
        <v>2.0416666666666669E-3</v>
      </c>
      <c r="I135" s="245">
        <f>(SUM('1.  LRAMVA Summary'!D$53:D$76)+SUM('1.  LRAMVA Summary'!D$77:D$78)*(MONTH($E135)-1)/12)*$H135</f>
        <v>1269.4221188124652</v>
      </c>
      <c r="J135" s="245">
        <f>(SUM('1.  LRAMVA Summary'!E$53:E$76)+SUM('1.  LRAMVA Summary'!E$77:E$78)*(MONTH($E135)-1)/12)*$H135</f>
        <v>741.98858494302817</v>
      </c>
      <c r="K135" s="245">
        <f>(SUM('1.  LRAMVA Summary'!F$53:F$76)+SUM('1.  LRAMVA Summary'!F$77:F$78)*(MONTH($E135)-1)/12)*$H135</f>
        <v>124.3233056327048</v>
      </c>
      <c r="L135" s="245">
        <f>(SUM('1.  LRAMVA Summary'!G$53:G$76)+SUM('1.  LRAMVA Summary'!G$77:G$78)*(MONTH($E135)-1)/12)*$H135</f>
        <v>21.330270650578033</v>
      </c>
      <c r="M135" s="245">
        <f>(SUM('1.  LRAMVA Summary'!H$53:H$76)+SUM('1.  LRAMVA Summary'!H$77:H$78)*(MONTH($E135)-1)/12)*$H135</f>
        <v>35.743360375990029</v>
      </c>
      <c r="N135" s="245">
        <f>(SUM('1.  LRAMVA Summary'!I$53:I$76)+SUM('1.  LRAMVA Summary'!I$77:I$78)*(MONTH($E135)-1)/12)*$H135</f>
        <v>317.38504135246393</v>
      </c>
      <c r="O135" s="245">
        <f>(SUM('1.  LRAMVA Summary'!J$53:J$76)+SUM('1.  LRAMVA Summary'!J$77:J$78)*(MONTH($E135)-1)/12)*$H135</f>
        <v>50.093132620396318</v>
      </c>
      <c r="P135" s="245">
        <f>(SUM('1.  LRAMVA Summary'!K$53:K$76)+SUM('1.  LRAMVA Summary'!K$77:K$78)*(MONTH($E135)-1)/12)*$H135</f>
        <v>0</v>
      </c>
      <c r="Q135" s="245">
        <f>(SUM('1.  LRAMVA Summary'!L$53:L$76)+SUM('1.  LRAMVA Summary'!L$77:L$78)*(MONTH($E135)-1)/12)*$H135</f>
        <v>0</v>
      </c>
      <c r="R135" s="245">
        <f>(SUM('1.  LRAMVA Summary'!M$53:M$76)+SUM('1.  LRAMVA Summary'!M$77:M$78)*(MONTH($E135)-1)/12)*$H135</f>
        <v>0</v>
      </c>
      <c r="S135" s="245">
        <f>(SUM('1.  LRAMVA Summary'!N$53:N$76)+SUM('1.  LRAMVA Summary'!N$77:N$78)*(MONTH($E135)-1)/12)*$H135</f>
        <v>0</v>
      </c>
      <c r="T135" s="245">
        <f>(SUM('1.  LRAMVA Summary'!O$53:O$76)+SUM('1.  LRAMVA Summary'!O$77:O$78)*(MONTH($E135)-1)/12)*$H135</f>
        <v>0</v>
      </c>
      <c r="U135" s="245">
        <f>(SUM('1.  LRAMVA Summary'!P$53:P$76)+SUM('1.  LRAMVA Summary'!P$77:P$78)*(MONTH($E135)-1)/12)*$H135</f>
        <v>0</v>
      </c>
      <c r="V135" s="245">
        <f>(SUM('1.  LRAMVA Summary'!Q$53:Q$76)+SUM('1.  LRAMVA Summary'!Q$77:Q$78)*(MONTH($E135)-1)/12)*$H135</f>
        <v>0</v>
      </c>
      <c r="W135" s="246">
        <f>SUM(I135:V135)</f>
        <v>2560.285814387626</v>
      </c>
    </row>
    <row r="136" spans="2:25" s="9" customFormat="1">
      <c r="B136" s="68"/>
      <c r="E136" s="229">
        <v>43497</v>
      </c>
      <c r="F136" s="229" t="s">
        <v>187</v>
      </c>
      <c r="G136" s="230" t="s">
        <v>65</v>
      </c>
      <c r="H136" s="255">
        <f t="shared" ref="H136:H137" si="76">$C$47/12</f>
        <v>2.0416666666666669E-3</v>
      </c>
      <c r="I136" s="245">
        <f>(SUM('1.  LRAMVA Summary'!D$53:D$76)+SUM('1.  LRAMVA Summary'!D$77:D$78)*(MONTH($E136)-1)/12)*$H136</f>
        <v>1269.4221188124652</v>
      </c>
      <c r="J136" s="245">
        <f>(SUM('1.  LRAMVA Summary'!E$53:E$76)+SUM('1.  LRAMVA Summary'!E$77:E$78)*(MONTH($E136)-1)/12)*$H136</f>
        <v>741.98858494302817</v>
      </c>
      <c r="K136" s="245">
        <f>(SUM('1.  LRAMVA Summary'!F$53:F$76)+SUM('1.  LRAMVA Summary'!F$77:F$78)*(MONTH($E136)-1)/12)*$H136</f>
        <v>124.3233056327048</v>
      </c>
      <c r="L136" s="245">
        <f>(SUM('1.  LRAMVA Summary'!G$53:G$76)+SUM('1.  LRAMVA Summary'!G$77:G$78)*(MONTH($E136)-1)/12)*$H136</f>
        <v>21.330270650578033</v>
      </c>
      <c r="M136" s="245">
        <f>(SUM('1.  LRAMVA Summary'!H$53:H$76)+SUM('1.  LRAMVA Summary'!H$77:H$78)*(MONTH($E136)-1)/12)*$H136</f>
        <v>35.743360375990029</v>
      </c>
      <c r="N136" s="245">
        <f>(SUM('1.  LRAMVA Summary'!I$53:I$76)+SUM('1.  LRAMVA Summary'!I$77:I$78)*(MONTH($E136)-1)/12)*$H136</f>
        <v>317.38504135246393</v>
      </c>
      <c r="O136" s="245">
        <f>(SUM('1.  LRAMVA Summary'!J$53:J$76)+SUM('1.  LRAMVA Summary'!J$77:J$78)*(MONTH($E136)-1)/12)*$H136</f>
        <v>50.093132620396318</v>
      </c>
      <c r="P136" s="245">
        <f>(SUM('1.  LRAMVA Summary'!K$53:K$76)+SUM('1.  LRAMVA Summary'!K$77:K$78)*(MONTH($E136)-1)/12)*$H136</f>
        <v>0</v>
      </c>
      <c r="Q136" s="245">
        <f>(SUM('1.  LRAMVA Summary'!L$53:L$76)+SUM('1.  LRAMVA Summary'!L$77:L$78)*(MONTH($E136)-1)/12)*$H136</f>
        <v>0</v>
      </c>
      <c r="R136" s="245">
        <f>(SUM('1.  LRAMVA Summary'!M$53:M$76)+SUM('1.  LRAMVA Summary'!M$77:M$78)*(MONTH($E136)-1)/12)*$H136</f>
        <v>0</v>
      </c>
      <c r="S136" s="245">
        <f>(SUM('1.  LRAMVA Summary'!N$53:N$76)+SUM('1.  LRAMVA Summary'!N$77:N$78)*(MONTH($E136)-1)/12)*$H136</f>
        <v>0</v>
      </c>
      <c r="T136" s="245">
        <f>(SUM('1.  LRAMVA Summary'!O$53:O$76)+SUM('1.  LRAMVA Summary'!O$77:O$78)*(MONTH($E136)-1)/12)*$H136</f>
        <v>0</v>
      </c>
      <c r="U136" s="245">
        <f>(SUM('1.  LRAMVA Summary'!P$53:P$76)+SUM('1.  LRAMVA Summary'!P$77:P$78)*(MONTH($E136)-1)/12)*$H136</f>
        <v>0</v>
      </c>
      <c r="V136" s="245">
        <f>(SUM('1.  LRAMVA Summary'!Q$53:Q$76)+SUM('1.  LRAMVA Summary'!Q$77:Q$78)*(MONTH($E136)-1)/12)*$H136</f>
        <v>0</v>
      </c>
      <c r="W136" s="246">
        <f t="shared" ref="W136:W146" si="77">SUM(I136:V136)</f>
        <v>2560.285814387626</v>
      </c>
    </row>
    <row r="137" spans="2:25" s="9" customFormat="1">
      <c r="B137" s="68"/>
      <c r="E137" s="229">
        <v>43525</v>
      </c>
      <c r="F137" s="229" t="s">
        <v>187</v>
      </c>
      <c r="G137" s="230" t="s">
        <v>65</v>
      </c>
      <c r="H137" s="255">
        <f t="shared" si="76"/>
        <v>2.0416666666666669E-3</v>
      </c>
      <c r="I137" s="245">
        <f>(SUM('1.  LRAMVA Summary'!D$53:D$76)+SUM('1.  LRAMVA Summary'!D$77:D$78)*(MONTH($E137)-1)/12)*$H137</f>
        <v>1269.4221188124652</v>
      </c>
      <c r="J137" s="245">
        <f>(SUM('1.  LRAMVA Summary'!E$53:E$76)+SUM('1.  LRAMVA Summary'!E$77:E$78)*(MONTH($E137)-1)/12)*$H137</f>
        <v>741.98858494302817</v>
      </c>
      <c r="K137" s="245">
        <f>(SUM('1.  LRAMVA Summary'!F$53:F$76)+SUM('1.  LRAMVA Summary'!F$77:F$78)*(MONTH($E137)-1)/12)*$H137</f>
        <v>124.3233056327048</v>
      </c>
      <c r="L137" s="245">
        <f>(SUM('1.  LRAMVA Summary'!G$53:G$76)+SUM('1.  LRAMVA Summary'!G$77:G$78)*(MONTH($E137)-1)/12)*$H137</f>
        <v>21.330270650578033</v>
      </c>
      <c r="M137" s="245">
        <f>(SUM('1.  LRAMVA Summary'!H$53:H$76)+SUM('1.  LRAMVA Summary'!H$77:H$78)*(MONTH($E137)-1)/12)*$H137</f>
        <v>35.743360375990029</v>
      </c>
      <c r="N137" s="245">
        <f>(SUM('1.  LRAMVA Summary'!I$53:I$76)+SUM('1.  LRAMVA Summary'!I$77:I$78)*(MONTH($E137)-1)/12)*$H137</f>
        <v>317.38504135246393</v>
      </c>
      <c r="O137" s="245">
        <f>(SUM('1.  LRAMVA Summary'!J$53:J$76)+SUM('1.  LRAMVA Summary'!J$77:J$78)*(MONTH($E137)-1)/12)*$H137</f>
        <v>50.093132620396318</v>
      </c>
      <c r="P137" s="245">
        <f>(SUM('1.  LRAMVA Summary'!K$53:K$76)+SUM('1.  LRAMVA Summary'!K$77:K$78)*(MONTH($E137)-1)/12)*$H137</f>
        <v>0</v>
      </c>
      <c r="Q137" s="245">
        <f>(SUM('1.  LRAMVA Summary'!L$53:L$76)+SUM('1.  LRAMVA Summary'!L$77:L$78)*(MONTH($E137)-1)/12)*$H137</f>
        <v>0</v>
      </c>
      <c r="R137" s="245">
        <f>(SUM('1.  LRAMVA Summary'!M$53:M$76)+SUM('1.  LRAMVA Summary'!M$77:M$78)*(MONTH($E137)-1)/12)*$H137</f>
        <v>0</v>
      </c>
      <c r="S137" s="245">
        <f>(SUM('1.  LRAMVA Summary'!N$53:N$76)+SUM('1.  LRAMVA Summary'!N$77:N$78)*(MONTH($E137)-1)/12)*$H137</f>
        <v>0</v>
      </c>
      <c r="T137" s="245">
        <f>(SUM('1.  LRAMVA Summary'!O$53:O$76)+SUM('1.  LRAMVA Summary'!O$77:O$78)*(MONTH($E137)-1)/12)*$H137</f>
        <v>0</v>
      </c>
      <c r="U137" s="245">
        <f>(SUM('1.  LRAMVA Summary'!P$53:P$76)+SUM('1.  LRAMVA Summary'!P$77:P$78)*(MONTH($E137)-1)/12)*$H137</f>
        <v>0</v>
      </c>
      <c r="V137" s="245">
        <f>(SUM('1.  LRAMVA Summary'!Q$53:Q$76)+SUM('1.  LRAMVA Summary'!Q$77:Q$78)*(MONTH($E137)-1)/12)*$H137</f>
        <v>0</v>
      </c>
      <c r="W137" s="246">
        <f t="shared" si="77"/>
        <v>2560.285814387626</v>
      </c>
    </row>
    <row r="138" spans="2:25" s="8" customFormat="1">
      <c r="B138" s="254"/>
      <c r="E138" s="229">
        <v>43556</v>
      </c>
      <c r="F138" s="229" t="s">
        <v>187</v>
      </c>
      <c r="G138" s="230" t="s">
        <v>66</v>
      </c>
      <c r="H138" s="255">
        <f>$C$48/12</f>
        <v>1.8166666666666667E-3</v>
      </c>
      <c r="I138" s="245">
        <f>(SUM('1.  LRAMVA Summary'!D$53:D$76)+SUM('1.  LRAMVA Summary'!D$77:D$78)*(MONTH($E138)-1)/12)*$H138</f>
        <v>1129.526620004561</v>
      </c>
      <c r="J138" s="245">
        <f>(SUM('1.  LRAMVA Summary'!E$53:E$76)+SUM('1.  LRAMVA Summary'!E$77:E$78)*(MONTH($E138)-1)/12)*$H138</f>
        <v>660.2184143574699</v>
      </c>
      <c r="K138" s="245">
        <f>(SUM('1.  LRAMVA Summary'!F$53:F$76)+SUM('1.  LRAMVA Summary'!F$77:F$78)*(MONTH($E138)-1)/12)*$H138</f>
        <v>110.62236990991691</v>
      </c>
      <c r="L138" s="245">
        <f>(SUM('1.  LRAMVA Summary'!G$53:G$76)+SUM('1.  LRAMVA Summary'!G$77:G$78)*(MONTH($E138)-1)/12)*$H138</f>
        <v>18.979587762555145</v>
      </c>
      <c r="M138" s="245">
        <f>(SUM('1.  LRAMVA Summary'!H$53:H$76)+SUM('1.  LRAMVA Summary'!H$77:H$78)*(MONTH($E138)-1)/12)*$H138</f>
        <v>31.804296171289085</v>
      </c>
      <c r="N138" s="245">
        <f>(SUM('1.  LRAMVA Summary'!I$53:I$76)+SUM('1.  LRAMVA Summary'!I$77:I$78)*(MONTH($E138)-1)/12)*$H138</f>
        <v>282.40791434627403</v>
      </c>
      <c r="O138" s="245">
        <f>(SUM('1.  LRAMVA Summary'!J$53:J$76)+SUM('1.  LRAMVA Summary'!J$77:J$78)*(MONTH($E138)-1)/12)*$H138</f>
        <v>44.572664943862847</v>
      </c>
      <c r="P138" s="245">
        <f>(SUM('1.  LRAMVA Summary'!K$53:K$76)+SUM('1.  LRAMVA Summary'!K$77:K$78)*(MONTH($E138)-1)/12)*$H138</f>
        <v>0</v>
      </c>
      <c r="Q138" s="245">
        <f>(SUM('1.  LRAMVA Summary'!L$53:L$76)+SUM('1.  LRAMVA Summary'!L$77:L$78)*(MONTH($E138)-1)/12)*$H138</f>
        <v>0</v>
      </c>
      <c r="R138" s="245">
        <f>(SUM('1.  LRAMVA Summary'!M$53:M$76)+SUM('1.  LRAMVA Summary'!M$77:M$78)*(MONTH($E138)-1)/12)*$H138</f>
        <v>0</v>
      </c>
      <c r="S138" s="245">
        <f>(SUM('1.  LRAMVA Summary'!N$53:N$76)+SUM('1.  LRAMVA Summary'!N$77:N$78)*(MONTH($E138)-1)/12)*$H138</f>
        <v>0</v>
      </c>
      <c r="T138" s="245">
        <f>(SUM('1.  LRAMVA Summary'!O$53:O$76)+SUM('1.  LRAMVA Summary'!O$77:O$78)*(MONTH($E138)-1)/12)*$H138</f>
        <v>0</v>
      </c>
      <c r="U138" s="245">
        <f>(SUM('1.  LRAMVA Summary'!P$53:P$76)+SUM('1.  LRAMVA Summary'!P$77:P$78)*(MONTH($E138)-1)/12)*$H138</f>
        <v>0</v>
      </c>
      <c r="V138" s="245">
        <f>(SUM('1.  LRAMVA Summary'!Q$53:Q$76)+SUM('1.  LRAMVA Summary'!Q$77:Q$78)*(MONTH($E138)-1)/12)*$H138</f>
        <v>0</v>
      </c>
      <c r="W138" s="246">
        <f t="shared" si="77"/>
        <v>2278.1318674959289</v>
      </c>
    </row>
    <row r="139" spans="2:25" s="9" customFormat="1">
      <c r="B139" s="68"/>
      <c r="E139" s="229">
        <v>43586</v>
      </c>
      <c r="F139" s="229" t="s">
        <v>187</v>
      </c>
      <c r="G139" s="230" t="s">
        <v>66</v>
      </c>
      <c r="H139" s="255">
        <f>$C$48/12</f>
        <v>1.8166666666666667E-3</v>
      </c>
      <c r="I139" s="245">
        <f>(SUM('1.  LRAMVA Summary'!D$53:D$76)+SUM('1.  LRAMVA Summary'!D$77:D$78)*(MONTH($E139)-1)/12)*$H139</f>
        <v>1129.526620004561</v>
      </c>
      <c r="J139" s="245">
        <f>(SUM('1.  LRAMVA Summary'!E$53:E$76)+SUM('1.  LRAMVA Summary'!E$77:E$78)*(MONTH($E139)-1)/12)*$H139</f>
        <v>660.2184143574699</v>
      </c>
      <c r="K139" s="245">
        <f>(SUM('1.  LRAMVA Summary'!F$53:F$76)+SUM('1.  LRAMVA Summary'!F$77:F$78)*(MONTH($E139)-1)/12)*$H139</f>
        <v>110.62236990991691</v>
      </c>
      <c r="L139" s="245">
        <f>(SUM('1.  LRAMVA Summary'!G$53:G$76)+SUM('1.  LRAMVA Summary'!G$77:G$78)*(MONTH($E139)-1)/12)*$H139</f>
        <v>18.979587762555145</v>
      </c>
      <c r="M139" s="245">
        <f>(SUM('1.  LRAMVA Summary'!H$53:H$76)+SUM('1.  LRAMVA Summary'!H$77:H$78)*(MONTH($E139)-1)/12)*$H139</f>
        <v>31.804296171289085</v>
      </c>
      <c r="N139" s="245">
        <f>(SUM('1.  LRAMVA Summary'!I$53:I$76)+SUM('1.  LRAMVA Summary'!I$77:I$78)*(MONTH($E139)-1)/12)*$H139</f>
        <v>282.40791434627403</v>
      </c>
      <c r="O139" s="245">
        <f>(SUM('1.  LRAMVA Summary'!J$53:J$76)+SUM('1.  LRAMVA Summary'!J$77:J$78)*(MONTH($E139)-1)/12)*$H139</f>
        <v>44.572664943862847</v>
      </c>
      <c r="P139" s="245">
        <f>(SUM('1.  LRAMVA Summary'!K$53:K$76)+SUM('1.  LRAMVA Summary'!K$77:K$78)*(MONTH($E139)-1)/12)*$H139</f>
        <v>0</v>
      </c>
      <c r="Q139" s="245">
        <f>(SUM('1.  LRAMVA Summary'!L$53:L$76)+SUM('1.  LRAMVA Summary'!L$77:L$78)*(MONTH($E139)-1)/12)*$H139</f>
        <v>0</v>
      </c>
      <c r="R139" s="245">
        <f>(SUM('1.  LRAMVA Summary'!M$53:M$76)+SUM('1.  LRAMVA Summary'!M$77:M$78)*(MONTH($E139)-1)/12)*$H139</f>
        <v>0</v>
      </c>
      <c r="S139" s="245">
        <f>(SUM('1.  LRAMVA Summary'!N$53:N$76)+SUM('1.  LRAMVA Summary'!N$77:N$78)*(MONTH($E139)-1)/12)*$H139</f>
        <v>0</v>
      </c>
      <c r="T139" s="245">
        <f>(SUM('1.  LRAMVA Summary'!O$53:O$76)+SUM('1.  LRAMVA Summary'!O$77:O$78)*(MONTH($E139)-1)/12)*$H139</f>
        <v>0</v>
      </c>
      <c r="U139" s="245">
        <f>(SUM('1.  LRAMVA Summary'!P$53:P$76)+SUM('1.  LRAMVA Summary'!P$77:P$78)*(MONTH($E139)-1)/12)*$H139</f>
        <v>0</v>
      </c>
      <c r="V139" s="245">
        <f>(SUM('1.  LRAMVA Summary'!Q$53:Q$76)+SUM('1.  LRAMVA Summary'!Q$77:Q$78)*(MONTH($E139)-1)/12)*$H139</f>
        <v>0</v>
      </c>
      <c r="W139" s="246">
        <f t="shared" si="77"/>
        <v>2278.1318674959289</v>
      </c>
    </row>
    <row r="140" spans="2:25" s="9" customFormat="1">
      <c r="B140" s="68"/>
      <c r="E140" s="229">
        <v>43617</v>
      </c>
      <c r="F140" s="229" t="s">
        <v>187</v>
      </c>
      <c r="G140" s="230" t="s">
        <v>66</v>
      </c>
      <c r="H140" s="255">
        <f t="shared" ref="H140" si="78">$C$48/12</f>
        <v>1.8166666666666667E-3</v>
      </c>
      <c r="I140" s="245">
        <f>(SUM('1.  LRAMVA Summary'!D$53:D$76)+SUM('1.  LRAMVA Summary'!D$77:D$78)*(MONTH($E140)-1)/12)*$H140</f>
        <v>1129.526620004561</v>
      </c>
      <c r="J140" s="245">
        <f>(SUM('1.  LRAMVA Summary'!E$53:E$76)+SUM('1.  LRAMVA Summary'!E$77:E$78)*(MONTH($E140)-1)/12)*$H140</f>
        <v>660.2184143574699</v>
      </c>
      <c r="K140" s="245">
        <f>(SUM('1.  LRAMVA Summary'!F$53:F$76)+SUM('1.  LRAMVA Summary'!F$77:F$78)*(MONTH($E140)-1)/12)*$H140</f>
        <v>110.62236990991691</v>
      </c>
      <c r="L140" s="245">
        <f>(SUM('1.  LRAMVA Summary'!G$53:G$76)+SUM('1.  LRAMVA Summary'!G$77:G$78)*(MONTH($E140)-1)/12)*$H140</f>
        <v>18.979587762555145</v>
      </c>
      <c r="M140" s="245">
        <f>(SUM('1.  LRAMVA Summary'!H$53:H$76)+SUM('1.  LRAMVA Summary'!H$77:H$78)*(MONTH($E140)-1)/12)*$H140</f>
        <v>31.804296171289085</v>
      </c>
      <c r="N140" s="245">
        <f>(SUM('1.  LRAMVA Summary'!I$53:I$76)+SUM('1.  LRAMVA Summary'!I$77:I$78)*(MONTH($E140)-1)/12)*$H140</f>
        <v>282.40791434627403</v>
      </c>
      <c r="O140" s="245">
        <f>(SUM('1.  LRAMVA Summary'!J$53:J$76)+SUM('1.  LRAMVA Summary'!J$77:J$78)*(MONTH($E140)-1)/12)*$H140</f>
        <v>44.572664943862847</v>
      </c>
      <c r="P140" s="245">
        <f>(SUM('1.  LRAMVA Summary'!K$53:K$76)+SUM('1.  LRAMVA Summary'!K$77:K$78)*(MONTH($E140)-1)/12)*$H140</f>
        <v>0</v>
      </c>
      <c r="Q140" s="245">
        <f>(SUM('1.  LRAMVA Summary'!L$53:L$76)+SUM('1.  LRAMVA Summary'!L$77:L$78)*(MONTH($E140)-1)/12)*$H140</f>
        <v>0</v>
      </c>
      <c r="R140" s="245">
        <f>(SUM('1.  LRAMVA Summary'!M$53:M$76)+SUM('1.  LRAMVA Summary'!M$77:M$78)*(MONTH($E140)-1)/12)*$H140</f>
        <v>0</v>
      </c>
      <c r="S140" s="245">
        <f>(SUM('1.  LRAMVA Summary'!N$53:N$76)+SUM('1.  LRAMVA Summary'!N$77:N$78)*(MONTH($E140)-1)/12)*$H140</f>
        <v>0</v>
      </c>
      <c r="T140" s="245">
        <f>(SUM('1.  LRAMVA Summary'!O$53:O$76)+SUM('1.  LRAMVA Summary'!O$77:O$78)*(MONTH($E140)-1)/12)*$H140</f>
        <v>0</v>
      </c>
      <c r="U140" s="245">
        <f>(SUM('1.  LRAMVA Summary'!P$53:P$76)+SUM('1.  LRAMVA Summary'!P$77:P$78)*(MONTH($E140)-1)/12)*$H140</f>
        <v>0</v>
      </c>
      <c r="V140" s="245">
        <f>(SUM('1.  LRAMVA Summary'!Q$53:Q$76)+SUM('1.  LRAMVA Summary'!Q$77:Q$78)*(MONTH($E140)-1)/12)*$H140</f>
        <v>0</v>
      </c>
      <c r="W140" s="246">
        <f t="shared" si="77"/>
        <v>2278.1318674959289</v>
      </c>
    </row>
    <row r="141" spans="2:25" s="9" customFormat="1">
      <c r="B141" s="68"/>
      <c r="E141" s="229">
        <v>43647</v>
      </c>
      <c r="F141" s="229" t="s">
        <v>187</v>
      </c>
      <c r="G141" s="230" t="s">
        <v>68</v>
      </c>
      <c r="H141" s="255">
        <f>$C$49/12</f>
        <v>1.8166666666666667E-3</v>
      </c>
      <c r="I141" s="245">
        <f>(SUM('1.  LRAMVA Summary'!D$53:D$76)+SUM('1.  LRAMVA Summary'!D$77:D$78)*(MONTH($E141)-1)/12)*$H141</f>
        <v>1129.526620004561</v>
      </c>
      <c r="J141" s="245">
        <f>(SUM('1.  LRAMVA Summary'!E$53:E$76)+SUM('1.  LRAMVA Summary'!E$77:E$78)*(MONTH($E141)-1)/12)*$H141</f>
        <v>660.2184143574699</v>
      </c>
      <c r="K141" s="245">
        <f>(SUM('1.  LRAMVA Summary'!F$53:F$76)+SUM('1.  LRAMVA Summary'!F$77:F$78)*(MONTH($E141)-1)/12)*$H141</f>
        <v>110.62236990991691</v>
      </c>
      <c r="L141" s="245">
        <f>(SUM('1.  LRAMVA Summary'!G$53:G$76)+SUM('1.  LRAMVA Summary'!G$77:G$78)*(MONTH($E141)-1)/12)*$H141</f>
        <v>18.979587762555145</v>
      </c>
      <c r="M141" s="245">
        <f>(SUM('1.  LRAMVA Summary'!H$53:H$76)+SUM('1.  LRAMVA Summary'!H$77:H$78)*(MONTH($E141)-1)/12)*$H141</f>
        <v>31.804296171289085</v>
      </c>
      <c r="N141" s="245">
        <f>(SUM('1.  LRAMVA Summary'!I$53:I$76)+SUM('1.  LRAMVA Summary'!I$77:I$78)*(MONTH($E141)-1)/12)*$H141</f>
        <v>282.40791434627403</v>
      </c>
      <c r="O141" s="245">
        <f>(SUM('1.  LRAMVA Summary'!J$53:J$76)+SUM('1.  LRAMVA Summary'!J$77:J$78)*(MONTH($E141)-1)/12)*$H141</f>
        <v>44.572664943862847</v>
      </c>
      <c r="P141" s="245">
        <f>(SUM('1.  LRAMVA Summary'!K$53:K$76)+SUM('1.  LRAMVA Summary'!K$77:K$78)*(MONTH($E141)-1)/12)*$H141</f>
        <v>0</v>
      </c>
      <c r="Q141" s="245">
        <f>(SUM('1.  LRAMVA Summary'!L$53:L$76)+SUM('1.  LRAMVA Summary'!L$77:L$78)*(MONTH($E141)-1)/12)*$H141</f>
        <v>0</v>
      </c>
      <c r="R141" s="245">
        <f>(SUM('1.  LRAMVA Summary'!M$53:M$76)+SUM('1.  LRAMVA Summary'!M$77:M$78)*(MONTH($E141)-1)/12)*$H141</f>
        <v>0</v>
      </c>
      <c r="S141" s="245">
        <f>(SUM('1.  LRAMVA Summary'!N$53:N$76)+SUM('1.  LRAMVA Summary'!N$77:N$78)*(MONTH($E141)-1)/12)*$H141</f>
        <v>0</v>
      </c>
      <c r="T141" s="245">
        <f>(SUM('1.  LRAMVA Summary'!O$53:O$76)+SUM('1.  LRAMVA Summary'!O$77:O$78)*(MONTH($E141)-1)/12)*$H141</f>
        <v>0</v>
      </c>
      <c r="U141" s="245">
        <f>(SUM('1.  LRAMVA Summary'!P$53:P$76)+SUM('1.  LRAMVA Summary'!P$77:P$78)*(MONTH($E141)-1)/12)*$H141</f>
        <v>0</v>
      </c>
      <c r="V141" s="245">
        <f>(SUM('1.  LRAMVA Summary'!Q$53:Q$76)+SUM('1.  LRAMVA Summary'!Q$77:Q$78)*(MONTH($E141)-1)/12)*$H141</f>
        <v>0</v>
      </c>
      <c r="W141" s="246">
        <f t="shared" si="77"/>
        <v>2278.1318674959289</v>
      </c>
    </row>
    <row r="142" spans="2:25" s="9" customFormat="1">
      <c r="B142" s="68"/>
      <c r="E142" s="229">
        <v>43678</v>
      </c>
      <c r="F142" s="229" t="s">
        <v>187</v>
      </c>
      <c r="G142" s="230" t="s">
        <v>68</v>
      </c>
      <c r="H142" s="255">
        <f t="shared" ref="H142" si="79">$C$49/12</f>
        <v>1.8166666666666667E-3</v>
      </c>
      <c r="I142" s="245">
        <f>(SUM('1.  LRAMVA Summary'!D$53:D$76)+SUM('1.  LRAMVA Summary'!D$77:D$78)*(MONTH($E142)-1)/12)*$H142</f>
        <v>1129.526620004561</v>
      </c>
      <c r="J142" s="245">
        <f>(SUM('1.  LRAMVA Summary'!E$53:E$76)+SUM('1.  LRAMVA Summary'!E$77:E$78)*(MONTH($E142)-1)/12)*$H142</f>
        <v>660.2184143574699</v>
      </c>
      <c r="K142" s="245">
        <f>(SUM('1.  LRAMVA Summary'!F$53:F$76)+SUM('1.  LRAMVA Summary'!F$77:F$78)*(MONTH($E142)-1)/12)*$H142</f>
        <v>110.62236990991691</v>
      </c>
      <c r="L142" s="245">
        <f>(SUM('1.  LRAMVA Summary'!G$53:G$76)+SUM('1.  LRAMVA Summary'!G$77:G$78)*(MONTH($E142)-1)/12)*$H142</f>
        <v>18.979587762555145</v>
      </c>
      <c r="M142" s="245">
        <f>(SUM('1.  LRAMVA Summary'!H$53:H$76)+SUM('1.  LRAMVA Summary'!H$77:H$78)*(MONTH($E142)-1)/12)*$H142</f>
        <v>31.804296171289085</v>
      </c>
      <c r="N142" s="245">
        <f>(SUM('1.  LRAMVA Summary'!I$53:I$76)+SUM('1.  LRAMVA Summary'!I$77:I$78)*(MONTH($E142)-1)/12)*$H142</f>
        <v>282.40791434627403</v>
      </c>
      <c r="O142" s="245">
        <f>(SUM('1.  LRAMVA Summary'!J$53:J$76)+SUM('1.  LRAMVA Summary'!J$77:J$78)*(MONTH($E142)-1)/12)*$H142</f>
        <v>44.572664943862847</v>
      </c>
      <c r="P142" s="245">
        <f>(SUM('1.  LRAMVA Summary'!K$53:K$76)+SUM('1.  LRAMVA Summary'!K$77:K$78)*(MONTH($E142)-1)/12)*$H142</f>
        <v>0</v>
      </c>
      <c r="Q142" s="245">
        <f>(SUM('1.  LRAMVA Summary'!L$53:L$76)+SUM('1.  LRAMVA Summary'!L$77:L$78)*(MONTH($E142)-1)/12)*$H142</f>
        <v>0</v>
      </c>
      <c r="R142" s="245">
        <f>(SUM('1.  LRAMVA Summary'!M$53:M$76)+SUM('1.  LRAMVA Summary'!M$77:M$78)*(MONTH($E142)-1)/12)*$H142</f>
        <v>0</v>
      </c>
      <c r="S142" s="245">
        <f>(SUM('1.  LRAMVA Summary'!N$53:N$76)+SUM('1.  LRAMVA Summary'!N$77:N$78)*(MONTH($E142)-1)/12)*$H142</f>
        <v>0</v>
      </c>
      <c r="T142" s="245">
        <f>(SUM('1.  LRAMVA Summary'!O$53:O$76)+SUM('1.  LRAMVA Summary'!O$77:O$78)*(MONTH($E142)-1)/12)*$H142</f>
        <v>0</v>
      </c>
      <c r="U142" s="245">
        <f>(SUM('1.  LRAMVA Summary'!P$53:P$76)+SUM('1.  LRAMVA Summary'!P$77:P$78)*(MONTH($E142)-1)/12)*$H142</f>
        <v>0</v>
      </c>
      <c r="V142" s="245">
        <f>(SUM('1.  LRAMVA Summary'!Q$53:Q$76)+SUM('1.  LRAMVA Summary'!Q$77:Q$78)*(MONTH($E142)-1)/12)*$H142</f>
        <v>0</v>
      </c>
      <c r="W142" s="246">
        <f t="shared" si="77"/>
        <v>2278.1318674959289</v>
      </c>
    </row>
    <row r="143" spans="2:25" s="9" customFormat="1">
      <c r="B143" s="68"/>
      <c r="E143" s="229">
        <v>43709</v>
      </c>
      <c r="F143" s="229" t="s">
        <v>187</v>
      </c>
      <c r="G143" s="230" t="s">
        <v>68</v>
      </c>
      <c r="H143" s="255">
        <f>$C$49/12</f>
        <v>1.8166666666666667E-3</v>
      </c>
      <c r="I143" s="245">
        <f>(SUM('1.  LRAMVA Summary'!D$53:D$76)+SUM('1.  LRAMVA Summary'!D$77:D$78)*(MONTH($E143)-1)/12)*$H143</f>
        <v>1129.526620004561</v>
      </c>
      <c r="J143" s="245">
        <f>(SUM('1.  LRAMVA Summary'!E$53:E$76)+SUM('1.  LRAMVA Summary'!E$77:E$78)*(MONTH($E143)-1)/12)*$H143</f>
        <v>660.2184143574699</v>
      </c>
      <c r="K143" s="245">
        <f>(SUM('1.  LRAMVA Summary'!F$53:F$76)+SUM('1.  LRAMVA Summary'!F$77:F$78)*(MONTH($E143)-1)/12)*$H143</f>
        <v>110.62236990991691</v>
      </c>
      <c r="L143" s="245">
        <f>(SUM('1.  LRAMVA Summary'!G$53:G$76)+SUM('1.  LRAMVA Summary'!G$77:G$78)*(MONTH($E143)-1)/12)*$H143</f>
        <v>18.979587762555145</v>
      </c>
      <c r="M143" s="245">
        <f>(SUM('1.  LRAMVA Summary'!H$53:H$76)+SUM('1.  LRAMVA Summary'!H$77:H$78)*(MONTH($E143)-1)/12)*$H143</f>
        <v>31.804296171289085</v>
      </c>
      <c r="N143" s="245">
        <f>(SUM('1.  LRAMVA Summary'!I$53:I$76)+SUM('1.  LRAMVA Summary'!I$77:I$78)*(MONTH($E143)-1)/12)*$H143</f>
        <v>282.40791434627403</v>
      </c>
      <c r="O143" s="245">
        <f>(SUM('1.  LRAMVA Summary'!J$53:J$76)+SUM('1.  LRAMVA Summary'!J$77:J$78)*(MONTH($E143)-1)/12)*$H143</f>
        <v>44.572664943862847</v>
      </c>
      <c r="P143" s="245">
        <f>(SUM('1.  LRAMVA Summary'!K$53:K$76)+SUM('1.  LRAMVA Summary'!K$77:K$78)*(MONTH($E143)-1)/12)*$H143</f>
        <v>0</v>
      </c>
      <c r="Q143" s="245">
        <f>(SUM('1.  LRAMVA Summary'!L$53:L$76)+SUM('1.  LRAMVA Summary'!L$77:L$78)*(MONTH($E143)-1)/12)*$H143</f>
        <v>0</v>
      </c>
      <c r="R143" s="245">
        <f>(SUM('1.  LRAMVA Summary'!M$53:M$76)+SUM('1.  LRAMVA Summary'!M$77:M$78)*(MONTH($E143)-1)/12)*$H143</f>
        <v>0</v>
      </c>
      <c r="S143" s="245">
        <f>(SUM('1.  LRAMVA Summary'!N$53:N$76)+SUM('1.  LRAMVA Summary'!N$77:N$78)*(MONTH($E143)-1)/12)*$H143</f>
        <v>0</v>
      </c>
      <c r="T143" s="245">
        <f>(SUM('1.  LRAMVA Summary'!O$53:O$76)+SUM('1.  LRAMVA Summary'!O$77:O$78)*(MONTH($E143)-1)/12)*$H143</f>
        <v>0</v>
      </c>
      <c r="U143" s="245">
        <f>(SUM('1.  LRAMVA Summary'!P$53:P$76)+SUM('1.  LRAMVA Summary'!P$77:P$78)*(MONTH($E143)-1)/12)*$H143</f>
        <v>0</v>
      </c>
      <c r="V143" s="245">
        <f>(SUM('1.  LRAMVA Summary'!Q$53:Q$76)+SUM('1.  LRAMVA Summary'!Q$77:Q$78)*(MONTH($E143)-1)/12)*$H143</f>
        <v>0</v>
      </c>
      <c r="W143" s="246">
        <f t="shared" si="77"/>
        <v>2278.1318674959289</v>
      </c>
    </row>
    <row r="144" spans="2:25" s="9" customFormat="1">
      <c r="B144" s="68"/>
      <c r="E144" s="229">
        <v>43739</v>
      </c>
      <c r="F144" s="229" t="s">
        <v>187</v>
      </c>
      <c r="G144" s="230" t="s">
        <v>69</v>
      </c>
      <c r="H144" s="255">
        <f>$C$50/12</f>
        <v>1.8166666666666667E-3</v>
      </c>
      <c r="I144" s="245">
        <f>(SUM('1.  LRAMVA Summary'!D$53:D$76)+SUM('1.  LRAMVA Summary'!D$77:D$78)*(MONTH($E144)-1)/12)*$H144</f>
        <v>1129.526620004561</v>
      </c>
      <c r="J144" s="245">
        <f>(SUM('1.  LRAMVA Summary'!E$53:E$76)+SUM('1.  LRAMVA Summary'!E$77:E$78)*(MONTH($E144)-1)/12)*$H144</f>
        <v>660.2184143574699</v>
      </c>
      <c r="K144" s="245">
        <f>(SUM('1.  LRAMVA Summary'!F$53:F$76)+SUM('1.  LRAMVA Summary'!F$77:F$78)*(MONTH($E144)-1)/12)*$H144</f>
        <v>110.62236990991691</v>
      </c>
      <c r="L144" s="245">
        <f>(SUM('1.  LRAMVA Summary'!G$53:G$76)+SUM('1.  LRAMVA Summary'!G$77:G$78)*(MONTH($E144)-1)/12)*$H144</f>
        <v>18.979587762555145</v>
      </c>
      <c r="M144" s="245">
        <f>(SUM('1.  LRAMVA Summary'!H$53:H$76)+SUM('1.  LRAMVA Summary'!H$77:H$78)*(MONTH($E144)-1)/12)*$H144</f>
        <v>31.804296171289085</v>
      </c>
      <c r="N144" s="245">
        <f>(SUM('1.  LRAMVA Summary'!I$53:I$76)+SUM('1.  LRAMVA Summary'!I$77:I$78)*(MONTH($E144)-1)/12)*$H144</f>
        <v>282.40791434627403</v>
      </c>
      <c r="O144" s="245">
        <f>(SUM('1.  LRAMVA Summary'!J$53:J$76)+SUM('1.  LRAMVA Summary'!J$77:J$78)*(MONTH($E144)-1)/12)*$H144</f>
        <v>44.572664943862847</v>
      </c>
      <c r="P144" s="245">
        <f>(SUM('1.  LRAMVA Summary'!K$53:K$76)+SUM('1.  LRAMVA Summary'!K$77:K$78)*(MONTH($E144)-1)/12)*$H144</f>
        <v>0</v>
      </c>
      <c r="Q144" s="245">
        <f>(SUM('1.  LRAMVA Summary'!L$53:L$76)+SUM('1.  LRAMVA Summary'!L$77:L$78)*(MONTH($E144)-1)/12)*$H144</f>
        <v>0</v>
      </c>
      <c r="R144" s="245">
        <f>(SUM('1.  LRAMVA Summary'!M$53:M$76)+SUM('1.  LRAMVA Summary'!M$77:M$78)*(MONTH($E144)-1)/12)*$H144</f>
        <v>0</v>
      </c>
      <c r="S144" s="245">
        <f>(SUM('1.  LRAMVA Summary'!N$53:N$76)+SUM('1.  LRAMVA Summary'!N$77:N$78)*(MONTH($E144)-1)/12)*$H144</f>
        <v>0</v>
      </c>
      <c r="T144" s="245">
        <f>(SUM('1.  LRAMVA Summary'!O$53:O$76)+SUM('1.  LRAMVA Summary'!O$77:O$78)*(MONTH($E144)-1)/12)*$H144</f>
        <v>0</v>
      </c>
      <c r="U144" s="245">
        <f>(SUM('1.  LRAMVA Summary'!P$53:P$76)+SUM('1.  LRAMVA Summary'!P$77:P$78)*(MONTH($E144)-1)/12)*$H144</f>
        <v>0</v>
      </c>
      <c r="V144" s="245">
        <f>(SUM('1.  LRAMVA Summary'!Q$53:Q$76)+SUM('1.  LRAMVA Summary'!Q$77:Q$78)*(MONTH($E144)-1)/12)*$H144</f>
        <v>0</v>
      </c>
      <c r="W144" s="246">
        <f t="shared" si="77"/>
        <v>2278.1318674959289</v>
      </c>
    </row>
    <row r="145" spans="2:23" s="9" customFormat="1">
      <c r="B145" s="68"/>
      <c r="E145" s="229">
        <v>43770</v>
      </c>
      <c r="F145" s="229" t="s">
        <v>187</v>
      </c>
      <c r="G145" s="230" t="s">
        <v>69</v>
      </c>
      <c r="H145" s="255">
        <f t="shared" ref="H145:H146" si="80">$C$50/12</f>
        <v>1.8166666666666667E-3</v>
      </c>
      <c r="I145" s="245">
        <f>(SUM('1.  LRAMVA Summary'!D$53:D$76)+SUM('1.  LRAMVA Summary'!D$77:D$78)*(MONTH($E145)-1)/12)*$H145</f>
        <v>1129.526620004561</v>
      </c>
      <c r="J145" s="245">
        <f>(SUM('1.  LRAMVA Summary'!E$53:E$76)+SUM('1.  LRAMVA Summary'!E$77:E$78)*(MONTH($E145)-1)/12)*$H145</f>
        <v>660.2184143574699</v>
      </c>
      <c r="K145" s="245">
        <f>(SUM('1.  LRAMVA Summary'!F$53:F$76)+SUM('1.  LRAMVA Summary'!F$77:F$78)*(MONTH($E145)-1)/12)*$H145</f>
        <v>110.62236990991691</v>
      </c>
      <c r="L145" s="245">
        <f>(SUM('1.  LRAMVA Summary'!G$53:G$76)+SUM('1.  LRAMVA Summary'!G$77:G$78)*(MONTH($E145)-1)/12)*$H145</f>
        <v>18.979587762555145</v>
      </c>
      <c r="M145" s="245">
        <f>(SUM('1.  LRAMVA Summary'!H$53:H$76)+SUM('1.  LRAMVA Summary'!H$77:H$78)*(MONTH($E145)-1)/12)*$H145</f>
        <v>31.804296171289085</v>
      </c>
      <c r="N145" s="245">
        <f>(SUM('1.  LRAMVA Summary'!I$53:I$76)+SUM('1.  LRAMVA Summary'!I$77:I$78)*(MONTH($E145)-1)/12)*$H145</f>
        <v>282.40791434627403</v>
      </c>
      <c r="O145" s="245">
        <f>(SUM('1.  LRAMVA Summary'!J$53:J$76)+SUM('1.  LRAMVA Summary'!J$77:J$78)*(MONTH($E145)-1)/12)*$H145</f>
        <v>44.572664943862847</v>
      </c>
      <c r="P145" s="245">
        <f>(SUM('1.  LRAMVA Summary'!K$53:K$76)+SUM('1.  LRAMVA Summary'!K$77:K$78)*(MONTH($E145)-1)/12)*$H145</f>
        <v>0</v>
      </c>
      <c r="Q145" s="245">
        <f>(SUM('1.  LRAMVA Summary'!L$53:L$76)+SUM('1.  LRAMVA Summary'!L$77:L$78)*(MONTH($E145)-1)/12)*$H145</f>
        <v>0</v>
      </c>
      <c r="R145" s="245">
        <f>(SUM('1.  LRAMVA Summary'!M$53:M$76)+SUM('1.  LRAMVA Summary'!M$77:M$78)*(MONTH($E145)-1)/12)*$H145</f>
        <v>0</v>
      </c>
      <c r="S145" s="245">
        <f>(SUM('1.  LRAMVA Summary'!N$53:N$76)+SUM('1.  LRAMVA Summary'!N$77:N$78)*(MONTH($E145)-1)/12)*$H145</f>
        <v>0</v>
      </c>
      <c r="T145" s="245">
        <f>(SUM('1.  LRAMVA Summary'!O$53:O$76)+SUM('1.  LRAMVA Summary'!O$77:O$78)*(MONTH($E145)-1)/12)*$H145</f>
        <v>0</v>
      </c>
      <c r="U145" s="245">
        <f>(SUM('1.  LRAMVA Summary'!P$53:P$76)+SUM('1.  LRAMVA Summary'!P$77:P$78)*(MONTH($E145)-1)/12)*$H145</f>
        <v>0</v>
      </c>
      <c r="V145" s="245">
        <f>(SUM('1.  LRAMVA Summary'!Q$53:Q$76)+SUM('1.  LRAMVA Summary'!Q$77:Q$78)*(MONTH($E145)-1)/12)*$H145</f>
        <v>0</v>
      </c>
      <c r="W145" s="246">
        <f t="shared" si="77"/>
        <v>2278.1318674959289</v>
      </c>
    </row>
    <row r="146" spans="2:23" s="9" customFormat="1">
      <c r="B146" s="68"/>
      <c r="E146" s="229">
        <v>43800</v>
      </c>
      <c r="F146" s="229" t="s">
        <v>187</v>
      </c>
      <c r="G146" s="230" t="s">
        <v>69</v>
      </c>
      <c r="H146" s="255">
        <f t="shared" si="80"/>
        <v>1.8166666666666667E-3</v>
      </c>
      <c r="I146" s="245">
        <f>(SUM('1.  LRAMVA Summary'!D$53:D$76)+SUM('1.  LRAMVA Summary'!D$77:D$78)*(MONTH($E146)-1)/12)*$H146</f>
        <v>1129.526620004561</v>
      </c>
      <c r="J146" s="245">
        <f>(SUM('1.  LRAMVA Summary'!E$53:E$76)+SUM('1.  LRAMVA Summary'!E$77:E$78)*(MONTH($E146)-1)/12)*$H146</f>
        <v>660.2184143574699</v>
      </c>
      <c r="K146" s="245">
        <f>(SUM('1.  LRAMVA Summary'!F$53:F$76)+SUM('1.  LRAMVA Summary'!F$77:F$78)*(MONTH($E146)-1)/12)*$H146</f>
        <v>110.62236990991691</v>
      </c>
      <c r="L146" s="245">
        <f>(SUM('1.  LRAMVA Summary'!G$53:G$76)+SUM('1.  LRAMVA Summary'!G$77:G$78)*(MONTH($E146)-1)/12)*$H146</f>
        <v>18.979587762555145</v>
      </c>
      <c r="M146" s="245">
        <f>(SUM('1.  LRAMVA Summary'!H$53:H$76)+SUM('1.  LRAMVA Summary'!H$77:H$78)*(MONTH($E146)-1)/12)*$H146</f>
        <v>31.804296171289085</v>
      </c>
      <c r="N146" s="245">
        <f>(SUM('1.  LRAMVA Summary'!I$53:I$76)+SUM('1.  LRAMVA Summary'!I$77:I$78)*(MONTH($E146)-1)/12)*$H146</f>
        <v>282.40791434627403</v>
      </c>
      <c r="O146" s="245">
        <f>(SUM('1.  LRAMVA Summary'!J$53:J$76)+SUM('1.  LRAMVA Summary'!J$77:J$78)*(MONTH($E146)-1)/12)*$H146</f>
        <v>44.572664943862847</v>
      </c>
      <c r="P146" s="245">
        <f>(SUM('1.  LRAMVA Summary'!K$53:K$76)+SUM('1.  LRAMVA Summary'!K$77:K$78)*(MONTH($E146)-1)/12)*$H146</f>
        <v>0</v>
      </c>
      <c r="Q146" s="245">
        <f>(SUM('1.  LRAMVA Summary'!L$53:L$76)+SUM('1.  LRAMVA Summary'!L$77:L$78)*(MONTH($E146)-1)/12)*$H146</f>
        <v>0</v>
      </c>
      <c r="R146" s="245">
        <f>(SUM('1.  LRAMVA Summary'!M$53:M$76)+SUM('1.  LRAMVA Summary'!M$77:M$78)*(MONTH($E146)-1)/12)*$H146</f>
        <v>0</v>
      </c>
      <c r="S146" s="245">
        <f>(SUM('1.  LRAMVA Summary'!N$53:N$76)+SUM('1.  LRAMVA Summary'!N$77:N$78)*(MONTH($E146)-1)/12)*$H146</f>
        <v>0</v>
      </c>
      <c r="T146" s="245">
        <f>(SUM('1.  LRAMVA Summary'!O$53:O$76)+SUM('1.  LRAMVA Summary'!O$77:O$78)*(MONTH($E146)-1)/12)*$H146</f>
        <v>0</v>
      </c>
      <c r="U146" s="245">
        <f>(SUM('1.  LRAMVA Summary'!P$53:P$76)+SUM('1.  LRAMVA Summary'!P$77:P$78)*(MONTH($E146)-1)/12)*$H146</f>
        <v>0</v>
      </c>
      <c r="V146" s="245">
        <f>(SUM('1.  LRAMVA Summary'!Q$53:Q$76)+SUM('1.  LRAMVA Summary'!Q$77:Q$78)*(MONTH($E146)-1)/12)*$H146</f>
        <v>0</v>
      </c>
      <c r="W146" s="246">
        <f t="shared" si="77"/>
        <v>2278.1318674959289</v>
      </c>
    </row>
    <row r="147" spans="2:23" s="9" customFormat="1" ht="15" thickBot="1">
      <c r="B147" s="68"/>
      <c r="E147" s="231" t="s">
        <v>473</v>
      </c>
      <c r="F147" s="231"/>
      <c r="G147" s="232"/>
      <c r="H147" s="233"/>
      <c r="I147" s="234">
        <f>SUM(I134:I146)</f>
        <v>29207.071362228035</v>
      </c>
      <c r="J147" s="234">
        <f>SUM(J134:J146)</f>
        <v>17071.794503362657</v>
      </c>
      <c r="K147" s="234">
        <f t="shared" ref="K147:O147" si="81">SUM(K134:K146)</f>
        <v>2860.4509136798242</v>
      </c>
      <c r="L147" s="234">
        <f t="shared" si="81"/>
        <v>490.7703496216667</v>
      </c>
      <c r="M147" s="234">
        <f t="shared" si="81"/>
        <v>822.38907118145278</v>
      </c>
      <c r="N147" s="234">
        <f t="shared" si="81"/>
        <v>7302.4468494034254</v>
      </c>
      <c r="O147" s="234">
        <f t="shared" si="81"/>
        <v>1152.5509738007104</v>
      </c>
      <c r="P147" s="234">
        <f t="shared" ref="P147:V147" si="82">SUM(P134:P146)</f>
        <v>0</v>
      </c>
      <c r="Q147" s="234">
        <f t="shared" si="82"/>
        <v>0</v>
      </c>
      <c r="R147" s="234">
        <f t="shared" si="82"/>
        <v>0</v>
      </c>
      <c r="S147" s="234">
        <f t="shared" si="82"/>
        <v>0</v>
      </c>
      <c r="T147" s="234">
        <f t="shared" si="82"/>
        <v>0</v>
      </c>
      <c r="U147" s="234">
        <f t="shared" si="82"/>
        <v>0</v>
      </c>
      <c r="V147" s="234">
        <f t="shared" si="82"/>
        <v>0</v>
      </c>
      <c r="W147" s="234">
        <f>SUM(W134:W146)</f>
        <v>58907.47402327774</v>
      </c>
    </row>
    <row r="148" spans="2:23" s="9" customFormat="1" ht="15" thickTop="1">
      <c r="B148" s="68"/>
      <c r="E148" s="235" t="s">
        <v>67</v>
      </c>
      <c r="F148" s="235"/>
      <c r="G148" s="236"/>
      <c r="H148" s="237"/>
      <c r="I148" s="238"/>
      <c r="J148" s="238"/>
      <c r="K148" s="238"/>
      <c r="L148" s="238"/>
      <c r="M148" s="238"/>
      <c r="N148" s="238"/>
      <c r="O148" s="238"/>
      <c r="P148" s="238"/>
      <c r="Q148" s="238"/>
      <c r="R148" s="238"/>
      <c r="S148" s="238"/>
      <c r="T148" s="238"/>
      <c r="U148" s="238"/>
      <c r="V148" s="238"/>
      <c r="W148" s="239"/>
    </row>
    <row r="149" spans="2:23" s="9" customFormat="1">
      <c r="B149" s="68"/>
      <c r="E149" s="240" t="s">
        <v>436</v>
      </c>
      <c r="F149" s="240"/>
      <c r="G149" s="241"/>
      <c r="H149" s="242"/>
      <c r="I149" s="243">
        <f>I147+I148</f>
        <v>29207.071362228035</v>
      </c>
      <c r="J149" s="243">
        <f t="shared" ref="J149" si="83">J147+J148</f>
        <v>17071.794503362657</v>
      </c>
      <c r="K149" s="243">
        <f t="shared" ref="K149" si="84">K147+K148</f>
        <v>2860.4509136798242</v>
      </c>
      <c r="L149" s="243">
        <f t="shared" ref="L149" si="85">L147+L148</f>
        <v>490.7703496216667</v>
      </c>
      <c r="M149" s="243">
        <f t="shared" ref="M149" si="86">M147+M148</f>
        <v>822.38907118145278</v>
      </c>
      <c r="N149" s="243">
        <f t="shared" ref="N149" si="87">N147+N148</f>
        <v>7302.4468494034254</v>
      </c>
      <c r="O149" s="243">
        <f t="shared" ref="O149:V149" si="88">O147+O148</f>
        <v>1152.5509738007104</v>
      </c>
      <c r="P149" s="243">
        <f t="shared" si="88"/>
        <v>0</v>
      </c>
      <c r="Q149" s="243">
        <f t="shared" si="88"/>
        <v>0</v>
      </c>
      <c r="R149" s="243">
        <f t="shared" si="88"/>
        <v>0</v>
      </c>
      <c r="S149" s="243">
        <f t="shared" si="88"/>
        <v>0</v>
      </c>
      <c r="T149" s="243">
        <f t="shared" si="88"/>
        <v>0</v>
      </c>
      <c r="U149" s="243">
        <f t="shared" si="88"/>
        <v>0</v>
      </c>
      <c r="V149" s="243">
        <f t="shared" si="88"/>
        <v>0</v>
      </c>
      <c r="W149" s="243">
        <f>W147+W148</f>
        <v>58907.47402327774</v>
      </c>
    </row>
    <row r="150" spans="2:23" s="9" customFormat="1">
      <c r="B150" s="68"/>
      <c r="E150" s="229">
        <v>43831</v>
      </c>
      <c r="F150" s="229" t="s">
        <v>188</v>
      </c>
      <c r="G150" s="230" t="s">
        <v>65</v>
      </c>
      <c r="H150" s="255">
        <f>$C$51/12</f>
        <v>0</v>
      </c>
      <c r="I150" s="245">
        <f>(SUM('1.  LRAMVA Summary'!D$53:D$79)+SUM('1.  LRAMVA Summary'!D$80:D$81)*(MONTH($E150)-1)/12)*$H150</f>
        <v>0</v>
      </c>
      <c r="J150" s="245">
        <f>(SUM('1.  LRAMVA Summary'!E$53:E$79)+SUM('1.  LRAMVA Summary'!E$80:E$81)*(MONTH($E150)-1)/12)*$H150</f>
        <v>0</v>
      </c>
      <c r="K150" s="245">
        <f>(SUM('1.  LRAMVA Summary'!F$53:F$79)+SUM('1.  LRAMVA Summary'!F$80:F$81)*(MONTH($E150)-1)/12)*$H150</f>
        <v>0</v>
      </c>
      <c r="L150" s="245">
        <f>(SUM('1.  LRAMVA Summary'!G$53:G$79)+SUM('1.  LRAMVA Summary'!G$80:G$81)*(MONTH($E150)-1)/12)*$H150</f>
        <v>0</v>
      </c>
      <c r="M150" s="245">
        <f>(SUM('1.  LRAMVA Summary'!H$53:H$79)+SUM('1.  LRAMVA Summary'!H$80:H$81)*(MONTH($E150)-1)/12)*$H150</f>
        <v>0</v>
      </c>
      <c r="N150" s="245">
        <f>(SUM('1.  LRAMVA Summary'!I$53:I$79)+SUM('1.  LRAMVA Summary'!I$80:I$81)*(MONTH($E150)-1)/12)*$H150</f>
        <v>0</v>
      </c>
      <c r="O150" s="245">
        <f>(SUM('1.  LRAMVA Summary'!J$53:J$79)+SUM('1.  LRAMVA Summary'!J$80:J$81)*(MONTH($E150)-1)/12)*$H150</f>
        <v>0</v>
      </c>
      <c r="P150" s="245">
        <f>(SUM('1.  LRAMVA Summary'!K$53:K$79)+SUM('1.  LRAMVA Summary'!K$80:K$81)*(MONTH($E150)-1)/12)*$H150</f>
        <v>0</v>
      </c>
      <c r="Q150" s="245">
        <f>(SUM('1.  LRAMVA Summary'!L$53:L$79)+SUM('1.  LRAMVA Summary'!L$80:L$81)*(MONTH($E150)-1)/12)*$H150</f>
        <v>0</v>
      </c>
      <c r="R150" s="245">
        <f>(SUM('1.  LRAMVA Summary'!M$53:M$79)+SUM('1.  LRAMVA Summary'!M$80:M$81)*(MONTH($E150)-1)/12)*$H150</f>
        <v>0</v>
      </c>
      <c r="S150" s="245">
        <f>(SUM('1.  LRAMVA Summary'!N$53:N$79)+SUM('1.  LRAMVA Summary'!N$80:N$81)*(MONTH($E150)-1)/12)*$H150</f>
        <v>0</v>
      </c>
      <c r="T150" s="245">
        <f>(SUM('1.  LRAMVA Summary'!O$53:O$79)+SUM('1.  LRAMVA Summary'!O$80:O$81)*(MONTH($E150)-1)/12)*$H150</f>
        <v>0</v>
      </c>
      <c r="U150" s="245">
        <f>(SUM('1.  LRAMVA Summary'!P$53:P$79)+SUM('1.  LRAMVA Summary'!P$80:P$81)*(MONTH($E150)-1)/12)*$H150</f>
        <v>0</v>
      </c>
      <c r="V150" s="245">
        <f>(SUM('1.  LRAMVA Summary'!Q$53:Q$79)+SUM('1.  LRAMVA Summary'!Q$80:Q$81)*(MONTH($E150)-1)/12)*$H150</f>
        <v>0</v>
      </c>
      <c r="W150" s="246">
        <f>SUM(I150:V150)</f>
        <v>0</v>
      </c>
    </row>
    <row r="151" spans="2:23" s="9" customFormat="1">
      <c r="B151" s="68"/>
      <c r="E151" s="229">
        <v>43862</v>
      </c>
      <c r="F151" s="229" t="s">
        <v>188</v>
      </c>
      <c r="G151" s="230" t="s">
        <v>65</v>
      </c>
      <c r="H151" s="255">
        <f t="shared" ref="H151:H152" si="89">$C$51/12</f>
        <v>0</v>
      </c>
      <c r="I151" s="245">
        <f>(SUM('1.  LRAMVA Summary'!D$53:D$79)+SUM('1.  LRAMVA Summary'!D$80:D$81)*(MONTH($E151)-1)/12)*$H151</f>
        <v>0</v>
      </c>
      <c r="J151" s="245">
        <f>(SUM('1.  LRAMVA Summary'!E$53:E$79)+SUM('1.  LRAMVA Summary'!E$80:E$81)*(MONTH($E151)-1)/12)*$H151</f>
        <v>0</v>
      </c>
      <c r="K151" s="245">
        <f>(SUM('1.  LRAMVA Summary'!F$53:F$79)+SUM('1.  LRAMVA Summary'!F$80:F$81)*(MONTH($E151)-1)/12)*$H151</f>
        <v>0</v>
      </c>
      <c r="L151" s="245">
        <f>(SUM('1.  LRAMVA Summary'!G$53:G$79)+SUM('1.  LRAMVA Summary'!G$80:G$81)*(MONTH($E151)-1)/12)*$H151</f>
        <v>0</v>
      </c>
      <c r="M151" s="245">
        <f>(SUM('1.  LRAMVA Summary'!H$53:H$79)+SUM('1.  LRAMVA Summary'!H$80:H$81)*(MONTH($E151)-1)/12)*$H151</f>
        <v>0</v>
      </c>
      <c r="N151" s="245">
        <f>(SUM('1.  LRAMVA Summary'!I$53:I$79)+SUM('1.  LRAMVA Summary'!I$80:I$81)*(MONTH($E151)-1)/12)*$H151</f>
        <v>0</v>
      </c>
      <c r="O151" s="245">
        <f>(SUM('1.  LRAMVA Summary'!J$53:J$79)+SUM('1.  LRAMVA Summary'!J$80:J$81)*(MONTH($E151)-1)/12)*$H151</f>
        <v>0</v>
      </c>
      <c r="P151" s="245">
        <f>(SUM('1.  LRAMVA Summary'!K$53:K$79)+SUM('1.  LRAMVA Summary'!K$80:K$81)*(MONTH($E151)-1)/12)*$H151</f>
        <v>0</v>
      </c>
      <c r="Q151" s="245">
        <f>(SUM('1.  LRAMVA Summary'!L$53:L$79)+SUM('1.  LRAMVA Summary'!L$80:L$81)*(MONTH($E151)-1)/12)*$H151</f>
        <v>0</v>
      </c>
      <c r="R151" s="245">
        <f>(SUM('1.  LRAMVA Summary'!M$53:M$79)+SUM('1.  LRAMVA Summary'!M$80:M$81)*(MONTH($E151)-1)/12)*$H151</f>
        <v>0</v>
      </c>
      <c r="S151" s="245">
        <f>(SUM('1.  LRAMVA Summary'!N$53:N$79)+SUM('1.  LRAMVA Summary'!N$80:N$81)*(MONTH($E151)-1)/12)*$H151</f>
        <v>0</v>
      </c>
      <c r="T151" s="245">
        <f>(SUM('1.  LRAMVA Summary'!O$53:O$79)+SUM('1.  LRAMVA Summary'!O$80:O$81)*(MONTH($E151)-1)/12)*$H151</f>
        <v>0</v>
      </c>
      <c r="U151" s="245">
        <f>(SUM('1.  LRAMVA Summary'!P$53:P$79)+SUM('1.  LRAMVA Summary'!P$80:P$81)*(MONTH($E151)-1)/12)*$H151</f>
        <v>0</v>
      </c>
      <c r="V151" s="245">
        <f>(SUM('1.  LRAMVA Summary'!Q$53:Q$79)+SUM('1.  LRAMVA Summary'!Q$80:Q$81)*(MONTH($E151)-1)/12)*$H151</f>
        <v>0</v>
      </c>
      <c r="W151" s="246">
        <f t="shared" ref="W151:W160" si="90">SUM(I151:V151)</f>
        <v>0</v>
      </c>
    </row>
    <row r="152" spans="2:23" s="9" customFormat="1">
      <c r="B152" s="68"/>
      <c r="E152" s="229">
        <v>43891</v>
      </c>
      <c r="F152" s="229" t="s">
        <v>188</v>
      </c>
      <c r="G152" s="230" t="s">
        <v>65</v>
      </c>
      <c r="H152" s="255">
        <f t="shared" si="89"/>
        <v>0</v>
      </c>
      <c r="I152" s="245">
        <f>(SUM('1.  LRAMVA Summary'!D$53:D$79)+SUM('1.  LRAMVA Summary'!D$80:D$81)*(MONTH($E152)-1)/12)*$H152</f>
        <v>0</v>
      </c>
      <c r="J152" s="245">
        <f>(SUM('1.  LRAMVA Summary'!E$53:E$79)+SUM('1.  LRAMVA Summary'!E$80:E$81)*(MONTH($E152)-1)/12)*$H152</f>
        <v>0</v>
      </c>
      <c r="K152" s="245">
        <f>(SUM('1.  LRAMVA Summary'!F$53:F$79)+SUM('1.  LRAMVA Summary'!F$80:F$81)*(MONTH($E152)-1)/12)*$H152</f>
        <v>0</v>
      </c>
      <c r="L152" s="245">
        <f>(SUM('1.  LRAMVA Summary'!G$53:G$79)+SUM('1.  LRAMVA Summary'!G$80:G$81)*(MONTH($E152)-1)/12)*$H152</f>
        <v>0</v>
      </c>
      <c r="M152" s="245">
        <f>(SUM('1.  LRAMVA Summary'!H$53:H$79)+SUM('1.  LRAMVA Summary'!H$80:H$81)*(MONTH($E152)-1)/12)*$H152</f>
        <v>0</v>
      </c>
      <c r="N152" s="245">
        <f>(SUM('1.  LRAMVA Summary'!I$53:I$79)+SUM('1.  LRAMVA Summary'!I$80:I$81)*(MONTH($E152)-1)/12)*$H152</f>
        <v>0</v>
      </c>
      <c r="O152" s="245">
        <f>(SUM('1.  LRAMVA Summary'!J$53:J$79)+SUM('1.  LRAMVA Summary'!J$80:J$81)*(MONTH($E152)-1)/12)*$H152</f>
        <v>0</v>
      </c>
      <c r="P152" s="245">
        <f>(SUM('1.  LRAMVA Summary'!K$53:K$79)+SUM('1.  LRAMVA Summary'!K$80:K$81)*(MONTH($E152)-1)/12)*$H152</f>
        <v>0</v>
      </c>
      <c r="Q152" s="245">
        <f>(SUM('1.  LRAMVA Summary'!L$53:L$79)+SUM('1.  LRAMVA Summary'!L$80:L$81)*(MONTH($E152)-1)/12)*$H152</f>
        <v>0</v>
      </c>
      <c r="R152" s="245">
        <f>(SUM('1.  LRAMVA Summary'!M$53:M$79)+SUM('1.  LRAMVA Summary'!M$80:M$81)*(MONTH($E152)-1)/12)*$H152</f>
        <v>0</v>
      </c>
      <c r="S152" s="245">
        <f>(SUM('1.  LRAMVA Summary'!N$53:N$79)+SUM('1.  LRAMVA Summary'!N$80:N$81)*(MONTH($E152)-1)/12)*$H152</f>
        <v>0</v>
      </c>
      <c r="T152" s="245">
        <f>(SUM('1.  LRAMVA Summary'!O$53:O$79)+SUM('1.  LRAMVA Summary'!O$80:O$81)*(MONTH($E152)-1)/12)*$H152</f>
        <v>0</v>
      </c>
      <c r="U152" s="245">
        <f>(SUM('1.  LRAMVA Summary'!P$53:P$79)+SUM('1.  LRAMVA Summary'!P$80:P$81)*(MONTH($E152)-1)/12)*$H152</f>
        <v>0</v>
      </c>
      <c r="V152" s="245">
        <f>(SUM('1.  LRAMVA Summary'!Q$53:Q$79)+SUM('1.  LRAMVA Summary'!Q$80:Q$81)*(MONTH($E152)-1)/12)*$H152</f>
        <v>0</v>
      </c>
      <c r="W152" s="246">
        <f t="shared" si="90"/>
        <v>0</v>
      </c>
    </row>
    <row r="153" spans="2:23" s="9" customFormat="1">
      <c r="B153" s="68"/>
      <c r="E153" s="229">
        <v>43922</v>
      </c>
      <c r="F153" s="229" t="s">
        <v>188</v>
      </c>
      <c r="G153" s="230" t="s">
        <v>66</v>
      </c>
      <c r="H153" s="255">
        <f>$C$52/12</f>
        <v>0</v>
      </c>
      <c r="I153" s="245">
        <f>(SUM('1.  LRAMVA Summary'!D$53:D$79)+SUM('1.  LRAMVA Summary'!D$80:D$81)*(MONTH($E153)-1)/12)*$H153</f>
        <v>0</v>
      </c>
      <c r="J153" s="245">
        <f>(SUM('1.  LRAMVA Summary'!E$53:E$79)+SUM('1.  LRAMVA Summary'!E$80:E$81)*(MONTH($E153)-1)/12)*$H153</f>
        <v>0</v>
      </c>
      <c r="K153" s="245">
        <f>(SUM('1.  LRAMVA Summary'!F$53:F$79)+SUM('1.  LRAMVA Summary'!F$80:F$81)*(MONTH($E153)-1)/12)*$H153</f>
        <v>0</v>
      </c>
      <c r="L153" s="245">
        <f>(SUM('1.  LRAMVA Summary'!G$53:G$79)+SUM('1.  LRAMVA Summary'!G$80:G$81)*(MONTH($E153)-1)/12)*$H153</f>
        <v>0</v>
      </c>
      <c r="M153" s="245">
        <f>(SUM('1.  LRAMVA Summary'!H$53:H$79)+SUM('1.  LRAMVA Summary'!H$80:H$81)*(MONTH($E153)-1)/12)*$H153</f>
        <v>0</v>
      </c>
      <c r="N153" s="245">
        <f>(SUM('1.  LRAMVA Summary'!I$53:I$79)+SUM('1.  LRAMVA Summary'!I$80:I$81)*(MONTH($E153)-1)/12)*$H153</f>
        <v>0</v>
      </c>
      <c r="O153" s="245">
        <f>(SUM('1.  LRAMVA Summary'!J$53:J$79)+SUM('1.  LRAMVA Summary'!J$80:J$81)*(MONTH($E153)-1)/12)*$H153</f>
        <v>0</v>
      </c>
      <c r="P153" s="245">
        <f>(SUM('1.  LRAMVA Summary'!K$53:K$79)+SUM('1.  LRAMVA Summary'!K$80:K$81)*(MONTH($E153)-1)/12)*$H153</f>
        <v>0</v>
      </c>
      <c r="Q153" s="245">
        <f>(SUM('1.  LRAMVA Summary'!L$53:L$79)+SUM('1.  LRAMVA Summary'!L$80:L$81)*(MONTH($E153)-1)/12)*$H153</f>
        <v>0</v>
      </c>
      <c r="R153" s="245">
        <f>(SUM('1.  LRAMVA Summary'!M$53:M$79)+SUM('1.  LRAMVA Summary'!M$80:M$81)*(MONTH($E153)-1)/12)*$H153</f>
        <v>0</v>
      </c>
      <c r="S153" s="245">
        <f>(SUM('1.  LRAMVA Summary'!N$53:N$79)+SUM('1.  LRAMVA Summary'!N$80:N$81)*(MONTH($E153)-1)/12)*$H153</f>
        <v>0</v>
      </c>
      <c r="T153" s="245">
        <f>(SUM('1.  LRAMVA Summary'!O$53:O$79)+SUM('1.  LRAMVA Summary'!O$80:O$81)*(MONTH($E153)-1)/12)*$H153</f>
        <v>0</v>
      </c>
      <c r="U153" s="245">
        <f>(SUM('1.  LRAMVA Summary'!P$53:P$79)+SUM('1.  LRAMVA Summary'!P$80:P$81)*(MONTH($E153)-1)/12)*$H153</f>
        <v>0</v>
      </c>
      <c r="V153" s="245">
        <f>(SUM('1.  LRAMVA Summary'!Q$53:Q$79)+SUM('1.  LRAMVA Summary'!Q$80:Q$81)*(MONTH($E153)-1)/12)*$H153</f>
        <v>0</v>
      </c>
      <c r="W153" s="246">
        <f t="shared" si="90"/>
        <v>0</v>
      </c>
    </row>
    <row r="154" spans="2:23" s="9" customFormat="1">
      <c r="B154" s="68"/>
      <c r="E154" s="229">
        <v>43952</v>
      </c>
      <c r="F154" s="229" t="s">
        <v>188</v>
      </c>
      <c r="G154" s="230" t="s">
        <v>66</v>
      </c>
      <c r="H154" s="255">
        <f t="shared" ref="H154:H155" si="91">$C$52/12</f>
        <v>0</v>
      </c>
      <c r="I154" s="245">
        <f>(SUM('1.  LRAMVA Summary'!D$53:D$79)+SUM('1.  LRAMVA Summary'!D$80:D$81)*(MONTH($E154)-1)/12)*$H154</f>
        <v>0</v>
      </c>
      <c r="J154" s="245">
        <f>(SUM('1.  LRAMVA Summary'!E$53:E$79)+SUM('1.  LRAMVA Summary'!E$80:E$81)*(MONTH($E154)-1)/12)*$H154</f>
        <v>0</v>
      </c>
      <c r="K154" s="245">
        <f>(SUM('1.  LRAMVA Summary'!F$53:F$79)+SUM('1.  LRAMVA Summary'!F$80:F$81)*(MONTH($E154)-1)/12)*$H154</f>
        <v>0</v>
      </c>
      <c r="L154" s="245">
        <f>(SUM('1.  LRAMVA Summary'!G$53:G$79)+SUM('1.  LRAMVA Summary'!G$80:G$81)*(MONTH($E154)-1)/12)*$H154</f>
        <v>0</v>
      </c>
      <c r="M154" s="245">
        <f>(SUM('1.  LRAMVA Summary'!H$53:H$79)+SUM('1.  LRAMVA Summary'!H$80:H$81)*(MONTH($E154)-1)/12)*$H154</f>
        <v>0</v>
      </c>
      <c r="N154" s="245">
        <f>(SUM('1.  LRAMVA Summary'!I$53:I$79)+SUM('1.  LRAMVA Summary'!I$80:I$81)*(MONTH($E154)-1)/12)*$H154</f>
        <v>0</v>
      </c>
      <c r="O154" s="245">
        <f>(SUM('1.  LRAMVA Summary'!J$53:J$79)+SUM('1.  LRAMVA Summary'!J$80:J$81)*(MONTH($E154)-1)/12)*$H154</f>
        <v>0</v>
      </c>
      <c r="P154" s="245">
        <f>(SUM('1.  LRAMVA Summary'!K$53:K$79)+SUM('1.  LRAMVA Summary'!K$80:K$81)*(MONTH($E154)-1)/12)*$H154</f>
        <v>0</v>
      </c>
      <c r="Q154" s="245">
        <f>(SUM('1.  LRAMVA Summary'!L$53:L$79)+SUM('1.  LRAMVA Summary'!L$80:L$81)*(MONTH($E154)-1)/12)*$H154</f>
        <v>0</v>
      </c>
      <c r="R154" s="245">
        <f>(SUM('1.  LRAMVA Summary'!M$53:M$79)+SUM('1.  LRAMVA Summary'!M$80:M$81)*(MONTH($E154)-1)/12)*$H154</f>
        <v>0</v>
      </c>
      <c r="S154" s="245">
        <f>(SUM('1.  LRAMVA Summary'!N$53:N$79)+SUM('1.  LRAMVA Summary'!N$80:N$81)*(MONTH($E154)-1)/12)*$H154</f>
        <v>0</v>
      </c>
      <c r="T154" s="245">
        <f>(SUM('1.  LRAMVA Summary'!O$53:O$79)+SUM('1.  LRAMVA Summary'!O$80:O$81)*(MONTH($E154)-1)/12)*$H154</f>
        <v>0</v>
      </c>
      <c r="U154" s="245">
        <f>(SUM('1.  LRAMVA Summary'!P$53:P$79)+SUM('1.  LRAMVA Summary'!P$80:P$81)*(MONTH($E154)-1)/12)*$H154</f>
        <v>0</v>
      </c>
      <c r="V154" s="245">
        <f>(SUM('1.  LRAMVA Summary'!Q$53:Q$79)+SUM('1.  LRAMVA Summary'!Q$80:Q$81)*(MONTH($E154)-1)/12)*$H154</f>
        <v>0</v>
      </c>
      <c r="W154" s="246">
        <f t="shared" si="90"/>
        <v>0</v>
      </c>
    </row>
    <row r="155" spans="2:23" s="9" customFormat="1">
      <c r="B155" s="68"/>
      <c r="E155" s="229">
        <v>43983</v>
      </c>
      <c r="F155" s="229" t="s">
        <v>188</v>
      </c>
      <c r="G155" s="230" t="s">
        <v>66</v>
      </c>
      <c r="H155" s="255">
        <f t="shared" si="91"/>
        <v>0</v>
      </c>
      <c r="I155" s="245">
        <f>(SUM('1.  LRAMVA Summary'!D$53:D$79)+SUM('1.  LRAMVA Summary'!D$80:D$81)*(MONTH($E155)-1)/12)*$H155</f>
        <v>0</v>
      </c>
      <c r="J155" s="245">
        <f>(SUM('1.  LRAMVA Summary'!E$53:E$79)+SUM('1.  LRAMVA Summary'!E$80:E$81)*(MONTH($E155)-1)/12)*$H155</f>
        <v>0</v>
      </c>
      <c r="K155" s="245">
        <f>(SUM('1.  LRAMVA Summary'!F$53:F$79)+SUM('1.  LRAMVA Summary'!F$80:F$81)*(MONTH($E155)-1)/12)*$H155</f>
        <v>0</v>
      </c>
      <c r="L155" s="245">
        <f>(SUM('1.  LRAMVA Summary'!G$53:G$79)+SUM('1.  LRAMVA Summary'!G$80:G$81)*(MONTH($E155)-1)/12)*$H155</f>
        <v>0</v>
      </c>
      <c r="M155" s="245">
        <f>(SUM('1.  LRAMVA Summary'!H$53:H$79)+SUM('1.  LRAMVA Summary'!H$80:H$81)*(MONTH($E155)-1)/12)*$H155</f>
        <v>0</v>
      </c>
      <c r="N155" s="245">
        <f>(SUM('1.  LRAMVA Summary'!I$53:I$79)+SUM('1.  LRAMVA Summary'!I$80:I$81)*(MONTH($E155)-1)/12)*$H155</f>
        <v>0</v>
      </c>
      <c r="O155" s="245">
        <f>(SUM('1.  LRAMVA Summary'!J$53:J$79)+SUM('1.  LRAMVA Summary'!J$80:J$81)*(MONTH($E155)-1)/12)*$H155</f>
        <v>0</v>
      </c>
      <c r="P155" s="245">
        <f>(SUM('1.  LRAMVA Summary'!K$53:K$79)+SUM('1.  LRAMVA Summary'!K$80:K$81)*(MONTH($E155)-1)/12)*$H155</f>
        <v>0</v>
      </c>
      <c r="Q155" s="245">
        <f>(SUM('1.  LRAMVA Summary'!L$53:L$79)+SUM('1.  LRAMVA Summary'!L$80:L$81)*(MONTH($E155)-1)/12)*$H155</f>
        <v>0</v>
      </c>
      <c r="R155" s="245">
        <f>(SUM('1.  LRAMVA Summary'!M$53:M$79)+SUM('1.  LRAMVA Summary'!M$80:M$81)*(MONTH($E155)-1)/12)*$H155</f>
        <v>0</v>
      </c>
      <c r="S155" s="245">
        <f>(SUM('1.  LRAMVA Summary'!N$53:N$79)+SUM('1.  LRAMVA Summary'!N$80:N$81)*(MONTH($E155)-1)/12)*$H155</f>
        <v>0</v>
      </c>
      <c r="T155" s="245">
        <f>(SUM('1.  LRAMVA Summary'!O$53:O$79)+SUM('1.  LRAMVA Summary'!O$80:O$81)*(MONTH($E155)-1)/12)*$H155</f>
        <v>0</v>
      </c>
      <c r="U155" s="245">
        <f>(SUM('1.  LRAMVA Summary'!P$53:P$79)+SUM('1.  LRAMVA Summary'!P$80:P$81)*(MONTH($E155)-1)/12)*$H155</f>
        <v>0</v>
      </c>
      <c r="V155" s="245">
        <f>(SUM('1.  LRAMVA Summary'!Q$53:Q$79)+SUM('1.  LRAMVA Summary'!Q$80:Q$81)*(MONTH($E155)-1)/12)*$H155</f>
        <v>0</v>
      </c>
      <c r="W155" s="246">
        <f t="shared" si="90"/>
        <v>0</v>
      </c>
    </row>
    <row r="156" spans="2:23" s="9" customFormat="1">
      <c r="B156" s="68"/>
      <c r="E156" s="229">
        <v>44013</v>
      </c>
      <c r="F156" s="229" t="s">
        <v>188</v>
      </c>
      <c r="G156" s="230" t="s">
        <v>68</v>
      </c>
      <c r="H156" s="255">
        <f>$C$53/12</f>
        <v>0</v>
      </c>
      <c r="I156" s="245">
        <f>(SUM('1.  LRAMVA Summary'!D$53:D$79)+SUM('1.  LRAMVA Summary'!D$80:D$81)*(MONTH($E156)-1)/12)*$H156</f>
        <v>0</v>
      </c>
      <c r="J156" s="245">
        <f>(SUM('1.  LRAMVA Summary'!E$53:E$79)+SUM('1.  LRAMVA Summary'!E$80:E$81)*(MONTH($E156)-1)/12)*$H156</f>
        <v>0</v>
      </c>
      <c r="K156" s="245">
        <f>(SUM('1.  LRAMVA Summary'!F$53:F$79)+SUM('1.  LRAMVA Summary'!F$80:F$81)*(MONTH($E156)-1)/12)*$H156</f>
        <v>0</v>
      </c>
      <c r="L156" s="245">
        <f>(SUM('1.  LRAMVA Summary'!G$53:G$79)+SUM('1.  LRAMVA Summary'!G$80:G$81)*(MONTH($E156)-1)/12)*$H156</f>
        <v>0</v>
      </c>
      <c r="M156" s="245">
        <f>(SUM('1.  LRAMVA Summary'!H$53:H$79)+SUM('1.  LRAMVA Summary'!H$80:H$81)*(MONTH($E156)-1)/12)*$H156</f>
        <v>0</v>
      </c>
      <c r="N156" s="245">
        <f>(SUM('1.  LRAMVA Summary'!I$53:I$79)+SUM('1.  LRAMVA Summary'!I$80:I$81)*(MONTH($E156)-1)/12)*$H156</f>
        <v>0</v>
      </c>
      <c r="O156" s="245">
        <f>(SUM('1.  LRAMVA Summary'!J$53:J$79)+SUM('1.  LRAMVA Summary'!J$80:J$81)*(MONTH($E156)-1)/12)*$H156</f>
        <v>0</v>
      </c>
      <c r="P156" s="245">
        <f>(SUM('1.  LRAMVA Summary'!K$53:K$79)+SUM('1.  LRAMVA Summary'!K$80:K$81)*(MONTH($E156)-1)/12)*$H156</f>
        <v>0</v>
      </c>
      <c r="Q156" s="245">
        <f>(SUM('1.  LRAMVA Summary'!L$53:L$79)+SUM('1.  LRAMVA Summary'!L$80:L$81)*(MONTH($E156)-1)/12)*$H156</f>
        <v>0</v>
      </c>
      <c r="R156" s="245">
        <f>(SUM('1.  LRAMVA Summary'!M$53:M$79)+SUM('1.  LRAMVA Summary'!M$80:M$81)*(MONTH($E156)-1)/12)*$H156</f>
        <v>0</v>
      </c>
      <c r="S156" s="245">
        <f>(SUM('1.  LRAMVA Summary'!N$53:N$79)+SUM('1.  LRAMVA Summary'!N$80:N$81)*(MONTH($E156)-1)/12)*$H156</f>
        <v>0</v>
      </c>
      <c r="T156" s="245">
        <f>(SUM('1.  LRAMVA Summary'!O$53:O$79)+SUM('1.  LRAMVA Summary'!O$80:O$81)*(MONTH($E156)-1)/12)*$H156</f>
        <v>0</v>
      </c>
      <c r="U156" s="245">
        <f>(SUM('1.  LRAMVA Summary'!P$53:P$79)+SUM('1.  LRAMVA Summary'!P$80:P$81)*(MONTH($E156)-1)/12)*$H156</f>
        <v>0</v>
      </c>
      <c r="V156" s="245">
        <f>(SUM('1.  LRAMVA Summary'!Q$53:Q$79)+SUM('1.  LRAMVA Summary'!Q$80:Q$81)*(MONTH($E156)-1)/12)*$H156</f>
        <v>0</v>
      </c>
      <c r="W156" s="246">
        <f t="shared" si="90"/>
        <v>0</v>
      </c>
    </row>
    <row r="157" spans="2:23" s="9" customFormat="1">
      <c r="B157" s="68"/>
      <c r="E157" s="229">
        <v>44044</v>
      </c>
      <c r="F157" s="229" t="s">
        <v>188</v>
      </c>
      <c r="G157" s="230" t="s">
        <v>68</v>
      </c>
      <c r="H157" s="255">
        <f t="shared" ref="H157:H158" si="92">$C$53/12</f>
        <v>0</v>
      </c>
      <c r="I157" s="245">
        <f>(SUM('1.  LRAMVA Summary'!D$53:D$79)+SUM('1.  LRAMVA Summary'!D$80:D$81)*(MONTH($E157)-1)/12)*$H157</f>
        <v>0</v>
      </c>
      <c r="J157" s="245">
        <f>(SUM('1.  LRAMVA Summary'!E$53:E$79)+SUM('1.  LRAMVA Summary'!E$80:E$81)*(MONTH($E157)-1)/12)*$H157</f>
        <v>0</v>
      </c>
      <c r="K157" s="245">
        <f>(SUM('1.  LRAMVA Summary'!F$53:F$79)+SUM('1.  LRAMVA Summary'!F$80:F$81)*(MONTH($E157)-1)/12)*$H157</f>
        <v>0</v>
      </c>
      <c r="L157" s="245">
        <f>(SUM('1.  LRAMVA Summary'!G$53:G$79)+SUM('1.  LRAMVA Summary'!G$80:G$81)*(MONTH($E157)-1)/12)*$H157</f>
        <v>0</v>
      </c>
      <c r="M157" s="245">
        <f>(SUM('1.  LRAMVA Summary'!H$53:H$79)+SUM('1.  LRAMVA Summary'!H$80:H$81)*(MONTH($E157)-1)/12)*$H157</f>
        <v>0</v>
      </c>
      <c r="N157" s="245">
        <f>(SUM('1.  LRAMVA Summary'!I$53:I$79)+SUM('1.  LRAMVA Summary'!I$80:I$81)*(MONTH($E157)-1)/12)*$H157</f>
        <v>0</v>
      </c>
      <c r="O157" s="245">
        <f>(SUM('1.  LRAMVA Summary'!J$53:J$79)+SUM('1.  LRAMVA Summary'!J$80:J$81)*(MONTH($E157)-1)/12)*$H157</f>
        <v>0</v>
      </c>
      <c r="P157" s="245">
        <f>(SUM('1.  LRAMVA Summary'!K$53:K$79)+SUM('1.  LRAMVA Summary'!K$80:K$81)*(MONTH($E157)-1)/12)*$H157</f>
        <v>0</v>
      </c>
      <c r="Q157" s="245">
        <f>(SUM('1.  LRAMVA Summary'!L$53:L$79)+SUM('1.  LRAMVA Summary'!L$80:L$81)*(MONTH($E157)-1)/12)*$H157</f>
        <v>0</v>
      </c>
      <c r="R157" s="245">
        <f>(SUM('1.  LRAMVA Summary'!M$53:M$79)+SUM('1.  LRAMVA Summary'!M$80:M$81)*(MONTH($E157)-1)/12)*$H157</f>
        <v>0</v>
      </c>
      <c r="S157" s="245">
        <f>(SUM('1.  LRAMVA Summary'!N$53:N$79)+SUM('1.  LRAMVA Summary'!N$80:N$81)*(MONTH($E157)-1)/12)*$H157</f>
        <v>0</v>
      </c>
      <c r="T157" s="245">
        <f>(SUM('1.  LRAMVA Summary'!O$53:O$79)+SUM('1.  LRAMVA Summary'!O$80:O$81)*(MONTH($E157)-1)/12)*$H157</f>
        <v>0</v>
      </c>
      <c r="U157" s="245">
        <f>(SUM('1.  LRAMVA Summary'!P$53:P$79)+SUM('1.  LRAMVA Summary'!P$80:P$81)*(MONTH($E157)-1)/12)*$H157</f>
        <v>0</v>
      </c>
      <c r="V157" s="245">
        <f>(SUM('1.  LRAMVA Summary'!Q$53:Q$79)+SUM('1.  LRAMVA Summary'!Q$80:Q$81)*(MONTH($E157)-1)/12)*$H157</f>
        <v>0</v>
      </c>
      <c r="W157" s="246">
        <f t="shared" si="90"/>
        <v>0</v>
      </c>
    </row>
    <row r="158" spans="2:23" s="9" customFormat="1">
      <c r="B158" s="68"/>
      <c r="E158" s="229">
        <v>44075</v>
      </c>
      <c r="F158" s="229" t="s">
        <v>188</v>
      </c>
      <c r="G158" s="230" t="s">
        <v>68</v>
      </c>
      <c r="H158" s="255">
        <f t="shared" si="92"/>
        <v>0</v>
      </c>
      <c r="I158" s="245">
        <f>(SUM('1.  LRAMVA Summary'!D$53:D$79)+SUM('1.  LRAMVA Summary'!D$80:D$81)*(MONTH($E158)-1)/12)*$H158</f>
        <v>0</v>
      </c>
      <c r="J158" s="245">
        <f>(SUM('1.  LRAMVA Summary'!E$53:E$79)+SUM('1.  LRAMVA Summary'!E$80:E$81)*(MONTH($E158)-1)/12)*$H158</f>
        <v>0</v>
      </c>
      <c r="K158" s="245">
        <f>(SUM('1.  LRAMVA Summary'!F$53:F$79)+SUM('1.  LRAMVA Summary'!F$80:F$81)*(MONTH($E158)-1)/12)*$H158</f>
        <v>0</v>
      </c>
      <c r="L158" s="245">
        <f>(SUM('1.  LRAMVA Summary'!G$53:G$79)+SUM('1.  LRAMVA Summary'!G$80:G$81)*(MONTH($E158)-1)/12)*$H158</f>
        <v>0</v>
      </c>
      <c r="M158" s="245">
        <f>(SUM('1.  LRAMVA Summary'!H$53:H$79)+SUM('1.  LRAMVA Summary'!H$80:H$81)*(MONTH($E158)-1)/12)*$H158</f>
        <v>0</v>
      </c>
      <c r="N158" s="245">
        <f>(SUM('1.  LRAMVA Summary'!I$53:I$79)+SUM('1.  LRAMVA Summary'!I$80:I$81)*(MONTH($E158)-1)/12)*$H158</f>
        <v>0</v>
      </c>
      <c r="O158" s="245">
        <f>(SUM('1.  LRAMVA Summary'!J$53:J$79)+SUM('1.  LRAMVA Summary'!J$80:J$81)*(MONTH($E158)-1)/12)*$H158</f>
        <v>0</v>
      </c>
      <c r="P158" s="245">
        <f>(SUM('1.  LRAMVA Summary'!K$53:K$79)+SUM('1.  LRAMVA Summary'!K$80:K$81)*(MONTH($E158)-1)/12)*$H158</f>
        <v>0</v>
      </c>
      <c r="Q158" s="245">
        <f>(SUM('1.  LRAMVA Summary'!L$53:L$79)+SUM('1.  LRAMVA Summary'!L$80:L$81)*(MONTH($E158)-1)/12)*$H158</f>
        <v>0</v>
      </c>
      <c r="R158" s="245">
        <f>(SUM('1.  LRAMVA Summary'!M$53:M$79)+SUM('1.  LRAMVA Summary'!M$80:M$81)*(MONTH($E158)-1)/12)*$H158</f>
        <v>0</v>
      </c>
      <c r="S158" s="245">
        <f>(SUM('1.  LRAMVA Summary'!N$53:N$79)+SUM('1.  LRAMVA Summary'!N$80:N$81)*(MONTH($E158)-1)/12)*$H158</f>
        <v>0</v>
      </c>
      <c r="T158" s="245">
        <f>(SUM('1.  LRAMVA Summary'!O$53:O$79)+SUM('1.  LRAMVA Summary'!O$80:O$81)*(MONTH($E158)-1)/12)*$H158</f>
        <v>0</v>
      </c>
      <c r="U158" s="245">
        <f>(SUM('1.  LRAMVA Summary'!P$53:P$79)+SUM('1.  LRAMVA Summary'!P$80:P$81)*(MONTH($E158)-1)/12)*$H158</f>
        <v>0</v>
      </c>
      <c r="V158" s="245">
        <f>(SUM('1.  LRAMVA Summary'!Q$53:Q$79)+SUM('1.  LRAMVA Summary'!Q$80:Q$81)*(MONTH($E158)-1)/12)*$H158</f>
        <v>0</v>
      </c>
      <c r="W158" s="246">
        <f t="shared" si="90"/>
        <v>0</v>
      </c>
    </row>
    <row r="159" spans="2:23" s="9" customFormat="1">
      <c r="B159" s="68"/>
      <c r="E159" s="229">
        <v>44105</v>
      </c>
      <c r="F159" s="229" t="s">
        <v>188</v>
      </c>
      <c r="G159" s="230" t="s">
        <v>69</v>
      </c>
      <c r="H159" s="255">
        <f>$C$54/12</f>
        <v>0</v>
      </c>
      <c r="I159" s="245">
        <f>(SUM('1.  LRAMVA Summary'!D$53:D$79)+SUM('1.  LRAMVA Summary'!D$80:D$81)*(MONTH($E159)-1)/12)*$H159</f>
        <v>0</v>
      </c>
      <c r="J159" s="245">
        <f>(SUM('1.  LRAMVA Summary'!E$53:E$79)+SUM('1.  LRAMVA Summary'!E$80:E$81)*(MONTH($E159)-1)/12)*$H159</f>
        <v>0</v>
      </c>
      <c r="K159" s="245">
        <f>(SUM('1.  LRAMVA Summary'!F$53:F$79)+SUM('1.  LRAMVA Summary'!F$80:F$81)*(MONTH($E159)-1)/12)*$H159</f>
        <v>0</v>
      </c>
      <c r="L159" s="245">
        <f>(SUM('1.  LRAMVA Summary'!G$53:G$79)+SUM('1.  LRAMVA Summary'!G$80:G$81)*(MONTH($E159)-1)/12)*$H159</f>
        <v>0</v>
      </c>
      <c r="M159" s="245">
        <f>(SUM('1.  LRAMVA Summary'!H$53:H$79)+SUM('1.  LRAMVA Summary'!H$80:H$81)*(MONTH($E159)-1)/12)*$H159</f>
        <v>0</v>
      </c>
      <c r="N159" s="245">
        <f>(SUM('1.  LRAMVA Summary'!I$53:I$79)+SUM('1.  LRAMVA Summary'!I$80:I$81)*(MONTH($E159)-1)/12)*$H159</f>
        <v>0</v>
      </c>
      <c r="O159" s="245">
        <f>(SUM('1.  LRAMVA Summary'!J$53:J$79)+SUM('1.  LRAMVA Summary'!J$80:J$81)*(MONTH($E159)-1)/12)*$H159</f>
        <v>0</v>
      </c>
      <c r="P159" s="245">
        <f>(SUM('1.  LRAMVA Summary'!K$53:K$79)+SUM('1.  LRAMVA Summary'!K$80:K$81)*(MONTH($E159)-1)/12)*$H159</f>
        <v>0</v>
      </c>
      <c r="Q159" s="245">
        <f>(SUM('1.  LRAMVA Summary'!L$53:L$79)+SUM('1.  LRAMVA Summary'!L$80:L$81)*(MONTH($E159)-1)/12)*$H159</f>
        <v>0</v>
      </c>
      <c r="R159" s="245">
        <f>(SUM('1.  LRAMVA Summary'!M$53:M$79)+SUM('1.  LRAMVA Summary'!M$80:M$81)*(MONTH($E159)-1)/12)*$H159</f>
        <v>0</v>
      </c>
      <c r="S159" s="245">
        <f>(SUM('1.  LRAMVA Summary'!N$53:N$79)+SUM('1.  LRAMVA Summary'!N$80:N$81)*(MONTH($E159)-1)/12)*$H159</f>
        <v>0</v>
      </c>
      <c r="T159" s="245">
        <f>(SUM('1.  LRAMVA Summary'!O$53:O$79)+SUM('1.  LRAMVA Summary'!O$80:O$81)*(MONTH($E159)-1)/12)*$H159</f>
        <v>0</v>
      </c>
      <c r="U159" s="245">
        <f>(SUM('1.  LRAMVA Summary'!P$53:P$79)+SUM('1.  LRAMVA Summary'!P$80:P$81)*(MONTH($E159)-1)/12)*$H159</f>
        <v>0</v>
      </c>
      <c r="V159" s="245">
        <f>(SUM('1.  LRAMVA Summary'!Q$53:Q$79)+SUM('1.  LRAMVA Summary'!Q$80:Q$81)*(MONTH($E159)-1)/12)*$H159</f>
        <v>0</v>
      </c>
      <c r="W159" s="246">
        <f t="shared" si="90"/>
        <v>0</v>
      </c>
    </row>
    <row r="160" spans="2:23" s="9" customFormat="1">
      <c r="B160" s="68"/>
      <c r="E160" s="229">
        <v>44136</v>
      </c>
      <c r="F160" s="229" t="s">
        <v>188</v>
      </c>
      <c r="G160" s="230" t="s">
        <v>69</v>
      </c>
      <c r="H160" s="255">
        <f t="shared" ref="H160:H161" si="93">$C$54/12</f>
        <v>0</v>
      </c>
      <c r="I160" s="245">
        <f>(SUM('1.  LRAMVA Summary'!D$53:D$79)+SUM('1.  LRAMVA Summary'!D$80:D$81)*(MONTH($E160)-1)/12)*$H160</f>
        <v>0</v>
      </c>
      <c r="J160" s="245">
        <f>(SUM('1.  LRAMVA Summary'!E$53:E$79)+SUM('1.  LRAMVA Summary'!E$80:E$81)*(MONTH($E160)-1)/12)*$H160</f>
        <v>0</v>
      </c>
      <c r="K160" s="245">
        <f>(SUM('1.  LRAMVA Summary'!F$53:F$79)+SUM('1.  LRAMVA Summary'!F$80:F$81)*(MONTH($E160)-1)/12)*$H160</f>
        <v>0</v>
      </c>
      <c r="L160" s="245">
        <f>(SUM('1.  LRAMVA Summary'!G$53:G$79)+SUM('1.  LRAMVA Summary'!G$80:G$81)*(MONTH($E160)-1)/12)*$H160</f>
        <v>0</v>
      </c>
      <c r="M160" s="245">
        <f>(SUM('1.  LRAMVA Summary'!H$53:H$79)+SUM('1.  LRAMVA Summary'!H$80:H$81)*(MONTH($E160)-1)/12)*$H160</f>
        <v>0</v>
      </c>
      <c r="N160" s="245">
        <f>(SUM('1.  LRAMVA Summary'!I$53:I$79)+SUM('1.  LRAMVA Summary'!I$80:I$81)*(MONTH($E160)-1)/12)*$H160</f>
        <v>0</v>
      </c>
      <c r="O160" s="245">
        <f>(SUM('1.  LRAMVA Summary'!J$53:J$79)+SUM('1.  LRAMVA Summary'!J$80:J$81)*(MONTH($E160)-1)/12)*$H160</f>
        <v>0</v>
      </c>
      <c r="P160" s="245">
        <f>(SUM('1.  LRAMVA Summary'!K$53:K$79)+SUM('1.  LRAMVA Summary'!K$80:K$81)*(MONTH($E160)-1)/12)*$H160</f>
        <v>0</v>
      </c>
      <c r="Q160" s="245">
        <f>(SUM('1.  LRAMVA Summary'!L$53:L$79)+SUM('1.  LRAMVA Summary'!L$80:L$81)*(MONTH($E160)-1)/12)*$H160</f>
        <v>0</v>
      </c>
      <c r="R160" s="245">
        <f>(SUM('1.  LRAMVA Summary'!M$53:M$79)+SUM('1.  LRAMVA Summary'!M$80:M$81)*(MONTH($E160)-1)/12)*$H160</f>
        <v>0</v>
      </c>
      <c r="S160" s="245">
        <f>(SUM('1.  LRAMVA Summary'!N$53:N$79)+SUM('1.  LRAMVA Summary'!N$80:N$81)*(MONTH($E160)-1)/12)*$H160</f>
        <v>0</v>
      </c>
      <c r="T160" s="245">
        <f>(SUM('1.  LRAMVA Summary'!O$53:O$79)+SUM('1.  LRAMVA Summary'!O$80:O$81)*(MONTH($E160)-1)/12)*$H160</f>
        <v>0</v>
      </c>
      <c r="U160" s="245">
        <f>(SUM('1.  LRAMVA Summary'!P$53:P$79)+SUM('1.  LRAMVA Summary'!P$80:P$81)*(MONTH($E160)-1)/12)*$H160</f>
        <v>0</v>
      </c>
      <c r="V160" s="245">
        <f>(SUM('1.  LRAMVA Summary'!Q$53:Q$79)+SUM('1.  LRAMVA Summary'!Q$80:Q$81)*(MONTH($E160)-1)/12)*$H160</f>
        <v>0</v>
      </c>
      <c r="W160" s="246">
        <f t="shared" si="90"/>
        <v>0</v>
      </c>
    </row>
    <row r="161" spans="2:23" s="9" customFormat="1">
      <c r="B161" s="68"/>
      <c r="E161" s="229">
        <v>44166</v>
      </c>
      <c r="F161" s="229" t="s">
        <v>188</v>
      </c>
      <c r="G161" s="230" t="s">
        <v>69</v>
      </c>
      <c r="H161" s="255">
        <f t="shared" si="93"/>
        <v>0</v>
      </c>
      <c r="I161" s="245">
        <f>(SUM('1.  LRAMVA Summary'!D$53:D$79)+SUM('1.  LRAMVA Summary'!D$80:D$81)*(MONTH($E161)-1)/12)*$H161</f>
        <v>0</v>
      </c>
      <c r="J161" s="245">
        <f>(SUM('1.  LRAMVA Summary'!E$53:E$79)+SUM('1.  LRAMVA Summary'!E$80:E$81)*(MONTH($E161)-1)/12)*$H161</f>
        <v>0</v>
      </c>
      <c r="K161" s="245">
        <f>(SUM('1.  LRAMVA Summary'!F$53:F$79)+SUM('1.  LRAMVA Summary'!F$80:F$81)*(MONTH($E161)-1)/12)*$H161</f>
        <v>0</v>
      </c>
      <c r="L161" s="245">
        <f>(SUM('1.  LRAMVA Summary'!G$53:G$79)+SUM('1.  LRAMVA Summary'!G$80:G$81)*(MONTH($E161)-1)/12)*$H161</f>
        <v>0</v>
      </c>
      <c r="M161" s="245">
        <f>(SUM('1.  LRAMVA Summary'!H$53:H$79)+SUM('1.  LRAMVA Summary'!H$80:H$81)*(MONTH($E161)-1)/12)*$H161</f>
        <v>0</v>
      </c>
      <c r="N161" s="245">
        <f>(SUM('1.  LRAMVA Summary'!I$53:I$79)+SUM('1.  LRAMVA Summary'!I$80:I$81)*(MONTH($E161)-1)/12)*$H161</f>
        <v>0</v>
      </c>
      <c r="O161" s="245">
        <f>(SUM('1.  LRAMVA Summary'!J$53:J$79)+SUM('1.  LRAMVA Summary'!J$80:J$81)*(MONTH($E161)-1)/12)*$H161</f>
        <v>0</v>
      </c>
      <c r="P161" s="245">
        <f>(SUM('1.  LRAMVA Summary'!K$53:K$79)+SUM('1.  LRAMVA Summary'!K$80:K$81)*(MONTH($E161)-1)/12)*$H161</f>
        <v>0</v>
      </c>
      <c r="Q161" s="245">
        <f>(SUM('1.  LRAMVA Summary'!L$53:L$79)+SUM('1.  LRAMVA Summary'!L$80:L$81)*(MONTH($E161)-1)/12)*$H161</f>
        <v>0</v>
      </c>
      <c r="R161" s="245">
        <f>(SUM('1.  LRAMVA Summary'!M$53:M$79)+SUM('1.  LRAMVA Summary'!M$80:M$81)*(MONTH($E161)-1)/12)*$H161</f>
        <v>0</v>
      </c>
      <c r="S161" s="245">
        <f>(SUM('1.  LRAMVA Summary'!N$53:N$79)+SUM('1.  LRAMVA Summary'!N$80:N$81)*(MONTH($E161)-1)/12)*$H161</f>
        <v>0</v>
      </c>
      <c r="T161" s="245">
        <f>(SUM('1.  LRAMVA Summary'!O$53:O$79)+SUM('1.  LRAMVA Summary'!O$80:O$81)*(MONTH($E161)-1)/12)*$H161</f>
        <v>0</v>
      </c>
      <c r="U161" s="245">
        <f>(SUM('1.  LRAMVA Summary'!P$53:P$79)+SUM('1.  LRAMVA Summary'!P$80:P$81)*(MONTH($E161)-1)/12)*$H161</f>
        <v>0</v>
      </c>
      <c r="V161" s="245">
        <f>(SUM('1.  LRAMVA Summary'!Q$53:Q$79)+SUM('1.  LRAMVA Summary'!Q$80:Q$81)*(MONTH($E161)-1)/12)*$H161</f>
        <v>0</v>
      </c>
      <c r="W161" s="246">
        <f>SUM(I161:V161)</f>
        <v>0</v>
      </c>
    </row>
    <row r="162" spans="2:23" s="9" customFormat="1" ht="15" thickBot="1">
      <c r="B162" s="68"/>
      <c r="E162" s="231" t="s">
        <v>474</v>
      </c>
      <c r="F162" s="231"/>
      <c r="G162" s="232"/>
      <c r="H162" s="233"/>
      <c r="I162" s="234">
        <f>SUM(I149:I161)</f>
        <v>29207.071362228035</v>
      </c>
      <c r="J162" s="234">
        <f>SUM(J149:J161)</f>
        <v>17071.794503362657</v>
      </c>
      <c r="K162" s="234">
        <f t="shared" ref="K162:O162" si="94">SUM(K149:K161)</f>
        <v>2860.4509136798242</v>
      </c>
      <c r="L162" s="234">
        <f t="shared" si="94"/>
        <v>490.7703496216667</v>
      </c>
      <c r="M162" s="234">
        <f t="shared" si="94"/>
        <v>822.38907118145278</v>
      </c>
      <c r="N162" s="234">
        <f t="shared" si="94"/>
        <v>7302.4468494034254</v>
      </c>
      <c r="O162" s="234">
        <f t="shared" si="94"/>
        <v>1152.5509738007104</v>
      </c>
      <c r="P162" s="234">
        <f t="shared" ref="P162:V162" si="95">SUM(P149:P161)</f>
        <v>0</v>
      </c>
      <c r="Q162" s="234">
        <f t="shared" si="95"/>
        <v>0</v>
      </c>
      <c r="R162" s="234">
        <f t="shared" si="95"/>
        <v>0</v>
      </c>
      <c r="S162" s="234">
        <f t="shared" si="95"/>
        <v>0</v>
      </c>
      <c r="T162" s="234">
        <f t="shared" si="95"/>
        <v>0</v>
      </c>
      <c r="U162" s="234">
        <f t="shared" si="95"/>
        <v>0</v>
      </c>
      <c r="V162" s="234">
        <f t="shared" si="95"/>
        <v>0</v>
      </c>
      <c r="W162" s="234">
        <f>SUM(W149:W161)</f>
        <v>58907.47402327774</v>
      </c>
    </row>
    <row r="163" spans="2:23" s="9" customFormat="1" ht="15" thickTop="1">
      <c r="B163" s="68"/>
      <c r="E163" s="235" t="s">
        <v>67</v>
      </c>
      <c r="F163" s="235"/>
      <c r="G163" s="236"/>
      <c r="H163" s="237"/>
      <c r="I163" s="238"/>
      <c r="J163" s="238"/>
      <c r="K163" s="238"/>
      <c r="L163" s="238"/>
      <c r="M163" s="238"/>
      <c r="N163" s="238"/>
      <c r="O163" s="238"/>
      <c r="P163" s="238"/>
      <c r="Q163" s="238"/>
      <c r="R163" s="238"/>
      <c r="S163" s="238"/>
      <c r="T163" s="238"/>
      <c r="U163" s="238"/>
      <c r="V163" s="238"/>
      <c r="W163" s="239"/>
    </row>
    <row r="164" spans="2:23" s="9" customFormat="1">
      <c r="B164" s="68"/>
      <c r="H164" s="18"/>
    </row>
    <row r="165" spans="2:23">
      <c r="E165" s="615" t="s">
        <v>587</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0866141732283472" right="0.70866141732283472" top="0.74803149606299213" bottom="0.74803149606299213" header="0.31496062992125984" footer="0.31496062992125984"/>
  <pageSetup scale="50" fitToHeight="0" orientation="landscape" r:id="rId2"/>
  <rowBreaks count="2" manualBreakCount="2">
    <brk id="42" max="23" man="1"/>
    <brk id="102" max="23" man="1"/>
  </rowBreaks>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topLeftCell="A11" zoomScale="90" zoomScaleNormal="90" workbookViewId="0">
      <selection activeCell="C15" sqref="C15"/>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65" t="s">
        <v>172</v>
      </c>
      <c r="D13" s="645" t="s">
        <v>623</v>
      </c>
      <c r="E13" s="639"/>
      <c r="F13" s="639"/>
      <c r="H13" s="615"/>
    </row>
    <row r="15" spans="2:8" ht="15.6">
      <c r="B15" s="92"/>
    </row>
    <row r="16" spans="2:8" ht="15.6">
      <c r="B16" s="614" t="s">
        <v>612</v>
      </c>
    </row>
    <row r="17" spans="2:22" ht="15.6">
      <c r="B17" s="614"/>
    </row>
    <row r="18" spans="2:22" ht="19.5" customHeight="1">
      <c r="B18" s="646" t="s">
        <v>634</v>
      </c>
      <c r="C18" s="639"/>
      <c r="D18" s="639"/>
      <c r="E18" s="639"/>
      <c r="F18" s="639"/>
      <c r="G18" s="639"/>
      <c r="H18" s="639"/>
      <c r="I18" s="639"/>
      <c r="J18" s="639"/>
      <c r="K18" s="639"/>
      <c r="L18" s="639"/>
      <c r="M18" s="639"/>
      <c r="N18" s="639"/>
      <c r="O18" s="639"/>
      <c r="P18" s="639"/>
      <c r="Q18" s="639"/>
      <c r="R18" s="639"/>
      <c r="S18" s="639"/>
      <c r="T18" s="639"/>
      <c r="U18" s="639"/>
      <c r="V18" s="639"/>
    </row>
    <row r="19" spans="2:22" ht="19.5" customHeight="1">
      <c r="B19" s="646" t="s">
        <v>603</v>
      </c>
      <c r="C19" s="639"/>
      <c r="D19" s="639"/>
      <c r="E19" s="639"/>
      <c r="F19" s="639"/>
      <c r="G19" s="639"/>
      <c r="H19" s="639"/>
      <c r="I19" s="639"/>
      <c r="J19" s="639"/>
      <c r="K19" s="639"/>
      <c r="L19" s="639"/>
      <c r="M19" s="639"/>
      <c r="N19" s="639"/>
      <c r="O19" s="639"/>
      <c r="P19" s="639"/>
      <c r="Q19" s="639"/>
      <c r="R19" s="639"/>
      <c r="S19" s="639"/>
      <c r="T19" s="639"/>
      <c r="U19" s="639"/>
      <c r="V19" s="639"/>
    </row>
    <row r="21" spans="2:22">
      <c r="B21" s="615" t="s">
        <v>565</v>
      </c>
    </row>
    <row r="22" spans="2:22">
      <c r="B22" s="615" t="s">
        <v>566</v>
      </c>
    </row>
    <row r="23" spans="2:22">
      <c r="B23" s="615" t="s">
        <v>567</v>
      </c>
    </row>
    <row r="24" spans="2:22">
      <c r="B24" s="615" t="s">
        <v>568</v>
      </c>
    </row>
    <row r="25" spans="2:22">
      <c r="B25" s="615" t="s">
        <v>569</v>
      </c>
    </row>
    <row r="26" spans="2:22">
      <c r="B26" s="615" t="s">
        <v>570</v>
      </c>
    </row>
    <row r="27" spans="2:22" hidden="1">
      <c r="B27" s="615" t="s">
        <v>571</v>
      </c>
    </row>
    <row r="28" spans="2:22" hidden="1">
      <c r="B28" s="615" t="s">
        <v>572</v>
      </c>
    </row>
    <row r="29" spans="2:22" hidden="1">
      <c r="B29" s="615" t="s">
        <v>574</v>
      </c>
    </row>
    <row r="30" spans="2:22" hidden="1">
      <c r="B30" s="615" t="s">
        <v>573</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41"/>
  <sheetViews>
    <sheetView topLeftCell="A13" zoomScale="80" zoomScaleNormal="80" workbookViewId="0">
      <pane xSplit="5" ySplit="12" topLeftCell="BP25"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75.8867187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36" width="11.33203125" style="12" bestFit="1" customWidth="1"/>
    <col min="37" max="43" width="9.44140625" style="12" bestFit="1" customWidth="1"/>
    <col min="44" max="47" width="9.33203125" style="12" bestFit="1" customWidth="1"/>
    <col min="48" max="48" width="9.109375" style="12"/>
    <col min="49" max="61" width="17" style="12" bestFit="1" customWidth="1"/>
    <col min="62" max="67" width="15.6640625" style="12" bestFit="1" customWidth="1"/>
    <col min="68" max="74" width="13.6640625" style="12" bestFit="1" customWidth="1"/>
    <col min="75" max="78" width="9.33203125" style="12" bestFit="1" customWidth="1"/>
    <col min="79" max="79" width="9.109375" style="16"/>
    <col min="80" max="16384" width="9.109375" style="12"/>
  </cols>
  <sheetData>
    <row r="14" spans="2:79" ht="15" thickBot="1">
      <c r="CA14" s="12"/>
    </row>
    <row r="15" spans="2:79" s="9" customFormat="1" ht="25.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15.6">
      <c r="B17" s="92"/>
      <c r="CA17" s="12"/>
    </row>
    <row r="18" spans="2:79" ht="13.5" customHeight="1">
      <c r="D18" s="92"/>
    </row>
    <row r="19" spans="2:79" ht="23.25" customHeight="1">
      <c r="B19" s="195" t="s">
        <v>558</v>
      </c>
      <c r="C19" s="195"/>
      <c r="D19" s="92"/>
      <c r="H19" s="615" t="s">
        <v>597</v>
      </c>
    </row>
    <row r="20" spans="2:79" ht="23.25" customHeight="1">
      <c r="B20" s="650" t="s">
        <v>522</v>
      </c>
      <c r="C20" s="651"/>
      <c r="D20" s="646"/>
      <c r="E20" s="639"/>
      <c r="F20" s="639"/>
      <c r="G20" s="639"/>
      <c r="H20" s="652"/>
      <c r="I20" s="639"/>
      <c r="J20" s="639"/>
      <c r="K20" s="639"/>
      <c r="L20" s="639"/>
      <c r="M20" s="639"/>
      <c r="N20" s="639"/>
      <c r="O20" s="639"/>
    </row>
    <row r="21" spans="2:79" ht="23.25" customHeight="1">
      <c r="B21" s="646" t="s">
        <v>520</v>
      </c>
      <c r="C21" s="651"/>
      <c r="D21" s="646"/>
      <c r="E21" s="639"/>
      <c r="F21" s="639"/>
      <c r="G21" s="639"/>
      <c r="H21" s="652"/>
      <c r="I21" s="639"/>
      <c r="J21" s="639"/>
      <c r="K21" s="639"/>
      <c r="L21" s="639"/>
      <c r="M21" s="639"/>
      <c r="N21" s="639"/>
      <c r="O21" s="639"/>
    </row>
    <row r="22" spans="2:79" ht="15.6">
      <c r="B22" s="92"/>
    </row>
    <row r="23" spans="2:79" s="269" customFormat="1" ht="88.5" customHeight="1">
      <c r="B23" s="1081" t="s">
        <v>477</v>
      </c>
      <c r="C23" s="263" t="s">
        <v>478</v>
      </c>
      <c r="D23" s="263" t="s">
        <v>213</v>
      </c>
      <c r="E23" s="263" t="s">
        <v>479</v>
      </c>
      <c r="F23" s="263" t="s">
        <v>210</v>
      </c>
      <c r="G23" s="263" t="s">
        <v>480</v>
      </c>
      <c r="H23" s="263" t="s">
        <v>481</v>
      </c>
      <c r="I23" s="263" t="s">
        <v>482</v>
      </c>
      <c r="J23" s="263" t="s">
        <v>483</v>
      </c>
      <c r="K23" s="263" t="s">
        <v>484</v>
      </c>
      <c r="L23" s="263" t="s">
        <v>485</v>
      </c>
      <c r="M23" s="263" t="s">
        <v>486</v>
      </c>
      <c r="N23" s="263" t="s">
        <v>487</v>
      </c>
      <c r="O23" s="263" t="s">
        <v>488</v>
      </c>
      <c r="P23" s="263" t="s">
        <v>489</v>
      </c>
      <c r="Q23" s="264"/>
      <c r="R23" s="265" t="s">
        <v>490</v>
      </c>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7"/>
      <c r="AV23" s="264"/>
      <c r="AW23" s="265" t="s">
        <v>491</v>
      </c>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7"/>
      <c r="CA23" s="268"/>
    </row>
    <row r="24" spans="2:79" s="269" customFormat="1" ht="45" customHeight="1">
      <c r="B24" s="1081"/>
      <c r="C24" s="270"/>
      <c r="D24" s="270"/>
      <c r="E24" s="270"/>
      <c r="F24" s="270"/>
      <c r="G24" s="270"/>
      <c r="H24" s="270"/>
      <c r="I24" s="270"/>
      <c r="J24" s="270"/>
      <c r="K24" s="270"/>
      <c r="L24" s="270"/>
      <c r="M24" s="270"/>
      <c r="N24" s="270"/>
      <c r="O24" s="270"/>
      <c r="P24" s="270"/>
      <c r="Q24" s="268"/>
      <c r="R24" s="271">
        <v>2011</v>
      </c>
      <c r="S24" s="271">
        <v>2012</v>
      </c>
      <c r="T24" s="271">
        <v>2013</v>
      </c>
      <c r="U24" s="271">
        <v>2014</v>
      </c>
      <c r="V24" s="271">
        <v>2015</v>
      </c>
      <c r="W24" s="271">
        <v>2016</v>
      </c>
      <c r="X24" s="271">
        <v>2017</v>
      </c>
      <c r="Y24" s="271">
        <v>2018</v>
      </c>
      <c r="Z24" s="271">
        <v>2019</v>
      </c>
      <c r="AA24" s="271">
        <v>2020</v>
      </c>
      <c r="AB24" s="271">
        <v>2021</v>
      </c>
      <c r="AC24" s="271">
        <v>2022</v>
      </c>
      <c r="AD24" s="271">
        <v>2023</v>
      </c>
      <c r="AE24" s="271">
        <v>2024</v>
      </c>
      <c r="AF24" s="271">
        <v>2025</v>
      </c>
      <c r="AG24" s="271">
        <v>2026</v>
      </c>
      <c r="AH24" s="271">
        <v>2027</v>
      </c>
      <c r="AI24" s="271">
        <v>2028</v>
      </c>
      <c r="AJ24" s="271">
        <v>2029</v>
      </c>
      <c r="AK24" s="271">
        <v>2030</v>
      </c>
      <c r="AL24" s="271">
        <v>2031</v>
      </c>
      <c r="AM24" s="271">
        <v>2032</v>
      </c>
      <c r="AN24" s="271">
        <v>2033</v>
      </c>
      <c r="AO24" s="271">
        <v>2034</v>
      </c>
      <c r="AP24" s="271">
        <v>2035</v>
      </c>
      <c r="AQ24" s="271">
        <v>2036</v>
      </c>
      <c r="AR24" s="271">
        <v>2037</v>
      </c>
      <c r="AS24" s="271">
        <v>2038</v>
      </c>
      <c r="AT24" s="271">
        <v>2039</v>
      </c>
      <c r="AU24" s="271">
        <v>2040</v>
      </c>
      <c r="AV24" s="268"/>
      <c r="AW24" s="271">
        <v>2011</v>
      </c>
      <c r="AX24" s="271">
        <v>2012</v>
      </c>
      <c r="AY24" s="271">
        <v>2013</v>
      </c>
      <c r="AZ24" s="271">
        <v>2014</v>
      </c>
      <c r="BA24" s="271">
        <v>2015</v>
      </c>
      <c r="BB24" s="271">
        <v>2016</v>
      </c>
      <c r="BC24" s="271">
        <v>2017</v>
      </c>
      <c r="BD24" s="271">
        <v>2018</v>
      </c>
      <c r="BE24" s="271">
        <v>2019</v>
      </c>
      <c r="BF24" s="271">
        <v>2020</v>
      </c>
      <c r="BG24" s="271">
        <v>2021</v>
      </c>
      <c r="BH24" s="271">
        <v>2022</v>
      </c>
      <c r="BI24" s="271">
        <v>2023</v>
      </c>
      <c r="BJ24" s="271">
        <v>2024</v>
      </c>
      <c r="BK24" s="271">
        <v>2025</v>
      </c>
      <c r="BL24" s="271">
        <v>2026</v>
      </c>
      <c r="BM24" s="271">
        <v>2027</v>
      </c>
      <c r="BN24" s="271">
        <v>2028</v>
      </c>
      <c r="BO24" s="271">
        <v>2029</v>
      </c>
      <c r="BP24" s="271">
        <v>2030</v>
      </c>
      <c r="BQ24" s="271">
        <v>2031</v>
      </c>
      <c r="BR24" s="271">
        <v>2032</v>
      </c>
      <c r="BS24" s="271">
        <v>2033</v>
      </c>
      <c r="BT24" s="271">
        <v>2034</v>
      </c>
      <c r="BU24" s="271">
        <v>2035</v>
      </c>
      <c r="BV24" s="271">
        <v>2036</v>
      </c>
      <c r="BW24" s="271">
        <v>2037</v>
      </c>
      <c r="BX24" s="271">
        <v>2038</v>
      </c>
      <c r="BY24" s="271">
        <v>2039</v>
      </c>
      <c r="BZ24" s="271">
        <v>2040</v>
      </c>
      <c r="CA24" s="268"/>
    </row>
    <row r="25" spans="2:79" s="17" customFormat="1" ht="15.6">
      <c r="B25" s="272">
        <v>1</v>
      </c>
      <c r="C25" s="177" t="s">
        <v>670</v>
      </c>
      <c r="D25" s="177" t="s">
        <v>671</v>
      </c>
      <c r="E25" s="177" t="s">
        <v>2</v>
      </c>
      <c r="F25" s="177" t="s">
        <v>672</v>
      </c>
      <c r="G25" s="177" t="s">
        <v>29</v>
      </c>
      <c r="H25" s="177" t="s">
        <v>673</v>
      </c>
      <c r="I25" s="177">
        <v>2011</v>
      </c>
      <c r="J25" s="177"/>
      <c r="K25" s="177" t="s">
        <v>681</v>
      </c>
      <c r="L25" s="177"/>
      <c r="M25" s="177" t="s">
        <v>682</v>
      </c>
      <c r="N25" s="177">
        <v>186</v>
      </c>
      <c r="O25" s="678">
        <v>35.432726840000001</v>
      </c>
      <c r="P25" s="678">
        <v>41597.63551</v>
      </c>
      <c r="Q25" s="177"/>
      <c r="R25" s="678">
        <v>18.2608</v>
      </c>
      <c r="S25" s="678">
        <v>18.2608</v>
      </c>
      <c r="T25" s="678">
        <v>18.2608</v>
      </c>
      <c r="U25" s="678">
        <v>5.7472300000000001</v>
      </c>
      <c r="V25" s="678">
        <v>0</v>
      </c>
      <c r="W25" s="678">
        <v>0</v>
      </c>
      <c r="X25" s="678">
        <v>0</v>
      </c>
      <c r="Y25" s="678">
        <v>0</v>
      </c>
      <c r="Z25" s="678">
        <v>0</v>
      </c>
      <c r="AA25" s="678">
        <v>0</v>
      </c>
      <c r="AB25" s="678">
        <v>0</v>
      </c>
      <c r="AC25" s="678">
        <v>0</v>
      </c>
      <c r="AD25" s="678">
        <v>0</v>
      </c>
      <c r="AE25" s="678">
        <v>0</v>
      </c>
      <c r="AF25" s="678">
        <v>0</v>
      </c>
      <c r="AG25" s="678">
        <v>0</v>
      </c>
      <c r="AH25" s="678">
        <v>0</v>
      </c>
      <c r="AI25" s="678">
        <v>0</v>
      </c>
      <c r="AJ25" s="678">
        <v>0</v>
      </c>
      <c r="AK25" s="678">
        <v>0</v>
      </c>
      <c r="AL25" s="678">
        <v>0</v>
      </c>
      <c r="AM25" s="678">
        <v>0</v>
      </c>
      <c r="AN25" s="678">
        <v>0</v>
      </c>
      <c r="AO25" s="678">
        <v>0</v>
      </c>
      <c r="AP25" s="678">
        <v>0</v>
      </c>
      <c r="AQ25" s="678">
        <v>0</v>
      </c>
      <c r="AR25" s="678">
        <v>0</v>
      </c>
      <c r="AS25" s="678">
        <v>0</v>
      </c>
      <c r="AT25" s="678">
        <v>0</v>
      </c>
      <c r="AU25" s="678">
        <v>0</v>
      </c>
      <c r="AV25" s="177"/>
      <c r="AW25" s="678">
        <v>21438</v>
      </c>
      <c r="AX25" s="678">
        <v>21438</v>
      </c>
      <c r="AY25" s="678">
        <v>21438</v>
      </c>
      <c r="AZ25" s="678">
        <v>10247.700000000001</v>
      </c>
      <c r="BA25" s="678">
        <v>0</v>
      </c>
      <c r="BB25" s="678">
        <v>0</v>
      </c>
      <c r="BC25" s="678">
        <v>0</v>
      </c>
      <c r="BD25" s="678">
        <v>0</v>
      </c>
      <c r="BE25" s="678">
        <v>0</v>
      </c>
      <c r="BF25" s="678">
        <v>0</v>
      </c>
      <c r="BG25" s="678">
        <v>0</v>
      </c>
      <c r="BH25" s="678">
        <v>0</v>
      </c>
      <c r="BI25" s="678">
        <v>0</v>
      </c>
      <c r="BJ25" s="678">
        <v>0</v>
      </c>
      <c r="BK25" s="678">
        <v>0</v>
      </c>
      <c r="BL25" s="678">
        <v>0</v>
      </c>
      <c r="BM25" s="678">
        <v>0</v>
      </c>
      <c r="BN25" s="678">
        <v>0</v>
      </c>
      <c r="BO25" s="678">
        <v>0</v>
      </c>
      <c r="BP25" s="678">
        <v>0</v>
      </c>
      <c r="BQ25" s="678">
        <v>0</v>
      </c>
      <c r="BR25" s="678">
        <v>0</v>
      </c>
      <c r="BS25" s="678">
        <v>0</v>
      </c>
      <c r="BT25" s="678">
        <v>0</v>
      </c>
      <c r="BU25" s="678">
        <v>0</v>
      </c>
      <c r="BV25" s="678">
        <v>0</v>
      </c>
      <c r="BW25" s="678">
        <v>0</v>
      </c>
      <c r="BX25" s="678">
        <v>0</v>
      </c>
      <c r="BY25" s="678">
        <v>0</v>
      </c>
      <c r="BZ25" s="679">
        <v>0</v>
      </c>
      <c r="CA25" s="167"/>
    </row>
    <row r="26" spans="2:79" s="17" customFormat="1" ht="15.6">
      <c r="B26" s="272">
        <v>2</v>
      </c>
      <c r="C26" s="177" t="s">
        <v>670</v>
      </c>
      <c r="D26" s="177" t="s">
        <v>671</v>
      </c>
      <c r="E26" s="177" t="s">
        <v>1</v>
      </c>
      <c r="F26" s="177" t="s">
        <v>672</v>
      </c>
      <c r="G26" s="177" t="s">
        <v>29</v>
      </c>
      <c r="H26" s="177" t="s">
        <v>673</v>
      </c>
      <c r="I26" s="177">
        <v>2011</v>
      </c>
      <c r="J26" s="177"/>
      <c r="K26" s="177" t="s">
        <v>681</v>
      </c>
      <c r="L26" s="177"/>
      <c r="M26" s="177" t="s">
        <v>682</v>
      </c>
      <c r="N26" s="677">
        <v>3034</v>
      </c>
      <c r="O26" s="678">
        <v>350.09444739999998</v>
      </c>
      <c r="P26" s="678">
        <v>2495648.86</v>
      </c>
      <c r="Q26" s="177"/>
      <c r="R26" s="678">
        <v>171.607</v>
      </c>
      <c r="S26" s="678">
        <v>171.607</v>
      </c>
      <c r="T26" s="678">
        <v>171.607</v>
      </c>
      <c r="U26" s="678">
        <v>167.31100000000001</v>
      </c>
      <c r="V26" s="678">
        <v>111.193</v>
      </c>
      <c r="W26" s="678">
        <v>0</v>
      </c>
      <c r="X26" s="678">
        <v>0</v>
      </c>
      <c r="Y26" s="678">
        <v>0</v>
      </c>
      <c r="Z26" s="678">
        <v>0</v>
      </c>
      <c r="AA26" s="678">
        <v>0</v>
      </c>
      <c r="AB26" s="678">
        <v>0</v>
      </c>
      <c r="AC26" s="678">
        <v>0</v>
      </c>
      <c r="AD26" s="678">
        <v>0</v>
      </c>
      <c r="AE26" s="678">
        <v>0</v>
      </c>
      <c r="AF26" s="678">
        <v>0</v>
      </c>
      <c r="AG26" s="678">
        <v>0</v>
      </c>
      <c r="AH26" s="678">
        <v>0</v>
      </c>
      <c r="AI26" s="678">
        <v>0</v>
      </c>
      <c r="AJ26" s="678">
        <v>0</v>
      </c>
      <c r="AK26" s="678">
        <v>0</v>
      </c>
      <c r="AL26" s="678">
        <v>0</v>
      </c>
      <c r="AM26" s="678">
        <v>0</v>
      </c>
      <c r="AN26" s="678">
        <v>0</v>
      </c>
      <c r="AO26" s="678">
        <v>0</v>
      </c>
      <c r="AP26" s="678">
        <v>0</v>
      </c>
      <c r="AQ26" s="678">
        <v>0</v>
      </c>
      <c r="AR26" s="678">
        <v>0</v>
      </c>
      <c r="AS26" s="678">
        <v>0</v>
      </c>
      <c r="AT26" s="678">
        <v>0</v>
      </c>
      <c r="AU26" s="678">
        <v>0</v>
      </c>
      <c r="AV26" s="177"/>
      <c r="AW26" s="678">
        <v>1238865</v>
      </c>
      <c r="AX26" s="678">
        <v>1238865</v>
      </c>
      <c r="AY26" s="678">
        <v>1238865</v>
      </c>
      <c r="AZ26" s="678">
        <v>1235024</v>
      </c>
      <c r="BA26" s="678">
        <v>845705</v>
      </c>
      <c r="BB26" s="678">
        <v>0</v>
      </c>
      <c r="BC26" s="678">
        <v>0</v>
      </c>
      <c r="BD26" s="678">
        <v>0</v>
      </c>
      <c r="BE26" s="678">
        <v>0</v>
      </c>
      <c r="BF26" s="678">
        <v>0</v>
      </c>
      <c r="BG26" s="678">
        <v>0</v>
      </c>
      <c r="BH26" s="678">
        <v>0</v>
      </c>
      <c r="BI26" s="678">
        <v>0</v>
      </c>
      <c r="BJ26" s="678">
        <v>0</v>
      </c>
      <c r="BK26" s="678">
        <v>0</v>
      </c>
      <c r="BL26" s="678">
        <v>0</v>
      </c>
      <c r="BM26" s="678">
        <v>0</v>
      </c>
      <c r="BN26" s="678">
        <v>0</v>
      </c>
      <c r="BO26" s="678">
        <v>0</v>
      </c>
      <c r="BP26" s="678">
        <v>0</v>
      </c>
      <c r="BQ26" s="678">
        <v>0</v>
      </c>
      <c r="BR26" s="678">
        <v>0</v>
      </c>
      <c r="BS26" s="678">
        <v>0</v>
      </c>
      <c r="BT26" s="678">
        <v>0</v>
      </c>
      <c r="BU26" s="678">
        <v>0</v>
      </c>
      <c r="BV26" s="678">
        <v>0</v>
      </c>
      <c r="BW26" s="678">
        <v>0</v>
      </c>
      <c r="BX26" s="678">
        <v>0</v>
      </c>
      <c r="BY26" s="678">
        <v>0</v>
      </c>
      <c r="BZ26" s="679">
        <v>0</v>
      </c>
      <c r="CA26" s="167"/>
    </row>
    <row r="27" spans="2:79" s="17" customFormat="1" ht="16.5" customHeight="1">
      <c r="B27" s="272">
        <v>3</v>
      </c>
      <c r="C27" s="177" t="s">
        <v>670</v>
      </c>
      <c r="D27" s="177" t="s">
        <v>671</v>
      </c>
      <c r="E27" s="177" t="s">
        <v>5</v>
      </c>
      <c r="F27" s="177" t="s">
        <v>672</v>
      </c>
      <c r="G27" s="177" t="s">
        <v>29</v>
      </c>
      <c r="H27" s="177" t="s">
        <v>673</v>
      </c>
      <c r="I27" s="177">
        <v>2011</v>
      </c>
      <c r="J27" s="177"/>
      <c r="K27" s="177" t="s">
        <v>681</v>
      </c>
      <c r="L27" s="177"/>
      <c r="M27" s="177" t="s">
        <v>683</v>
      </c>
      <c r="N27" s="677">
        <v>35186</v>
      </c>
      <c r="O27" s="678">
        <v>60.805294840000002</v>
      </c>
      <c r="P27" s="678">
        <v>1087496.9480000001</v>
      </c>
      <c r="Q27" s="177"/>
      <c r="R27" s="678">
        <v>67.979600000000005</v>
      </c>
      <c r="S27" s="678">
        <v>67.979600000000005</v>
      </c>
      <c r="T27" s="678">
        <v>67.979600000000005</v>
      </c>
      <c r="U27" s="678">
        <v>67.979600000000005</v>
      </c>
      <c r="V27" s="678">
        <v>63.244500000000002</v>
      </c>
      <c r="W27" s="678">
        <v>58.0717</v>
      </c>
      <c r="X27" s="678">
        <v>46.973199999999999</v>
      </c>
      <c r="Y27" s="678">
        <v>46.667299999999997</v>
      </c>
      <c r="Z27" s="678">
        <v>56.575299999999999</v>
      </c>
      <c r="AA27" s="678">
        <v>26.837399999999999</v>
      </c>
      <c r="AB27" s="678">
        <v>3.8165399999999998</v>
      </c>
      <c r="AC27" s="678">
        <v>3.8149500000000001</v>
      </c>
      <c r="AD27" s="678">
        <v>3.8149500000000001</v>
      </c>
      <c r="AE27" s="678">
        <v>3.54095</v>
      </c>
      <c r="AF27" s="678">
        <v>3.54095</v>
      </c>
      <c r="AG27" s="678">
        <v>2.9886900000000001</v>
      </c>
      <c r="AH27" s="678">
        <v>0</v>
      </c>
      <c r="AI27" s="678">
        <v>0</v>
      </c>
      <c r="AJ27" s="678">
        <v>0</v>
      </c>
      <c r="AK27" s="678">
        <v>0</v>
      </c>
      <c r="AL27" s="678">
        <v>0</v>
      </c>
      <c r="AM27" s="678">
        <v>0</v>
      </c>
      <c r="AN27" s="678">
        <v>0</v>
      </c>
      <c r="AO27" s="678">
        <v>0</v>
      </c>
      <c r="AP27" s="678">
        <v>0</v>
      </c>
      <c r="AQ27" s="678">
        <v>0</v>
      </c>
      <c r="AR27" s="678">
        <v>0</v>
      </c>
      <c r="AS27" s="678">
        <v>0</v>
      </c>
      <c r="AT27" s="678">
        <v>0</v>
      </c>
      <c r="AU27" s="678">
        <v>0</v>
      </c>
      <c r="AV27" s="177"/>
      <c r="AW27" s="678">
        <v>1188091</v>
      </c>
      <c r="AX27" s="678">
        <v>1188091</v>
      </c>
      <c r="AY27" s="678">
        <v>1188091</v>
      </c>
      <c r="AZ27" s="678">
        <v>1188091</v>
      </c>
      <c r="BA27" s="678">
        <v>1085828</v>
      </c>
      <c r="BB27" s="678">
        <v>974110</v>
      </c>
      <c r="BC27" s="678">
        <v>734417</v>
      </c>
      <c r="BD27" s="678">
        <v>731737</v>
      </c>
      <c r="BE27" s="678">
        <v>945719</v>
      </c>
      <c r="BF27" s="678">
        <v>303473</v>
      </c>
      <c r="BG27" s="678">
        <v>109271</v>
      </c>
      <c r="BH27" s="678">
        <v>96188</v>
      </c>
      <c r="BI27" s="678">
        <v>96188</v>
      </c>
      <c r="BJ27" s="678">
        <v>71038.899999999994</v>
      </c>
      <c r="BK27" s="678">
        <v>71038.899999999994</v>
      </c>
      <c r="BL27" s="678">
        <v>64546.5</v>
      </c>
      <c r="BM27" s="678">
        <v>0</v>
      </c>
      <c r="BN27" s="678">
        <v>0</v>
      </c>
      <c r="BO27" s="678">
        <v>0</v>
      </c>
      <c r="BP27" s="678">
        <v>0</v>
      </c>
      <c r="BQ27" s="678">
        <v>0</v>
      </c>
      <c r="BR27" s="678">
        <v>0</v>
      </c>
      <c r="BS27" s="678">
        <v>0</v>
      </c>
      <c r="BT27" s="678">
        <v>0</v>
      </c>
      <c r="BU27" s="678">
        <v>0</v>
      </c>
      <c r="BV27" s="678">
        <v>0</v>
      </c>
      <c r="BW27" s="678">
        <v>0</v>
      </c>
      <c r="BX27" s="678">
        <v>0</v>
      </c>
      <c r="BY27" s="678">
        <v>0</v>
      </c>
      <c r="BZ27" s="679">
        <v>0</v>
      </c>
      <c r="CA27" s="167"/>
    </row>
    <row r="28" spans="2:79" s="17" customFormat="1" ht="15.6">
      <c r="B28" s="272">
        <v>4</v>
      </c>
      <c r="C28" s="177" t="s">
        <v>670</v>
      </c>
      <c r="D28" s="177" t="s">
        <v>671</v>
      </c>
      <c r="E28" s="275" t="s">
        <v>4</v>
      </c>
      <c r="F28" s="177" t="s">
        <v>672</v>
      </c>
      <c r="G28" s="177" t="s">
        <v>29</v>
      </c>
      <c r="H28" s="177" t="s">
        <v>673</v>
      </c>
      <c r="I28" s="177">
        <v>2011</v>
      </c>
      <c r="J28" s="177"/>
      <c r="K28" s="177" t="s">
        <v>681</v>
      </c>
      <c r="L28" s="177"/>
      <c r="M28" s="177" t="s">
        <v>683</v>
      </c>
      <c r="N28" s="677">
        <v>21540</v>
      </c>
      <c r="O28" s="678">
        <v>44.017185470000001</v>
      </c>
      <c r="P28" s="678">
        <v>735082.28229999996</v>
      </c>
      <c r="Q28" s="177"/>
      <c r="R28" s="678">
        <v>49.745899999999999</v>
      </c>
      <c r="S28" s="678">
        <v>49.745899999999999</v>
      </c>
      <c r="T28" s="678">
        <v>49.745899999999999</v>
      </c>
      <c r="U28" s="678">
        <v>49.745899999999999</v>
      </c>
      <c r="V28" s="678">
        <v>46.762300000000003</v>
      </c>
      <c r="W28" s="678">
        <v>43.502899999999997</v>
      </c>
      <c r="X28" s="678">
        <v>36.963700000000003</v>
      </c>
      <c r="Y28" s="678">
        <v>36.589599999999997</v>
      </c>
      <c r="Z28" s="678">
        <v>42.832599999999999</v>
      </c>
      <c r="AA28" s="678">
        <v>24.0947</v>
      </c>
      <c r="AB28" s="678">
        <v>3.1406499999999999</v>
      </c>
      <c r="AC28" s="678">
        <v>3.13889</v>
      </c>
      <c r="AD28" s="678">
        <v>3.13889</v>
      </c>
      <c r="AE28" s="678">
        <v>3.07856</v>
      </c>
      <c r="AF28" s="678">
        <v>3.07856</v>
      </c>
      <c r="AG28" s="678">
        <v>2.94048</v>
      </c>
      <c r="AH28" s="678">
        <v>0</v>
      </c>
      <c r="AI28" s="678">
        <v>0</v>
      </c>
      <c r="AJ28" s="678">
        <v>0</v>
      </c>
      <c r="AK28" s="678">
        <v>0</v>
      </c>
      <c r="AL28" s="678">
        <v>0</v>
      </c>
      <c r="AM28" s="678">
        <v>0</v>
      </c>
      <c r="AN28" s="678">
        <v>0</v>
      </c>
      <c r="AO28" s="678">
        <v>0</v>
      </c>
      <c r="AP28" s="678">
        <v>0</v>
      </c>
      <c r="AQ28" s="678">
        <v>0</v>
      </c>
      <c r="AR28" s="678">
        <v>0</v>
      </c>
      <c r="AS28" s="678">
        <v>0</v>
      </c>
      <c r="AT28" s="678">
        <v>0</v>
      </c>
      <c r="AU28" s="678">
        <v>0</v>
      </c>
      <c r="AV28" s="177"/>
      <c r="AW28" s="678">
        <v>810293</v>
      </c>
      <c r="AX28" s="678">
        <v>810293</v>
      </c>
      <c r="AY28" s="678">
        <v>810293</v>
      </c>
      <c r="AZ28" s="678">
        <v>810293</v>
      </c>
      <c r="BA28" s="678">
        <v>745857</v>
      </c>
      <c r="BB28" s="678">
        <v>675463</v>
      </c>
      <c r="BC28" s="678">
        <v>534237</v>
      </c>
      <c r="BD28" s="678">
        <v>530959</v>
      </c>
      <c r="BE28" s="678">
        <v>665790</v>
      </c>
      <c r="BF28" s="678">
        <v>261108</v>
      </c>
      <c r="BG28" s="678">
        <v>85203.6</v>
      </c>
      <c r="BH28" s="678">
        <v>70665.399999999994</v>
      </c>
      <c r="BI28" s="678">
        <v>70665.399999999994</v>
      </c>
      <c r="BJ28" s="678">
        <v>65128.5</v>
      </c>
      <c r="BK28" s="678">
        <v>65128.5</v>
      </c>
      <c r="BL28" s="678">
        <v>63505.1</v>
      </c>
      <c r="BM28" s="678">
        <v>0</v>
      </c>
      <c r="BN28" s="678">
        <v>0</v>
      </c>
      <c r="BO28" s="678">
        <v>0</v>
      </c>
      <c r="BP28" s="678">
        <v>0</v>
      </c>
      <c r="BQ28" s="678">
        <v>0</v>
      </c>
      <c r="BR28" s="678">
        <v>0</v>
      </c>
      <c r="BS28" s="678">
        <v>0</v>
      </c>
      <c r="BT28" s="678">
        <v>0</v>
      </c>
      <c r="BU28" s="678">
        <v>0</v>
      </c>
      <c r="BV28" s="678">
        <v>0</v>
      </c>
      <c r="BW28" s="678">
        <v>0</v>
      </c>
      <c r="BX28" s="678">
        <v>0</v>
      </c>
      <c r="BY28" s="678">
        <v>0</v>
      </c>
      <c r="BZ28" s="679">
        <v>0</v>
      </c>
      <c r="CA28" s="167"/>
    </row>
    <row r="29" spans="2:79" s="17" customFormat="1" ht="15.6">
      <c r="B29" s="272">
        <v>5</v>
      </c>
      <c r="C29" s="177" t="s">
        <v>670</v>
      </c>
      <c r="D29" s="177" t="s">
        <v>671</v>
      </c>
      <c r="E29" s="177" t="s">
        <v>3</v>
      </c>
      <c r="F29" s="177" t="s">
        <v>672</v>
      </c>
      <c r="G29" s="177" t="s">
        <v>29</v>
      </c>
      <c r="H29" s="177" t="s">
        <v>673</v>
      </c>
      <c r="I29" s="177">
        <v>2011</v>
      </c>
      <c r="J29" s="177"/>
      <c r="K29" s="177" t="s">
        <v>681</v>
      </c>
      <c r="L29" s="177"/>
      <c r="M29" s="177" t="s">
        <v>684</v>
      </c>
      <c r="N29" s="677">
        <v>6097</v>
      </c>
      <c r="O29" s="678">
        <v>2797.612924</v>
      </c>
      <c r="P29" s="678">
        <v>5121925.216</v>
      </c>
      <c r="Q29" s="177"/>
      <c r="R29" s="678">
        <v>1692.64</v>
      </c>
      <c r="S29" s="678">
        <v>1692.64</v>
      </c>
      <c r="T29" s="678">
        <v>1692.64</v>
      </c>
      <c r="U29" s="678">
        <v>1692.64</v>
      </c>
      <c r="V29" s="678">
        <v>1692.64</v>
      </c>
      <c r="W29" s="678">
        <v>1692.64</v>
      </c>
      <c r="X29" s="678">
        <v>1692.64</v>
      </c>
      <c r="Y29" s="678">
        <v>1692.64</v>
      </c>
      <c r="Z29" s="678">
        <v>1692.64</v>
      </c>
      <c r="AA29" s="678">
        <v>1692.64</v>
      </c>
      <c r="AB29" s="678">
        <v>1692.64</v>
      </c>
      <c r="AC29" s="678">
        <v>1692.64</v>
      </c>
      <c r="AD29" s="678">
        <v>1692.64</v>
      </c>
      <c r="AE29" s="678">
        <v>1692.64</v>
      </c>
      <c r="AF29" s="678">
        <v>1692.64</v>
      </c>
      <c r="AG29" s="678">
        <v>1692.64</v>
      </c>
      <c r="AH29" s="678">
        <v>1692.64</v>
      </c>
      <c r="AI29" s="678">
        <v>1692.64</v>
      </c>
      <c r="AJ29" s="678">
        <v>1340.95</v>
      </c>
      <c r="AK29" s="678">
        <v>0</v>
      </c>
      <c r="AL29" s="678">
        <v>0</v>
      </c>
      <c r="AM29" s="678">
        <v>0</v>
      </c>
      <c r="AN29" s="678">
        <v>0</v>
      </c>
      <c r="AO29" s="678">
        <v>0</v>
      </c>
      <c r="AP29" s="678">
        <v>0</v>
      </c>
      <c r="AQ29" s="678">
        <v>0</v>
      </c>
      <c r="AR29" s="678">
        <v>0</v>
      </c>
      <c r="AS29" s="678">
        <v>0</v>
      </c>
      <c r="AT29" s="678">
        <v>0</v>
      </c>
      <c r="AU29" s="678">
        <v>0</v>
      </c>
      <c r="AV29" s="177"/>
      <c r="AW29" s="678">
        <v>3070047</v>
      </c>
      <c r="AX29" s="678">
        <v>3070047</v>
      </c>
      <c r="AY29" s="678">
        <v>3070047</v>
      </c>
      <c r="AZ29" s="678">
        <v>3070047</v>
      </c>
      <c r="BA29" s="678">
        <v>3070047</v>
      </c>
      <c r="BB29" s="678">
        <v>3070047</v>
      </c>
      <c r="BC29" s="678">
        <v>3070047</v>
      </c>
      <c r="BD29" s="678">
        <v>3070047</v>
      </c>
      <c r="BE29" s="678">
        <v>3070047</v>
      </c>
      <c r="BF29" s="678">
        <v>3070047</v>
      </c>
      <c r="BG29" s="678">
        <v>3070047</v>
      </c>
      <c r="BH29" s="678">
        <v>3070047</v>
      </c>
      <c r="BI29" s="678">
        <v>3070047</v>
      </c>
      <c r="BJ29" s="678">
        <v>3070047</v>
      </c>
      <c r="BK29" s="678">
        <v>3070047</v>
      </c>
      <c r="BL29" s="678">
        <v>3070047</v>
      </c>
      <c r="BM29" s="678">
        <v>3070047</v>
      </c>
      <c r="BN29" s="678">
        <v>3070047</v>
      </c>
      <c r="BO29" s="678">
        <v>2755498</v>
      </c>
      <c r="BP29" s="678">
        <v>0</v>
      </c>
      <c r="BQ29" s="678">
        <v>0</v>
      </c>
      <c r="BR29" s="678">
        <v>0</v>
      </c>
      <c r="BS29" s="678">
        <v>0</v>
      </c>
      <c r="BT29" s="678">
        <v>0</v>
      </c>
      <c r="BU29" s="678">
        <v>0</v>
      </c>
      <c r="BV29" s="678">
        <v>0</v>
      </c>
      <c r="BW29" s="678">
        <v>0</v>
      </c>
      <c r="BX29" s="678">
        <v>0</v>
      </c>
      <c r="BY29" s="678">
        <v>0</v>
      </c>
      <c r="BZ29" s="679">
        <v>0</v>
      </c>
      <c r="CA29" s="167"/>
    </row>
    <row r="30" spans="2:79" s="17" customFormat="1" ht="15.6">
      <c r="B30" s="272">
        <v>6</v>
      </c>
      <c r="C30" s="177" t="s">
        <v>670</v>
      </c>
      <c r="D30" s="177" t="s">
        <v>671</v>
      </c>
      <c r="E30" s="177" t="s">
        <v>42</v>
      </c>
      <c r="F30" s="177" t="s">
        <v>672</v>
      </c>
      <c r="G30" s="177" t="s">
        <v>29</v>
      </c>
      <c r="H30" s="177" t="s">
        <v>674</v>
      </c>
      <c r="I30" s="177">
        <v>2011</v>
      </c>
      <c r="J30" s="177"/>
      <c r="K30" s="177" t="s">
        <v>681</v>
      </c>
      <c r="L30" s="177" t="s">
        <v>685</v>
      </c>
      <c r="M30" s="177" t="s">
        <v>686</v>
      </c>
      <c r="N30" s="677">
        <v>1952</v>
      </c>
      <c r="O30" s="678">
        <v>1093.1199999999999</v>
      </c>
      <c r="P30" s="678">
        <v>2830.4</v>
      </c>
      <c r="Q30" s="177"/>
      <c r="R30" s="678">
        <v>1093.1199999999999</v>
      </c>
      <c r="S30" s="678">
        <v>0</v>
      </c>
      <c r="T30" s="678">
        <v>0</v>
      </c>
      <c r="U30" s="678">
        <v>0</v>
      </c>
      <c r="V30" s="678">
        <v>0</v>
      </c>
      <c r="W30" s="678">
        <v>0</v>
      </c>
      <c r="X30" s="678">
        <v>0</v>
      </c>
      <c r="Y30" s="678">
        <v>0</v>
      </c>
      <c r="Z30" s="678">
        <v>0</v>
      </c>
      <c r="AA30" s="678">
        <v>0</v>
      </c>
      <c r="AB30" s="678">
        <v>0</v>
      </c>
      <c r="AC30" s="678">
        <v>0</v>
      </c>
      <c r="AD30" s="678">
        <v>0</v>
      </c>
      <c r="AE30" s="678">
        <v>0</v>
      </c>
      <c r="AF30" s="678">
        <v>0</v>
      </c>
      <c r="AG30" s="678">
        <v>0</v>
      </c>
      <c r="AH30" s="678">
        <v>0</v>
      </c>
      <c r="AI30" s="678">
        <v>0</v>
      </c>
      <c r="AJ30" s="678">
        <v>0</v>
      </c>
      <c r="AK30" s="678">
        <v>0</v>
      </c>
      <c r="AL30" s="678">
        <v>0</v>
      </c>
      <c r="AM30" s="678">
        <v>0</v>
      </c>
      <c r="AN30" s="678">
        <v>0</v>
      </c>
      <c r="AO30" s="678">
        <v>0</v>
      </c>
      <c r="AP30" s="678">
        <v>0</v>
      </c>
      <c r="AQ30" s="678">
        <v>0</v>
      </c>
      <c r="AR30" s="678">
        <v>0</v>
      </c>
      <c r="AS30" s="678">
        <v>0</v>
      </c>
      <c r="AT30" s="678">
        <v>0</v>
      </c>
      <c r="AU30" s="678">
        <v>0</v>
      </c>
      <c r="AV30" s="177"/>
      <c r="AW30" s="678">
        <v>2830.4</v>
      </c>
      <c r="AX30" s="678">
        <v>0</v>
      </c>
      <c r="AY30" s="678">
        <v>0</v>
      </c>
      <c r="AZ30" s="678">
        <v>0</v>
      </c>
      <c r="BA30" s="678">
        <v>0</v>
      </c>
      <c r="BB30" s="678">
        <v>0</v>
      </c>
      <c r="BC30" s="678">
        <v>0</v>
      </c>
      <c r="BD30" s="678">
        <v>0</v>
      </c>
      <c r="BE30" s="678">
        <v>0</v>
      </c>
      <c r="BF30" s="678">
        <v>0</v>
      </c>
      <c r="BG30" s="678">
        <v>0</v>
      </c>
      <c r="BH30" s="678">
        <v>0</v>
      </c>
      <c r="BI30" s="678">
        <v>0</v>
      </c>
      <c r="BJ30" s="678">
        <v>0</v>
      </c>
      <c r="BK30" s="678">
        <v>0</v>
      </c>
      <c r="BL30" s="678">
        <v>0</v>
      </c>
      <c r="BM30" s="678">
        <v>0</v>
      </c>
      <c r="BN30" s="678">
        <v>0</v>
      </c>
      <c r="BO30" s="678">
        <v>0</v>
      </c>
      <c r="BP30" s="678">
        <v>0</v>
      </c>
      <c r="BQ30" s="678">
        <v>0</v>
      </c>
      <c r="BR30" s="678">
        <v>0</v>
      </c>
      <c r="BS30" s="678">
        <v>0</v>
      </c>
      <c r="BT30" s="678">
        <v>0</v>
      </c>
      <c r="BU30" s="678">
        <v>0</v>
      </c>
      <c r="BV30" s="678">
        <v>0</v>
      </c>
      <c r="BW30" s="678">
        <v>0</v>
      </c>
      <c r="BX30" s="678">
        <v>0</v>
      </c>
      <c r="BY30" s="678">
        <v>0</v>
      </c>
      <c r="BZ30" s="679">
        <v>0</v>
      </c>
      <c r="CA30" s="167"/>
    </row>
    <row r="31" spans="2:79" s="17" customFormat="1" ht="15.6">
      <c r="B31" s="272">
        <v>7</v>
      </c>
      <c r="C31" s="177" t="s">
        <v>670</v>
      </c>
      <c r="D31" s="177" t="s">
        <v>671</v>
      </c>
      <c r="E31" s="177" t="s">
        <v>6</v>
      </c>
      <c r="F31" s="177" t="s">
        <v>672</v>
      </c>
      <c r="G31" s="177" t="s">
        <v>29</v>
      </c>
      <c r="H31" s="177" t="s">
        <v>673</v>
      </c>
      <c r="I31" s="177">
        <v>2011</v>
      </c>
      <c r="J31" s="177"/>
      <c r="K31" s="177" t="s">
        <v>681</v>
      </c>
      <c r="L31" s="177" t="s">
        <v>687</v>
      </c>
      <c r="M31" s="177" t="s">
        <v>683</v>
      </c>
      <c r="N31" s="177">
        <v>0</v>
      </c>
      <c r="O31" s="678">
        <v>0</v>
      </c>
      <c r="P31" s="678">
        <v>0</v>
      </c>
      <c r="Q31" s="177"/>
      <c r="R31" s="678">
        <v>0</v>
      </c>
      <c r="S31" s="678">
        <v>0</v>
      </c>
      <c r="T31" s="678">
        <v>0</v>
      </c>
      <c r="U31" s="678">
        <v>0</v>
      </c>
      <c r="V31" s="678">
        <v>0</v>
      </c>
      <c r="W31" s="678">
        <v>0</v>
      </c>
      <c r="X31" s="678">
        <v>0</v>
      </c>
      <c r="Y31" s="678">
        <v>0</v>
      </c>
      <c r="Z31" s="678">
        <v>0</v>
      </c>
      <c r="AA31" s="678">
        <v>0</v>
      </c>
      <c r="AB31" s="678">
        <v>0</v>
      </c>
      <c r="AC31" s="678">
        <v>0</v>
      </c>
      <c r="AD31" s="678">
        <v>0</v>
      </c>
      <c r="AE31" s="678">
        <v>0</v>
      </c>
      <c r="AF31" s="678">
        <v>0</v>
      </c>
      <c r="AG31" s="678">
        <v>0</v>
      </c>
      <c r="AH31" s="678">
        <v>0</v>
      </c>
      <c r="AI31" s="678">
        <v>0</v>
      </c>
      <c r="AJ31" s="678">
        <v>0</v>
      </c>
      <c r="AK31" s="678">
        <v>0</v>
      </c>
      <c r="AL31" s="678">
        <v>0</v>
      </c>
      <c r="AM31" s="678">
        <v>0</v>
      </c>
      <c r="AN31" s="678">
        <v>0</v>
      </c>
      <c r="AO31" s="678">
        <v>0</v>
      </c>
      <c r="AP31" s="678">
        <v>0</v>
      </c>
      <c r="AQ31" s="678">
        <v>0</v>
      </c>
      <c r="AR31" s="678">
        <v>0</v>
      </c>
      <c r="AS31" s="678">
        <v>0</v>
      </c>
      <c r="AT31" s="678">
        <v>0</v>
      </c>
      <c r="AU31" s="678">
        <v>0</v>
      </c>
      <c r="AV31" s="177"/>
      <c r="AW31" s="678">
        <v>0</v>
      </c>
      <c r="AX31" s="678">
        <v>0</v>
      </c>
      <c r="AY31" s="678">
        <v>0</v>
      </c>
      <c r="AZ31" s="678">
        <v>0</v>
      </c>
      <c r="BA31" s="678">
        <v>0</v>
      </c>
      <c r="BB31" s="678">
        <v>0</v>
      </c>
      <c r="BC31" s="678">
        <v>0</v>
      </c>
      <c r="BD31" s="678">
        <v>0</v>
      </c>
      <c r="BE31" s="678">
        <v>0</v>
      </c>
      <c r="BF31" s="678">
        <v>0</v>
      </c>
      <c r="BG31" s="678">
        <v>0</v>
      </c>
      <c r="BH31" s="678">
        <v>0</v>
      </c>
      <c r="BI31" s="678">
        <v>0</v>
      </c>
      <c r="BJ31" s="678">
        <v>0</v>
      </c>
      <c r="BK31" s="678">
        <v>0</v>
      </c>
      <c r="BL31" s="678">
        <v>0</v>
      </c>
      <c r="BM31" s="678">
        <v>0</v>
      </c>
      <c r="BN31" s="678">
        <v>0</v>
      </c>
      <c r="BO31" s="678">
        <v>0</v>
      </c>
      <c r="BP31" s="678">
        <v>0</v>
      </c>
      <c r="BQ31" s="678">
        <v>0</v>
      </c>
      <c r="BR31" s="678">
        <v>0</v>
      </c>
      <c r="BS31" s="678">
        <v>0</v>
      </c>
      <c r="BT31" s="678">
        <v>0</v>
      </c>
      <c r="BU31" s="678">
        <v>0</v>
      </c>
      <c r="BV31" s="678">
        <v>0</v>
      </c>
      <c r="BW31" s="678">
        <v>0</v>
      </c>
      <c r="BX31" s="678">
        <v>0</v>
      </c>
      <c r="BY31" s="678">
        <v>0</v>
      </c>
      <c r="BZ31" s="679">
        <v>0</v>
      </c>
      <c r="CA31" s="167"/>
    </row>
    <row r="32" spans="2:79" s="17" customFormat="1" ht="15.6">
      <c r="B32" s="272">
        <v>8</v>
      </c>
      <c r="C32" s="177" t="s">
        <v>670</v>
      </c>
      <c r="D32" s="177" t="s">
        <v>675</v>
      </c>
      <c r="E32" s="177" t="s">
        <v>676</v>
      </c>
      <c r="F32" s="177" t="s">
        <v>672</v>
      </c>
      <c r="G32" s="177" t="s">
        <v>677</v>
      </c>
      <c r="H32" s="177" t="s">
        <v>674</v>
      </c>
      <c r="I32" s="177">
        <v>2011</v>
      </c>
      <c r="J32" s="177"/>
      <c r="K32" s="177" t="s">
        <v>681</v>
      </c>
      <c r="L32" s="177" t="s">
        <v>685</v>
      </c>
      <c r="M32" s="177" t="s">
        <v>686</v>
      </c>
      <c r="N32" s="177">
        <v>0</v>
      </c>
      <c r="O32" s="678">
        <v>0</v>
      </c>
      <c r="P32" s="678">
        <v>0</v>
      </c>
      <c r="Q32" s="177"/>
      <c r="R32" s="678">
        <v>0</v>
      </c>
      <c r="S32" s="678">
        <v>0</v>
      </c>
      <c r="T32" s="678">
        <v>0</v>
      </c>
      <c r="U32" s="678">
        <v>0</v>
      </c>
      <c r="V32" s="678">
        <v>0</v>
      </c>
      <c r="W32" s="678">
        <v>0</v>
      </c>
      <c r="X32" s="678">
        <v>0</v>
      </c>
      <c r="Y32" s="678">
        <v>0</v>
      </c>
      <c r="Z32" s="678">
        <v>0</v>
      </c>
      <c r="AA32" s="678">
        <v>0</v>
      </c>
      <c r="AB32" s="678">
        <v>0</v>
      </c>
      <c r="AC32" s="678">
        <v>0</v>
      </c>
      <c r="AD32" s="678">
        <v>0</v>
      </c>
      <c r="AE32" s="678">
        <v>0</v>
      </c>
      <c r="AF32" s="678">
        <v>0</v>
      </c>
      <c r="AG32" s="678">
        <v>0</v>
      </c>
      <c r="AH32" s="678">
        <v>0</v>
      </c>
      <c r="AI32" s="678">
        <v>0</v>
      </c>
      <c r="AJ32" s="678">
        <v>0</v>
      </c>
      <c r="AK32" s="678">
        <v>0</v>
      </c>
      <c r="AL32" s="678">
        <v>0</v>
      </c>
      <c r="AM32" s="678">
        <v>0</v>
      </c>
      <c r="AN32" s="678">
        <v>0</v>
      </c>
      <c r="AO32" s="678">
        <v>0</v>
      </c>
      <c r="AP32" s="678">
        <v>0</v>
      </c>
      <c r="AQ32" s="678">
        <v>0</v>
      </c>
      <c r="AR32" s="678">
        <v>0</v>
      </c>
      <c r="AS32" s="678">
        <v>0</v>
      </c>
      <c r="AT32" s="678">
        <v>0</v>
      </c>
      <c r="AU32" s="678">
        <v>0</v>
      </c>
      <c r="AV32" s="177"/>
      <c r="AW32" s="678">
        <v>0</v>
      </c>
      <c r="AX32" s="678">
        <v>0</v>
      </c>
      <c r="AY32" s="678">
        <v>0</v>
      </c>
      <c r="AZ32" s="678">
        <v>0</v>
      </c>
      <c r="BA32" s="678">
        <v>0</v>
      </c>
      <c r="BB32" s="678">
        <v>0</v>
      </c>
      <c r="BC32" s="678">
        <v>0</v>
      </c>
      <c r="BD32" s="678">
        <v>0</v>
      </c>
      <c r="BE32" s="678">
        <v>0</v>
      </c>
      <c r="BF32" s="678">
        <v>0</v>
      </c>
      <c r="BG32" s="678">
        <v>0</v>
      </c>
      <c r="BH32" s="678">
        <v>0</v>
      </c>
      <c r="BI32" s="678">
        <v>0</v>
      </c>
      <c r="BJ32" s="678">
        <v>0</v>
      </c>
      <c r="BK32" s="678">
        <v>0</v>
      </c>
      <c r="BL32" s="678">
        <v>0</v>
      </c>
      <c r="BM32" s="678">
        <v>0</v>
      </c>
      <c r="BN32" s="678">
        <v>0</v>
      </c>
      <c r="BO32" s="678">
        <v>0</v>
      </c>
      <c r="BP32" s="678">
        <v>0</v>
      </c>
      <c r="BQ32" s="678">
        <v>0</v>
      </c>
      <c r="BR32" s="678">
        <v>0</v>
      </c>
      <c r="BS32" s="678">
        <v>0</v>
      </c>
      <c r="BT32" s="678">
        <v>0</v>
      </c>
      <c r="BU32" s="678">
        <v>0</v>
      </c>
      <c r="BV32" s="678">
        <v>0</v>
      </c>
      <c r="BW32" s="678">
        <v>0</v>
      </c>
      <c r="BX32" s="678">
        <v>0</v>
      </c>
      <c r="BY32" s="678">
        <v>0</v>
      </c>
      <c r="BZ32" s="679">
        <v>0</v>
      </c>
      <c r="CA32" s="167"/>
    </row>
    <row r="33" spans="2:79" s="17" customFormat="1" ht="15.6">
      <c r="B33" s="272">
        <v>9</v>
      </c>
      <c r="C33" s="177" t="s">
        <v>670</v>
      </c>
      <c r="D33" s="177" t="s">
        <v>675</v>
      </c>
      <c r="E33" s="177" t="s">
        <v>678</v>
      </c>
      <c r="F33" s="177" t="s">
        <v>672</v>
      </c>
      <c r="G33" s="177" t="s">
        <v>677</v>
      </c>
      <c r="H33" s="177" t="s">
        <v>674</v>
      </c>
      <c r="I33" s="177">
        <v>2011</v>
      </c>
      <c r="J33" s="177"/>
      <c r="K33" s="177" t="s">
        <v>681</v>
      </c>
      <c r="L33" s="177" t="s">
        <v>688</v>
      </c>
      <c r="M33" s="177" t="s">
        <v>689</v>
      </c>
      <c r="N33" s="177">
        <v>5</v>
      </c>
      <c r="O33" s="678">
        <v>707</v>
      </c>
      <c r="P33" s="678">
        <v>20936.34</v>
      </c>
      <c r="Q33" s="177"/>
      <c r="R33" s="678">
        <v>536.23800000000006</v>
      </c>
      <c r="S33" s="678">
        <v>0</v>
      </c>
      <c r="T33" s="678">
        <v>0</v>
      </c>
      <c r="U33" s="678">
        <v>0</v>
      </c>
      <c r="V33" s="678">
        <v>0</v>
      </c>
      <c r="W33" s="678">
        <v>0</v>
      </c>
      <c r="X33" s="678">
        <v>0</v>
      </c>
      <c r="Y33" s="678">
        <v>0</v>
      </c>
      <c r="Z33" s="678">
        <v>0</v>
      </c>
      <c r="AA33" s="678">
        <v>0</v>
      </c>
      <c r="AB33" s="678">
        <v>0</v>
      </c>
      <c r="AC33" s="678">
        <v>0</v>
      </c>
      <c r="AD33" s="678">
        <v>0</v>
      </c>
      <c r="AE33" s="678">
        <v>0</v>
      </c>
      <c r="AF33" s="678">
        <v>0</v>
      </c>
      <c r="AG33" s="678">
        <v>0</v>
      </c>
      <c r="AH33" s="678">
        <v>0</v>
      </c>
      <c r="AI33" s="678">
        <v>0</v>
      </c>
      <c r="AJ33" s="678">
        <v>0</v>
      </c>
      <c r="AK33" s="678">
        <v>0</v>
      </c>
      <c r="AL33" s="678">
        <v>0</v>
      </c>
      <c r="AM33" s="678">
        <v>0</v>
      </c>
      <c r="AN33" s="678">
        <v>0</v>
      </c>
      <c r="AO33" s="678">
        <v>0</v>
      </c>
      <c r="AP33" s="678">
        <v>0</v>
      </c>
      <c r="AQ33" s="678">
        <v>0</v>
      </c>
      <c r="AR33" s="678">
        <v>0</v>
      </c>
      <c r="AS33" s="678">
        <v>0</v>
      </c>
      <c r="AT33" s="678">
        <v>0</v>
      </c>
      <c r="AU33" s="678">
        <v>0</v>
      </c>
      <c r="AV33" s="177"/>
      <c r="AW33" s="678">
        <v>20936.3</v>
      </c>
      <c r="AX33" s="678">
        <v>0</v>
      </c>
      <c r="AY33" s="678">
        <v>0</v>
      </c>
      <c r="AZ33" s="678">
        <v>0</v>
      </c>
      <c r="BA33" s="678">
        <v>0</v>
      </c>
      <c r="BB33" s="678">
        <v>0</v>
      </c>
      <c r="BC33" s="678">
        <v>0</v>
      </c>
      <c r="BD33" s="678">
        <v>0</v>
      </c>
      <c r="BE33" s="678">
        <v>0</v>
      </c>
      <c r="BF33" s="678">
        <v>0</v>
      </c>
      <c r="BG33" s="678">
        <v>0</v>
      </c>
      <c r="BH33" s="678">
        <v>0</v>
      </c>
      <c r="BI33" s="678">
        <v>0</v>
      </c>
      <c r="BJ33" s="678">
        <v>0</v>
      </c>
      <c r="BK33" s="678">
        <v>0</v>
      </c>
      <c r="BL33" s="678">
        <v>0</v>
      </c>
      <c r="BM33" s="678">
        <v>0</v>
      </c>
      <c r="BN33" s="678">
        <v>0</v>
      </c>
      <c r="BO33" s="678">
        <v>0</v>
      </c>
      <c r="BP33" s="678">
        <v>0</v>
      </c>
      <c r="BQ33" s="678">
        <v>0</v>
      </c>
      <c r="BR33" s="678">
        <v>0</v>
      </c>
      <c r="BS33" s="678">
        <v>0</v>
      </c>
      <c r="BT33" s="678">
        <v>0</v>
      </c>
      <c r="BU33" s="678">
        <v>0</v>
      </c>
      <c r="BV33" s="678">
        <v>0</v>
      </c>
      <c r="BW33" s="678">
        <v>0</v>
      </c>
      <c r="BX33" s="678">
        <v>0</v>
      </c>
      <c r="BY33" s="678">
        <v>0</v>
      </c>
      <c r="BZ33" s="679">
        <v>0</v>
      </c>
      <c r="CA33" s="167"/>
    </row>
    <row r="34" spans="2:79" s="17" customFormat="1" ht="15.6">
      <c r="B34" s="272">
        <v>10</v>
      </c>
      <c r="C34" s="177" t="s">
        <v>670</v>
      </c>
      <c r="D34" s="177" t="s">
        <v>675</v>
      </c>
      <c r="E34" s="177" t="s">
        <v>21</v>
      </c>
      <c r="F34" s="177" t="s">
        <v>672</v>
      </c>
      <c r="G34" s="177" t="s">
        <v>677</v>
      </c>
      <c r="H34" s="177" t="s">
        <v>673</v>
      </c>
      <c r="I34" s="177">
        <v>2011</v>
      </c>
      <c r="J34" s="177"/>
      <c r="K34" s="177" t="s">
        <v>681</v>
      </c>
      <c r="L34" s="177"/>
      <c r="M34" s="177" t="s">
        <v>690</v>
      </c>
      <c r="N34" s="177">
        <v>693</v>
      </c>
      <c r="O34" s="678">
        <v>617.16584899999998</v>
      </c>
      <c r="P34" s="678">
        <v>1823667.2290000001</v>
      </c>
      <c r="Q34" s="177"/>
      <c r="R34" s="678">
        <v>660.87300000000005</v>
      </c>
      <c r="S34" s="678">
        <v>660.87300000000005</v>
      </c>
      <c r="T34" s="678">
        <v>633.21799999999996</v>
      </c>
      <c r="U34" s="678">
        <v>544.13300000000004</v>
      </c>
      <c r="V34" s="678">
        <v>543.99099999999999</v>
      </c>
      <c r="W34" s="678">
        <v>542.43299999999999</v>
      </c>
      <c r="X34" s="678">
        <v>112.095</v>
      </c>
      <c r="Y34" s="678">
        <v>110.703</v>
      </c>
      <c r="Z34" s="678">
        <v>110.703</v>
      </c>
      <c r="AA34" s="678">
        <v>110.703</v>
      </c>
      <c r="AB34" s="678">
        <v>102.024</v>
      </c>
      <c r="AC34" s="678">
        <v>102.024</v>
      </c>
      <c r="AD34" s="678">
        <v>2.0738799999999999</v>
      </c>
      <c r="AE34" s="678">
        <v>2.0738799999999999</v>
      </c>
      <c r="AF34" s="678">
        <v>2.0738799999999999</v>
      </c>
      <c r="AG34" s="678">
        <v>0</v>
      </c>
      <c r="AH34" s="678">
        <v>0</v>
      </c>
      <c r="AI34" s="678">
        <v>0</v>
      </c>
      <c r="AJ34" s="678">
        <v>0</v>
      </c>
      <c r="AK34" s="678">
        <v>0</v>
      </c>
      <c r="AL34" s="678">
        <v>0</v>
      </c>
      <c r="AM34" s="678">
        <v>0</v>
      </c>
      <c r="AN34" s="678">
        <v>0</v>
      </c>
      <c r="AO34" s="678">
        <v>0</v>
      </c>
      <c r="AP34" s="678">
        <v>0</v>
      </c>
      <c r="AQ34" s="678">
        <v>0</v>
      </c>
      <c r="AR34" s="678">
        <v>0</v>
      </c>
      <c r="AS34" s="678">
        <v>0</v>
      </c>
      <c r="AT34" s="678">
        <v>0</v>
      </c>
      <c r="AU34" s="678">
        <v>0</v>
      </c>
      <c r="AV34" s="177"/>
      <c r="AW34" s="678">
        <v>1693346</v>
      </c>
      <c r="AX34" s="678">
        <v>1693346</v>
      </c>
      <c r="AY34" s="678">
        <v>1614579</v>
      </c>
      <c r="AZ34" s="678">
        <v>1362735</v>
      </c>
      <c r="BA34" s="678">
        <v>1362338</v>
      </c>
      <c r="BB34" s="678">
        <v>1358309</v>
      </c>
      <c r="BC34" s="678">
        <v>305906</v>
      </c>
      <c r="BD34" s="678">
        <v>304862</v>
      </c>
      <c r="BE34" s="678">
        <v>304862</v>
      </c>
      <c r="BF34" s="678">
        <v>304862</v>
      </c>
      <c r="BG34" s="678">
        <v>247791</v>
      </c>
      <c r="BH34" s="678">
        <v>247791</v>
      </c>
      <c r="BI34" s="678">
        <v>1556.73</v>
      </c>
      <c r="BJ34" s="678">
        <v>1556.73</v>
      </c>
      <c r="BK34" s="678">
        <v>1556.73</v>
      </c>
      <c r="BL34" s="678">
        <v>0</v>
      </c>
      <c r="BM34" s="678">
        <v>0</v>
      </c>
      <c r="BN34" s="678">
        <v>0</v>
      </c>
      <c r="BO34" s="678">
        <v>0</v>
      </c>
      <c r="BP34" s="678">
        <v>0</v>
      </c>
      <c r="BQ34" s="678">
        <v>0</v>
      </c>
      <c r="BR34" s="678">
        <v>0</v>
      </c>
      <c r="BS34" s="678">
        <v>0</v>
      </c>
      <c r="BT34" s="678">
        <v>0</v>
      </c>
      <c r="BU34" s="678">
        <v>0</v>
      </c>
      <c r="BV34" s="678">
        <v>0</v>
      </c>
      <c r="BW34" s="678">
        <v>0</v>
      </c>
      <c r="BX34" s="678">
        <v>0</v>
      </c>
      <c r="BY34" s="678">
        <v>0</v>
      </c>
      <c r="BZ34" s="679">
        <v>0</v>
      </c>
      <c r="CA34" s="167"/>
    </row>
    <row r="35" spans="2:79" s="17" customFormat="1" ht="15.6">
      <c r="B35" s="272">
        <v>11</v>
      </c>
      <c r="C35" s="177" t="s">
        <v>670</v>
      </c>
      <c r="D35" s="177" t="s">
        <v>675</v>
      </c>
      <c r="E35" s="177" t="s">
        <v>22</v>
      </c>
      <c r="F35" s="177" t="s">
        <v>672</v>
      </c>
      <c r="G35" s="177" t="s">
        <v>677</v>
      </c>
      <c r="H35" s="177" t="s">
        <v>673</v>
      </c>
      <c r="I35" s="177">
        <v>2011</v>
      </c>
      <c r="J35" s="177"/>
      <c r="K35" s="177" t="s">
        <v>681</v>
      </c>
      <c r="L35" s="177"/>
      <c r="M35" s="177" t="s">
        <v>690</v>
      </c>
      <c r="N35" s="177">
        <v>71</v>
      </c>
      <c r="O35" s="678">
        <v>1192.218928</v>
      </c>
      <c r="P35" s="678">
        <v>6499364.0020000003</v>
      </c>
      <c r="Q35" s="177"/>
      <c r="R35" s="678">
        <v>856.61</v>
      </c>
      <c r="S35" s="678">
        <v>856.61</v>
      </c>
      <c r="T35" s="678">
        <v>856.61</v>
      </c>
      <c r="U35" s="678">
        <v>856.61</v>
      </c>
      <c r="V35" s="678">
        <v>856.61</v>
      </c>
      <c r="W35" s="678">
        <v>856.61</v>
      </c>
      <c r="X35" s="678">
        <v>856.61</v>
      </c>
      <c r="Y35" s="678">
        <v>856.61</v>
      </c>
      <c r="Z35" s="678">
        <v>788.66700000000003</v>
      </c>
      <c r="AA35" s="678">
        <v>788.66700000000003</v>
      </c>
      <c r="AB35" s="678">
        <v>201.09100000000001</v>
      </c>
      <c r="AC35" s="678">
        <v>201.09100000000001</v>
      </c>
      <c r="AD35" s="678">
        <v>201.09100000000001</v>
      </c>
      <c r="AE35" s="678">
        <v>201.09100000000001</v>
      </c>
      <c r="AF35" s="678">
        <v>0</v>
      </c>
      <c r="AG35" s="678">
        <v>0</v>
      </c>
      <c r="AH35" s="678">
        <v>0</v>
      </c>
      <c r="AI35" s="678">
        <v>0</v>
      </c>
      <c r="AJ35" s="678">
        <v>0</v>
      </c>
      <c r="AK35" s="678">
        <v>0</v>
      </c>
      <c r="AL35" s="678">
        <v>0</v>
      </c>
      <c r="AM35" s="678">
        <v>0</v>
      </c>
      <c r="AN35" s="678">
        <v>0</v>
      </c>
      <c r="AO35" s="678">
        <v>0</v>
      </c>
      <c r="AP35" s="678">
        <v>0</v>
      </c>
      <c r="AQ35" s="678">
        <v>0</v>
      </c>
      <c r="AR35" s="678">
        <v>0</v>
      </c>
      <c r="AS35" s="678">
        <v>0</v>
      </c>
      <c r="AT35" s="678">
        <v>0</v>
      </c>
      <c r="AU35" s="678">
        <v>0</v>
      </c>
      <c r="AV35" s="177"/>
      <c r="AW35" s="678">
        <v>4805916</v>
      </c>
      <c r="AX35" s="678">
        <v>4805916</v>
      </c>
      <c r="AY35" s="678">
        <v>4805916</v>
      </c>
      <c r="AZ35" s="678">
        <v>4805916</v>
      </c>
      <c r="BA35" s="678">
        <v>4805916</v>
      </c>
      <c r="BB35" s="678">
        <v>4805916</v>
      </c>
      <c r="BC35" s="678">
        <v>4805916</v>
      </c>
      <c r="BD35" s="678">
        <v>4805916</v>
      </c>
      <c r="BE35" s="678">
        <v>4504954</v>
      </c>
      <c r="BF35" s="678">
        <v>4504954</v>
      </c>
      <c r="BG35" s="678">
        <v>1115148</v>
      </c>
      <c r="BH35" s="678">
        <v>1115148</v>
      </c>
      <c r="BI35" s="678">
        <v>1115148</v>
      </c>
      <c r="BJ35" s="678">
        <v>1115148</v>
      </c>
      <c r="BK35" s="678">
        <v>0</v>
      </c>
      <c r="BL35" s="678">
        <v>0</v>
      </c>
      <c r="BM35" s="678">
        <v>0</v>
      </c>
      <c r="BN35" s="678">
        <v>0</v>
      </c>
      <c r="BO35" s="678">
        <v>0</v>
      </c>
      <c r="BP35" s="678">
        <v>0</v>
      </c>
      <c r="BQ35" s="678">
        <v>0</v>
      </c>
      <c r="BR35" s="678">
        <v>0</v>
      </c>
      <c r="BS35" s="678">
        <v>0</v>
      </c>
      <c r="BT35" s="678">
        <v>0</v>
      </c>
      <c r="BU35" s="678">
        <v>0</v>
      </c>
      <c r="BV35" s="678">
        <v>0</v>
      </c>
      <c r="BW35" s="678">
        <v>0</v>
      </c>
      <c r="BX35" s="678">
        <v>0</v>
      </c>
      <c r="BY35" s="678">
        <v>0</v>
      </c>
      <c r="BZ35" s="679">
        <v>0</v>
      </c>
      <c r="CA35" s="167"/>
    </row>
    <row r="36" spans="2:79" s="17" customFormat="1" ht="15.6">
      <c r="B36" s="272">
        <v>12</v>
      </c>
      <c r="C36" s="177" t="s">
        <v>670</v>
      </c>
      <c r="D36" s="177" t="s">
        <v>675</v>
      </c>
      <c r="E36" s="177" t="s">
        <v>20</v>
      </c>
      <c r="F36" s="177" t="s">
        <v>672</v>
      </c>
      <c r="G36" s="177" t="s">
        <v>677</v>
      </c>
      <c r="H36" s="177" t="s">
        <v>673</v>
      </c>
      <c r="I36" s="177">
        <v>2011</v>
      </c>
      <c r="J36" s="177"/>
      <c r="K36" s="177" t="s">
        <v>681</v>
      </c>
      <c r="L36" s="177" t="s">
        <v>691</v>
      </c>
      <c r="M36" s="177" t="s">
        <v>692</v>
      </c>
      <c r="N36" s="177">
        <v>5</v>
      </c>
      <c r="O36" s="678">
        <v>0</v>
      </c>
      <c r="P36" s="678">
        <v>0</v>
      </c>
      <c r="Q36" s="177"/>
      <c r="R36" s="678">
        <v>0</v>
      </c>
      <c r="S36" s="678">
        <v>0</v>
      </c>
      <c r="T36" s="678">
        <v>0</v>
      </c>
      <c r="U36" s="678">
        <v>0</v>
      </c>
      <c r="V36" s="678">
        <v>0</v>
      </c>
      <c r="W36" s="678">
        <v>0</v>
      </c>
      <c r="X36" s="678">
        <v>0</v>
      </c>
      <c r="Y36" s="678">
        <v>0</v>
      </c>
      <c r="Z36" s="678">
        <v>0</v>
      </c>
      <c r="AA36" s="678">
        <v>0</v>
      </c>
      <c r="AB36" s="678">
        <v>0</v>
      </c>
      <c r="AC36" s="678">
        <v>0</v>
      </c>
      <c r="AD36" s="678">
        <v>0</v>
      </c>
      <c r="AE36" s="678">
        <v>0</v>
      </c>
      <c r="AF36" s="678">
        <v>0</v>
      </c>
      <c r="AG36" s="678">
        <v>0</v>
      </c>
      <c r="AH36" s="678">
        <v>0</v>
      </c>
      <c r="AI36" s="678">
        <v>0</v>
      </c>
      <c r="AJ36" s="678">
        <v>0</v>
      </c>
      <c r="AK36" s="678">
        <v>0</v>
      </c>
      <c r="AL36" s="678">
        <v>0</v>
      </c>
      <c r="AM36" s="678">
        <v>0</v>
      </c>
      <c r="AN36" s="678">
        <v>0</v>
      </c>
      <c r="AO36" s="678">
        <v>0</v>
      </c>
      <c r="AP36" s="678">
        <v>0</v>
      </c>
      <c r="AQ36" s="678">
        <v>0</v>
      </c>
      <c r="AR36" s="678">
        <v>0</v>
      </c>
      <c r="AS36" s="678">
        <v>0</v>
      </c>
      <c r="AT36" s="678">
        <v>0</v>
      </c>
      <c r="AU36" s="678">
        <v>0</v>
      </c>
      <c r="AV36" s="177"/>
      <c r="AW36" s="678">
        <v>0</v>
      </c>
      <c r="AX36" s="678">
        <v>0</v>
      </c>
      <c r="AY36" s="678">
        <v>0</v>
      </c>
      <c r="AZ36" s="678">
        <v>0</v>
      </c>
      <c r="BA36" s="678">
        <v>0</v>
      </c>
      <c r="BB36" s="678">
        <v>0</v>
      </c>
      <c r="BC36" s="678">
        <v>0</v>
      </c>
      <c r="BD36" s="678">
        <v>0</v>
      </c>
      <c r="BE36" s="678">
        <v>0</v>
      </c>
      <c r="BF36" s="678">
        <v>0</v>
      </c>
      <c r="BG36" s="678">
        <v>0</v>
      </c>
      <c r="BH36" s="678">
        <v>0</v>
      </c>
      <c r="BI36" s="678">
        <v>0</v>
      </c>
      <c r="BJ36" s="678">
        <v>0</v>
      </c>
      <c r="BK36" s="678">
        <v>0</v>
      </c>
      <c r="BL36" s="678">
        <v>0</v>
      </c>
      <c r="BM36" s="678">
        <v>0</v>
      </c>
      <c r="BN36" s="678">
        <v>0</v>
      </c>
      <c r="BO36" s="678">
        <v>0</v>
      </c>
      <c r="BP36" s="678">
        <v>0</v>
      </c>
      <c r="BQ36" s="678">
        <v>0</v>
      </c>
      <c r="BR36" s="678">
        <v>0</v>
      </c>
      <c r="BS36" s="678">
        <v>0</v>
      </c>
      <c r="BT36" s="678">
        <v>0</v>
      </c>
      <c r="BU36" s="678">
        <v>0</v>
      </c>
      <c r="BV36" s="678">
        <v>0</v>
      </c>
      <c r="BW36" s="678">
        <v>0</v>
      </c>
      <c r="BX36" s="678">
        <v>0</v>
      </c>
      <c r="BY36" s="678">
        <v>0</v>
      </c>
      <c r="BZ36" s="679">
        <v>0</v>
      </c>
      <c r="CA36" s="167"/>
    </row>
    <row r="37" spans="2:79" s="17" customFormat="1" ht="15.6">
      <c r="B37" s="272">
        <v>13</v>
      </c>
      <c r="C37" s="177" t="s">
        <v>670</v>
      </c>
      <c r="D37" s="177" t="s">
        <v>679</v>
      </c>
      <c r="E37" s="177" t="s">
        <v>9</v>
      </c>
      <c r="F37" s="177" t="s">
        <v>672</v>
      </c>
      <c r="G37" s="177" t="s">
        <v>679</v>
      </c>
      <c r="H37" s="177" t="s">
        <v>674</v>
      </c>
      <c r="I37" s="177">
        <v>2011</v>
      </c>
      <c r="J37" s="177"/>
      <c r="K37" s="177" t="s">
        <v>681</v>
      </c>
      <c r="L37" s="177" t="s">
        <v>688</v>
      </c>
      <c r="M37" s="177" t="s">
        <v>689</v>
      </c>
      <c r="N37" s="177">
        <v>6</v>
      </c>
      <c r="O37" s="678">
        <v>4151</v>
      </c>
      <c r="P37" s="678">
        <v>205346.2</v>
      </c>
      <c r="Q37" s="177"/>
      <c r="R37" s="678">
        <v>3498.3</v>
      </c>
      <c r="S37" s="678">
        <v>0</v>
      </c>
      <c r="T37" s="678">
        <v>0</v>
      </c>
      <c r="U37" s="678">
        <v>0</v>
      </c>
      <c r="V37" s="678">
        <v>0</v>
      </c>
      <c r="W37" s="678">
        <v>0</v>
      </c>
      <c r="X37" s="678">
        <v>0</v>
      </c>
      <c r="Y37" s="678">
        <v>0</v>
      </c>
      <c r="Z37" s="678">
        <v>0</v>
      </c>
      <c r="AA37" s="678">
        <v>0</v>
      </c>
      <c r="AB37" s="678">
        <v>0</v>
      </c>
      <c r="AC37" s="678">
        <v>0</v>
      </c>
      <c r="AD37" s="678">
        <v>0</v>
      </c>
      <c r="AE37" s="678">
        <v>0</v>
      </c>
      <c r="AF37" s="678">
        <v>0</v>
      </c>
      <c r="AG37" s="678">
        <v>0</v>
      </c>
      <c r="AH37" s="678">
        <v>0</v>
      </c>
      <c r="AI37" s="678">
        <v>0</v>
      </c>
      <c r="AJ37" s="678">
        <v>0</v>
      </c>
      <c r="AK37" s="678">
        <v>0</v>
      </c>
      <c r="AL37" s="678">
        <v>0</v>
      </c>
      <c r="AM37" s="678">
        <v>0</v>
      </c>
      <c r="AN37" s="678">
        <v>0</v>
      </c>
      <c r="AO37" s="678">
        <v>0</v>
      </c>
      <c r="AP37" s="678">
        <v>0</v>
      </c>
      <c r="AQ37" s="678">
        <v>0</v>
      </c>
      <c r="AR37" s="678">
        <v>0</v>
      </c>
      <c r="AS37" s="678">
        <v>0</v>
      </c>
      <c r="AT37" s="678">
        <v>0</v>
      </c>
      <c r="AU37" s="678">
        <v>0</v>
      </c>
      <c r="AV37" s="177"/>
      <c r="AW37" s="678">
        <v>205346</v>
      </c>
      <c r="AX37" s="678">
        <v>0</v>
      </c>
      <c r="AY37" s="678">
        <v>0</v>
      </c>
      <c r="AZ37" s="678">
        <v>0</v>
      </c>
      <c r="BA37" s="678">
        <v>0</v>
      </c>
      <c r="BB37" s="678">
        <v>0</v>
      </c>
      <c r="BC37" s="678">
        <v>0</v>
      </c>
      <c r="BD37" s="678">
        <v>0</v>
      </c>
      <c r="BE37" s="678">
        <v>0</v>
      </c>
      <c r="BF37" s="678">
        <v>0</v>
      </c>
      <c r="BG37" s="678">
        <v>0</v>
      </c>
      <c r="BH37" s="678">
        <v>0</v>
      </c>
      <c r="BI37" s="678">
        <v>0</v>
      </c>
      <c r="BJ37" s="678">
        <v>0</v>
      </c>
      <c r="BK37" s="678">
        <v>0</v>
      </c>
      <c r="BL37" s="678">
        <v>0</v>
      </c>
      <c r="BM37" s="678">
        <v>0</v>
      </c>
      <c r="BN37" s="678">
        <v>0</v>
      </c>
      <c r="BO37" s="678">
        <v>0</v>
      </c>
      <c r="BP37" s="678">
        <v>0</v>
      </c>
      <c r="BQ37" s="678">
        <v>0</v>
      </c>
      <c r="BR37" s="678">
        <v>0</v>
      </c>
      <c r="BS37" s="678">
        <v>0</v>
      </c>
      <c r="BT37" s="678">
        <v>0</v>
      </c>
      <c r="BU37" s="678">
        <v>0</v>
      </c>
      <c r="BV37" s="678">
        <v>0</v>
      </c>
      <c r="BW37" s="678">
        <v>0</v>
      </c>
      <c r="BX37" s="678">
        <v>0</v>
      </c>
      <c r="BY37" s="678">
        <v>0</v>
      </c>
      <c r="BZ37" s="679">
        <v>0</v>
      </c>
      <c r="CA37" s="167"/>
    </row>
    <row r="38" spans="2:79" s="17" customFormat="1" ht="15.6">
      <c r="B38" s="272">
        <v>14</v>
      </c>
      <c r="C38" s="177" t="s">
        <v>670</v>
      </c>
      <c r="D38" s="177" t="s">
        <v>679</v>
      </c>
      <c r="E38" s="177" t="s">
        <v>22</v>
      </c>
      <c r="F38" s="177" t="s">
        <v>672</v>
      </c>
      <c r="G38" s="177" t="s">
        <v>679</v>
      </c>
      <c r="H38" s="177" t="s">
        <v>673</v>
      </c>
      <c r="I38" s="177">
        <v>2011</v>
      </c>
      <c r="J38" s="177"/>
      <c r="K38" s="177" t="s">
        <v>681</v>
      </c>
      <c r="L38" s="177"/>
      <c r="M38" s="177" t="s">
        <v>690</v>
      </c>
      <c r="N38" s="177">
        <v>15</v>
      </c>
      <c r="O38" s="678">
        <v>93.922466439999994</v>
      </c>
      <c r="P38" s="678">
        <v>524802.04059999995</v>
      </c>
      <c r="Q38" s="177"/>
      <c r="R38" s="678">
        <v>69.623999999999995</v>
      </c>
      <c r="S38" s="678">
        <v>69.623999999999995</v>
      </c>
      <c r="T38" s="678">
        <v>69.623999999999995</v>
      </c>
      <c r="U38" s="678">
        <v>69.623999999999995</v>
      </c>
      <c r="V38" s="678">
        <v>69.623999999999995</v>
      </c>
      <c r="W38" s="678">
        <v>69.623999999999995</v>
      </c>
      <c r="X38" s="678">
        <v>69.623999999999995</v>
      </c>
      <c r="Y38" s="678">
        <v>69.623999999999995</v>
      </c>
      <c r="Z38" s="678">
        <v>56.886899999999997</v>
      </c>
      <c r="AA38" s="678">
        <v>56.886899999999997</v>
      </c>
      <c r="AB38" s="678">
        <v>0</v>
      </c>
      <c r="AC38" s="678">
        <v>0</v>
      </c>
      <c r="AD38" s="678">
        <v>0</v>
      </c>
      <c r="AE38" s="678">
        <v>0</v>
      </c>
      <c r="AF38" s="678">
        <v>0</v>
      </c>
      <c r="AG38" s="678">
        <v>0</v>
      </c>
      <c r="AH38" s="678">
        <v>0</v>
      </c>
      <c r="AI38" s="678">
        <v>0</v>
      </c>
      <c r="AJ38" s="678">
        <v>0</v>
      </c>
      <c r="AK38" s="678">
        <v>0</v>
      </c>
      <c r="AL38" s="678">
        <v>0</v>
      </c>
      <c r="AM38" s="678">
        <v>0</v>
      </c>
      <c r="AN38" s="678">
        <v>0</v>
      </c>
      <c r="AO38" s="678">
        <v>0</v>
      </c>
      <c r="AP38" s="678">
        <v>0</v>
      </c>
      <c r="AQ38" s="678">
        <v>0</v>
      </c>
      <c r="AR38" s="678">
        <v>0</v>
      </c>
      <c r="AS38" s="678">
        <v>0</v>
      </c>
      <c r="AT38" s="678">
        <v>0</v>
      </c>
      <c r="AU38" s="678">
        <v>0</v>
      </c>
      <c r="AV38" s="177"/>
      <c r="AW38" s="678">
        <v>402527</v>
      </c>
      <c r="AX38" s="678">
        <v>402527</v>
      </c>
      <c r="AY38" s="678">
        <v>402527</v>
      </c>
      <c r="AZ38" s="678">
        <v>402527</v>
      </c>
      <c r="BA38" s="678">
        <v>402527</v>
      </c>
      <c r="BB38" s="678">
        <v>402527</v>
      </c>
      <c r="BC38" s="678">
        <v>402527</v>
      </c>
      <c r="BD38" s="678">
        <v>402527</v>
      </c>
      <c r="BE38" s="678">
        <v>357485</v>
      </c>
      <c r="BF38" s="678">
        <v>357485</v>
      </c>
      <c r="BG38" s="678">
        <v>0</v>
      </c>
      <c r="BH38" s="678">
        <v>0</v>
      </c>
      <c r="BI38" s="678">
        <v>0</v>
      </c>
      <c r="BJ38" s="678">
        <v>0</v>
      </c>
      <c r="BK38" s="678">
        <v>0</v>
      </c>
      <c r="BL38" s="678">
        <v>0</v>
      </c>
      <c r="BM38" s="678">
        <v>0</v>
      </c>
      <c r="BN38" s="678">
        <v>0</v>
      </c>
      <c r="BO38" s="678">
        <v>0</v>
      </c>
      <c r="BP38" s="678">
        <v>0</v>
      </c>
      <c r="BQ38" s="678">
        <v>0</v>
      </c>
      <c r="BR38" s="678">
        <v>0</v>
      </c>
      <c r="BS38" s="678">
        <v>0</v>
      </c>
      <c r="BT38" s="678">
        <v>0</v>
      </c>
      <c r="BU38" s="678">
        <v>0</v>
      </c>
      <c r="BV38" s="678">
        <v>0</v>
      </c>
      <c r="BW38" s="678">
        <v>0</v>
      </c>
      <c r="BX38" s="678">
        <v>0</v>
      </c>
      <c r="BY38" s="678">
        <v>0</v>
      </c>
      <c r="BZ38" s="679">
        <v>0</v>
      </c>
      <c r="CA38" s="167"/>
    </row>
    <row r="39" spans="2:79" s="17" customFormat="1" ht="15.6">
      <c r="B39" s="272">
        <v>15</v>
      </c>
      <c r="C39" s="177" t="s">
        <v>670</v>
      </c>
      <c r="D39" s="177" t="s">
        <v>680</v>
      </c>
      <c r="E39" s="177" t="s">
        <v>16</v>
      </c>
      <c r="F39" s="177" t="s">
        <v>672</v>
      </c>
      <c r="G39" s="177" t="s">
        <v>677</v>
      </c>
      <c r="H39" s="177" t="s">
        <v>673</v>
      </c>
      <c r="I39" s="177">
        <v>2011</v>
      </c>
      <c r="J39" s="177"/>
      <c r="K39" s="177" t="s">
        <v>681</v>
      </c>
      <c r="L39" s="177" t="s">
        <v>693</v>
      </c>
      <c r="M39" s="177" t="s">
        <v>690</v>
      </c>
      <c r="N39" s="177">
        <v>118</v>
      </c>
      <c r="O39" s="678">
        <v>5876.3512270000001</v>
      </c>
      <c r="P39" s="678">
        <v>33885712.100000001</v>
      </c>
      <c r="Q39" s="177"/>
      <c r="R39" s="678">
        <v>3066.09</v>
      </c>
      <c r="S39" s="678">
        <v>3066.09</v>
      </c>
      <c r="T39" s="678">
        <v>3066.09</v>
      </c>
      <c r="U39" s="678">
        <v>3066.09</v>
      </c>
      <c r="V39" s="678">
        <v>3066.09</v>
      </c>
      <c r="W39" s="678">
        <v>3066.09</v>
      </c>
      <c r="X39" s="678">
        <v>3066.09</v>
      </c>
      <c r="Y39" s="678">
        <v>3066.09</v>
      </c>
      <c r="Z39" s="678">
        <v>3066.09</v>
      </c>
      <c r="AA39" s="678">
        <v>3066.09</v>
      </c>
      <c r="AB39" s="678">
        <v>3066.09</v>
      </c>
      <c r="AC39" s="678">
        <v>3066.09</v>
      </c>
      <c r="AD39" s="678">
        <v>3066.09</v>
      </c>
      <c r="AE39" s="678">
        <v>0</v>
      </c>
      <c r="AF39" s="678">
        <v>0</v>
      </c>
      <c r="AG39" s="678">
        <v>0</v>
      </c>
      <c r="AH39" s="678">
        <v>0</v>
      </c>
      <c r="AI39" s="678">
        <v>0</v>
      </c>
      <c r="AJ39" s="678">
        <v>0</v>
      </c>
      <c r="AK39" s="678">
        <v>0</v>
      </c>
      <c r="AL39" s="678">
        <v>0</v>
      </c>
      <c r="AM39" s="678">
        <v>0</v>
      </c>
      <c r="AN39" s="678">
        <v>0</v>
      </c>
      <c r="AO39" s="678">
        <v>0</v>
      </c>
      <c r="AP39" s="678">
        <v>0</v>
      </c>
      <c r="AQ39" s="678">
        <v>0</v>
      </c>
      <c r="AR39" s="678">
        <v>0</v>
      </c>
      <c r="AS39" s="678">
        <v>0</v>
      </c>
      <c r="AT39" s="678">
        <v>0</v>
      </c>
      <c r="AU39" s="678">
        <v>0</v>
      </c>
      <c r="AV39" s="177"/>
      <c r="AW39" s="678">
        <v>17700218.579999998</v>
      </c>
      <c r="AX39" s="678">
        <v>17700218.579999998</v>
      </c>
      <c r="AY39" s="678">
        <v>17700218.579999998</v>
      </c>
      <c r="AZ39" s="678">
        <v>17700218.579999998</v>
      </c>
      <c r="BA39" s="678">
        <v>17700218.579999998</v>
      </c>
      <c r="BB39" s="678">
        <v>17700218.579999998</v>
      </c>
      <c r="BC39" s="678">
        <v>17700218.579999998</v>
      </c>
      <c r="BD39" s="678">
        <v>17700218.579999998</v>
      </c>
      <c r="BE39" s="678">
        <v>17700218.579999998</v>
      </c>
      <c r="BF39" s="678">
        <v>17700218.579999998</v>
      </c>
      <c r="BG39" s="678">
        <v>17700218.579999998</v>
      </c>
      <c r="BH39" s="678">
        <v>17700218.579999998</v>
      </c>
      <c r="BI39" s="678">
        <v>17700218.579999998</v>
      </c>
      <c r="BJ39" s="678" t="s">
        <v>740</v>
      </c>
      <c r="BK39" s="678" t="s">
        <v>740</v>
      </c>
      <c r="BL39" s="678" t="s">
        <v>740</v>
      </c>
      <c r="BM39" s="678" t="s">
        <v>740</v>
      </c>
      <c r="BN39" s="678" t="s">
        <v>740</v>
      </c>
      <c r="BO39" s="678" t="s">
        <v>740</v>
      </c>
      <c r="BP39" s="678" t="s">
        <v>740</v>
      </c>
      <c r="BQ39" s="678" t="s">
        <v>740</v>
      </c>
      <c r="BR39" s="678" t="s">
        <v>740</v>
      </c>
      <c r="BS39" s="678" t="s">
        <v>740</v>
      </c>
      <c r="BT39" s="678" t="s">
        <v>740</v>
      </c>
      <c r="BU39" s="678" t="s">
        <v>740</v>
      </c>
      <c r="BV39" s="678" t="s">
        <v>740</v>
      </c>
      <c r="BW39" s="678" t="s">
        <v>740</v>
      </c>
      <c r="BX39" s="678" t="s">
        <v>740</v>
      </c>
      <c r="BY39" s="678" t="s">
        <v>740</v>
      </c>
      <c r="BZ39" s="679" t="s">
        <v>740</v>
      </c>
      <c r="CA39" s="167"/>
    </row>
    <row r="40" spans="2:79" s="17" customFormat="1" ht="15.6">
      <c r="B40" s="272">
        <v>16</v>
      </c>
      <c r="C40" s="177" t="s">
        <v>670</v>
      </c>
      <c r="D40" s="177" t="s">
        <v>680</v>
      </c>
      <c r="E40" s="177" t="s">
        <v>17</v>
      </c>
      <c r="F40" s="177" t="s">
        <v>672</v>
      </c>
      <c r="G40" s="177" t="s">
        <v>677</v>
      </c>
      <c r="H40" s="177" t="s">
        <v>673</v>
      </c>
      <c r="I40" s="177">
        <v>2011</v>
      </c>
      <c r="J40" s="177"/>
      <c r="K40" s="177" t="s">
        <v>681</v>
      </c>
      <c r="L40" s="177" t="s">
        <v>693</v>
      </c>
      <c r="M40" s="177" t="s">
        <v>690</v>
      </c>
      <c r="N40" s="177">
        <v>7</v>
      </c>
      <c r="O40" s="678">
        <v>484.6529104</v>
      </c>
      <c r="P40" s="678">
        <v>2489177.3480000002</v>
      </c>
      <c r="Q40" s="177"/>
      <c r="R40" s="678">
        <v>242.32599999999999</v>
      </c>
      <c r="S40" s="678">
        <v>242.32599999999999</v>
      </c>
      <c r="T40" s="678">
        <v>242.32599999999999</v>
      </c>
      <c r="U40" s="678">
        <v>242.32599999999999</v>
      </c>
      <c r="V40" s="678">
        <v>242.32599999999999</v>
      </c>
      <c r="W40" s="678">
        <v>242.32599999999999</v>
      </c>
      <c r="X40" s="678">
        <v>242.32599999999999</v>
      </c>
      <c r="Y40" s="678">
        <v>242.32599999999999</v>
      </c>
      <c r="Z40" s="678">
        <v>242.32599999999999</v>
      </c>
      <c r="AA40" s="678">
        <v>242.32599999999999</v>
      </c>
      <c r="AB40" s="678">
        <v>242.32599999999999</v>
      </c>
      <c r="AC40" s="678">
        <v>242.32599999999999</v>
      </c>
      <c r="AD40" s="678">
        <v>242.32599999999999</v>
      </c>
      <c r="AE40" s="678">
        <v>242.32599999999999</v>
      </c>
      <c r="AF40" s="678">
        <v>242.32599999999999</v>
      </c>
      <c r="AG40" s="678">
        <v>177.33500000000001</v>
      </c>
      <c r="AH40" s="678">
        <v>177.33500000000001</v>
      </c>
      <c r="AI40" s="678">
        <v>177.33500000000001</v>
      </c>
      <c r="AJ40" s="678">
        <v>177.33500000000001</v>
      </c>
      <c r="AK40" s="678">
        <v>177.33500000000001</v>
      </c>
      <c r="AL40" s="678">
        <v>177.33500000000001</v>
      </c>
      <c r="AM40" s="678">
        <v>177.33500000000001</v>
      </c>
      <c r="AN40" s="678">
        <v>177.33500000000001</v>
      </c>
      <c r="AO40" s="678">
        <v>177.33500000000001</v>
      </c>
      <c r="AP40" s="678">
        <v>177.33500000000001</v>
      </c>
      <c r="AQ40" s="678">
        <v>177.33500000000001</v>
      </c>
      <c r="AR40" s="678">
        <v>0</v>
      </c>
      <c r="AS40" s="678">
        <v>0</v>
      </c>
      <c r="AT40" s="678">
        <v>0</v>
      </c>
      <c r="AU40" s="678">
        <v>0</v>
      </c>
      <c r="AV40" s="177"/>
      <c r="AW40" s="678">
        <v>1244589</v>
      </c>
      <c r="AX40" s="678">
        <v>1244589</v>
      </c>
      <c r="AY40" s="678">
        <v>1244589</v>
      </c>
      <c r="AZ40" s="678">
        <v>1244589</v>
      </c>
      <c r="BA40" s="678">
        <v>1244589</v>
      </c>
      <c r="BB40" s="678">
        <v>1244589</v>
      </c>
      <c r="BC40" s="678">
        <v>1244589</v>
      </c>
      <c r="BD40" s="678">
        <v>1244589</v>
      </c>
      <c r="BE40" s="678">
        <v>1244589</v>
      </c>
      <c r="BF40" s="678">
        <v>1244589</v>
      </c>
      <c r="BG40" s="678">
        <v>1244589</v>
      </c>
      <c r="BH40" s="678">
        <v>1244589</v>
      </c>
      <c r="BI40" s="678">
        <v>1244589</v>
      </c>
      <c r="BJ40" s="678">
        <v>1244589</v>
      </c>
      <c r="BK40" s="678">
        <v>1244589</v>
      </c>
      <c r="BL40" s="678">
        <v>910795</v>
      </c>
      <c r="BM40" s="678">
        <v>910795</v>
      </c>
      <c r="BN40" s="678">
        <v>910795</v>
      </c>
      <c r="BO40" s="678">
        <v>910795</v>
      </c>
      <c r="BP40" s="678">
        <v>910795</v>
      </c>
      <c r="BQ40" s="678">
        <v>910795</v>
      </c>
      <c r="BR40" s="678">
        <v>910795</v>
      </c>
      <c r="BS40" s="678">
        <v>910795</v>
      </c>
      <c r="BT40" s="678">
        <v>910795</v>
      </c>
      <c r="BU40" s="678">
        <v>910795</v>
      </c>
      <c r="BV40" s="678">
        <v>910795</v>
      </c>
      <c r="BW40" s="678">
        <v>0</v>
      </c>
      <c r="BX40" s="678">
        <v>0</v>
      </c>
      <c r="BY40" s="678">
        <v>0</v>
      </c>
      <c r="BZ40" s="679">
        <v>0</v>
      </c>
      <c r="CA40" s="167"/>
    </row>
    <row r="41" spans="2:79" s="17" customFormat="1" ht="15.6">
      <c r="B41" s="273" t="s">
        <v>492</v>
      </c>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7"/>
      <c r="CA41" s="167"/>
    </row>
  </sheetData>
  <mergeCells count="1">
    <mergeCell ref="B23:B24"/>
  </mergeCells>
  <hyperlinks>
    <hyperlink ref="H19" location="Table_4_a.__2011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56"/>
  <sheetViews>
    <sheetView topLeftCell="AE1" zoomScale="40" zoomScaleNormal="40" workbookViewId="0">
      <selection activeCell="C15" sqref="C15"/>
    </sheetView>
  </sheetViews>
  <sheetFormatPr defaultColWidth="9.109375" defaultRowHeight="14.4"/>
  <cols>
    <col min="1" max="1" width="9.109375" style="12"/>
    <col min="2" max="2" width="13.33203125" style="12" customWidth="1"/>
    <col min="3" max="3" width="10.88671875" style="12" customWidth="1"/>
    <col min="4" max="4" width="40.109375" style="12" bestFit="1" customWidth="1"/>
    <col min="5" max="5" width="75.88671875" style="12" bestFit="1" customWidth="1"/>
    <col min="6" max="7" width="9.109375" style="12"/>
    <col min="8" max="8" width="14.5546875" style="12" customWidth="1"/>
    <col min="9" max="9" width="24.109375" style="12" bestFit="1"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36" width="11.33203125" style="12" bestFit="1" customWidth="1"/>
    <col min="37" max="37" width="9.44140625" style="12" bestFit="1" customWidth="1"/>
    <col min="38" max="47" width="9.33203125" style="12" bestFit="1" customWidth="1"/>
    <col min="48" max="48" width="9.109375" style="12"/>
    <col min="49" max="68" width="15.6640625" style="12" bestFit="1" customWidth="1"/>
    <col min="69" max="69" width="13.6640625" style="12" bestFit="1" customWidth="1"/>
    <col min="70" max="70" width="12.441406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22.5" customHeight="1">
      <c r="D17" s="122"/>
    </row>
    <row r="18" spans="2:79" ht="23.25" customHeight="1">
      <c r="B18" s="195" t="s">
        <v>575</v>
      </c>
      <c r="C18" s="195"/>
      <c r="D18" s="92"/>
      <c r="G18" s="615" t="s">
        <v>597</v>
      </c>
    </row>
    <row r="19" spans="2:79" ht="23.25" customHeight="1">
      <c r="B19" s="650" t="s">
        <v>523</v>
      </c>
      <c r="C19" s="639"/>
      <c r="D19" s="639"/>
      <c r="E19" s="639"/>
      <c r="F19" s="639"/>
      <c r="G19" s="639"/>
      <c r="H19" s="639"/>
      <c r="I19" s="639"/>
      <c r="J19" s="639"/>
      <c r="K19" s="639"/>
      <c r="L19" s="639"/>
      <c r="M19" s="639"/>
      <c r="N19" s="639"/>
      <c r="O19" s="639"/>
      <c r="P19" s="639"/>
    </row>
    <row r="20" spans="2:79" ht="23.25" customHeight="1">
      <c r="B20" s="650" t="s">
        <v>521</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t="s">
        <v>670</v>
      </c>
      <c r="D24" s="177" t="s">
        <v>675</v>
      </c>
      <c r="E24" s="177" t="s">
        <v>21</v>
      </c>
      <c r="F24" s="177" t="s">
        <v>672</v>
      </c>
      <c r="G24" s="177" t="s">
        <v>694</v>
      </c>
      <c r="H24" s="177" t="s">
        <v>673</v>
      </c>
      <c r="I24" s="177">
        <v>2012</v>
      </c>
      <c r="J24" s="177"/>
      <c r="K24" s="177" t="s">
        <v>699</v>
      </c>
      <c r="L24" s="177"/>
      <c r="M24" s="177" t="s">
        <v>690</v>
      </c>
      <c r="N24" s="177">
        <v>662</v>
      </c>
      <c r="O24" s="678">
        <v>607.62472679999996</v>
      </c>
      <c r="P24" s="678">
        <v>1079788.548</v>
      </c>
      <c r="Q24" s="177"/>
      <c r="R24" s="678">
        <v>0</v>
      </c>
      <c r="S24" s="678">
        <v>549.89858849999996</v>
      </c>
      <c r="T24" s="678">
        <v>549.89859000000001</v>
      </c>
      <c r="U24" s="678">
        <v>533.83344</v>
      </c>
      <c r="V24" s="678">
        <v>467.47813000000002</v>
      </c>
      <c r="W24" s="678">
        <v>467.47813000000002</v>
      </c>
      <c r="X24" s="678">
        <v>135.90649999999999</v>
      </c>
      <c r="Y24" s="678">
        <v>135.90649999999999</v>
      </c>
      <c r="Z24" s="678">
        <v>135.76406</v>
      </c>
      <c r="AA24" s="678">
        <v>135.76406</v>
      </c>
      <c r="AB24" s="678">
        <v>135.76406</v>
      </c>
      <c r="AC24" s="678">
        <v>126.67314</v>
      </c>
      <c r="AD24" s="678">
        <v>126.67314</v>
      </c>
      <c r="AE24" s="678">
        <v>0</v>
      </c>
      <c r="AF24" s="678">
        <v>0</v>
      </c>
      <c r="AG24" s="678">
        <v>0</v>
      </c>
      <c r="AH24" s="678">
        <v>0</v>
      </c>
      <c r="AI24" s="678">
        <v>0</v>
      </c>
      <c r="AJ24" s="678">
        <v>0</v>
      </c>
      <c r="AK24" s="678">
        <v>0</v>
      </c>
      <c r="AL24" s="678">
        <v>0</v>
      </c>
      <c r="AM24" s="678">
        <v>0</v>
      </c>
      <c r="AN24" s="678">
        <v>0</v>
      </c>
      <c r="AO24" s="678">
        <v>0</v>
      </c>
      <c r="AP24" s="678">
        <v>0</v>
      </c>
      <c r="AQ24" s="678">
        <v>0</v>
      </c>
      <c r="AR24" s="678">
        <v>0</v>
      </c>
      <c r="AS24" s="678">
        <v>0</v>
      </c>
      <c r="AT24" s="678">
        <v>0</v>
      </c>
      <c r="AU24" s="678">
        <v>0</v>
      </c>
      <c r="AV24" s="177"/>
      <c r="AW24" s="678">
        <v>0</v>
      </c>
      <c r="AX24" s="678">
        <v>1875038.3049999999</v>
      </c>
      <c r="AY24" s="678">
        <v>1875038.3049999999</v>
      </c>
      <c r="AZ24" s="678">
        <v>1817431.689</v>
      </c>
      <c r="BA24" s="678">
        <v>1557886.906</v>
      </c>
      <c r="BB24" s="678">
        <v>1557886.906</v>
      </c>
      <c r="BC24" s="678">
        <v>508602.15519999998</v>
      </c>
      <c r="BD24" s="678">
        <v>508602.15519999998</v>
      </c>
      <c r="BE24" s="678">
        <v>508459.90730000002</v>
      </c>
      <c r="BF24" s="678">
        <v>508459.90730000002</v>
      </c>
      <c r="BG24" s="678">
        <v>508459.90730000002</v>
      </c>
      <c r="BH24" s="678">
        <v>419507.32500000001</v>
      </c>
      <c r="BI24" s="678">
        <v>419507.32500000001</v>
      </c>
      <c r="BJ24" s="678">
        <v>0</v>
      </c>
      <c r="BK24" s="678">
        <v>0</v>
      </c>
      <c r="BL24" s="678">
        <v>0</v>
      </c>
      <c r="BM24" s="678">
        <v>0</v>
      </c>
      <c r="BN24" s="678">
        <v>0</v>
      </c>
      <c r="BO24" s="678">
        <v>0</v>
      </c>
      <c r="BP24" s="678">
        <v>0</v>
      </c>
      <c r="BQ24" s="678">
        <v>0</v>
      </c>
      <c r="BR24" s="678">
        <v>0</v>
      </c>
      <c r="BS24" s="678">
        <v>0</v>
      </c>
      <c r="BT24" s="678">
        <v>0</v>
      </c>
      <c r="BU24" s="678">
        <v>0</v>
      </c>
      <c r="BV24" s="678">
        <v>0</v>
      </c>
      <c r="BW24" s="678">
        <v>0</v>
      </c>
      <c r="BX24" s="678">
        <v>0</v>
      </c>
      <c r="BY24" s="678">
        <v>0</v>
      </c>
      <c r="BZ24" s="679">
        <v>0</v>
      </c>
      <c r="CA24" s="167"/>
    </row>
    <row r="25" spans="2:79" s="17" customFormat="1" ht="15.6">
      <c r="B25" s="272">
        <v>2</v>
      </c>
      <c r="C25" s="177" t="s">
        <v>670</v>
      </c>
      <c r="D25" s="177" t="s">
        <v>675</v>
      </c>
      <c r="E25" s="177" t="s">
        <v>22</v>
      </c>
      <c r="F25" s="177" t="s">
        <v>672</v>
      </c>
      <c r="G25" s="177" t="s">
        <v>694</v>
      </c>
      <c r="H25" s="177" t="s">
        <v>673</v>
      </c>
      <c r="I25" s="177">
        <v>2012</v>
      </c>
      <c r="J25" s="177"/>
      <c r="K25" s="177" t="s">
        <v>699</v>
      </c>
      <c r="L25" s="177"/>
      <c r="M25" s="177" t="s">
        <v>690</v>
      </c>
      <c r="N25" s="177">
        <v>178</v>
      </c>
      <c r="O25" s="678">
        <v>2206.7220120000002</v>
      </c>
      <c r="P25" s="678">
        <v>12768626.140000001</v>
      </c>
      <c r="Q25" s="177"/>
      <c r="R25" s="678">
        <v>0</v>
      </c>
      <c r="S25" s="678">
        <v>1659.1894830000001</v>
      </c>
      <c r="T25" s="678">
        <v>1640.4593</v>
      </c>
      <c r="U25" s="678">
        <v>1596.5565999999999</v>
      </c>
      <c r="V25" s="678">
        <v>1567.7062000000001</v>
      </c>
      <c r="W25" s="678">
        <v>1565.0146999999999</v>
      </c>
      <c r="X25" s="678">
        <v>1417.865</v>
      </c>
      <c r="Y25" s="678">
        <v>1389.8258000000001</v>
      </c>
      <c r="Z25" s="678">
        <v>1384.9793999999999</v>
      </c>
      <c r="AA25" s="678">
        <v>1329.8068000000001</v>
      </c>
      <c r="AB25" s="678">
        <v>998.82539999999995</v>
      </c>
      <c r="AC25" s="678">
        <v>969.17318999999998</v>
      </c>
      <c r="AD25" s="678">
        <v>969.17318999999998</v>
      </c>
      <c r="AE25" s="678">
        <v>490.17209000000003</v>
      </c>
      <c r="AF25" s="678">
        <v>337.01805999999999</v>
      </c>
      <c r="AG25" s="678">
        <v>337.01805999999999</v>
      </c>
      <c r="AH25" s="678">
        <v>70.966527999999997</v>
      </c>
      <c r="AI25" s="678">
        <v>63.074945</v>
      </c>
      <c r="AJ25" s="678">
        <v>63.074945</v>
      </c>
      <c r="AK25" s="678">
        <v>63.074945</v>
      </c>
      <c r="AL25" s="678">
        <v>63.074945</v>
      </c>
      <c r="AM25" s="678">
        <v>0</v>
      </c>
      <c r="AN25" s="678">
        <v>0</v>
      </c>
      <c r="AO25" s="678">
        <v>0</v>
      </c>
      <c r="AP25" s="678">
        <v>0</v>
      </c>
      <c r="AQ25" s="678">
        <v>0</v>
      </c>
      <c r="AR25" s="678">
        <v>0</v>
      </c>
      <c r="AS25" s="678">
        <v>0</v>
      </c>
      <c r="AT25" s="678">
        <v>0</v>
      </c>
      <c r="AU25" s="678">
        <v>0</v>
      </c>
      <c r="AV25" s="177"/>
      <c r="AW25" s="678">
        <v>0</v>
      </c>
      <c r="AX25" s="678">
        <v>9600470.7829999998</v>
      </c>
      <c r="AY25" s="678">
        <v>9532534.7170000002</v>
      </c>
      <c r="AZ25" s="678">
        <v>9389578.6699999999</v>
      </c>
      <c r="BA25" s="678">
        <v>9295397.3839999996</v>
      </c>
      <c r="BB25" s="678">
        <v>9282626.2809999995</v>
      </c>
      <c r="BC25" s="678">
        <v>8799101.7379999999</v>
      </c>
      <c r="BD25" s="678">
        <v>8577352.6909999996</v>
      </c>
      <c r="BE25" s="678">
        <v>8546487.8379999995</v>
      </c>
      <c r="BF25" s="678">
        <v>8314197.1720000003</v>
      </c>
      <c r="BG25" s="678">
        <v>6213056.1529999999</v>
      </c>
      <c r="BH25" s="678">
        <v>5712947.7050000001</v>
      </c>
      <c r="BI25" s="678">
        <v>5503478.0980000002</v>
      </c>
      <c r="BJ25" s="678">
        <v>2658264.466</v>
      </c>
      <c r="BK25" s="678">
        <v>2159451.3760000002</v>
      </c>
      <c r="BL25" s="678">
        <v>2159451.3760000002</v>
      </c>
      <c r="BM25" s="678">
        <v>212835.67110000001</v>
      </c>
      <c r="BN25" s="678">
        <v>196882.28</v>
      </c>
      <c r="BO25" s="678">
        <v>196882.28</v>
      </c>
      <c r="BP25" s="678">
        <v>196882.277</v>
      </c>
      <c r="BQ25" s="678">
        <v>196882.28</v>
      </c>
      <c r="BR25" s="678">
        <v>0</v>
      </c>
      <c r="BS25" s="678">
        <v>0</v>
      </c>
      <c r="BT25" s="678">
        <v>0</v>
      </c>
      <c r="BU25" s="678">
        <v>0</v>
      </c>
      <c r="BV25" s="678">
        <v>0</v>
      </c>
      <c r="BW25" s="678">
        <v>0</v>
      </c>
      <c r="BX25" s="678">
        <v>0</v>
      </c>
      <c r="BY25" s="678">
        <v>0</v>
      </c>
      <c r="BZ25" s="679">
        <v>0</v>
      </c>
      <c r="CA25" s="167"/>
    </row>
    <row r="26" spans="2:79" s="17" customFormat="1" ht="16.5" customHeight="1">
      <c r="B26" s="272">
        <v>3</v>
      </c>
      <c r="C26" s="177" t="s">
        <v>670</v>
      </c>
      <c r="D26" s="177" t="s">
        <v>675</v>
      </c>
      <c r="E26" s="177" t="s">
        <v>20</v>
      </c>
      <c r="F26" s="177" t="s">
        <v>672</v>
      </c>
      <c r="G26" s="177" t="s">
        <v>694</v>
      </c>
      <c r="H26" s="177" t="s">
        <v>673</v>
      </c>
      <c r="I26" s="177">
        <v>2012</v>
      </c>
      <c r="J26" s="177"/>
      <c r="K26" s="177" t="s">
        <v>699</v>
      </c>
      <c r="L26" s="177"/>
      <c r="M26" s="177" t="s">
        <v>692</v>
      </c>
      <c r="N26" s="177">
        <v>3</v>
      </c>
      <c r="O26" s="678">
        <v>20.656926769999998</v>
      </c>
      <c r="P26" s="678">
        <v>42022.593050000003</v>
      </c>
      <c r="Q26" s="177"/>
      <c r="R26" s="678">
        <v>0</v>
      </c>
      <c r="S26" s="678">
        <v>15.531523890000001</v>
      </c>
      <c r="T26" s="678">
        <v>15.531523999999999</v>
      </c>
      <c r="U26" s="678">
        <v>15.531523999999999</v>
      </c>
      <c r="V26" s="678">
        <v>15.531523999999999</v>
      </c>
      <c r="W26" s="678">
        <v>0</v>
      </c>
      <c r="X26" s="678">
        <v>0</v>
      </c>
      <c r="Y26" s="678">
        <v>0</v>
      </c>
      <c r="Z26" s="678">
        <v>0</v>
      </c>
      <c r="AA26" s="678">
        <v>0</v>
      </c>
      <c r="AB26" s="678">
        <v>0</v>
      </c>
      <c r="AC26" s="678">
        <v>0</v>
      </c>
      <c r="AD26" s="678">
        <v>0</v>
      </c>
      <c r="AE26" s="678">
        <v>0</v>
      </c>
      <c r="AF26" s="678">
        <v>0</v>
      </c>
      <c r="AG26" s="678">
        <v>0</v>
      </c>
      <c r="AH26" s="678">
        <v>0</v>
      </c>
      <c r="AI26" s="678">
        <v>0</v>
      </c>
      <c r="AJ26" s="678">
        <v>0</v>
      </c>
      <c r="AK26" s="678">
        <v>0</v>
      </c>
      <c r="AL26" s="678">
        <v>0</v>
      </c>
      <c r="AM26" s="678">
        <v>0</v>
      </c>
      <c r="AN26" s="678">
        <v>0</v>
      </c>
      <c r="AO26" s="678">
        <v>0</v>
      </c>
      <c r="AP26" s="678">
        <v>0</v>
      </c>
      <c r="AQ26" s="678">
        <v>0</v>
      </c>
      <c r="AR26" s="678">
        <v>0</v>
      </c>
      <c r="AS26" s="678">
        <v>0</v>
      </c>
      <c r="AT26" s="678">
        <v>0</v>
      </c>
      <c r="AU26" s="678">
        <v>0</v>
      </c>
      <c r="AV26" s="177"/>
      <c r="AW26" s="678">
        <v>0</v>
      </c>
      <c r="AX26" s="678">
        <v>75528.763389999993</v>
      </c>
      <c r="AY26" s="678">
        <v>75528.763389999993</v>
      </c>
      <c r="AZ26" s="678">
        <v>75528.763389999993</v>
      </c>
      <c r="BA26" s="678">
        <v>75528.763389999993</v>
      </c>
      <c r="BB26" s="678">
        <v>0</v>
      </c>
      <c r="BC26" s="678">
        <v>0</v>
      </c>
      <c r="BD26" s="678">
        <v>0</v>
      </c>
      <c r="BE26" s="678">
        <v>0</v>
      </c>
      <c r="BF26" s="678">
        <v>0</v>
      </c>
      <c r="BG26" s="678">
        <v>0</v>
      </c>
      <c r="BH26" s="678">
        <v>0</v>
      </c>
      <c r="BI26" s="678">
        <v>0</v>
      </c>
      <c r="BJ26" s="678">
        <v>0</v>
      </c>
      <c r="BK26" s="678">
        <v>0</v>
      </c>
      <c r="BL26" s="678">
        <v>0</v>
      </c>
      <c r="BM26" s="678">
        <v>0</v>
      </c>
      <c r="BN26" s="678">
        <v>0</v>
      </c>
      <c r="BO26" s="678">
        <v>0</v>
      </c>
      <c r="BP26" s="678">
        <v>0</v>
      </c>
      <c r="BQ26" s="678">
        <v>0</v>
      </c>
      <c r="BR26" s="678">
        <v>0</v>
      </c>
      <c r="BS26" s="678">
        <v>0</v>
      </c>
      <c r="BT26" s="678">
        <v>0</v>
      </c>
      <c r="BU26" s="678">
        <v>0</v>
      </c>
      <c r="BV26" s="678">
        <v>0</v>
      </c>
      <c r="BW26" s="678">
        <v>0</v>
      </c>
      <c r="BX26" s="678">
        <v>0</v>
      </c>
      <c r="BY26" s="678">
        <v>0</v>
      </c>
      <c r="BZ26" s="679">
        <v>0</v>
      </c>
      <c r="CA26" s="167"/>
    </row>
    <row r="27" spans="2:79" s="17" customFormat="1" ht="15.6">
      <c r="B27" s="272">
        <v>4</v>
      </c>
      <c r="C27" s="177" t="s">
        <v>670</v>
      </c>
      <c r="D27" s="177" t="s">
        <v>675</v>
      </c>
      <c r="E27" s="275" t="s">
        <v>17</v>
      </c>
      <c r="F27" s="177" t="s">
        <v>672</v>
      </c>
      <c r="G27" s="177" t="s">
        <v>694</v>
      </c>
      <c r="H27" s="177" t="s">
        <v>673</v>
      </c>
      <c r="I27" s="177">
        <v>2012</v>
      </c>
      <c r="J27" s="177"/>
      <c r="K27" s="177" t="s">
        <v>699</v>
      </c>
      <c r="L27" s="177"/>
      <c r="M27" s="177" t="s">
        <v>690</v>
      </c>
      <c r="N27" s="177">
        <v>2</v>
      </c>
      <c r="O27" s="678">
        <v>0.24634259999999999</v>
      </c>
      <c r="P27" s="678">
        <v>20893.323759999999</v>
      </c>
      <c r="Q27" s="177"/>
      <c r="R27" s="678">
        <v>0</v>
      </c>
      <c r="S27" s="678">
        <v>0.18522</v>
      </c>
      <c r="T27" s="678">
        <v>0.18522</v>
      </c>
      <c r="U27" s="678">
        <v>0.18522</v>
      </c>
      <c r="V27" s="678">
        <v>0.18522</v>
      </c>
      <c r="W27" s="678">
        <v>0.18522</v>
      </c>
      <c r="X27" s="678">
        <v>0.18522</v>
      </c>
      <c r="Y27" s="678">
        <v>0.18522</v>
      </c>
      <c r="Z27" s="678">
        <v>0.18522</v>
      </c>
      <c r="AA27" s="678">
        <v>0.18522</v>
      </c>
      <c r="AB27" s="678">
        <v>0.18522</v>
      </c>
      <c r="AC27" s="678">
        <v>0.18522</v>
      </c>
      <c r="AD27" s="678">
        <v>0.18522</v>
      </c>
      <c r="AE27" s="678">
        <v>0.18522</v>
      </c>
      <c r="AF27" s="678">
        <v>0.18522</v>
      </c>
      <c r="AG27" s="678">
        <v>0</v>
      </c>
      <c r="AH27" s="678">
        <v>0</v>
      </c>
      <c r="AI27" s="678">
        <v>0</v>
      </c>
      <c r="AJ27" s="678">
        <v>0</v>
      </c>
      <c r="AK27" s="678">
        <v>0</v>
      </c>
      <c r="AL27" s="678">
        <v>0</v>
      </c>
      <c r="AM27" s="678">
        <v>0</v>
      </c>
      <c r="AN27" s="678">
        <v>0</v>
      </c>
      <c r="AO27" s="678">
        <v>0</v>
      </c>
      <c r="AP27" s="678">
        <v>0</v>
      </c>
      <c r="AQ27" s="678">
        <v>0</v>
      </c>
      <c r="AR27" s="678">
        <v>0</v>
      </c>
      <c r="AS27" s="678">
        <v>0</v>
      </c>
      <c r="AT27" s="678">
        <v>0</v>
      </c>
      <c r="AU27" s="678">
        <v>0</v>
      </c>
      <c r="AV27" s="177"/>
      <c r="AW27" s="678">
        <v>0</v>
      </c>
      <c r="AX27" s="678">
        <v>1330.84</v>
      </c>
      <c r="AY27" s="678">
        <v>1330.84</v>
      </c>
      <c r="AZ27" s="678">
        <v>1330.84</v>
      </c>
      <c r="BA27" s="678">
        <v>1330.84</v>
      </c>
      <c r="BB27" s="678">
        <v>1330.84</v>
      </c>
      <c r="BC27" s="678">
        <v>1330.84</v>
      </c>
      <c r="BD27" s="678">
        <v>1330.84</v>
      </c>
      <c r="BE27" s="678">
        <v>1330.84</v>
      </c>
      <c r="BF27" s="678">
        <v>1330.84</v>
      </c>
      <c r="BG27" s="678">
        <v>1330.84</v>
      </c>
      <c r="BH27" s="678">
        <v>1330.84</v>
      </c>
      <c r="BI27" s="678">
        <v>1330.84</v>
      </c>
      <c r="BJ27" s="678">
        <v>1330.84</v>
      </c>
      <c r="BK27" s="678">
        <v>1330.84</v>
      </c>
      <c r="BL27" s="678">
        <v>0</v>
      </c>
      <c r="BM27" s="678">
        <v>0</v>
      </c>
      <c r="BN27" s="678">
        <v>0</v>
      </c>
      <c r="BO27" s="678">
        <v>0</v>
      </c>
      <c r="BP27" s="678">
        <v>0</v>
      </c>
      <c r="BQ27" s="678">
        <v>0</v>
      </c>
      <c r="BR27" s="678">
        <v>0</v>
      </c>
      <c r="BS27" s="678">
        <v>0</v>
      </c>
      <c r="BT27" s="678">
        <v>0</v>
      </c>
      <c r="BU27" s="678">
        <v>0</v>
      </c>
      <c r="BV27" s="678">
        <v>0</v>
      </c>
      <c r="BW27" s="678">
        <v>0</v>
      </c>
      <c r="BX27" s="678">
        <v>0</v>
      </c>
      <c r="BY27" s="678">
        <v>0</v>
      </c>
      <c r="BZ27" s="679">
        <v>0</v>
      </c>
      <c r="CA27" s="167"/>
    </row>
    <row r="28" spans="2:79" s="17" customFormat="1" ht="15.6">
      <c r="B28" s="272">
        <v>5</v>
      </c>
      <c r="C28" s="177" t="s">
        <v>670</v>
      </c>
      <c r="D28" s="177" t="s">
        <v>671</v>
      </c>
      <c r="E28" s="177" t="s">
        <v>2</v>
      </c>
      <c r="F28" s="177" t="s">
        <v>672</v>
      </c>
      <c r="G28" s="177" t="s">
        <v>29</v>
      </c>
      <c r="H28" s="177" t="s">
        <v>673</v>
      </c>
      <c r="I28" s="177">
        <v>2012</v>
      </c>
      <c r="J28" s="177"/>
      <c r="K28" s="177" t="s">
        <v>699</v>
      </c>
      <c r="L28" s="177"/>
      <c r="M28" s="177" t="s">
        <v>682</v>
      </c>
      <c r="N28" s="177">
        <v>131</v>
      </c>
      <c r="O28" s="678">
        <v>25.447002210000001</v>
      </c>
      <c r="P28" s="678">
        <v>65608.512780000005</v>
      </c>
      <c r="Q28" s="177"/>
      <c r="R28" s="678">
        <v>0</v>
      </c>
      <c r="S28" s="678">
        <v>19.133084369999999</v>
      </c>
      <c r="T28" s="678">
        <v>19.133084</v>
      </c>
      <c r="U28" s="678">
        <v>19.133084</v>
      </c>
      <c r="V28" s="678">
        <v>18.79203</v>
      </c>
      <c r="W28" s="678">
        <v>0</v>
      </c>
      <c r="X28" s="678">
        <v>0</v>
      </c>
      <c r="Y28" s="678">
        <v>0</v>
      </c>
      <c r="Z28" s="678">
        <v>0</v>
      </c>
      <c r="AA28" s="678">
        <v>0</v>
      </c>
      <c r="AB28" s="678">
        <v>0</v>
      </c>
      <c r="AC28" s="678">
        <v>0</v>
      </c>
      <c r="AD28" s="678">
        <v>0</v>
      </c>
      <c r="AE28" s="678">
        <v>0</v>
      </c>
      <c r="AF28" s="678">
        <v>0</v>
      </c>
      <c r="AG28" s="678">
        <v>0</v>
      </c>
      <c r="AH28" s="678">
        <v>0</v>
      </c>
      <c r="AI28" s="678">
        <v>0</v>
      </c>
      <c r="AJ28" s="678">
        <v>0</v>
      </c>
      <c r="AK28" s="678">
        <v>0</v>
      </c>
      <c r="AL28" s="678">
        <v>0</v>
      </c>
      <c r="AM28" s="678">
        <v>0</v>
      </c>
      <c r="AN28" s="678">
        <v>0</v>
      </c>
      <c r="AO28" s="678">
        <v>0</v>
      </c>
      <c r="AP28" s="678">
        <v>0</v>
      </c>
      <c r="AQ28" s="678">
        <v>0</v>
      </c>
      <c r="AR28" s="678">
        <v>0</v>
      </c>
      <c r="AS28" s="678">
        <v>0</v>
      </c>
      <c r="AT28" s="678">
        <v>0</v>
      </c>
      <c r="AU28" s="678">
        <v>0</v>
      </c>
      <c r="AV28" s="177"/>
      <c r="AW28" s="678">
        <v>0</v>
      </c>
      <c r="AX28" s="678">
        <v>33812.339469999999</v>
      </c>
      <c r="AY28" s="678">
        <v>33812.339469999999</v>
      </c>
      <c r="AZ28" s="678">
        <v>33812.339469999999</v>
      </c>
      <c r="BA28" s="678">
        <v>33507.349829999999</v>
      </c>
      <c r="BB28" s="678">
        <v>0</v>
      </c>
      <c r="BC28" s="678">
        <v>0</v>
      </c>
      <c r="BD28" s="678">
        <v>0</v>
      </c>
      <c r="BE28" s="678">
        <v>0</v>
      </c>
      <c r="BF28" s="678">
        <v>0</v>
      </c>
      <c r="BG28" s="678">
        <v>0</v>
      </c>
      <c r="BH28" s="678">
        <v>0</v>
      </c>
      <c r="BI28" s="678">
        <v>0</v>
      </c>
      <c r="BJ28" s="678">
        <v>0</v>
      </c>
      <c r="BK28" s="678">
        <v>0</v>
      </c>
      <c r="BL28" s="678">
        <v>0</v>
      </c>
      <c r="BM28" s="678">
        <v>0</v>
      </c>
      <c r="BN28" s="678">
        <v>0</v>
      </c>
      <c r="BO28" s="678">
        <v>0</v>
      </c>
      <c r="BP28" s="678">
        <v>0</v>
      </c>
      <c r="BQ28" s="678">
        <v>0</v>
      </c>
      <c r="BR28" s="678">
        <v>0</v>
      </c>
      <c r="BS28" s="678">
        <v>0</v>
      </c>
      <c r="BT28" s="678">
        <v>0</v>
      </c>
      <c r="BU28" s="678">
        <v>0</v>
      </c>
      <c r="BV28" s="678">
        <v>0</v>
      </c>
      <c r="BW28" s="678">
        <v>0</v>
      </c>
      <c r="BX28" s="678">
        <v>0</v>
      </c>
      <c r="BY28" s="678">
        <v>0</v>
      </c>
      <c r="BZ28" s="679">
        <v>0</v>
      </c>
      <c r="CA28" s="167"/>
    </row>
    <row r="29" spans="2:79" s="17" customFormat="1" ht="15.6">
      <c r="B29" s="272">
        <v>6</v>
      </c>
      <c r="C29" s="177" t="s">
        <v>670</v>
      </c>
      <c r="D29" s="177" t="s">
        <v>671</v>
      </c>
      <c r="E29" s="177" t="s">
        <v>1</v>
      </c>
      <c r="F29" s="177" t="s">
        <v>672</v>
      </c>
      <c r="G29" s="177" t="s">
        <v>29</v>
      </c>
      <c r="H29" s="177" t="s">
        <v>673</v>
      </c>
      <c r="I29" s="177">
        <v>2012</v>
      </c>
      <c r="J29" s="177"/>
      <c r="K29" s="177" t="s">
        <v>699</v>
      </c>
      <c r="L29" s="177"/>
      <c r="M29" s="177" t="s">
        <v>682</v>
      </c>
      <c r="N29" s="177">
        <v>1671</v>
      </c>
      <c r="O29" s="678">
        <v>127.1370842</v>
      </c>
      <c r="P29" s="678">
        <v>1424424.7390000001</v>
      </c>
      <c r="Q29" s="177"/>
      <c r="R29" s="678">
        <v>0</v>
      </c>
      <c r="S29" s="678">
        <v>95.591792600000005</v>
      </c>
      <c r="T29" s="678">
        <v>95.591792999999996</v>
      </c>
      <c r="U29" s="678">
        <v>95.591792999999996</v>
      </c>
      <c r="V29" s="678">
        <v>92.955903000000006</v>
      </c>
      <c r="W29" s="678">
        <v>51.215915000000003</v>
      </c>
      <c r="X29" s="678">
        <v>0</v>
      </c>
      <c r="Y29" s="678">
        <v>0</v>
      </c>
      <c r="Z29" s="678">
        <v>0</v>
      </c>
      <c r="AA29" s="678">
        <v>0</v>
      </c>
      <c r="AB29" s="678">
        <v>0</v>
      </c>
      <c r="AC29" s="678">
        <v>0</v>
      </c>
      <c r="AD29" s="678">
        <v>0</v>
      </c>
      <c r="AE29" s="678">
        <v>0</v>
      </c>
      <c r="AF29" s="678">
        <v>0</v>
      </c>
      <c r="AG29" s="678">
        <v>0</v>
      </c>
      <c r="AH29" s="678">
        <v>0</v>
      </c>
      <c r="AI29" s="678">
        <v>0</v>
      </c>
      <c r="AJ29" s="678">
        <v>0</v>
      </c>
      <c r="AK29" s="678">
        <v>0</v>
      </c>
      <c r="AL29" s="678">
        <v>0</v>
      </c>
      <c r="AM29" s="678">
        <v>0</v>
      </c>
      <c r="AN29" s="678">
        <v>0</v>
      </c>
      <c r="AO29" s="678">
        <v>0</v>
      </c>
      <c r="AP29" s="678">
        <v>0</v>
      </c>
      <c r="AQ29" s="678">
        <v>0</v>
      </c>
      <c r="AR29" s="678">
        <v>0</v>
      </c>
      <c r="AS29" s="678">
        <v>0</v>
      </c>
      <c r="AT29" s="678">
        <v>0</v>
      </c>
      <c r="AU29" s="678">
        <v>0</v>
      </c>
      <c r="AV29" s="177"/>
      <c r="AW29" s="678">
        <v>0</v>
      </c>
      <c r="AX29" s="678">
        <v>669778.14720000001</v>
      </c>
      <c r="AY29" s="678">
        <v>669778.14720000001</v>
      </c>
      <c r="AZ29" s="678">
        <v>669778.14720000001</v>
      </c>
      <c r="BA29" s="678">
        <v>667420.99100000004</v>
      </c>
      <c r="BB29" s="678">
        <v>389534.70510000002</v>
      </c>
      <c r="BC29" s="678">
        <v>0</v>
      </c>
      <c r="BD29" s="678">
        <v>0</v>
      </c>
      <c r="BE29" s="678">
        <v>0</v>
      </c>
      <c r="BF29" s="678">
        <v>0</v>
      </c>
      <c r="BG29" s="678">
        <v>0</v>
      </c>
      <c r="BH29" s="678">
        <v>0</v>
      </c>
      <c r="BI29" s="678">
        <v>0</v>
      </c>
      <c r="BJ29" s="678">
        <v>0</v>
      </c>
      <c r="BK29" s="678">
        <v>0</v>
      </c>
      <c r="BL29" s="678">
        <v>0</v>
      </c>
      <c r="BM29" s="678">
        <v>0</v>
      </c>
      <c r="BN29" s="678">
        <v>0</v>
      </c>
      <c r="BO29" s="678">
        <v>0</v>
      </c>
      <c r="BP29" s="678">
        <v>0</v>
      </c>
      <c r="BQ29" s="678">
        <v>0</v>
      </c>
      <c r="BR29" s="678">
        <v>0</v>
      </c>
      <c r="BS29" s="678">
        <v>0</v>
      </c>
      <c r="BT29" s="678">
        <v>0</v>
      </c>
      <c r="BU29" s="678">
        <v>0</v>
      </c>
      <c r="BV29" s="678">
        <v>0</v>
      </c>
      <c r="BW29" s="678">
        <v>0</v>
      </c>
      <c r="BX29" s="678">
        <v>0</v>
      </c>
      <c r="BY29" s="678">
        <v>0</v>
      </c>
      <c r="BZ29" s="679">
        <v>0</v>
      </c>
      <c r="CA29" s="167"/>
    </row>
    <row r="30" spans="2:79" s="17" customFormat="1" ht="15.6">
      <c r="B30" s="272">
        <v>7</v>
      </c>
      <c r="C30" s="177" t="s">
        <v>670</v>
      </c>
      <c r="D30" s="177" t="s">
        <v>671</v>
      </c>
      <c r="E30" s="177" t="s">
        <v>5</v>
      </c>
      <c r="F30" s="177" t="s">
        <v>672</v>
      </c>
      <c r="G30" s="177" t="s">
        <v>29</v>
      </c>
      <c r="H30" s="177" t="s">
        <v>673</v>
      </c>
      <c r="I30" s="177">
        <v>2012</v>
      </c>
      <c r="J30" s="177"/>
      <c r="K30" s="177" t="s">
        <v>699</v>
      </c>
      <c r="L30" s="177"/>
      <c r="M30" s="177" t="s">
        <v>683</v>
      </c>
      <c r="N30" s="177">
        <v>42891</v>
      </c>
      <c r="O30" s="678">
        <v>79.578567559999996</v>
      </c>
      <c r="P30" s="678">
        <v>1181404.5859999999</v>
      </c>
      <c r="Q30" s="177"/>
      <c r="R30" s="678">
        <v>0</v>
      </c>
      <c r="S30" s="678">
        <v>59.83350944</v>
      </c>
      <c r="T30" s="678">
        <v>59.833508999999999</v>
      </c>
      <c r="U30" s="678">
        <v>59.833508999999999</v>
      </c>
      <c r="V30" s="678">
        <v>59.833508999999999</v>
      </c>
      <c r="W30" s="678">
        <v>54.766767000000002</v>
      </c>
      <c r="X30" s="678">
        <v>46.345590999999999</v>
      </c>
      <c r="Y30" s="678">
        <v>34.695833999999998</v>
      </c>
      <c r="Z30" s="678">
        <v>34.567731999999999</v>
      </c>
      <c r="AA30" s="678">
        <v>34.567731999999999</v>
      </c>
      <c r="AB30" s="678">
        <v>22.293112000000001</v>
      </c>
      <c r="AC30" s="678">
        <v>8.7219394000000001</v>
      </c>
      <c r="AD30" s="678">
        <v>8.7211736000000002</v>
      </c>
      <c r="AE30" s="678">
        <v>8.7211736000000002</v>
      </c>
      <c r="AF30" s="678">
        <v>8.5715119000000008</v>
      </c>
      <c r="AG30" s="678">
        <v>8.5715119000000008</v>
      </c>
      <c r="AH30" s="678">
        <v>8.3585470999999991</v>
      </c>
      <c r="AI30" s="678">
        <v>2.3452470999999999</v>
      </c>
      <c r="AJ30" s="678">
        <v>2.3452470999999999</v>
      </c>
      <c r="AK30" s="678">
        <v>2.3452470999999999</v>
      </c>
      <c r="AL30" s="678">
        <v>2.3452470999999999</v>
      </c>
      <c r="AM30" s="678">
        <v>0</v>
      </c>
      <c r="AN30" s="678">
        <v>0</v>
      </c>
      <c r="AO30" s="678">
        <v>0</v>
      </c>
      <c r="AP30" s="678">
        <v>0</v>
      </c>
      <c r="AQ30" s="678">
        <v>0</v>
      </c>
      <c r="AR30" s="678">
        <v>0</v>
      </c>
      <c r="AS30" s="678">
        <v>0</v>
      </c>
      <c r="AT30" s="678">
        <v>0</v>
      </c>
      <c r="AU30" s="678">
        <v>0</v>
      </c>
      <c r="AV30" s="177"/>
      <c r="AW30" s="678">
        <v>0</v>
      </c>
      <c r="AX30" s="678">
        <v>1082742.9469999999</v>
      </c>
      <c r="AY30" s="678">
        <v>1082742.9469999999</v>
      </c>
      <c r="AZ30" s="678">
        <v>1082742.9469999999</v>
      </c>
      <c r="BA30" s="678">
        <v>1082742.9469999999</v>
      </c>
      <c r="BB30" s="678">
        <v>973317.03</v>
      </c>
      <c r="BC30" s="678">
        <v>791445.7683</v>
      </c>
      <c r="BD30" s="678">
        <v>539847.18740000005</v>
      </c>
      <c r="BE30" s="678">
        <v>538725.0159</v>
      </c>
      <c r="BF30" s="678">
        <v>538725.0159</v>
      </c>
      <c r="BG30" s="678">
        <v>273631.31280000001</v>
      </c>
      <c r="BH30" s="678">
        <v>203070.1251</v>
      </c>
      <c r="BI30" s="678">
        <v>196759.03880000001</v>
      </c>
      <c r="BJ30" s="678">
        <v>196759.03880000001</v>
      </c>
      <c r="BK30" s="678">
        <v>183022.32860000001</v>
      </c>
      <c r="BL30" s="678">
        <v>183022.32860000001</v>
      </c>
      <c r="BM30" s="678">
        <v>180518.67329999999</v>
      </c>
      <c r="BN30" s="678">
        <v>50650.057999999997</v>
      </c>
      <c r="BO30" s="678">
        <v>50650.057999999997</v>
      </c>
      <c r="BP30" s="678">
        <v>50650.057800000002</v>
      </c>
      <c r="BQ30" s="678">
        <v>50650.057999999997</v>
      </c>
      <c r="BR30" s="678">
        <v>0</v>
      </c>
      <c r="BS30" s="678">
        <v>0</v>
      </c>
      <c r="BT30" s="678">
        <v>0</v>
      </c>
      <c r="BU30" s="678">
        <v>0</v>
      </c>
      <c r="BV30" s="678">
        <v>0</v>
      </c>
      <c r="BW30" s="678">
        <v>0</v>
      </c>
      <c r="BX30" s="678">
        <v>0</v>
      </c>
      <c r="BY30" s="678">
        <v>0</v>
      </c>
      <c r="BZ30" s="679">
        <v>0</v>
      </c>
      <c r="CA30" s="167"/>
    </row>
    <row r="31" spans="2:79" s="17" customFormat="1" ht="15.6">
      <c r="B31" s="272">
        <v>8</v>
      </c>
      <c r="C31" s="177" t="s">
        <v>670</v>
      </c>
      <c r="D31" s="177" t="s">
        <v>671</v>
      </c>
      <c r="E31" s="177" t="s">
        <v>4</v>
      </c>
      <c r="F31" s="177" t="s">
        <v>672</v>
      </c>
      <c r="G31" s="177" t="s">
        <v>29</v>
      </c>
      <c r="H31" s="177" t="s">
        <v>673</v>
      </c>
      <c r="I31" s="177">
        <v>2012</v>
      </c>
      <c r="J31" s="177"/>
      <c r="K31" s="177" t="s">
        <v>699</v>
      </c>
      <c r="L31" s="177"/>
      <c r="M31" s="177" t="s">
        <v>683</v>
      </c>
      <c r="N31" s="177">
        <v>1249</v>
      </c>
      <c r="O31" s="678">
        <v>12.389423409999999</v>
      </c>
      <c r="P31" s="678">
        <v>56527.205139999998</v>
      </c>
      <c r="Q31" s="177"/>
      <c r="R31" s="678">
        <v>0</v>
      </c>
      <c r="S31" s="678">
        <v>9.3153559450000003</v>
      </c>
      <c r="T31" s="678">
        <v>9.3153559000000001</v>
      </c>
      <c r="U31" s="678">
        <v>9.3153559000000001</v>
      </c>
      <c r="V31" s="678">
        <v>9.3153559000000001</v>
      </c>
      <c r="W31" s="678">
        <v>9.2760338000000004</v>
      </c>
      <c r="X31" s="678">
        <v>9.2760338000000004</v>
      </c>
      <c r="Y31" s="678">
        <v>7.9119766</v>
      </c>
      <c r="Z31" s="678">
        <v>7.8954582000000002</v>
      </c>
      <c r="AA31" s="678">
        <v>7.8954582000000002</v>
      </c>
      <c r="AB31" s="678">
        <v>7.8954582000000002</v>
      </c>
      <c r="AC31" s="678">
        <v>0.14523449999999999</v>
      </c>
      <c r="AD31" s="678">
        <v>0.1451345</v>
      </c>
      <c r="AE31" s="678">
        <v>0.1451345</v>
      </c>
      <c r="AF31" s="678">
        <v>0.13990830000000001</v>
      </c>
      <c r="AG31" s="678">
        <v>0.13990830000000001</v>
      </c>
      <c r="AH31" s="678">
        <v>0.13068540000000001</v>
      </c>
      <c r="AI31" s="678">
        <v>0</v>
      </c>
      <c r="AJ31" s="678">
        <v>0</v>
      </c>
      <c r="AK31" s="678">
        <v>0</v>
      </c>
      <c r="AL31" s="678">
        <v>0</v>
      </c>
      <c r="AM31" s="678">
        <v>0</v>
      </c>
      <c r="AN31" s="678">
        <v>0</v>
      </c>
      <c r="AO31" s="678">
        <v>0</v>
      </c>
      <c r="AP31" s="678">
        <v>0</v>
      </c>
      <c r="AQ31" s="678">
        <v>0</v>
      </c>
      <c r="AR31" s="678">
        <v>0</v>
      </c>
      <c r="AS31" s="678">
        <v>0</v>
      </c>
      <c r="AT31" s="678">
        <v>0</v>
      </c>
      <c r="AU31" s="678">
        <v>0</v>
      </c>
      <c r="AV31" s="177"/>
      <c r="AW31" s="678">
        <v>0</v>
      </c>
      <c r="AX31" s="678">
        <v>56527.205139999998</v>
      </c>
      <c r="AY31" s="678">
        <v>56527.205139999998</v>
      </c>
      <c r="AZ31" s="678">
        <v>56527.205139999998</v>
      </c>
      <c r="BA31" s="678">
        <v>56527.205139999998</v>
      </c>
      <c r="BB31" s="678">
        <v>55677.969270000001</v>
      </c>
      <c r="BC31" s="678">
        <v>55677.969270000001</v>
      </c>
      <c r="BD31" s="678">
        <v>26218.566459999998</v>
      </c>
      <c r="BE31" s="678">
        <v>26073.865389999999</v>
      </c>
      <c r="BF31" s="678">
        <v>26073.865389999999</v>
      </c>
      <c r="BG31" s="678">
        <v>26073.865389999999</v>
      </c>
      <c r="BH31" s="678">
        <v>4234.7954129999998</v>
      </c>
      <c r="BI31" s="678">
        <v>3410.509051</v>
      </c>
      <c r="BJ31" s="678">
        <v>3410.509051</v>
      </c>
      <c r="BK31" s="678">
        <v>2930.8256019999999</v>
      </c>
      <c r="BL31" s="678">
        <v>2930.8256019999999</v>
      </c>
      <c r="BM31" s="678">
        <v>2822.3995850000001</v>
      </c>
      <c r="BN31" s="678">
        <v>0</v>
      </c>
      <c r="BO31" s="678">
        <v>0</v>
      </c>
      <c r="BP31" s="678">
        <v>0</v>
      </c>
      <c r="BQ31" s="678">
        <v>0</v>
      </c>
      <c r="BR31" s="678">
        <v>0</v>
      </c>
      <c r="BS31" s="678">
        <v>0</v>
      </c>
      <c r="BT31" s="678">
        <v>0</v>
      </c>
      <c r="BU31" s="678">
        <v>0</v>
      </c>
      <c r="BV31" s="678">
        <v>0</v>
      </c>
      <c r="BW31" s="678">
        <v>0</v>
      </c>
      <c r="BX31" s="678">
        <v>0</v>
      </c>
      <c r="BY31" s="678">
        <v>0</v>
      </c>
      <c r="BZ31" s="679">
        <v>0</v>
      </c>
      <c r="CA31" s="167"/>
    </row>
    <row r="32" spans="2:79" s="17" customFormat="1" ht="15.6">
      <c r="B32" s="272">
        <v>9</v>
      </c>
      <c r="C32" s="177" t="s">
        <v>670</v>
      </c>
      <c r="D32" s="177" t="s">
        <v>671</v>
      </c>
      <c r="E32" s="177" t="s">
        <v>3</v>
      </c>
      <c r="F32" s="177" t="s">
        <v>672</v>
      </c>
      <c r="G32" s="177" t="s">
        <v>29</v>
      </c>
      <c r="H32" s="177" t="s">
        <v>673</v>
      </c>
      <c r="I32" s="177">
        <v>2012</v>
      </c>
      <c r="J32" s="177"/>
      <c r="K32" s="177" t="s">
        <v>699</v>
      </c>
      <c r="L32" s="177"/>
      <c r="M32" s="177" t="s">
        <v>684</v>
      </c>
      <c r="N32" s="177">
        <v>5007</v>
      </c>
      <c r="O32" s="678">
        <v>1451.3155429999999</v>
      </c>
      <c r="P32" s="678">
        <v>4424796.7640000004</v>
      </c>
      <c r="Q32" s="177"/>
      <c r="R32" s="678">
        <v>0</v>
      </c>
      <c r="S32" s="678">
        <v>1091.214694</v>
      </c>
      <c r="T32" s="678">
        <v>1091.2147</v>
      </c>
      <c r="U32" s="678">
        <v>1091.2147</v>
      </c>
      <c r="V32" s="678">
        <v>1091.2147</v>
      </c>
      <c r="W32" s="678">
        <v>1091.2147</v>
      </c>
      <c r="X32" s="678">
        <v>1091.2147</v>
      </c>
      <c r="Y32" s="678">
        <v>1091.2147</v>
      </c>
      <c r="Z32" s="678">
        <v>1091.2147</v>
      </c>
      <c r="AA32" s="678">
        <v>1091.2147</v>
      </c>
      <c r="AB32" s="678">
        <v>1091.2147</v>
      </c>
      <c r="AC32" s="678">
        <v>1091.2147</v>
      </c>
      <c r="AD32" s="678">
        <v>1091.2147</v>
      </c>
      <c r="AE32" s="678">
        <v>1091.2147</v>
      </c>
      <c r="AF32" s="678">
        <v>1091.2147</v>
      </c>
      <c r="AG32" s="678">
        <v>1091.2147</v>
      </c>
      <c r="AH32" s="678">
        <v>1091.2147</v>
      </c>
      <c r="AI32" s="678">
        <v>1091.2147</v>
      </c>
      <c r="AJ32" s="678">
        <v>1091.2147</v>
      </c>
      <c r="AK32" s="678">
        <v>837.02363000000003</v>
      </c>
      <c r="AL32" s="678">
        <v>0</v>
      </c>
      <c r="AM32" s="678">
        <v>0</v>
      </c>
      <c r="AN32" s="678">
        <v>0</v>
      </c>
      <c r="AO32" s="678">
        <v>0</v>
      </c>
      <c r="AP32" s="678">
        <v>0</v>
      </c>
      <c r="AQ32" s="678">
        <v>0</v>
      </c>
      <c r="AR32" s="678">
        <v>0</v>
      </c>
      <c r="AS32" s="678">
        <v>0</v>
      </c>
      <c r="AT32" s="678">
        <v>0</v>
      </c>
      <c r="AU32" s="678">
        <v>0</v>
      </c>
      <c r="AV32" s="177"/>
      <c r="AW32" s="678">
        <v>0</v>
      </c>
      <c r="AX32" s="678">
        <v>1843135.9450000001</v>
      </c>
      <c r="AY32" s="678">
        <v>1843135.9450000001</v>
      </c>
      <c r="AZ32" s="678">
        <v>1843135.9450000001</v>
      </c>
      <c r="BA32" s="678">
        <v>1843135.9450000001</v>
      </c>
      <c r="BB32" s="678">
        <v>1843135.9450000001</v>
      </c>
      <c r="BC32" s="678">
        <v>1843135.9450000001</v>
      </c>
      <c r="BD32" s="678">
        <v>1843135.9450000001</v>
      </c>
      <c r="BE32" s="678">
        <v>1843135.9450000001</v>
      </c>
      <c r="BF32" s="678">
        <v>1843135.9450000001</v>
      </c>
      <c r="BG32" s="678">
        <v>1843135.9450000001</v>
      </c>
      <c r="BH32" s="678">
        <v>1843135.9450000001</v>
      </c>
      <c r="BI32" s="678">
        <v>1843135.9450000001</v>
      </c>
      <c r="BJ32" s="678">
        <v>1843135.9450000001</v>
      </c>
      <c r="BK32" s="678">
        <v>1843135.9450000001</v>
      </c>
      <c r="BL32" s="678">
        <v>1843135.9450000001</v>
      </c>
      <c r="BM32" s="678">
        <v>1843135.9450000001</v>
      </c>
      <c r="BN32" s="678">
        <v>1843135.9</v>
      </c>
      <c r="BO32" s="678">
        <v>1843135.9</v>
      </c>
      <c r="BP32" s="678">
        <v>1615824.46</v>
      </c>
      <c r="BQ32" s="678">
        <v>0</v>
      </c>
      <c r="BR32" s="678">
        <v>0</v>
      </c>
      <c r="BS32" s="678">
        <v>0</v>
      </c>
      <c r="BT32" s="678">
        <v>0</v>
      </c>
      <c r="BU32" s="678">
        <v>0</v>
      </c>
      <c r="BV32" s="678">
        <v>0</v>
      </c>
      <c r="BW32" s="678">
        <v>0</v>
      </c>
      <c r="BX32" s="678">
        <v>0</v>
      </c>
      <c r="BY32" s="678">
        <v>0</v>
      </c>
      <c r="BZ32" s="679">
        <v>0</v>
      </c>
      <c r="CA32" s="167"/>
    </row>
    <row r="33" spans="2:79" s="17" customFormat="1" ht="15.6">
      <c r="B33" s="272">
        <v>10</v>
      </c>
      <c r="C33" s="177" t="s">
        <v>670</v>
      </c>
      <c r="D33" s="177" t="s">
        <v>671</v>
      </c>
      <c r="E33" s="177" t="s">
        <v>42</v>
      </c>
      <c r="F33" s="177" t="s">
        <v>672</v>
      </c>
      <c r="G33" s="177" t="s">
        <v>29</v>
      </c>
      <c r="H33" s="177" t="s">
        <v>674</v>
      </c>
      <c r="I33" s="177">
        <v>2012</v>
      </c>
      <c r="J33" s="177"/>
      <c r="K33" s="177" t="s">
        <v>699</v>
      </c>
      <c r="L33" s="177"/>
      <c r="M33" s="177" t="s">
        <v>686</v>
      </c>
      <c r="N33" s="177">
        <v>5393</v>
      </c>
      <c r="O33" s="678">
        <v>3590.3236139999999</v>
      </c>
      <c r="P33" s="678">
        <v>13649.76411</v>
      </c>
      <c r="Q33" s="177"/>
      <c r="R33" s="678">
        <v>0</v>
      </c>
      <c r="S33" s="678">
        <v>2699.4914389999999</v>
      </c>
      <c r="T33" s="678">
        <v>0</v>
      </c>
      <c r="U33" s="678">
        <v>0</v>
      </c>
      <c r="V33" s="678">
        <v>0</v>
      </c>
      <c r="W33" s="678">
        <v>0</v>
      </c>
      <c r="X33" s="678">
        <v>0</v>
      </c>
      <c r="Y33" s="678">
        <v>0</v>
      </c>
      <c r="Z33" s="678">
        <v>0</v>
      </c>
      <c r="AA33" s="678">
        <v>0</v>
      </c>
      <c r="AB33" s="678">
        <v>0</v>
      </c>
      <c r="AC33" s="678">
        <v>0</v>
      </c>
      <c r="AD33" s="678">
        <v>0</v>
      </c>
      <c r="AE33" s="678">
        <v>0</v>
      </c>
      <c r="AF33" s="678">
        <v>0</v>
      </c>
      <c r="AG33" s="678">
        <v>0</v>
      </c>
      <c r="AH33" s="678">
        <v>0</v>
      </c>
      <c r="AI33" s="678">
        <v>0</v>
      </c>
      <c r="AJ33" s="678">
        <v>0</v>
      </c>
      <c r="AK33" s="678">
        <v>0</v>
      </c>
      <c r="AL33" s="678">
        <v>0</v>
      </c>
      <c r="AM33" s="678">
        <v>0</v>
      </c>
      <c r="AN33" s="678">
        <v>0</v>
      </c>
      <c r="AO33" s="678">
        <v>0</v>
      </c>
      <c r="AP33" s="678">
        <v>0</v>
      </c>
      <c r="AQ33" s="678">
        <v>0</v>
      </c>
      <c r="AR33" s="678">
        <v>0</v>
      </c>
      <c r="AS33" s="678">
        <v>0</v>
      </c>
      <c r="AT33" s="678">
        <v>0</v>
      </c>
      <c r="AU33" s="678">
        <v>0</v>
      </c>
      <c r="AV33" s="177"/>
      <c r="AW33" s="678">
        <v>0</v>
      </c>
      <c r="AX33" s="678">
        <v>13649.76411</v>
      </c>
      <c r="AY33" s="678">
        <v>0</v>
      </c>
      <c r="AZ33" s="678">
        <v>0</v>
      </c>
      <c r="BA33" s="678">
        <v>0</v>
      </c>
      <c r="BB33" s="678">
        <v>0</v>
      </c>
      <c r="BC33" s="678">
        <v>0</v>
      </c>
      <c r="BD33" s="678">
        <v>0</v>
      </c>
      <c r="BE33" s="678">
        <v>0</v>
      </c>
      <c r="BF33" s="678">
        <v>0</v>
      </c>
      <c r="BG33" s="678">
        <v>0</v>
      </c>
      <c r="BH33" s="678">
        <v>0</v>
      </c>
      <c r="BI33" s="678">
        <v>0</v>
      </c>
      <c r="BJ33" s="678">
        <v>0</v>
      </c>
      <c r="BK33" s="678">
        <v>0</v>
      </c>
      <c r="BL33" s="678">
        <v>0</v>
      </c>
      <c r="BM33" s="678">
        <v>0</v>
      </c>
      <c r="BN33" s="678">
        <v>0</v>
      </c>
      <c r="BO33" s="678">
        <v>0</v>
      </c>
      <c r="BP33" s="678">
        <v>0</v>
      </c>
      <c r="BQ33" s="678">
        <v>0</v>
      </c>
      <c r="BR33" s="678">
        <v>0</v>
      </c>
      <c r="BS33" s="678">
        <v>0</v>
      </c>
      <c r="BT33" s="678">
        <v>0</v>
      </c>
      <c r="BU33" s="678">
        <v>0</v>
      </c>
      <c r="BV33" s="678">
        <v>0</v>
      </c>
      <c r="BW33" s="678">
        <v>0</v>
      </c>
      <c r="BX33" s="678">
        <v>0</v>
      </c>
      <c r="BY33" s="678">
        <v>0</v>
      </c>
      <c r="BZ33" s="679">
        <v>0</v>
      </c>
      <c r="CA33" s="167"/>
    </row>
    <row r="34" spans="2:79" s="17" customFormat="1" ht="15.6">
      <c r="B34" s="272">
        <v>11</v>
      </c>
      <c r="C34" s="177" t="s">
        <v>670</v>
      </c>
      <c r="D34" s="177" t="s">
        <v>695</v>
      </c>
      <c r="E34" s="177" t="s">
        <v>14</v>
      </c>
      <c r="F34" s="177" t="s">
        <v>672</v>
      </c>
      <c r="G34" s="177" t="s">
        <v>29</v>
      </c>
      <c r="H34" s="177" t="s">
        <v>673</v>
      </c>
      <c r="I34" s="177">
        <v>2012</v>
      </c>
      <c r="J34" s="177"/>
      <c r="K34" s="177" t="s">
        <v>699</v>
      </c>
      <c r="L34" s="177"/>
      <c r="M34" s="177" t="s">
        <v>690</v>
      </c>
      <c r="N34" s="177">
        <v>235</v>
      </c>
      <c r="O34" s="678">
        <v>31.876036970000001</v>
      </c>
      <c r="P34" s="678">
        <v>-7875.6921419999999</v>
      </c>
      <c r="Q34" s="177"/>
      <c r="R34" s="678">
        <v>0</v>
      </c>
      <c r="S34" s="678">
        <v>23.966945089999999</v>
      </c>
      <c r="T34" s="678">
        <v>23.966944999999999</v>
      </c>
      <c r="U34" s="678">
        <v>23.966944999999999</v>
      </c>
      <c r="V34" s="678">
        <v>23.966944999999999</v>
      </c>
      <c r="W34" s="678">
        <v>23.945958999999998</v>
      </c>
      <c r="X34" s="678">
        <v>23.945958999999998</v>
      </c>
      <c r="Y34" s="678">
        <v>23.146373000000001</v>
      </c>
      <c r="Z34" s="678">
        <v>23.146373000000001</v>
      </c>
      <c r="AA34" s="678">
        <v>13.387536000000001</v>
      </c>
      <c r="AB34" s="678">
        <v>10.726761</v>
      </c>
      <c r="AC34" s="678">
        <v>9.2998320999999997</v>
      </c>
      <c r="AD34" s="678">
        <v>9.2998320999999997</v>
      </c>
      <c r="AE34" s="678">
        <v>7.4632158000000004</v>
      </c>
      <c r="AF34" s="678">
        <v>7.4632158000000004</v>
      </c>
      <c r="AG34" s="678">
        <v>3.8423832999999998</v>
      </c>
      <c r="AH34" s="678">
        <v>3.7686533</v>
      </c>
      <c r="AI34" s="678">
        <v>3.7686533</v>
      </c>
      <c r="AJ34" s="678">
        <v>3.7686533</v>
      </c>
      <c r="AK34" s="678">
        <v>3.7686533</v>
      </c>
      <c r="AL34" s="678">
        <v>3.7686533</v>
      </c>
      <c r="AM34" s="678">
        <v>1.8030832999999999</v>
      </c>
      <c r="AN34" s="678">
        <v>0</v>
      </c>
      <c r="AO34" s="678">
        <v>0</v>
      </c>
      <c r="AP34" s="678">
        <v>0</v>
      </c>
      <c r="AQ34" s="678">
        <v>0</v>
      </c>
      <c r="AR34" s="678">
        <v>0</v>
      </c>
      <c r="AS34" s="678">
        <v>0</v>
      </c>
      <c r="AT34" s="678">
        <v>0</v>
      </c>
      <c r="AU34" s="678">
        <v>0</v>
      </c>
      <c r="AV34" s="177"/>
      <c r="AW34" s="678">
        <v>0</v>
      </c>
      <c r="AX34" s="678">
        <v>286838.78889999999</v>
      </c>
      <c r="AY34" s="678">
        <v>286838.78860000003</v>
      </c>
      <c r="AZ34" s="678">
        <v>286838.78860000003</v>
      </c>
      <c r="BA34" s="678">
        <v>286838.78889999999</v>
      </c>
      <c r="BB34" s="678">
        <v>281079.78889999999</v>
      </c>
      <c r="BC34" s="678">
        <v>281079.78889999999</v>
      </c>
      <c r="BD34" s="678">
        <v>265687.24239999999</v>
      </c>
      <c r="BE34" s="678">
        <v>259543.41620000001</v>
      </c>
      <c r="BF34" s="678">
        <v>71679.416200000007</v>
      </c>
      <c r="BG34" s="678">
        <v>69194.416200000007</v>
      </c>
      <c r="BH34" s="678">
        <v>53331.116090000003</v>
      </c>
      <c r="BI34" s="678">
        <v>53331.116090000003</v>
      </c>
      <c r="BJ34" s="678">
        <v>47225</v>
      </c>
      <c r="BK34" s="678">
        <v>47225</v>
      </c>
      <c r="BL34" s="678">
        <v>18875</v>
      </c>
      <c r="BM34" s="678">
        <v>18267</v>
      </c>
      <c r="BN34" s="678">
        <v>18267</v>
      </c>
      <c r="BO34" s="678">
        <v>18267</v>
      </c>
      <c r="BP34" s="678">
        <v>18267</v>
      </c>
      <c r="BQ34" s="678">
        <v>18267</v>
      </c>
      <c r="BR34" s="678">
        <v>13293</v>
      </c>
      <c r="BS34" s="678">
        <v>0</v>
      </c>
      <c r="BT34" s="678">
        <v>0</v>
      </c>
      <c r="BU34" s="678">
        <v>0</v>
      </c>
      <c r="BV34" s="678">
        <v>0</v>
      </c>
      <c r="BW34" s="678">
        <v>0</v>
      </c>
      <c r="BX34" s="678">
        <v>0</v>
      </c>
      <c r="BY34" s="678">
        <v>0</v>
      </c>
      <c r="BZ34" s="679">
        <v>0</v>
      </c>
      <c r="CA34" s="167"/>
    </row>
    <row r="35" spans="2:79" s="17" customFormat="1" ht="15.6">
      <c r="B35" s="272">
        <v>12</v>
      </c>
      <c r="C35" s="177" t="s">
        <v>670</v>
      </c>
      <c r="D35" s="177" t="s">
        <v>679</v>
      </c>
      <c r="E35" s="177" t="s">
        <v>9</v>
      </c>
      <c r="F35" s="177" t="s">
        <v>672</v>
      </c>
      <c r="G35" s="177" t="s">
        <v>679</v>
      </c>
      <c r="H35" s="177" t="s">
        <v>674</v>
      </c>
      <c r="I35" s="177">
        <v>2012</v>
      </c>
      <c r="J35" s="177"/>
      <c r="K35" s="177" t="s">
        <v>699</v>
      </c>
      <c r="L35" s="177"/>
      <c r="M35" s="177" t="s">
        <v>689</v>
      </c>
      <c r="N35" s="177">
        <v>7</v>
      </c>
      <c r="O35" s="678">
        <v>8571.2733970000008</v>
      </c>
      <c r="P35" s="678">
        <v>-85270.200519999999</v>
      </c>
      <c r="Q35" s="177"/>
      <c r="R35" s="678">
        <v>0</v>
      </c>
      <c r="S35" s="678">
        <v>6444.5664640000005</v>
      </c>
      <c r="T35" s="678">
        <v>0</v>
      </c>
      <c r="U35" s="678">
        <v>0</v>
      </c>
      <c r="V35" s="678">
        <v>0</v>
      </c>
      <c r="W35" s="678">
        <v>0</v>
      </c>
      <c r="X35" s="678">
        <v>0</v>
      </c>
      <c r="Y35" s="678">
        <v>0</v>
      </c>
      <c r="Z35" s="678">
        <v>0</v>
      </c>
      <c r="AA35" s="678">
        <v>0</v>
      </c>
      <c r="AB35" s="678">
        <v>0</v>
      </c>
      <c r="AC35" s="678">
        <v>0</v>
      </c>
      <c r="AD35" s="678">
        <v>0</v>
      </c>
      <c r="AE35" s="678">
        <v>0</v>
      </c>
      <c r="AF35" s="678">
        <v>0</v>
      </c>
      <c r="AG35" s="678">
        <v>0</v>
      </c>
      <c r="AH35" s="678">
        <v>0</v>
      </c>
      <c r="AI35" s="678">
        <v>0</v>
      </c>
      <c r="AJ35" s="678">
        <v>0</v>
      </c>
      <c r="AK35" s="678">
        <v>0</v>
      </c>
      <c r="AL35" s="678">
        <v>0</v>
      </c>
      <c r="AM35" s="678">
        <v>0</v>
      </c>
      <c r="AN35" s="678">
        <v>0</v>
      </c>
      <c r="AO35" s="678">
        <v>0</v>
      </c>
      <c r="AP35" s="678">
        <v>0</v>
      </c>
      <c r="AQ35" s="678">
        <v>0</v>
      </c>
      <c r="AR35" s="678">
        <v>0</v>
      </c>
      <c r="AS35" s="678">
        <v>0</v>
      </c>
      <c r="AT35" s="678">
        <v>0</v>
      </c>
      <c r="AU35" s="678">
        <v>0</v>
      </c>
      <c r="AV35" s="177"/>
      <c r="AW35" s="678">
        <v>0</v>
      </c>
      <c r="AX35" s="678">
        <v>155311.20000000001</v>
      </c>
      <c r="AY35" s="678">
        <v>0</v>
      </c>
      <c r="AZ35" s="678">
        <v>0</v>
      </c>
      <c r="BA35" s="678">
        <v>0</v>
      </c>
      <c r="BB35" s="678">
        <v>0</v>
      </c>
      <c r="BC35" s="678">
        <v>0</v>
      </c>
      <c r="BD35" s="678">
        <v>0</v>
      </c>
      <c r="BE35" s="678">
        <v>0</v>
      </c>
      <c r="BF35" s="678">
        <v>0</v>
      </c>
      <c r="BG35" s="678">
        <v>0</v>
      </c>
      <c r="BH35" s="678">
        <v>0</v>
      </c>
      <c r="BI35" s="678">
        <v>0</v>
      </c>
      <c r="BJ35" s="678">
        <v>0</v>
      </c>
      <c r="BK35" s="678">
        <v>0</v>
      </c>
      <c r="BL35" s="678">
        <v>0</v>
      </c>
      <c r="BM35" s="678">
        <v>0</v>
      </c>
      <c r="BN35" s="678">
        <v>0</v>
      </c>
      <c r="BO35" s="678">
        <v>0</v>
      </c>
      <c r="BP35" s="678">
        <v>0</v>
      </c>
      <c r="BQ35" s="678">
        <v>0</v>
      </c>
      <c r="BR35" s="678">
        <v>0</v>
      </c>
      <c r="BS35" s="678">
        <v>0</v>
      </c>
      <c r="BT35" s="678">
        <v>0</v>
      </c>
      <c r="BU35" s="678">
        <v>0</v>
      </c>
      <c r="BV35" s="678">
        <v>0</v>
      </c>
      <c r="BW35" s="678">
        <v>0</v>
      </c>
      <c r="BX35" s="678">
        <v>0</v>
      </c>
      <c r="BY35" s="678">
        <v>0</v>
      </c>
      <c r="BZ35" s="679">
        <v>0</v>
      </c>
      <c r="CA35" s="167"/>
    </row>
    <row r="36" spans="2:79" s="17" customFormat="1" ht="15.6">
      <c r="B36" s="272">
        <v>13</v>
      </c>
      <c r="C36" s="177" t="s">
        <v>670</v>
      </c>
      <c r="D36" s="177" t="s">
        <v>680</v>
      </c>
      <c r="E36" s="177" t="s">
        <v>17</v>
      </c>
      <c r="F36" s="177" t="s">
        <v>672</v>
      </c>
      <c r="G36" s="177" t="s">
        <v>694</v>
      </c>
      <c r="H36" s="177" t="s">
        <v>673</v>
      </c>
      <c r="I36" s="177">
        <v>2012</v>
      </c>
      <c r="J36" s="177"/>
      <c r="K36" s="177" t="s">
        <v>699</v>
      </c>
      <c r="L36" s="177"/>
      <c r="M36" s="177" t="s">
        <v>690</v>
      </c>
      <c r="N36" s="177">
        <v>3</v>
      </c>
      <c r="O36" s="678">
        <v>194.56359939999999</v>
      </c>
      <c r="P36" s="678">
        <v>1164327.743</v>
      </c>
      <c r="Q36" s="177"/>
      <c r="R36" s="678">
        <v>0</v>
      </c>
      <c r="S36" s="678">
        <v>146.28842059999999</v>
      </c>
      <c r="T36" s="678">
        <v>146.28842</v>
      </c>
      <c r="U36" s="678">
        <v>146.28842</v>
      </c>
      <c r="V36" s="678">
        <v>146.28842</v>
      </c>
      <c r="W36" s="678">
        <v>146.28842</v>
      </c>
      <c r="X36" s="678">
        <v>146.28842</v>
      </c>
      <c r="Y36" s="678">
        <v>146.28842</v>
      </c>
      <c r="Z36" s="678">
        <v>146.28842</v>
      </c>
      <c r="AA36" s="678">
        <v>146.28842</v>
      </c>
      <c r="AB36" s="678">
        <v>146.28842</v>
      </c>
      <c r="AC36" s="678">
        <v>146.28842</v>
      </c>
      <c r="AD36" s="678">
        <v>146.28842</v>
      </c>
      <c r="AE36" s="678">
        <v>0</v>
      </c>
      <c r="AF36" s="678">
        <v>0</v>
      </c>
      <c r="AG36" s="678">
        <v>0</v>
      </c>
      <c r="AH36" s="678">
        <v>0</v>
      </c>
      <c r="AI36" s="678">
        <v>0</v>
      </c>
      <c r="AJ36" s="678">
        <v>0</v>
      </c>
      <c r="AK36" s="678">
        <v>0</v>
      </c>
      <c r="AL36" s="678">
        <v>0</v>
      </c>
      <c r="AM36" s="678">
        <v>0</v>
      </c>
      <c r="AN36" s="678">
        <v>0</v>
      </c>
      <c r="AO36" s="678">
        <v>0</v>
      </c>
      <c r="AP36" s="678">
        <v>0</v>
      </c>
      <c r="AQ36" s="678">
        <v>0</v>
      </c>
      <c r="AR36" s="678">
        <v>0</v>
      </c>
      <c r="AS36" s="678">
        <v>0</v>
      </c>
      <c r="AT36" s="678">
        <v>0</v>
      </c>
      <c r="AU36" s="678">
        <v>0</v>
      </c>
      <c r="AV36" s="177"/>
      <c r="AW36" s="678">
        <v>0</v>
      </c>
      <c r="AX36" s="678">
        <v>582163.87170000002</v>
      </c>
      <c r="AY36" s="678">
        <v>582163.87170000002</v>
      </c>
      <c r="AZ36" s="678">
        <v>582163.87170000002</v>
      </c>
      <c r="BA36" s="678">
        <v>582163.87170000002</v>
      </c>
      <c r="BB36" s="678">
        <v>582163.87170000002</v>
      </c>
      <c r="BC36" s="678">
        <v>582163.87170000002</v>
      </c>
      <c r="BD36" s="678">
        <v>582163.87170000002</v>
      </c>
      <c r="BE36" s="678">
        <v>582163.87170000002</v>
      </c>
      <c r="BF36" s="678">
        <v>582163.87170000002</v>
      </c>
      <c r="BG36" s="678">
        <v>582163.87170000002</v>
      </c>
      <c r="BH36" s="678">
        <v>582163.87170000002</v>
      </c>
      <c r="BI36" s="678">
        <v>582163.87170000002</v>
      </c>
      <c r="BJ36" s="678">
        <v>0</v>
      </c>
      <c r="BK36" s="678">
        <v>0</v>
      </c>
      <c r="BL36" s="678">
        <v>0</v>
      </c>
      <c r="BM36" s="678">
        <v>0</v>
      </c>
      <c r="BN36" s="678">
        <v>0</v>
      </c>
      <c r="BO36" s="678">
        <v>0</v>
      </c>
      <c r="BP36" s="678">
        <v>0</v>
      </c>
      <c r="BQ36" s="678">
        <v>0</v>
      </c>
      <c r="BR36" s="678">
        <v>0</v>
      </c>
      <c r="BS36" s="678">
        <v>0</v>
      </c>
      <c r="BT36" s="678">
        <v>0</v>
      </c>
      <c r="BU36" s="678">
        <v>0</v>
      </c>
      <c r="BV36" s="678">
        <v>0</v>
      </c>
      <c r="BW36" s="678">
        <v>0</v>
      </c>
      <c r="BX36" s="678">
        <v>0</v>
      </c>
      <c r="BY36" s="678">
        <v>0</v>
      </c>
      <c r="BZ36" s="679">
        <v>0</v>
      </c>
      <c r="CA36" s="167"/>
    </row>
    <row r="37" spans="2:79" s="17" customFormat="1" ht="15.6">
      <c r="B37" s="272">
        <v>14</v>
      </c>
      <c r="C37" s="177" t="s">
        <v>670</v>
      </c>
      <c r="D37" s="177" t="s">
        <v>675</v>
      </c>
      <c r="E37" s="177" t="s">
        <v>678</v>
      </c>
      <c r="F37" s="177" t="s">
        <v>672</v>
      </c>
      <c r="G37" s="177" t="s">
        <v>694</v>
      </c>
      <c r="H37" s="177" t="s">
        <v>674</v>
      </c>
      <c r="I37" s="177">
        <v>2012</v>
      </c>
      <c r="J37" s="177"/>
      <c r="K37" s="177" t="s">
        <v>699</v>
      </c>
      <c r="L37" s="177"/>
      <c r="M37" s="177" t="s">
        <v>689</v>
      </c>
      <c r="N37" s="177">
        <v>4</v>
      </c>
      <c r="O37" s="678">
        <v>706.19334389999995</v>
      </c>
      <c r="P37" s="678">
        <v>7717.8540000000003</v>
      </c>
      <c r="Q37" s="177"/>
      <c r="R37" s="678">
        <v>0</v>
      </c>
      <c r="S37" s="678">
        <v>530.97243900000001</v>
      </c>
      <c r="T37" s="678">
        <v>0</v>
      </c>
      <c r="U37" s="678">
        <v>0</v>
      </c>
      <c r="V37" s="678">
        <v>0</v>
      </c>
      <c r="W37" s="678">
        <v>0</v>
      </c>
      <c r="X37" s="678">
        <v>0</v>
      </c>
      <c r="Y37" s="678">
        <v>0</v>
      </c>
      <c r="Z37" s="678">
        <v>0</v>
      </c>
      <c r="AA37" s="678">
        <v>0</v>
      </c>
      <c r="AB37" s="678">
        <v>0</v>
      </c>
      <c r="AC37" s="678">
        <v>0</v>
      </c>
      <c r="AD37" s="678">
        <v>0</v>
      </c>
      <c r="AE37" s="678">
        <v>0</v>
      </c>
      <c r="AF37" s="678">
        <v>0</v>
      </c>
      <c r="AG37" s="678">
        <v>0</v>
      </c>
      <c r="AH37" s="678">
        <v>0</v>
      </c>
      <c r="AI37" s="678">
        <v>0</v>
      </c>
      <c r="AJ37" s="678">
        <v>0</v>
      </c>
      <c r="AK37" s="678">
        <v>0</v>
      </c>
      <c r="AL37" s="678">
        <v>0</v>
      </c>
      <c r="AM37" s="678">
        <v>0</v>
      </c>
      <c r="AN37" s="678">
        <v>0</v>
      </c>
      <c r="AO37" s="678">
        <v>0</v>
      </c>
      <c r="AP37" s="678">
        <v>0</v>
      </c>
      <c r="AQ37" s="678">
        <v>0</v>
      </c>
      <c r="AR37" s="678">
        <v>0</v>
      </c>
      <c r="AS37" s="678">
        <v>0</v>
      </c>
      <c r="AT37" s="678">
        <v>0</v>
      </c>
      <c r="AU37" s="678">
        <v>0</v>
      </c>
      <c r="AV37" s="177"/>
      <c r="AW37" s="678">
        <v>0</v>
      </c>
      <c r="AX37" s="678">
        <v>7717.8540000000003</v>
      </c>
      <c r="AY37" s="678">
        <v>0</v>
      </c>
      <c r="AZ37" s="678">
        <v>0</v>
      </c>
      <c r="BA37" s="678">
        <v>0</v>
      </c>
      <c r="BB37" s="678">
        <v>0</v>
      </c>
      <c r="BC37" s="678">
        <v>0</v>
      </c>
      <c r="BD37" s="678">
        <v>0</v>
      </c>
      <c r="BE37" s="678">
        <v>0</v>
      </c>
      <c r="BF37" s="678">
        <v>0</v>
      </c>
      <c r="BG37" s="678">
        <v>0</v>
      </c>
      <c r="BH37" s="678">
        <v>0</v>
      </c>
      <c r="BI37" s="678">
        <v>0</v>
      </c>
      <c r="BJ37" s="678">
        <v>0</v>
      </c>
      <c r="BK37" s="678">
        <v>0</v>
      </c>
      <c r="BL37" s="678">
        <v>0</v>
      </c>
      <c r="BM37" s="678">
        <v>0</v>
      </c>
      <c r="BN37" s="678">
        <v>0</v>
      </c>
      <c r="BO37" s="678">
        <v>0</v>
      </c>
      <c r="BP37" s="678">
        <v>0</v>
      </c>
      <c r="BQ37" s="678">
        <v>0</v>
      </c>
      <c r="BR37" s="678">
        <v>0</v>
      </c>
      <c r="BS37" s="678">
        <v>0</v>
      </c>
      <c r="BT37" s="678">
        <v>0</v>
      </c>
      <c r="BU37" s="678">
        <v>0</v>
      </c>
      <c r="BV37" s="678">
        <v>0</v>
      </c>
      <c r="BW37" s="678">
        <v>0</v>
      </c>
      <c r="BX37" s="678">
        <v>0</v>
      </c>
      <c r="BY37" s="678">
        <v>0</v>
      </c>
      <c r="BZ37" s="679">
        <v>0</v>
      </c>
      <c r="CA37" s="167"/>
    </row>
    <row r="38" spans="2:79" s="17" customFormat="1" ht="15.6">
      <c r="B38" s="272">
        <v>15</v>
      </c>
      <c r="C38" s="177" t="s">
        <v>670</v>
      </c>
      <c r="D38" s="177" t="s">
        <v>679</v>
      </c>
      <c r="E38" s="177" t="s">
        <v>13</v>
      </c>
      <c r="F38" s="177" t="s">
        <v>672</v>
      </c>
      <c r="G38" s="177" t="s">
        <v>679</v>
      </c>
      <c r="H38" s="177"/>
      <c r="I38" s="177">
        <v>2012</v>
      </c>
      <c r="J38" s="177"/>
      <c r="K38" s="177" t="s">
        <v>699</v>
      </c>
      <c r="L38" s="177"/>
      <c r="M38" s="177"/>
      <c r="N38" s="177">
        <v>3</v>
      </c>
      <c r="O38" s="678">
        <v>80.147326309999997</v>
      </c>
      <c r="P38" s="678">
        <v>531516.20429999998</v>
      </c>
      <c r="Q38" s="177"/>
      <c r="R38" s="678">
        <v>0</v>
      </c>
      <c r="S38" s="678">
        <v>60.261147610000002</v>
      </c>
      <c r="T38" s="678">
        <v>60.261147999999999</v>
      </c>
      <c r="U38" s="678">
        <v>60.261147999999999</v>
      </c>
      <c r="V38" s="678">
        <v>60.261147999999999</v>
      </c>
      <c r="W38" s="678">
        <v>60.261147999999999</v>
      </c>
      <c r="X38" s="678">
        <v>60.261147999999999</v>
      </c>
      <c r="Y38" s="678">
        <v>60.261147999999999</v>
      </c>
      <c r="Z38" s="678">
        <v>60.261147999999999</v>
      </c>
      <c r="AA38" s="678">
        <v>60.261147999999999</v>
      </c>
      <c r="AB38" s="678">
        <v>60.261147999999999</v>
      </c>
      <c r="AC38" s="678">
        <v>60.261147999999999</v>
      </c>
      <c r="AD38" s="678">
        <v>60.261147999999999</v>
      </c>
      <c r="AE38" s="678">
        <v>60.261147999999999</v>
      </c>
      <c r="AF38" s="678">
        <v>60.261147999999999</v>
      </c>
      <c r="AG38" s="678">
        <v>0</v>
      </c>
      <c r="AH38" s="678">
        <v>0</v>
      </c>
      <c r="AI38" s="678">
        <v>0</v>
      </c>
      <c r="AJ38" s="678">
        <v>0</v>
      </c>
      <c r="AK38" s="678">
        <v>0</v>
      </c>
      <c r="AL38" s="678">
        <v>0</v>
      </c>
      <c r="AM38" s="678">
        <v>0</v>
      </c>
      <c r="AN38" s="678">
        <v>0</v>
      </c>
      <c r="AO38" s="678">
        <v>0</v>
      </c>
      <c r="AP38" s="678">
        <v>0</v>
      </c>
      <c r="AQ38" s="678">
        <v>0</v>
      </c>
      <c r="AR38" s="678">
        <v>0</v>
      </c>
      <c r="AS38" s="678">
        <v>0</v>
      </c>
      <c r="AT38" s="678">
        <v>0</v>
      </c>
      <c r="AU38" s="678">
        <v>0</v>
      </c>
      <c r="AV38" s="177"/>
      <c r="AW38" s="678">
        <v>0</v>
      </c>
      <c r="AX38" s="678">
        <v>479921.39049999998</v>
      </c>
      <c r="AY38" s="678">
        <v>479921.39049999998</v>
      </c>
      <c r="AZ38" s="678">
        <v>479921.39049999998</v>
      </c>
      <c r="BA38" s="678">
        <v>479921.39049999998</v>
      </c>
      <c r="BB38" s="678">
        <v>479921.39049999998</v>
      </c>
      <c r="BC38" s="678">
        <v>479921.39049999998</v>
      </c>
      <c r="BD38" s="678">
        <v>479921.39049999998</v>
      </c>
      <c r="BE38" s="678">
        <v>479921.39049999998</v>
      </c>
      <c r="BF38" s="678">
        <v>479921.39049999998</v>
      </c>
      <c r="BG38" s="678">
        <v>479921.39049999998</v>
      </c>
      <c r="BH38" s="678">
        <v>479921.39049999998</v>
      </c>
      <c r="BI38" s="678">
        <v>479921.39049999998</v>
      </c>
      <c r="BJ38" s="678">
        <v>479921.39049999998</v>
      </c>
      <c r="BK38" s="678">
        <v>479921.39049999998</v>
      </c>
      <c r="BL38" s="678">
        <v>0</v>
      </c>
      <c r="BM38" s="678">
        <v>0</v>
      </c>
      <c r="BN38" s="678">
        <v>0</v>
      </c>
      <c r="BO38" s="678">
        <v>0</v>
      </c>
      <c r="BP38" s="678">
        <v>0</v>
      </c>
      <c r="BQ38" s="678">
        <v>0</v>
      </c>
      <c r="BR38" s="678">
        <v>0</v>
      </c>
      <c r="BS38" s="678">
        <v>0</v>
      </c>
      <c r="BT38" s="678">
        <v>0</v>
      </c>
      <c r="BU38" s="678">
        <v>0</v>
      </c>
      <c r="BV38" s="678">
        <v>0</v>
      </c>
      <c r="BW38" s="678">
        <v>0</v>
      </c>
      <c r="BX38" s="678">
        <v>0</v>
      </c>
      <c r="BY38" s="678">
        <v>0</v>
      </c>
      <c r="BZ38" s="679">
        <v>0</v>
      </c>
      <c r="CA38" s="167"/>
    </row>
    <row r="39" spans="2:79" s="17" customFormat="1" ht="15.6">
      <c r="B39" s="272">
        <v>16</v>
      </c>
      <c r="C39" s="177" t="s">
        <v>670</v>
      </c>
      <c r="D39" s="177" t="s">
        <v>675</v>
      </c>
      <c r="E39" s="177" t="s">
        <v>676</v>
      </c>
      <c r="F39" s="177" t="s">
        <v>672</v>
      </c>
      <c r="G39" s="177" t="s">
        <v>694</v>
      </c>
      <c r="H39" s="177" t="s">
        <v>674</v>
      </c>
      <c r="I39" s="177">
        <v>2012</v>
      </c>
      <c r="J39" s="177"/>
      <c r="K39" s="177" t="s">
        <v>699</v>
      </c>
      <c r="L39" s="177"/>
      <c r="M39" s="177" t="s">
        <v>686</v>
      </c>
      <c r="N39" s="177">
        <v>9</v>
      </c>
      <c r="O39" s="678">
        <v>7.6608000000000001</v>
      </c>
      <c r="P39" s="678">
        <v>32.76</v>
      </c>
      <c r="Q39" s="177"/>
      <c r="R39" s="678">
        <v>0</v>
      </c>
      <c r="S39" s="678">
        <v>5.76</v>
      </c>
      <c r="T39" s="678">
        <v>0</v>
      </c>
      <c r="U39" s="678">
        <v>0</v>
      </c>
      <c r="V39" s="678">
        <v>0</v>
      </c>
      <c r="W39" s="678">
        <v>0</v>
      </c>
      <c r="X39" s="678">
        <v>0</v>
      </c>
      <c r="Y39" s="678">
        <v>0</v>
      </c>
      <c r="Z39" s="678">
        <v>0</v>
      </c>
      <c r="AA39" s="678">
        <v>0</v>
      </c>
      <c r="AB39" s="678">
        <v>0</v>
      </c>
      <c r="AC39" s="678">
        <v>0</v>
      </c>
      <c r="AD39" s="678">
        <v>0</v>
      </c>
      <c r="AE39" s="678">
        <v>0</v>
      </c>
      <c r="AF39" s="678">
        <v>0</v>
      </c>
      <c r="AG39" s="678">
        <v>0</v>
      </c>
      <c r="AH39" s="678">
        <v>0</v>
      </c>
      <c r="AI39" s="678">
        <v>0</v>
      </c>
      <c r="AJ39" s="678">
        <v>0</v>
      </c>
      <c r="AK39" s="678">
        <v>0</v>
      </c>
      <c r="AL39" s="678">
        <v>0</v>
      </c>
      <c r="AM39" s="678">
        <v>0</v>
      </c>
      <c r="AN39" s="678">
        <v>0</v>
      </c>
      <c r="AO39" s="678">
        <v>0</v>
      </c>
      <c r="AP39" s="678">
        <v>0</v>
      </c>
      <c r="AQ39" s="678">
        <v>0</v>
      </c>
      <c r="AR39" s="678">
        <v>0</v>
      </c>
      <c r="AS39" s="678">
        <v>0</v>
      </c>
      <c r="AT39" s="678">
        <v>0</v>
      </c>
      <c r="AU39" s="678">
        <v>0</v>
      </c>
      <c r="AV39" s="177"/>
      <c r="AW39" s="678">
        <v>0</v>
      </c>
      <c r="AX39" s="678">
        <v>32.76</v>
      </c>
      <c r="AY39" s="678">
        <v>0</v>
      </c>
      <c r="AZ39" s="678">
        <v>0</v>
      </c>
      <c r="BA39" s="678">
        <v>0</v>
      </c>
      <c r="BB39" s="678">
        <v>0</v>
      </c>
      <c r="BC39" s="678">
        <v>0</v>
      </c>
      <c r="BD39" s="678">
        <v>0</v>
      </c>
      <c r="BE39" s="678">
        <v>0</v>
      </c>
      <c r="BF39" s="678">
        <v>0</v>
      </c>
      <c r="BG39" s="678">
        <v>0</v>
      </c>
      <c r="BH39" s="678">
        <v>0</v>
      </c>
      <c r="BI39" s="678">
        <v>0</v>
      </c>
      <c r="BJ39" s="678">
        <v>0</v>
      </c>
      <c r="BK39" s="678">
        <v>0</v>
      </c>
      <c r="BL39" s="678">
        <v>0</v>
      </c>
      <c r="BM39" s="678">
        <v>0</v>
      </c>
      <c r="BN39" s="678">
        <v>0</v>
      </c>
      <c r="BO39" s="678">
        <v>0</v>
      </c>
      <c r="BP39" s="678">
        <v>0</v>
      </c>
      <c r="BQ39" s="678">
        <v>0</v>
      </c>
      <c r="BR39" s="678">
        <v>0</v>
      </c>
      <c r="BS39" s="678">
        <v>0</v>
      </c>
      <c r="BT39" s="678">
        <v>0</v>
      </c>
      <c r="BU39" s="678">
        <v>0</v>
      </c>
      <c r="BV39" s="678">
        <v>0</v>
      </c>
      <c r="BW39" s="678">
        <v>0</v>
      </c>
      <c r="BX39" s="678">
        <v>0</v>
      </c>
      <c r="BY39" s="678">
        <v>0</v>
      </c>
      <c r="BZ39" s="679">
        <v>0</v>
      </c>
      <c r="CA39" s="167"/>
    </row>
    <row r="40" spans="2:79" s="17" customFormat="1" ht="15.6">
      <c r="B40" s="272">
        <v>17</v>
      </c>
      <c r="C40" s="177" t="s">
        <v>696</v>
      </c>
      <c r="D40" s="177" t="s">
        <v>671</v>
      </c>
      <c r="E40" s="177" t="s">
        <v>697</v>
      </c>
      <c r="F40" s="177" t="s">
        <v>672</v>
      </c>
      <c r="G40" s="177" t="s">
        <v>29</v>
      </c>
      <c r="H40" s="177" t="s">
        <v>674</v>
      </c>
      <c r="I40" s="177">
        <v>2012</v>
      </c>
      <c r="J40" s="177"/>
      <c r="K40" s="177" t="s">
        <v>699</v>
      </c>
      <c r="L40" s="177"/>
      <c r="M40" s="177" t="s">
        <v>686</v>
      </c>
      <c r="N40" s="680">
        <v>2489</v>
      </c>
      <c r="O40" s="678">
        <v>1521.4149299999999</v>
      </c>
      <c r="P40" s="678">
        <v>7839.18</v>
      </c>
      <c r="Q40" s="177"/>
      <c r="R40" s="678">
        <v>0</v>
      </c>
      <c r="S40" s="678">
        <v>1143.921</v>
      </c>
      <c r="T40" s="678">
        <v>0</v>
      </c>
      <c r="U40" s="678">
        <v>0</v>
      </c>
      <c r="V40" s="678">
        <v>0</v>
      </c>
      <c r="W40" s="678">
        <v>0</v>
      </c>
      <c r="X40" s="678">
        <v>0</v>
      </c>
      <c r="Y40" s="678">
        <v>0</v>
      </c>
      <c r="Z40" s="678">
        <v>0</v>
      </c>
      <c r="AA40" s="678">
        <v>0</v>
      </c>
      <c r="AB40" s="678">
        <v>0</v>
      </c>
      <c r="AC40" s="678">
        <v>0</v>
      </c>
      <c r="AD40" s="678">
        <v>0</v>
      </c>
      <c r="AE40" s="678">
        <v>0</v>
      </c>
      <c r="AF40" s="678">
        <v>0</v>
      </c>
      <c r="AG40" s="678">
        <v>0</v>
      </c>
      <c r="AH40" s="678">
        <v>0</v>
      </c>
      <c r="AI40" s="678">
        <v>0</v>
      </c>
      <c r="AJ40" s="678">
        <v>0</v>
      </c>
      <c r="AK40" s="678">
        <v>0</v>
      </c>
      <c r="AL40" s="678">
        <v>0</v>
      </c>
      <c r="AM40" s="678">
        <v>0</v>
      </c>
      <c r="AN40" s="678">
        <v>0</v>
      </c>
      <c r="AO40" s="678">
        <v>0</v>
      </c>
      <c r="AP40" s="678">
        <v>0</v>
      </c>
      <c r="AQ40" s="678">
        <v>0</v>
      </c>
      <c r="AR40" s="678">
        <v>0</v>
      </c>
      <c r="AS40" s="678">
        <v>0</v>
      </c>
      <c r="AT40" s="678">
        <v>0</v>
      </c>
      <c r="AU40" s="678">
        <v>0</v>
      </c>
      <c r="AV40" s="177"/>
      <c r="AW40" s="678">
        <v>0</v>
      </c>
      <c r="AX40" s="678">
        <v>7839.18</v>
      </c>
      <c r="AY40" s="678">
        <v>0</v>
      </c>
      <c r="AZ40" s="678">
        <v>0</v>
      </c>
      <c r="BA40" s="678">
        <v>0</v>
      </c>
      <c r="BB40" s="678">
        <v>0</v>
      </c>
      <c r="BC40" s="678">
        <v>0</v>
      </c>
      <c r="BD40" s="678">
        <v>0</v>
      </c>
      <c r="BE40" s="678">
        <v>0</v>
      </c>
      <c r="BF40" s="678">
        <v>0</v>
      </c>
      <c r="BG40" s="678">
        <v>0</v>
      </c>
      <c r="BH40" s="678">
        <v>0</v>
      </c>
      <c r="BI40" s="678">
        <v>0</v>
      </c>
      <c r="BJ40" s="678">
        <v>0</v>
      </c>
      <c r="BK40" s="678">
        <v>0</v>
      </c>
      <c r="BL40" s="678">
        <v>0</v>
      </c>
      <c r="BM40" s="678">
        <v>0</v>
      </c>
      <c r="BN40" s="678">
        <v>0</v>
      </c>
      <c r="BO40" s="678">
        <v>0</v>
      </c>
      <c r="BP40" s="678">
        <v>0</v>
      </c>
      <c r="BQ40" s="678">
        <v>0</v>
      </c>
      <c r="BR40" s="678">
        <v>0</v>
      </c>
      <c r="BS40" s="678">
        <v>0</v>
      </c>
      <c r="BT40" s="678">
        <v>0</v>
      </c>
      <c r="BU40" s="678">
        <v>0</v>
      </c>
      <c r="BV40" s="678">
        <v>0</v>
      </c>
      <c r="BW40" s="678">
        <v>0</v>
      </c>
      <c r="BX40" s="678">
        <v>0</v>
      </c>
      <c r="BY40" s="678">
        <v>0</v>
      </c>
      <c r="BZ40" s="679">
        <v>0</v>
      </c>
      <c r="CA40" s="167"/>
    </row>
    <row r="41" spans="2:79" s="17" customFormat="1" ht="15.6">
      <c r="B41" s="272">
        <v>18</v>
      </c>
      <c r="C41" s="177" t="s">
        <v>696</v>
      </c>
      <c r="D41" s="177" t="s">
        <v>671</v>
      </c>
      <c r="E41" s="177" t="s">
        <v>697</v>
      </c>
      <c r="F41" s="177" t="s">
        <v>672</v>
      </c>
      <c r="G41" s="177" t="s">
        <v>29</v>
      </c>
      <c r="H41" s="177" t="s">
        <v>674</v>
      </c>
      <c r="I41" s="177">
        <v>2012</v>
      </c>
      <c r="J41" s="177"/>
      <c r="K41" s="177" t="s">
        <v>699</v>
      </c>
      <c r="L41" s="177"/>
      <c r="M41" s="177" t="s">
        <v>686</v>
      </c>
      <c r="N41" s="177">
        <v>67</v>
      </c>
      <c r="O41" s="678">
        <v>44.193000599999998</v>
      </c>
      <c r="P41" s="678">
        <v>235.04429999999999</v>
      </c>
      <c r="Q41" s="177"/>
      <c r="R41" s="678">
        <v>0</v>
      </c>
      <c r="S41" s="678">
        <v>33.227820000000001</v>
      </c>
      <c r="T41" s="678">
        <v>0</v>
      </c>
      <c r="U41" s="678">
        <v>0</v>
      </c>
      <c r="V41" s="678">
        <v>0</v>
      </c>
      <c r="W41" s="678">
        <v>0</v>
      </c>
      <c r="X41" s="678">
        <v>0</v>
      </c>
      <c r="Y41" s="678">
        <v>0</v>
      </c>
      <c r="Z41" s="678">
        <v>0</v>
      </c>
      <c r="AA41" s="678">
        <v>0</v>
      </c>
      <c r="AB41" s="678">
        <v>0</v>
      </c>
      <c r="AC41" s="678">
        <v>0</v>
      </c>
      <c r="AD41" s="678">
        <v>0</v>
      </c>
      <c r="AE41" s="678">
        <v>0</v>
      </c>
      <c r="AF41" s="678">
        <v>0</v>
      </c>
      <c r="AG41" s="678">
        <v>0</v>
      </c>
      <c r="AH41" s="678">
        <v>0</v>
      </c>
      <c r="AI41" s="678">
        <v>0</v>
      </c>
      <c r="AJ41" s="678">
        <v>0</v>
      </c>
      <c r="AK41" s="678">
        <v>0</v>
      </c>
      <c r="AL41" s="678">
        <v>0</v>
      </c>
      <c r="AM41" s="678">
        <v>0</v>
      </c>
      <c r="AN41" s="678">
        <v>0</v>
      </c>
      <c r="AO41" s="678">
        <v>0</v>
      </c>
      <c r="AP41" s="678">
        <v>0</v>
      </c>
      <c r="AQ41" s="678">
        <v>0</v>
      </c>
      <c r="AR41" s="678">
        <v>0</v>
      </c>
      <c r="AS41" s="678">
        <v>0</v>
      </c>
      <c r="AT41" s="678">
        <v>0</v>
      </c>
      <c r="AU41" s="678">
        <v>0</v>
      </c>
      <c r="AV41" s="177"/>
      <c r="AW41" s="678">
        <v>0</v>
      </c>
      <c r="AX41" s="678">
        <v>235.04429999999999</v>
      </c>
      <c r="AY41" s="678">
        <v>0</v>
      </c>
      <c r="AZ41" s="678">
        <v>0</v>
      </c>
      <c r="BA41" s="678">
        <v>0</v>
      </c>
      <c r="BB41" s="678">
        <v>0</v>
      </c>
      <c r="BC41" s="678">
        <v>0</v>
      </c>
      <c r="BD41" s="678">
        <v>0</v>
      </c>
      <c r="BE41" s="678">
        <v>0</v>
      </c>
      <c r="BF41" s="678">
        <v>0</v>
      </c>
      <c r="BG41" s="678">
        <v>0</v>
      </c>
      <c r="BH41" s="678">
        <v>0</v>
      </c>
      <c r="BI41" s="678">
        <v>0</v>
      </c>
      <c r="BJ41" s="678">
        <v>0</v>
      </c>
      <c r="BK41" s="678">
        <v>0</v>
      </c>
      <c r="BL41" s="678">
        <v>0</v>
      </c>
      <c r="BM41" s="678">
        <v>0</v>
      </c>
      <c r="BN41" s="678">
        <v>0</v>
      </c>
      <c r="BO41" s="678">
        <v>0</v>
      </c>
      <c r="BP41" s="678">
        <v>0</v>
      </c>
      <c r="BQ41" s="678">
        <v>0</v>
      </c>
      <c r="BR41" s="678">
        <v>0</v>
      </c>
      <c r="BS41" s="678">
        <v>0</v>
      </c>
      <c r="BT41" s="678">
        <v>0</v>
      </c>
      <c r="BU41" s="678">
        <v>0</v>
      </c>
      <c r="BV41" s="678">
        <v>0</v>
      </c>
      <c r="BW41" s="678">
        <v>0</v>
      </c>
      <c r="BX41" s="678">
        <v>0</v>
      </c>
      <c r="BY41" s="678">
        <v>0</v>
      </c>
      <c r="BZ41" s="679">
        <v>0</v>
      </c>
      <c r="CA41" s="167"/>
    </row>
    <row r="42" spans="2:79" s="17" customFormat="1" ht="15.6">
      <c r="B42" s="272">
        <v>19</v>
      </c>
      <c r="C42" s="177" t="s">
        <v>696</v>
      </c>
      <c r="D42" s="177" t="s">
        <v>671</v>
      </c>
      <c r="E42" s="177" t="s">
        <v>697</v>
      </c>
      <c r="F42" s="177" t="s">
        <v>672</v>
      </c>
      <c r="G42" s="177" t="s">
        <v>29</v>
      </c>
      <c r="H42" s="177" t="s">
        <v>674</v>
      </c>
      <c r="I42" s="177">
        <v>2012</v>
      </c>
      <c r="J42" s="177"/>
      <c r="K42" s="177" t="s">
        <v>699</v>
      </c>
      <c r="L42" s="177"/>
      <c r="M42" s="177" t="s">
        <v>686</v>
      </c>
      <c r="N42" s="680">
        <v>5534</v>
      </c>
      <c r="O42" s="678">
        <v>3809.50171</v>
      </c>
      <c r="P42" s="678">
        <v>12561.58</v>
      </c>
      <c r="Q42" s="177"/>
      <c r="R42" s="678">
        <v>0</v>
      </c>
      <c r="S42" s="678">
        <v>2864.2869999999998</v>
      </c>
      <c r="T42" s="678">
        <v>0</v>
      </c>
      <c r="U42" s="678">
        <v>0</v>
      </c>
      <c r="V42" s="678">
        <v>0</v>
      </c>
      <c r="W42" s="678">
        <v>0</v>
      </c>
      <c r="X42" s="678">
        <v>0</v>
      </c>
      <c r="Y42" s="678">
        <v>0</v>
      </c>
      <c r="Z42" s="678">
        <v>0</v>
      </c>
      <c r="AA42" s="678">
        <v>0</v>
      </c>
      <c r="AB42" s="678">
        <v>0</v>
      </c>
      <c r="AC42" s="678">
        <v>0</v>
      </c>
      <c r="AD42" s="678">
        <v>0</v>
      </c>
      <c r="AE42" s="678">
        <v>0</v>
      </c>
      <c r="AF42" s="678">
        <v>0</v>
      </c>
      <c r="AG42" s="678">
        <v>0</v>
      </c>
      <c r="AH42" s="678">
        <v>0</v>
      </c>
      <c r="AI42" s="678">
        <v>0</v>
      </c>
      <c r="AJ42" s="678">
        <v>0</v>
      </c>
      <c r="AK42" s="678">
        <v>0</v>
      </c>
      <c r="AL42" s="678">
        <v>0</v>
      </c>
      <c r="AM42" s="678">
        <v>0</v>
      </c>
      <c r="AN42" s="678">
        <v>0</v>
      </c>
      <c r="AO42" s="678">
        <v>0</v>
      </c>
      <c r="AP42" s="678">
        <v>0</v>
      </c>
      <c r="AQ42" s="678">
        <v>0</v>
      </c>
      <c r="AR42" s="678">
        <v>0</v>
      </c>
      <c r="AS42" s="678">
        <v>0</v>
      </c>
      <c r="AT42" s="678">
        <v>0</v>
      </c>
      <c r="AU42" s="678">
        <v>0</v>
      </c>
      <c r="AV42" s="177"/>
      <c r="AW42" s="678">
        <v>0</v>
      </c>
      <c r="AX42" s="678">
        <v>12561.58</v>
      </c>
      <c r="AY42" s="678">
        <v>0</v>
      </c>
      <c r="AZ42" s="678">
        <v>0</v>
      </c>
      <c r="BA42" s="678">
        <v>0</v>
      </c>
      <c r="BB42" s="678">
        <v>0</v>
      </c>
      <c r="BC42" s="678">
        <v>0</v>
      </c>
      <c r="BD42" s="678">
        <v>0</v>
      </c>
      <c r="BE42" s="678">
        <v>0</v>
      </c>
      <c r="BF42" s="678">
        <v>0</v>
      </c>
      <c r="BG42" s="678">
        <v>0</v>
      </c>
      <c r="BH42" s="678">
        <v>0</v>
      </c>
      <c r="BI42" s="678">
        <v>0</v>
      </c>
      <c r="BJ42" s="678">
        <v>0</v>
      </c>
      <c r="BK42" s="678">
        <v>0</v>
      </c>
      <c r="BL42" s="678">
        <v>0</v>
      </c>
      <c r="BM42" s="678">
        <v>0</v>
      </c>
      <c r="BN42" s="678">
        <v>0</v>
      </c>
      <c r="BO42" s="678">
        <v>0</v>
      </c>
      <c r="BP42" s="678">
        <v>0</v>
      </c>
      <c r="BQ42" s="678">
        <v>0</v>
      </c>
      <c r="BR42" s="678">
        <v>0</v>
      </c>
      <c r="BS42" s="678">
        <v>0</v>
      </c>
      <c r="BT42" s="678">
        <v>0</v>
      </c>
      <c r="BU42" s="678">
        <v>0</v>
      </c>
      <c r="BV42" s="678">
        <v>0</v>
      </c>
      <c r="BW42" s="678">
        <v>0</v>
      </c>
      <c r="BX42" s="678">
        <v>0</v>
      </c>
      <c r="BY42" s="678">
        <v>0</v>
      </c>
      <c r="BZ42" s="679">
        <v>0</v>
      </c>
      <c r="CA42" s="167"/>
    </row>
    <row r="43" spans="2:79" s="17" customFormat="1" ht="15.6">
      <c r="B43" s="272">
        <v>20</v>
      </c>
      <c r="C43" s="177" t="s">
        <v>696</v>
      </c>
      <c r="D43" s="177" t="s">
        <v>671</v>
      </c>
      <c r="E43" s="177" t="s">
        <v>697</v>
      </c>
      <c r="F43" s="177" t="s">
        <v>672</v>
      </c>
      <c r="G43" s="177" t="s">
        <v>29</v>
      </c>
      <c r="H43" s="177" t="s">
        <v>674</v>
      </c>
      <c r="I43" s="177">
        <v>2012</v>
      </c>
      <c r="J43" s="177"/>
      <c r="K43" s="177" t="s">
        <v>699</v>
      </c>
      <c r="L43" s="177"/>
      <c r="M43" s="177" t="s">
        <v>686</v>
      </c>
      <c r="N43" s="177">
        <v>2</v>
      </c>
      <c r="O43" s="678">
        <v>1.2247214559999999</v>
      </c>
      <c r="P43" s="678">
        <v>6.9283869999999999</v>
      </c>
      <c r="Q43" s="177"/>
      <c r="R43" s="678">
        <v>0</v>
      </c>
      <c r="S43" s="678">
        <v>0.92084319999999997</v>
      </c>
      <c r="T43" s="678">
        <v>0</v>
      </c>
      <c r="U43" s="678">
        <v>0</v>
      </c>
      <c r="V43" s="678">
        <v>0</v>
      </c>
      <c r="W43" s="678">
        <v>0</v>
      </c>
      <c r="X43" s="678">
        <v>0</v>
      </c>
      <c r="Y43" s="678">
        <v>0</v>
      </c>
      <c r="Z43" s="678">
        <v>0</v>
      </c>
      <c r="AA43" s="678">
        <v>0</v>
      </c>
      <c r="AB43" s="678">
        <v>0</v>
      </c>
      <c r="AC43" s="678">
        <v>0</v>
      </c>
      <c r="AD43" s="678">
        <v>0</v>
      </c>
      <c r="AE43" s="678">
        <v>0</v>
      </c>
      <c r="AF43" s="678">
        <v>0</v>
      </c>
      <c r="AG43" s="678">
        <v>0</v>
      </c>
      <c r="AH43" s="678">
        <v>0</v>
      </c>
      <c r="AI43" s="678">
        <v>0</v>
      </c>
      <c r="AJ43" s="678">
        <v>0</v>
      </c>
      <c r="AK43" s="678">
        <v>0</v>
      </c>
      <c r="AL43" s="678">
        <v>0</v>
      </c>
      <c r="AM43" s="678">
        <v>0</v>
      </c>
      <c r="AN43" s="678">
        <v>0</v>
      </c>
      <c r="AO43" s="678">
        <v>0</v>
      </c>
      <c r="AP43" s="678">
        <v>0</v>
      </c>
      <c r="AQ43" s="678">
        <v>0</v>
      </c>
      <c r="AR43" s="678">
        <v>0</v>
      </c>
      <c r="AS43" s="678">
        <v>0</v>
      </c>
      <c r="AT43" s="678">
        <v>0</v>
      </c>
      <c r="AU43" s="678">
        <v>0</v>
      </c>
      <c r="AV43" s="177"/>
      <c r="AW43" s="678">
        <v>0</v>
      </c>
      <c r="AX43" s="678">
        <v>6.9283869999999999</v>
      </c>
      <c r="AY43" s="678">
        <v>0</v>
      </c>
      <c r="AZ43" s="678">
        <v>0</v>
      </c>
      <c r="BA43" s="678">
        <v>0</v>
      </c>
      <c r="BB43" s="678">
        <v>0</v>
      </c>
      <c r="BC43" s="678">
        <v>0</v>
      </c>
      <c r="BD43" s="678">
        <v>0</v>
      </c>
      <c r="BE43" s="678">
        <v>0</v>
      </c>
      <c r="BF43" s="678">
        <v>0</v>
      </c>
      <c r="BG43" s="678">
        <v>0</v>
      </c>
      <c r="BH43" s="678">
        <v>0</v>
      </c>
      <c r="BI43" s="678">
        <v>0</v>
      </c>
      <c r="BJ43" s="678">
        <v>0</v>
      </c>
      <c r="BK43" s="678">
        <v>0</v>
      </c>
      <c r="BL43" s="678">
        <v>0</v>
      </c>
      <c r="BM43" s="678">
        <v>0</v>
      </c>
      <c r="BN43" s="678">
        <v>0</v>
      </c>
      <c r="BO43" s="678">
        <v>0</v>
      </c>
      <c r="BP43" s="678">
        <v>0</v>
      </c>
      <c r="BQ43" s="678">
        <v>0</v>
      </c>
      <c r="BR43" s="678">
        <v>0</v>
      </c>
      <c r="BS43" s="678">
        <v>0</v>
      </c>
      <c r="BT43" s="678">
        <v>0</v>
      </c>
      <c r="BU43" s="678">
        <v>0</v>
      </c>
      <c r="BV43" s="678">
        <v>0</v>
      </c>
      <c r="BW43" s="678">
        <v>0</v>
      </c>
      <c r="BX43" s="678">
        <v>0</v>
      </c>
      <c r="BY43" s="678">
        <v>0</v>
      </c>
      <c r="BZ43" s="679">
        <v>0</v>
      </c>
      <c r="CA43" s="167"/>
    </row>
    <row r="44" spans="2:79" s="17" customFormat="1" ht="15.6">
      <c r="B44" s="272">
        <v>21</v>
      </c>
      <c r="C44" s="177" t="s">
        <v>696</v>
      </c>
      <c r="D44" s="177" t="s">
        <v>679</v>
      </c>
      <c r="E44" s="177" t="s">
        <v>9</v>
      </c>
      <c r="F44" s="177" t="s">
        <v>672</v>
      </c>
      <c r="G44" s="177" t="s">
        <v>679</v>
      </c>
      <c r="H44" s="177" t="s">
        <v>674</v>
      </c>
      <c r="I44" s="177">
        <v>2012</v>
      </c>
      <c r="J44" s="177"/>
      <c r="K44" s="177" t="s">
        <v>699</v>
      </c>
      <c r="L44" s="177"/>
      <c r="M44" s="177" t="s">
        <v>689</v>
      </c>
      <c r="N44" s="177">
        <v>9</v>
      </c>
      <c r="O44" s="678">
        <v>39247.654210000001</v>
      </c>
      <c r="P44" s="678">
        <v>711166.4</v>
      </c>
      <c r="Q44" s="177"/>
      <c r="R44" s="678">
        <v>0</v>
      </c>
      <c r="S44" s="678">
        <v>29509.514439999999</v>
      </c>
      <c r="T44" s="678">
        <v>0</v>
      </c>
      <c r="U44" s="678">
        <v>0</v>
      </c>
      <c r="V44" s="678">
        <v>0</v>
      </c>
      <c r="W44" s="678">
        <v>0</v>
      </c>
      <c r="X44" s="678">
        <v>0</v>
      </c>
      <c r="Y44" s="678">
        <v>0</v>
      </c>
      <c r="Z44" s="678">
        <v>0</v>
      </c>
      <c r="AA44" s="678">
        <v>0</v>
      </c>
      <c r="AB44" s="678">
        <v>0</v>
      </c>
      <c r="AC44" s="678">
        <v>0</v>
      </c>
      <c r="AD44" s="678">
        <v>0</v>
      </c>
      <c r="AE44" s="678">
        <v>0</v>
      </c>
      <c r="AF44" s="678">
        <v>0</v>
      </c>
      <c r="AG44" s="678">
        <v>0</v>
      </c>
      <c r="AH44" s="678">
        <v>0</v>
      </c>
      <c r="AI44" s="678">
        <v>0</v>
      </c>
      <c r="AJ44" s="678">
        <v>0</v>
      </c>
      <c r="AK44" s="678">
        <v>0</v>
      </c>
      <c r="AL44" s="678">
        <v>0</v>
      </c>
      <c r="AM44" s="678">
        <v>0</v>
      </c>
      <c r="AN44" s="678">
        <v>0</v>
      </c>
      <c r="AO44" s="678">
        <v>0</v>
      </c>
      <c r="AP44" s="678">
        <v>0</v>
      </c>
      <c r="AQ44" s="678">
        <v>0</v>
      </c>
      <c r="AR44" s="678">
        <v>0</v>
      </c>
      <c r="AS44" s="678">
        <v>0</v>
      </c>
      <c r="AT44" s="678">
        <v>0</v>
      </c>
      <c r="AU44" s="678">
        <v>0</v>
      </c>
      <c r="AV44" s="177"/>
      <c r="AW44" s="678">
        <v>0</v>
      </c>
      <c r="AX44" s="678">
        <v>711166.4</v>
      </c>
      <c r="AY44" s="678">
        <v>0</v>
      </c>
      <c r="AZ44" s="678">
        <v>0</v>
      </c>
      <c r="BA44" s="678">
        <v>0</v>
      </c>
      <c r="BB44" s="678">
        <v>0</v>
      </c>
      <c r="BC44" s="678">
        <v>0</v>
      </c>
      <c r="BD44" s="678">
        <v>0</v>
      </c>
      <c r="BE44" s="678">
        <v>0</v>
      </c>
      <c r="BF44" s="678">
        <v>0</v>
      </c>
      <c r="BG44" s="678">
        <v>0</v>
      </c>
      <c r="BH44" s="678">
        <v>0</v>
      </c>
      <c r="BI44" s="678">
        <v>0</v>
      </c>
      <c r="BJ44" s="678">
        <v>0</v>
      </c>
      <c r="BK44" s="678">
        <v>0</v>
      </c>
      <c r="BL44" s="678">
        <v>0</v>
      </c>
      <c r="BM44" s="678">
        <v>0</v>
      </c>
      <c r="BN44" s="678">
        <v>0</v>
      </c>
      <c r="BO44" s="678">
        <v>0</v>
      </c>
      <c r="BP44" s="678">
        <v>0</v>
      </c>
      <c r="BQ44" s="678">
        <v>0</v>
      </c>
      <c r="BR44" s="678">
        <v>0</v>
      </c>
      <c r="BS44" s="678">
        <v>0</v>
      </c>
      <c r="BT44" s="678">
        <v>0</v>
      </c>
      <c r="BU44" s="678">
        <v>0</v>
      </c>
      <c r="BV44" s="678">
        <v>0</v>
      </c>
      <c r="BW44" s="678">
        <v>0</v>
      </c>
      <c r="BX44" s="678">
        <v>0</v>
      </c>
      <c r="BY44" s="678">
        <v>0</v>
      </c>
      <c r="BZ44" s="679">
        <v>0</v>
      </c>
      <c r="CA44" s="167"/>
    </row>
    <row r="45" spans="2:79" s="17" customFormat="1" ht="15.6">
      <c r="B45" s="272">
        <v>22</v>
      </c>
      <c r="C45" s="177" t="s">
        <v>696</v>
      </c>
      <c r="D45" s="177" t="s">
        <v>675</v>
      </c>
      <c r="E45" s="177" t="s">
        <v>697</v>
      </c>
      <c r="F45" s="177" t="s">
        <v>672</v>
      </c>
      <c r="G45" s="177" t="s">
        <v>675</v>
      </c>
      <c r="H45" s="177" t="s">
        <v>674</v>
      </c>
      <c r="I45" s="177">
        <v>2012</v>
      </c>
      <c r="J45" s="177"/>
      <c r="K45" s="177" t="s">
        <v>699</v>
      </c>
      <c r="L45" s="177"/>
      <c r="M45" s="177" t="s">
        <v>686</v>
      </c>
      <c r="N45" s="177">
        <v>48</v>
      </c>
      <c r="O45" s="678">
        <v>40.857599999999998</v>
      </c>
      <c r="P45" s="678">
        <v>174.72</v>
      </c>
      <c r="Q45" s="177"/>
      <c r="R45" s="678">
        <v>0</v>
      </c>
      <c r="S45" s="678">
        <v>30.72</v>
      </c>
      <c r="T45" s="678">
        <v>0</v>
      </c>
      <c r="U45" s="678">
        <v>0</v>
      </c>
      <c r="V45" s="678">
        <v>0</v>
      </c>
      <c r="W45" s="678">
        <v>0</v>
      </c>
      <c r="X45" s="678">
        <v>0</v>
      </c>
      <c r="Y45" s="678">
        <v>0</v>
      </c>
      <c r="Z45" s="678">
        <v>0</v>
      </c>
      <c r="AA45" s="678">
        <v>0</v>
      </c>
      <c r="AB45" s="678">
        <v>0</v>
      </c>
      <c r="AC45" s="678">
        <v>0</v>
      </c>
      <c r="AD45" s="678">
        <v>0</v>
      </c>
      <c r="AE45" s="678">
        <v>0</v>
      </c>
      <c r="AF45" s="678">
        <v>0</v>
      </c>
      <c r="AG45" s="678">
        <v>0</v>
      </c>
      <c r="AH45" s="678">
        <v>0</v>
      </c>
      <c r="AI45" s="678">
        <v>0</v>
      </c>
      <c r="AJ45" s="678">
        <v>0</v>
      </c>
      <c r="AK45" s="678">
        <v>0</v>
      </c>
      <c r="AL45" s="678">
        <v>0</v>
      </c>
      <c r="AM45" s="678">
        <v>0</v>
      </c>
      <c r="AN45" s="678">
        <v>0</v>
      </c>
      <c r="AO45" s="678">
        <v>0</v>
      </c>
      <c r="AP45" s="678">
        <v>0</v>
      </c>
      <c r="AQ45" s="678">
        <v>0</v>
      </c>
      <c r="AR45" s="678">
        <v>0</v>
      </c>
      <c r="AS45" s="678">
        <v>0</v>
      </c>
      <c r="AT45" s="678">
        <v>0</v>
      </c>
      <c r="AU45" s="678">
        <v>0</v>
      </c>
      <c r="AV45" s="177"/>
      <c r="AW45" s="678">
        <v>0</v>
      </c>
      <c r="AX45" s="678">
        <v>174.72</v>
      </c>
      <c r="AY45" s="678">
        <v>0</v>
      </c>
      <c r="AZ45" s="678">
        <v>0</v>
      </c>
      <c r="BA45" s="678">
        <v>0</v>
      </c>
      <c r="BB45" s="678">
        <v>0</v>
      </c>
      <c r="BC45" s="678">
        <v>0</v>
      </c>
      <c r="BD45" s="678">
        <v>0</v>
      </c>
      <c r="BE45" s="678">
        <v>0</v>
      </c>
      <c r="BF45" s="678">
        <v>0</v>
      </c>
      <c r="BG45" s="678">
        <v>0</v>
      </c>
      <c r="BH45" s="678">
        <v>0</v>
      </c>
      <c r="BI45" s="678">
        <v>0</v>
      </c>
      <c r="BJ45" s="678">
        <v>0</v>
      </c>
      <c r="BK45" s="678">
        <v>0</v>
      </c>
      <c r="BL45" s="678">
        <v>0</v>
      </c>
      <c r="BM45" s="678">
        <v>0</v>
      </c>
      <c r="BN45" s="678">
        <v>0</v>
      </c>
      <c r="BO45" s="678">
        <v>0</v>
      </c>
      <c r="BP45" s="678">
        <v>0</v>
      </c>
      <c r="BQ45" s="678">
        <v>0</v>
      </c>
      <c r="BR45" s="678">
        <v>0</v>
      </c>
      <c r="BS45" s="678">
        <v>0</v>
      </c>
      <c r="BT45" s="678">
        <v>0</v>
      </c>
      <c r="BU45" s="678">
        <v>0</v>
      </c>
      <c r="BV45" s="678">
        <v>0</v>
      </c>
      <c r="BW45" s="678">
        <v>0</v>
      </c>
      <c r="BX45" s="678">
        <v>0</v>
      </c>
      <c r="BY45" s="678">
        <v>0</v>
      </c>
      <c r="BZ45" s="679">
        <v>0</v>
      </c>
      <c r="CA45" s="167"/>
    </row>
    <row r="46" spans="2:79" s="17" customFormat="1" ht="15.6">
      <c r="B46" s="272">
        <v>23</v>
      </c>
      <c r="C46" s="177" t="s">
        <v>696</v>
      </c>
      <c r="D46" s="177" t="s">
        <v>675</v>
      </c>
      <c r="E46" s="177" t="s">
        <v>697</v>
      </c>
      <c r="F46" s="177" t="s">
        <v>672</v>
      </c>
      <c r="G46" s="177" t="s">
        <v>675</v>
      </c>
      <c r="H46" s="177" t="s">
        <v>674</v>
      </c>
      <c r="I46" s="177">
        <v>2012</v>
      </c>
      <c r="J46" s="177"/>
      <c r="K46" s="177" t="s">
        <v>699</v>
      </c>
      <c r="L46" s="177"/>
      <c r="M46" s="177" t="s">
        <v>686</v>
      </c>
      <c r="N46" s="177">
        <v>2</v>
      </c>
      <c r="O46" s="678">
        <v>1.7023999999999999</v>
      </c>
      <c r="P46" s="678">
        <v>7.28</v>
      </c>
      <c r="Q46" s="177"/>
      <c r="R46" s="678">
        <v>0</v>
      </c>
      <c r="S46" s="678">
        <v>1.28</v>
      </c>
      <c r="T46" s="678">
        <v>0</v>
      </c>
      <c r="U46" s="678">
        <v>0</v>
      </c>
      <c r="V46" s="678">
        <v>0</v>
      </c>
      <c r="W46" s="678">
        <v>0</v>
      </c>
      <c r="X46" s="678">
        <v>0</v>
      </c>
      <c r="Y46" s="678">
        <v>0</v>
      </c>
      <c r="Z46" s="678">
        <v>0</v>
      </c>
      <c r="AA46" s="678">
        <v>0</v>
      </c>
      <c r="AB46" s="678">
        <v>0</v>
      </c>
      <c r="AC46" s="678">
        <v>0</v>
      </c>
      <c r="AD46" s="678">
        <v>0</v>
      </c>
      <c r="AE46" s="678">
        <v>0</v>
      </c>
      <c r="AF46" s="678">
        <v>0</v>
      </c>
      <c r="AG46" s="678">
        <v>0</v>
      </c>
      <c r="AH46" s="678">
        <v>0</v>
      </c>
      <c r="AI46" s="678">
        <v>0</v>
      </c>
      <c r="AJ46" s="678">
        <v>0</v>
      </c>
      <c r="AK46" s="678">
        <v>0</v>
      </c>
      <c r="AL46" s="678">
        <v>0</v>
      </c>
      <c r="AM46" s="678">
        <v>0</v>
      </c>
      <c r="AN46" s="678">
        <v>0</v>
      </c>
      <c r="AO46" s="678">
        <v>0</v>
      </c>
      <c r="AP46" s="678">
        <v>0</v>
      </c>
      <c r="AQ46" s="678">
        <v>0</v>
      </c>
      <c r="AR46" s="678">
        <v>0</v>
      </c>
      <c r="AS46" s="678">
        <v>0</v>
      </c>
      <c r="AT46" s="678">
        <v>0</v>
      </c>
      <c r="AU46" s="678">
        <v>0</v>
      </c>
      <c r="AV46" s="177"/>
      <c r="AW46" s="678">
        <v>0</v>
      </c>
      <c r="AX46" s="678">
        <v>7.28</v>
      </c>
      <c r="AY46" s="678">
        <v>0</v>
      </c>
      <c r="AZ46" s="678">
        <v>0</v>
      </c>
      <c r="BA46" s="678">
        <v>0</v>
      </c>
      <c r="BB46" s="678">
        <v>0</v>
      </c>
      <c r="BC46" s="678">
        <v>0</v>
      </c>
      <c r="BD46" s="678">
        <v>0</v>
      </c>
      <c r="BE46" s="678">
        <v>0</v>
      </c>
      <c r="BF46" s="678">
        <v>0</v>
      </c>
      <c r="BG46" s="678">
        <v>0</v>
      </c>
      <c r="BH46" s="678">
        <v>0</v>
      </c>
      <c r="BI46" s="678">
        <v>0</v>
      </c>
      <c r="BJ46" s="678">
        <v>0</v>
      </c>
      <c r="BK46" s="678">
        <v>0</v>
      </c>
      <c r="BL46" s="678">
        <v>0</v>
      </c>
      <c r="BM46" s="678">
        <v>0</v>
      </c>
      <c r="BN46" s="678">
        <v>0</v>
      </c>
      <c r="BO46" s="678">
        <v>0</v>
      </c>
      <c r="BP46" s="678">
        <v>0</v>
      </c>
      <c r="BQ46" s="678">
        <v>0</v>
      </c>
      <c r="BR46" s="678">
        <v>0</v>
      </c>
      <c r="BS46" s="678">
        <v>0</v>
      </c>
      <c r="BT46" s="678">
        <v>0</v>
      </c>
      <c r="BU46" s="678">
        <v>0</v>
      </c>
      <c r="BV46" s="678">
        <v>0</v>
      </c>
      <c r="BW46" s="678">
        <v>0</v>
      </c>
      <c r="BX46" s="678">
        <v>0</v>
      </c>
      <c r="BY46" s="678">
        <v>0</v>
      </c>
      <c r="BZ46" s="679">
        <v>0</v>
      </c>
      <c r="CA46" s="167"/>
    </row>
    <row r="47" spans="2:79" s="17" customFormat="1" ht="15.6">
      <c r="B47" s="272">
        <v>24</v>
      </c>
      <c r="C47" s="177" t="s">
        <v>696</v>
      </c>
      <c r="D47" s="177" t="s">
        <v>675</v>
      </c>
      <c r="E47" s="177" t="s">
        <v>697</v>
      </c>
      <c r="F47" s="177" t="s">
        <v>672</v>
      </c>
      <c r="G47" s="177" t="s">
        <v>675</v>
      </c>
      <c r="H47" s="177" t="s">
        <v>674</v>
      </c>
      <c r="I47" s="177">
        <v>2012</v>
      </c>
      <c r="J47" s="177"/>
      <c r="K47" s="177" t="s">
        <v>699</v>
      </c>
      <c r="L47" s="177"/>
      <c r="M47" s="177" t="s">
        <v>686</v>
      </c>
      <c r="N47" s="177">
        <v>42</v>
      </c>
      <c r="O47" s="678">
        <v>35.750399999999999</v>
      </c>
      <c r="P47" s="678">
        <v>152.88</v>
      </c>
      <c r="Q47" s="177"/>
      <c r="R47" s="678">
        <v>0</v>
      </c>
      <c r="S47" s="678">
        <v>26.88</v>
      </c>
      <c r="T47" s="678">
        <v>0</v>
      </c>
      <c r="U47" s="678">
        <v>0</v>
      </c>
      <c r="V47" s="678">
        <v>0</v>
      </c>
      <c r="W47" s="678">
        <v>0</v>
      </c>
      <c r="X47" s="678">
        <v>0</v>
      </c>
      <c r="Y47" s="678">
        <v>0</v>
      </c>
      <c r="Z47" s="678">
        <v>0</v>
      </c>
      <c r="AA47" s="678">
        <v>0</v>
      </c>
      <c r="AB47" s="678">
        <v>0</v>
      </c>
      <c r="AC47" s="678">
        <v>0</v>
      </c>
      <c r="AD47" s="678">
        <v>0</v>
      </c>
      <c r="AE47" s="678">
        <v>0</v>
      </c>
      <c r="AF47" s="678">
        <v>0</v>
      </c>
      <c r="AG47" s="678">
        <v>0</v>
      </c>
      <c r="AH47" s="678">
        <v>0</v>
      </c>
      <c r="AI47" s="678">
        <v>0</v>
      </c>
      <c r="AJ47" s="678">
        <v>0</v>
      </c>
      <c r="AK47" s="678">
        <v>0</v>
      </c>
      <c r="AL47" s="678">
        <v>0</v>
      </c>
      <c r="AM47" s="678">
        <v>0</v>
      </c>
      <c r="AN47" s="678">
        <v>0</v>
      </c>
      <c r="AO47" s="678">
        <v>0</v>
      </c>
      <c r="AP47" s="678">
        <v>0</v>
      </c>
      <c r="AQ47" s="678">
        <v>0</v>
      </c>
      <c r="AR47" s="678">
        <v>0</v>
      </c>
      <c r="AS47" s="678">
        <v>0</v>
      </c>
      <c r="AT47" s="678">
        <v>0</v>
      </c>
      <c r="AU47" s="678">
        <v>0</v>
      </c>
      <c r="AV47" s="177"/>
      <c r="AW47" s="678">
        <v>0</v>
      </c>
      <c r="AX47" s="678">
        <v>152.88</v>
      </c>
      <c r="AY47" s="678">
        <v>0</v>
      </c>
      <c r="AZ47" s="678">
        <v>0</v>
      </c>
      <c r="BA47" s="678">
        <v>0</v>
      </c>
      <c r="BB47" s="678">
        <v>0</v>
      </c>
      <c r="BC47" s="678">
        <v>0</v>
      </c>
      <c r="BD47" s="678">
        <v>0</v>
      </c>
      <c r="BE47" s="678">
        <v>0</v>
      </c>
      <c r="BF47" s="678">
        <v>0</v>
      </c>
      <c r="BG47" s="678">
        <v>0</v>
      </c>
      <c r="BH47" s="678">
        <v>0</v>
      </c>
      <c r="BI47" s="678">
        <v>0</v>
      </c>
      <c r="BJ47" s="678">
        <v>0</v>
      </c>
      <c r="BK47" s="678">
        <v>0</v>
      </c>
      <c r="BL47" s="678">
        <v>0</v>
      </c>
      <c r="BM47" s="678">
        <v>0</v>
      </c>
      <c r="BN47" s="678">
        <v>0</v>
      </c>
      <c r="BO47" s="678">
        <v>0</v>
      </c>
      <c r="BP47" s="678">
        <v>0</v>
      </c>
      <c r="BQ47" s="678">
        <v>0</v>
      </c>
      <c r="BR47" s="678">
        <v>0</v>
      </c>
      <c r="BS47" s="678">
        <v>0</v>
      </c>
      <c r="BT47" s="678">
        <v>0</v>
      </c>
      <c r="BU47" s="678">
        <v>0</v>
      </c>
      <c r="BV47" s="678">
        <v>0</v>
      </c>
      <c r="BW47" s="678">
        <v>0</v>
      </c>
      <c r="BX47" s="678">
        <v>0</v>
      </c>
      <c r="BY47" s="678">
        <v>0</v>
      </c>
      <c r="BZ47" s="679">
        <v>0</v>
      </c>
      <c r="CA47" s="167"/>
    </row>
    <row r="48" spans="2:79" s="17" customFormat="1" ht="15.6">
      <c r="B48" s="272">
        <v>25</v>
      </c>
      <c r="C48" s="177" t="s">
        <v>696</v>
      </c>
      <c r="D48" s="177" t="s">
        <v>675</v>
      </c>
      <c r="E48" s="177" t="s">
        <v>9</v>
      </c>
      <c r="F48" s="177" t="s">
        <v>672</v>
      </c>
      <c r="G48" s="177" t="s">
        <v>675</v>
      </c>
      <c r="H48" s="177" t="s">
        <v>674</v>
      </c>
      <c r="I48" s="177">
        <v>2012</v>
      </c>
      <c r="J48" s="177"/>
      <c r="K48" s="177" t="s">
        <v>699</v>
      </c>
      <c r="L48" s="177"/>
      <c r="M48" s="177" t="s">
        <v>689</v>
      </c>
      <c r="N48" s="177">
        <v>1</v>
      </c>
      <c r="O48" s="678">
        <v>147.71379400000001</v>
      </c>
      <c r="P48" s="678">
        <v>1614.336</v>
      </c>
      <c r="Q48" s="177"/>
      <c r="R48" s="678">
        <v>0</v>
      </c>
      <c r="S48" s="678">
        <v>111.06300299999999</v>
      </c>
      <c r="T48" s="678">
        <v>0</v>
      </c>
      <c r="U48" s="678">
        <v>0</v>
      </c>
      <c r="V48" s="678">
        <v>0</v>
      </c>
      <c r="W48" s="678">
        <v>0</v>
      </c>
      <c r="X48" s="678">
        <v>0</v>
      </c>
      <c r="Y48" s="678">
        <v>0</v>
      </c>
      <c r="Z48" s="678">
        <v>0</v>
      </c>
      <c r="AA48" s="678">
        <v>0</v>
      </c>
      <c r="AB48" s="678">
        <v>0</v>
      </c>
      <c r="AC48" s="678">
        <v>0</v>
      </c>
      <c r="AD48" s="678">
        <v>0</v>
      </c>
      <c r="AE48" s="678">
        <v>0</v>
      </c>
      <c r="AF48" s="678">
        <v>0</v>
      </c>
      <c r="AG48" s="678">
        <v>0</v>
      </c>
      <c r="AH48" s="678">
        <v>0</v>
      </c>
      <c r="AI48" s="678">
        <v>0</v>
      </c>
      <c r="AJ48" s="678">
        <v>0</v>
      </c>
      <c r="AK48" s="678">
        <v>0</v>
      </c>
      <c r="AL48" s="678">
        <v>0</v>
      </c>
      <c r="AM48" s="678">
        <v>0</v>
      </c>
      <c r="AN48" s="678">
        <v>0</v>
      </c>
      <c r="AO48" s="678">
        <v>0</v>
      </c>
      <c r="AP48" s="678">
        <v>0</v>
      </c>
      <c r="AQ48" s="678">
        <v>0</v>
      </c>
      <c r="AR48" s="678">
        <v>0</v>
      </c>
      <c r="AS48" s="678">
        <v>0</v>
      </c>
      <c r="AT48" s="678">
        <v>0</v>
      </c>
      <c r="AU48" s="678">
        <v>0</v>
      </c>
      <c r="AV48" s="177"/>
      <c r="AW48" s="678">
        <v>0</v>
      </c>
      <c r="AX48" s="678">
        <v>1614.336</v>
      </c>
      <c r="AY48" s="678">
        <v>0</v>
      </c>
      <c r="AZ48" s="678">
        <v>0</v>
      </c>
      <c r="BA48" s="678">
        <v>0</v>
      </c>
      <c r="BB48" s="678">
        <v>0</v>
      </c>
      <c r="BC48" s="678">
        <v>0</v>
      </c>
      <c r="BD48" s="678">
        <v>0</v>
      </c>
      <c r="BE48" s="678">
        <v>0</v>
      </c>
      <c r="BF48" s="678">
        <v>0</v>
      </c>
      <c r="BG48" s="678">
        <v>0</v>
      </c>
      <c r="BH48" s="678">
        <v>0</v>
      </c>
      <c r="BI48" s="678">
        <v>0</v>
      </c>
      <c r="BJ48" s="678">
        <v>0</v>
      </c>
      <c r="BK48" s="678">
        <v>0</v>
      </c>
      <c r="BL48" s="678">
        <v>0</v>
      </c>
      <c r="BM48" s="678">
        <v>0</v>
      </c>
      <c r="BN48" s="678">
        <v>0</v>
      </c>
      <c r="BO48" s="678">
        <v>0</v>
      </c>
      <c r="BP48" s="678">
        <v>0</v>
      </c>
      <c r="BQ48" s="678">
        <v>0</v>
      </c>
      <c r="BR48" s="678">
        <v>0</v>
      </c>
      <c r="BS48" s="678">
        <v>0</v>
      </c>
      <c r="BT48" s="678">
        <v>0</v>
      </c>
      <c r="BU48" s="678">
        <v>0</v>
      </c>
      <c r="BV48" s="678">
        <v>0</v>
      </c>
      <c r="BW48" s="678">
        <v>0</v>
      </c>
      <c r="BX48" s="678">
        <v>0</v>
      </c>
      <c r="BY48" s="678">
        <v>0</v>
      </c>
      <c r="BZ48" s="679">
        <v>0</v>
      </c>
      <c r="CA48" s="167"/>
    </row>
    <row r="49" spans="2:79" s="17" customFormat="1" ht="15.6">
      <c r="B49" s="272">
        <v>26</v>
      </c>
      <c r="C49" s="177" t="s">
        <v>698</v>
      </c>
      <c r="D49" s="177" t="s">
        <v>675</v>
      </c>
      <c r="E49" s="177" t="s">
        <v>22</v>
      </c>
      <c r="F49" s="177" t="s">
        <v>672</v>
      </c>
      <c r="G49" s="177" t="s">
        <v>694</v>
      </c>
      <c r="H49" s="177" t="s">
        <v>673</v>
      </c>
      <c r="I49" s="177">
        <v>2011</v>
      </c>
      <c r="J49" s="177"/>
      <c r="K49" s="177" t="s">
        <v>699</v>
      </c>
      <c r="L49" s="177"/>
      <c r="M49" s="177" t="s">
        <v>690</v>
      </c>
      <c r="N49" s="177">
        <v>16</v>
      </c>
      <c r="O49" s="678">
        <v>148.73881639999999</v>
      </c>
      <c r="P49" s="678">
        <v>813112.97080000001</v>
      </c>
      <c r="Q49" s="177"/>
      <c r="R49" s="678">
        <v>111.833697</v>
      </c>
      <c r="S49" s="678">
        <v>111.8336966</v>
      </c>
      <c r="T49" s="678">
        <v>111.83369999999999</v>
      </c>
      <c r="U49" s="678">
        <v>111.83369999999999</v>
      </c>
      <c r="V49" s="678">
        <v>111.83369999999999</v>
      </c>
      <c r="W49" s="678">
        <v>111.28069000000001</v>
      </c>
      <c r="X49" s="678">
        <v>96.347941000000006</v>
      </c>
      <c r="Y49" s="678">
        <v>48.413406999999999</v>
      </c>
      <c r="Z49" s="678">
        <v>48.413406999999999</v>
      </c>
      <c r="AA49" s="678">
        <v>48.413406999999999</v>
      </c>
      <c r="AB49" s="678">
        <v>46.813847000000003</v>
      </c>
      <c r="AC49" s="678">
        <v>44.902259999999998</v>
      </c>
      <c r="AD49" s="678">
        <v>25.034361000000001</v>
      </c>
      <c r="AE49" s="678">
        <v>25.034361000000001</v>
      </c>
      <c r="AF49" s="678">
        <v>24.929041999999999</v>
      </c>
      <c r="AG49" s="678">
        <v>24.929041999999999</v>
      </c>
      <c r="AH49" s="678">
        <v>0</v>
      </c>
      <c r="AI49" s="678">
        <v>0</v>
      </c>
      <c r="AJ49" s="678">
        <v>0</v>
      </c>
      <c r="AK49" s="678">
        <v>0</v>
      </c>
      <c r="AL49" s="678">
        <v>0</v>
      </c>
      <c r="AM49" s="678">
        <v>0</v>
      </c>
      <c r="AN49" s="678">
        <v>0</v>
      </c>
      <c r="AO49" s="678">
        <v>0</v>
      </c>
      <c r="AP49" s="678">
        <v>0</v>
      </c>
      <c r="AQ49" s="678">
        <v>0</v>
      </c>
      <c r="AR49" s="678">
        <v>0</v>
      </c>
      <c r="AS49" s="678">
        <v>0</v>
      </c>
      <c r="AT49" s="678">
        <v>0</v>
      </c>
      <c r="AU49" s="678">
        <v>0</v>
      </c>
      <c r="AV49" s="177"/>
      <c r="AW49" s="678">
        <v>615840.93999999994</v>
      </c>
      <c r="AX49" s="678">
        <v>615840.94220000005</v>
      </c>
      <c r="AY49" s="678">
        <v>615840.94220000005</v>
      </c>
      <c r="AZ49" s="678">
        <v>615840.94220000005</v>
      </c>
      <c r="BA49" s="678">
        <v>615840.94220000005</v>
      </c>
      <c r="BB49" s="678">
        <v>611886.85739999998</v>
      </c>
      <c r="BC49" s="678">
        <v>545801.08010000002</v>
      </c>
      <c r="BD49" s="678">
        <v>248053.83900000001</v>
      </c>
      <c r="BE49" s="678">
        <v>248053.83900000001</v>
      </c>
      <c r="BF49" s="678">
        <v>248053.83900000001</v>
      </c>
      <c r="BG49" s="678">
        <v>227146.1207</v>
      </c>
      <c r="BH49" s="678">
        <v>219730.4523</v>
      </c>
      <c r="BI49" s="678">
        <v>85282.411999999997</v>
      </c>
      <c r="BJ49" s="678">
        <v>85282.411999999997</v>
      </c>
      <c r="BK49" s="678">
        <v>84548.391740000006</v>
      </c>
      <c r="BL49" s="678">
        <v>84548.391740000006</v>
      </c>
      <c r="BM49" s="678">
        <v>0</v>
      </c>
      <c r="BN49" s="678">
        <v>0</v>
      </c>
      <c r="BO49" s="678">
        <v>0</v>
      </c>
      <c r="BP49" s="678">
        <v>0</v>
      </c>
      <c r="BQ49" s="678">
        <v>0</v>
      </c>
      <c r="BR49" s="678">
        <v>0</v>
      </c>
      <c r="BS49" s="678">
        <v>0</v>
      </c>
      <c r="BT49" s="678">
        <v>0</v>
      </c>
      <c r="BU49" s="678">
        <v>0</v>
      </c>
      <c r="BV49" s="678">
        <v>0</v>
      </c>
      <c r="BW49" s="678">
        <v>0</v>
      </c>
      <c r="BX49" s="678">
        <v>0</v>
      </c>
      <c r="BY49" s="678">
        <v>0</v>
      </c>
      <c r="BZ49" s="679">
        <v>0</v>
      </c>
      <c r="CA49" s="167"/>
    </row>
    <row r="50" spans="2:79" s="17" customFormat="1" ht="15.6">
      <c r="B50" s="272">
        <v>27</v>
      </c>
      <c r="C50" s="177" t="s">
        <v>698</v>
      </c>
      <c r="D50" s="177" t="s">
        <v>675</v>
      </c>
      <c r="E50" s="177" t="s">
        <v>21</v>
      </c>
      <c r="F50" s="177" t="s">
        <v>672</v>
      </c>
      <c r="G50" s="177" t="s">
        <v>694</v>
      </c>
      <c r="H50" s="177" t="s">
        <v>673</v>
      </c>
      <c r="I50" s="177">
        <v>2011</v>
      </c>
      <c r="J50" s="177"/>
      <c r="K50" s="177" t="s">
        <v>699</v>
      </c>
      <c r="L50" s="177"/>
      <c r="M50" s="177" t="s">
        <v>690</v>
      </c>
      <c r="N50" s="177">
        <v>22</v>
      </c>
      <c r="O50" s="678">
        <v>29.829778770000001</v>
      </c>
      <c r="P50" s="678">
        <v>65529.419529999999</v>
      </c>
      <c r="Q50" s="177"/>
      <c r="R50" s="678">
        <v>27.606810899999999</v>
      </c>
      <c r="S50" s="678">
        <v>27.60681091</v>
      </c>
      <c r="T50" s="678">
        <v>27.606811</v>
      </c>
      <c r="U50" s="678">
        <v>25.794468999999999</v>
      </c>
      <c r="V50" s="678">
        <v>25.794468999999999</v>
      </c>
      <c r="W50" s="678">
        <v>25.794468999999999</v>
      </c>
      <c r="X50" s="678">
        <v>7.4636668000000004</v>
      </c>
      <c r="Y50" s="678">
        <v>7.4636668000000004</v>
      </c>
      <c r="Z50" s="678">
        <v>7.4636668000000004</v>
      </c>
      <c r="AA50" s="678">
        <v>7.4636668000000004</v>
      </c>
      <c r="AB50" s="678">
        <v>7.2770175999999998</v>
      </c>
      <c r="AC50" s="678">
        <v>7.2770175999999998</v>
      </c>
      <c r="AD50" s="678">
        <v>0</v>
      </c>
      <c r="AE50" s="678">
        <v>0</v>
      </c>
      <c r="AF50" s="678">
        <v>0</v>
      </c>
      <c r="AG50" s="678">
        <v>0</v>
      </c>
      <c r="AH50" s="678">
        <v>0</v>
      </c>
      <c r="AI50" s="678">
        <v>0</v>
      </c>
      <c r="AJ50" s="678">
        <v>0</v>
      </c>
      <c r="AK50" s="678">
        <v>0</v>
      </c>
      <c r="AL50" s="678">
        <v>0</v>
      </c>
      <c r="AM50" s="678">
        <v>0</v>
      </c>
      <c r="AN50" s="678">
        <v>0</v>
      </c>
      <c r="AO50" s="678">
        <v>0</v>
      </c>
      <c r="AP50" s="678">
        <v>0</v>
      </c>
      <c r="AQ50" s="678">
        <v>0</v>
      </c>
      <c r="AR50" s="678">
        <v>0</v>
      </c>
      <c r="AS50" s="678">
        <v>0</v>
      </c>
      <c r="AT50" s="678">
        <v>0</v>
      </c>
      <c r="AU50" s="678">
        <v>0</v>
      </c>
      <c r="AV50" s="177"/>
      <c r="AW50" s="678">
        <v>60846.63</v>
      </c>
      <c r="AX50" s="678">
        <v>60846.629610000004</v>
      </c>
      <c r="AY50" s="678">
        <v>60846.629610000004</v>
      </c>
      <c r="AZ50" s="678">
        <v>56320.05502</v>
      </c>
      <c r="BA50" s="678">
        <v>56320.05502</v>
      </c>
      <c r="BB50" s="678">
        <v>56320.05502</v>
      </c>
      <c r="BC50" s="678">
        <v>15837.70003</v>
      </c>
      <c r="BD50" s="678">
        <v>15837.70003</v>
      </c>
      <c r="BE50" s="678">
        <v>15837.70003</v>
      </c>
      <c r="BF50" s="678">
        <v>15837.70003</v>
      </c>
      <c r="BG50" s="678">
        <v>14610.37414</v>
      </c>
      <c r="BH50" s="678">
        <v>14610.37414</v>
      </c>
      <c r="BI50" s="678">
        <v>0</v>
      </c>
      <c r="BJ50" s="678">
        <v>0</v>
      </c>
      <c r="BK50" s="678">
        <v>0</v>
      </c>
      <c r="BL50" s="678">
        <v>0</v>
      </c>
      <c r="BM50" s="678">
        <v>0</v>
      </c>
      <c r="BN50" s="678">
        <v>0</v>
      </c>
      <c r="BO50" s="678">
        <v>0</v>
      </c>
      <c r="BP50" s="678">
        <v>0</v>
      </c>
      <c r="BQ50" s="678">
        <v>0</v>
      </c>
      <c r="BR50" s="678">
        <v>0</v>
      </c>
      <c r="BS50" s="678">
        <v>0</v>
      </c>
      <c r="BT50" s="678">
        <v>0</v>
      </c>
      <c r="BU50" s="678">
        <v>0</v>
      </c>
      <c r="BV50" s="678">
        <v>0</v>
      </c>
      <c r="BW50" s="678">
        <v>0</v>
      </c>
      <c r="BX50" s="678">
        <v>0</v>
      </c>
      <c r="BY50" s="678">
        <v>0</v>
      </c>
      <c r="BZ50" s="679">
        <v>0</v>
      </c>
      <c r="CA50" s="167"/>
    </row>
    <row r="51" spans="2:79" s="17" customFormat="1" ht="15.6">
      <c r="B51" s="272">
        <v>28</v>
      </c>
      <c r="C51" s="177" t="s">
        <v>698</v>
      </c>
      <c r="D51" s="177" t="s">
        <v>675</v>
      </c>
      <c r="E51" s="177" t="s">
        <v>20</v>
      </c>
      <c r="F51" s="177" t="s">
        <v>672</v>
      </c>
      <c r="G51" s="177" t="s">
        <v>694</v>
      </c>
      <c r="H51" s="177" t="s">
        <v>673</v>
      </c>
      <c r="I51" s="177">
        <v>2011</v>
      </c>
      <c r="J51" s="177"/>
      <c r="K51" s="177" t="s">
        <v>699</v>
      </c>
      <c r="L51" s="177"/>
      <c r="M51" s="177" t="s">
        <v>690</v>
      </c>
      <c r="N51" s="177">
        <v>10</v>
      </c>
      <c r="O51" s="678">
        <v>51.771746299999997</v>
      </c>
      <c r="P51" s="678">
        <v>251762.54459999999</v>
      </c>
      <c r="Q51" s="177"/>
      <c r="R51" s="678">
        <v>51.771746299999997</v>
      </c>
      <c r="S51" s="678">
        <v>51.771746299999997</v>
      </c>
      <c r="T51" s="678">
        <v>51.771746</v>
      </c>
      <c r="U51" s="678">
        <v>51.771746</v>
      </c>
      <c r="V51" s="678">
        <v>51.771746</v>
      </c>
      <c r="W51" s="678">
        <v>0</v>
      </c>
      <c r="X51" s="678">
        <v>0</v>
      </c>
      <c r="Y51" s="678">
        <v>0</v>
      </c>
      <c r="Z51" s="678">
        <v>0</v>
      </c>
      <c r="AA51" s="678">
        <v>0</v>
      </c>
      <c r="AB51" s="678">
        <v>0</v>
      </c>
      <c r="AC51" s="678">
        <v>0</v>
      </c>
      <c r="AD51" s="678">
        <v>0</v>
      </c>
      <c r="AE51" s="678">
        <v>0</v>
      </c>
      <c r="AF51" s="678">
        <v>0</v>
      </c>
      <c r="AG51" s="678">
        <v>0</v>
      </c>
      <c r="AH51" s="678">
        <v>0</v>
      </c>
      <c r="AI51" s="678">
        <v>0</v>
      </c>
      <c r="AJ51" s="678">
        <v>0</v>
      </c>
      <c r="AK51" s="678">
        <v>0</v>
      </c>
      <c r="AL51" s="678">
        <v>0</v>
      </c>
      <c r="AM51" s="678">
        <v>0</v>
      </c>
      <c r="AN51" s="678">
        <v>0</v>
      </c>
      <c r="AO51" s="678">
        <v>0</v>
      </c>
      <c r="AP51" s="678">
        <v>0</v>
      </c>
      <c r="AQ51" s="678">
        <v>0</v>
      </c>
      <c r="AR51" s="678">
        <v>0</v>
      </c>
      <c r="AS51" s="678">
        <v>0</v>
      </c>
      <c r="AT51" s="678">
        <v>0</v>
      </c>
      <c r="AU51" s="678">
        <v>0</v>
      </c>
      <c r="AV51" s="177"/>
      <c r="AW51" s="678">
        <v>251762.54</v>
      </c>
      <c r="AX51" s="678">
        <v>251762.54459999999</v>
      </c>
      <c r="AY51" s="678">
        <v>251762.54459999999</v>
      </c>
      <c r="AZ51" s="678">
        <v>251762.54459999999</v>
      </c>
      <c r="BA51" s="678">
        <v>251762.54459999999</v>
      </c>
      <c r="BB51" s="678">
        <v>0</v>
      </c>
      <c r="BC51" s="678">
        <v>0</v>
      </c>
      <c r="BD51" s="678">
        <v>0</v>
      </c>
      <c r="BE51" s="678">
        <v>0</v>
      </c>
      <c r="BF51" s="678">
        <v>0</v>
      </c>
      <c r="BG51" s="678">
        <v>0</v>
      </c>
      <c r="BH51" s="678">
        <v>0</v>
      </c>
      <c r="BI51" s="678">
        <v>0</v>
      </c>
      <c r="BJ51" s="678">
        <v>0</v>
      </c>
      <c r="BK51" s="678">
        <v>0</v>
      </c>
      <c r="BL51" s="678">
        <v>0</v>
      </c>
      <c r="BM51" s="678">
        <v>0</v>
      </c>
      <c r="BN51" s="678">
        <v>0</v>
      </c>
      <c r="BO51" s="678">
        <v>0</v>
      </c>
      <c r="BP51" s="678">
        <v>0</v>
      </c>
      <c r="BQ51" s="678">
        <v>0</v>
      </c>
      <c r="BR51" s="678">
        <v>0</v>
      </c>
      <c r="BS51" s="678">
        <v>0</v>
      </c>
      <c r="BT51" s="678">
        <v>0</v>
      </c>
      <c r="BU51" s="678">
        <v>0</v>
      </c>
      <c r="BV51" s="678">
        <v>0</v>
      </c>
      <c r="BW51" s="678">
        <v>0</v>
      </c>
      <c r="BX51" s="678">
        <v>0</v>
      </c>
      <c r="BY51" s="678">
        <v>0</v>
      </c>
      <c r="BZ51" s="679">
        <v>0</v>
      </c>
      <c r="CA51" s="167"/>
    </row>
    <row r="52" spans="2:79" s="17" customFormat="1" ht="15.6">
      <c r="B52" s="272">
        <v>29</v>
      </c>
      <c r="C52" s="177" t="s">
        <v>698</v>
      </c>
      <c r="D52" s="177" t="s">
        <v>680</v>
      </c>
      <c r="E52" s="177" t="s">
        <v>17</v>
      </c>
      <c r="F52" s="177" t="s">
        <v>672</v>
      </c>
      <c r="G52" s="177" t="s">
        <v>694</v>
      </c>
      <c r="H52" s="177" t="s">
        <v>673</v>
      </c>
      <c r="I52" s="177">
        <v>2011</v>
      </c>
      <c r="J52" s="177"/>
      <c r="K52" s="177" t="s">
        <v>699</v>
      </c>
      <c r="L52" s="177"/>
      <c r="M52" s="177" t="s">
        <v>700</v>
      </c>
      <c r="N52" s="177">
        <v>1</v>
      </c>
      <c r="O52" s="678">
        <v>0.25520363000000001</v>
      </c>
      <c r="P52" s="678">
        <v>3337431.2039999999</v>
      </c>
      <c r="Q52" s="177"/>
      <c r="R52" s="678">
        <v>294.66454499999998</v>
      </c>
      <c r="S52" s="678">
        <v>294.66454479999999</v>
      </c>
      <c r="T52" s="678">
        <v>294.66453999999999</v>
      </c>
      <c r="U52" s="678">
        <v>294.66453999999999</v>
      </c>
      <c r="V52" s="678">
        <v>294.66453999999999</v>
      </c>
      <c r="W52" s="678">
        <v>294.66453999999999</v>
      </c>
      <c r="X52" s="678">
        <v>294.66453999999999</v>
      </c>
      <c r="Y52" s="678">
        <v>294.66453999999999</v>
      </c>
      <c r="Z52" s="678">
        <v>294.66453999999999</v>
      </c>
      <c r="AA52" s="678">
        <v>294.66453999999999</v>
      </c>
      <c r="AB52" s="678">
        <v>294.66453999999999</v>
      </c>
      <c r="AC52" s="678">
        <v>294.66453999999999</v>
      </c>
      <c r="AD52" s="678">
        <v>294.66453999999999</v>
      </c>
      <c r="AE52" s="678">
        <v>294.66453999999999</v>
      </c>
      <c r="AF52" s="678">
        <v>294.66453999999999</v>
      </c>
      <c r="AG52" s="678">
        <v>0</v>
      </c>
      <c r="AH52" s="678">
        <v>0</v>
      </c>
      <c r="AI52" s="678">
        <v>0</v>
      </c>
      <c r="AJ52" s="678">
        <v>0</v>
      </c>
      <c r="AK52" s="678">
        <v>0</v>
      </c>
      <c r="AL52" s="678">
        <v>0</v>
      </c>
      <c r="AM52" s="678">
        <v>0</v>
      </c>
      <c r="AN52" s="678">
        <v>0</v>
      </c>
      <c r="AO52" s="678">
        <v>0</v>
      </c>
      <c r="AP52" s="678">
        <v>0</v>
      </c>
      <c r="AQ52" s="678">
        <v>0</v>
      </c>
      <c r="AR52" s="678">
        <v>0</v>
      </c>
      <c r="AS52" s="678">
        <v>0</v>
      </c>
      <c r="AT52" s="678">
        <v>0</v>
      </c>
      <c r="AU52" s="678">
        <v>0</v>
      </c>
      <c r="AV52" s="177"/>
      <c r="AW52" s="678">
        <v>1668715.6</v>
      </c>
      <c r="AX52" s="678">
        <v>1668715.602</v>
      </c>
      <c r="AY52" s="678">
        <v>1668715.602</v>
      </c>
      <c r="AZ52" s="678">
        <v>1668715.602</v>
      </c>
      <c r="BA52" s="678">
        <v>1668715.602</v>
      </c>
      <c r="BB52" s="678">
        <v>1668715.602</v>
      </c>
      <c r="BC52" s="678">
        <v>1668715.602</v>
      </c>
      <c r="BD52" s="678">
        <v>1668715.602</v>
      </c>
      <c r="BE52" s="678">
        <v>1668715.602</v>
      </c>
      <c r="BF52" s="678">
        <v>1668715.602</v>
      </c>
      <c r="BG52" s="678">
        <v>1668715.602</v>
      </c>
      <c r="BH52" s="678">
        <v>1668715.602</v>
      </c>
      <c r="BI52" s="678">
        <v>1668715.602</v>
      </c>
      <c r="BJ52" s="678">
        <v>1668715.602</v>
      </c>
      <c r="BK52" s="678">
        <v>1668715.602</v>
      </c>
      <c r="BL52" s="678">
        <v>0</v>
      </c>
      <c r="BM52" s="678">
        <v>0</v>
      </c>
      <c r="BN52" s="678">
        <v>0</v>
      </c>
      <c r="BO52" s="678">
        <v>0</v>
      </c>
      <c r="BP52" s="678">
        <v>0</v>
      </c>
      <c r="BQ52" s="678">
        <v>0</v>
      </c>
      <c r="BR52" s="678">
        <v>0</v>
      </c>
      <c r="BS52" s="678">
        <v>0</v>
      </c>
      <c r="BT52" s="678">
        <v>0</v>
      </c>
      <c r="BU52" s="678">
        <v>0</v>
      </c>
      <c r="BV52" s="678">
        <v>0</v>
      </c>
      <c r="BW52" s="678">
        <v>0</v>
      </c>
      <c r="BX52" s="678">
        <v>0</v>
      </c>
      <c r="BY52" s="678">
        <v>0</v>
      </c>
      <c r="BZ52" s="679">
        <v>0</v>
      </c>
      <c r="CA52" s="167"/>
    </row>
    <row r="53" spans="2:79" s="17" customFormat="1" ht="15.6">
      <c r="B53" s="272">
        <v>30</v>
      </c>
      <c r="C53" s="177" t="s">
        <v>698</v>
      </c>
      <c r="D53" s="177" t="s">
        <v>671</v>
      </c>
      <c r="E53" s="177" t="s">
        <v>3</v>
      </c>
      <c r="F53" s="177" t="s">
        <v>672</v>
      </c>
      <c r="G53" s="177" t="s">
        <v>29</v>
      </c>
      <c r="H53" s="177" t="s">
        <v>673</v>
      </c>
      <c r="I53" s="177">
        <v>2011</v>
      </c>
      <c r="J53" s="177"/>
      <c r="K53" s="177" t="s">
        <v>699</v>
      </c>
      <c r="L53" s="177"/>
      <c r="M53" s="177" t="s">
        <v>684</v>
      </c>
      <c r="N53" s="177">
        <v>-1069</v>
      </c>
      <c r="O53" s="678">
        <v>-714.51001870000005</v>
      </c>
      <c r="P53" s="678">
        <v>-1309149.861</v>
      </c>
      <c r="Q53" s="177"/>
      <c r="R53" s="678">
        <v>-297.62702999999999</v>
      </c>
      <c r="S53" s="678">
        <v>-297.62702530000001</v>
      </c>
      <c r="T53" s="678">
        <v>-297.62700000000001</v>
      </c>
      <c r="U53" s="678">
        <v>-297.62700000000001</v>
      </c>
      <c r="V53" s="678">
        <v>-297.62700000000001</v>
      </c>
      <c r="W53" s="678">
        <v>-297.62700000000001</v>
      </c>
      <c r="X53" s="678">
        <v>-297.62700000000001</v>
      </c>
      <c r="Y53" s="678">
        <v>-297.62700000000001</v>
      </c>
      <c r="Z53" s="678">
        <v>-297.62700000000001</v>
      </c>
      <c r="AA53" s="678">
        <v>-297.62700000000001</v>
      </c>
      <c r="AB53" s="678">
        <v>-297.62700000000001</v>
      </c>
      <c r="AC53" s="678">
        <v>-297.62700000000001</v>
      </c>
      <c r="AD53" s="678">
        <v>-297.62700000000001</v>
      </c>
      <c r="AE53" s="678">
        <v>-297.62700000000001</v>
      </c>
      <c r="AF53" s="678">
        <v>-297.62700000000001</v>
      </c>
      <c r="AG53" s="678">
        <v>-297.62700000000001</v>
      </c>
      <c r="AH53" s="678">
        <v>-297.62700000000001</v>
      </c>
      <c r="AI53" s="678">
        <v>-297.62700000000001</v>
      </c>
      <c r="AJ53" s="678">
        <v>-240.3203</v>
      </c>
      <c r="AK53" s="678">
        <v>0</v>
      </c>
      <c r="AL53" s="678">
        <v>0</v>
      </c>
      <c r="AM53" s="678">
        <v>0</v>
      </c>
      <c r="AN53" s="678">
        <v>0</v>
      </c>
      <c r="AO53" s="678">
        <v>0</v>
      </c>
      <c r="AP53" s="678">
        <v>0</v>
      </c>
      <c r="AQ53" s="678">
        <v>0</v>
      </c>
      <c r="AR53" s="678">
        <v>0</v>
      </c>
      <c r="AS53" s="678">
        <v>0</v>
      </c>
      <c r="AT53" s="678">
        <v>0</v>
      </c>
      <c r="AU53" s="678">
        <v>0</v>
      </c>
      <c r="AV53" s="177"/>
      <c r="AW53" s="678">
        <v>-545322.48</v>
      </c>
      <c r="AX53" s="678">
        <v>-545322.48479999998</v>
      </c>
      <c r="AY53" s="678">
        <v>-545322.48479999998</v>
      </c>
      <c r="AZ53" s="678">
        <v>-545322.48479999998</v>
      </c>
      <c r="BA53" s="678">
        <v>-545322.48479999998</v>
      </c>
      <c r="BB53" s="678">
        <v>-545322.48479999998</v>
      </c>
      <c r="BC53" s="678">
        <v>-545322.48479999998</v>
      </c>
      <c r="BD53" s="678">
        <v>-545322.48479999998</v>
      </c>
      <c r="BE53" s="678">
        <v>-545322.48479999998</v>
      </c>
      <c r="BF53" s="678">
        <v>-545322.48479999998</v>
      </c>
      <c r="BG53" s="678">
        <v>-545322.48479999998</v>
      </c>
      <c r="BH53" s="678">
        <v>-545322.48479999998</v>
      </c>
      <c r="BI53" s="678">
        <v>-545322.48479999998</v>
      </c>
      <c r="BJ53" s="678">
        <v>-545322.48479999998</v>
      </c>
      <c r="BK53" s="678">
        <v>-545322.48479999998</v>
      </c>
      <c r="BL53" s="678">
        <v>-545322.48479999998</v>
      </c>
      <c r="BM53" s="678">
        <v>-545322.48479999998</v>
      </c>
      <c r="BN53" s="678">
        <v>-545322.48</v>
      </c>
      <c r="BO53" s="678">
        <v>-494163.44</v>
      </c>
      <c r="BP53" s="678">
        <v>0</v>
      </c>
      <c r="BQ53" s="678">
        <v>0</v>
      </c>
      <c r="BR53" s="678">
        <v>0</v>
      </c>
      <c r="BS53" s="678">
        <v>0</v>
      </c>
      <c r="BT53" s="678">
        <v>0</v>
      </c>
      <c r="BU53" s="678">
        <v>0</v>
      </c>
      <c r="BV53" s="678">
        <v>0</v>
      </c>
      <c r="BW53" s="678">
        <v>0</v>
      </c>
      <c r="BX53" s="678">
        <v>0</v>
      </c>
      <c r="BY53" s="678">
        <v>0</v>
      </c>
      <c r="BZ53" s="679">
        <v>0</v>
      </c>
      <c r="CA53" s="167"/>
    </row>
    <row r="54" spans="2:79" s="17" customFormat="1" ht="15.6">
      <c r="B54" s="272">
        <v>31</v>
      </c>
      <c r="C54" s="177" t="s">
        <v>698</v>
      </c>
      <c r="D54" s="177" t="s">
        <v>671</v>
      </c>
      <c r="E54" s="177" t="s">
        <v>5</v>
      </c>
      <c r="F54" s="177" t="s">
        <v>672</v>
      </c>
      <c r="G54" s="177" t="s">
        <v>29</v>
      </c>
      <c r="H54" s="177" t="s">
        <v>673</v>
      </c>
      <c r="I54" s="177">
        <v>2011</v>
      </c>
      <c r="J54" s="177"/>
      <c r="K54" s="177" t="s">
        <v>699</v>
      </c>
      <c r="L54" s="177"/>
      <c r="M54" s="177" t="s">
        <v>683</v>
      </c>
      <c r="N54" s="177">
        <v>3308</v>
      </c>
      <c r="O54" s="678">
        <v>4.7143421119999998</v>
      </c>
      <c r="P54" s="678">
        <v>95961.756030000004</v>
      </c>
      <c r="Q54" s="177"/>
      <c r="R54" s="678">
        <v>4.3607827199999996</v>
      </c>
      <c r="S54" s="678">
        <v>4.3607827209999996</v>
      </c>
      <c r="T54" s="678">
        <v>4.3607826999999997</v>
      </c>
      <c r="U54" s="678">
        <v>4.3607826999999997</v>
      </c>
      <c r="V54" s="678">
        <v>4.3607826999999997</v>
      </c>
      <c r="W54" s="678">
        <v>3.9876744</v>
      </c>
      <c r="X54" s="678">
        <v>2.2787723999999998</v>
      </c>
      <c r="Y54" s="678">
        <v>2.2777652000000002</v>
      </c>
      <c r="Z54" s="678">
        <v>2.2777652000000002</v>
      </c>
      <c r="AA54" s="678">
        <v>0.71524049999999995</v>
      </c>
      <c r="AB54" s="678">
        <v>0.29717359999999998</v>
      </c>
      <c r="AC54" s="678">
        <v>0.29709400000000002</v>
      </c>
      <c r="AD54" s="678">
        <v>0.29709400000000002</v>
      </c>
      <c r="AE54" s="678">
        <v>0.28343370000000001</v>
      </c>
      <c r="AF54" s="678">
        <v>0.28343370000000001</v>
      </c>
      <c r="AG54" s="678">
        <v>0.28280820000000001</v>
      </c>
      <c r="AH54" s="678">
        <v>0</v>
      </c>
      <c r="AI54" s="678">
        <v>0</v>
      </c>
      <c r="AJ54" s="678">
        <v>0</v>
      </c>
      <c r="AK54" s="678">
        <v>0</v>
      </c>
      <c r="AL54" s="678">
        <v>0</v>
      </c>
      <c r="AM54" s="678">
        <v>0</v>
      </c>
      <c r="AN54" s="678">
        <v>0</v>
      </c>
      <c r="AO54" s="678">
        <v>0</v>
      </c>
      <c r="AP54" s="678">
        <v>0</v>
      </c>
      <c r="AQ54" s="678">
        <v>0</v>
      </c>
      <c r="AR54" s="678">
        <v>0</v>
      </c>
      <c r="AS54" s="678">
        <v>0</v>
      </c>
      <c r="AT54" s="678">
        <v>0</v>
      </c>
      <c r="AU54" s="678">
        <v>0</v>
      </c>
      <c r="AV54" s="177"/>
      <c r="AW54" s="678">
        <v>88271.216</v>
      </c>
      <c r="AX54" s="678">
        <v>88271.216190000006</v>
      </c>
      <c r="AY54" s="678">
        <v>88271.216190000006</v>
      </c>
      <c r="AZ54" s="678">
        <v>88271.216190000006</v>
      </c>
      <c r="BA54" s="678">
        <v>88271.216190000006</v>
      </c>
      <c r="BB54" s="678">
        <v>80213.233810000005</v>
      </c>
      <c r="BC54" s="678">
        <v>43306.25505</v>
      </c>
      <c r="BD54" s="678">
        <v>43297.432500000003</v>
      </c>
      <c r="BE54" s="678">
        <v>43297.432500000003</v>
      </c>
      <c r="BF54" s="678">
        <v>9551.7487139999994</v>
      </c>
      <c r="BG54" s="678">
        <v>8024.5327399999996</v>
      </c>
      <c r="BH54" s="678">
        <v>7368.9438289999998</v>
      </c>
      <c r="BI54" s="678">
        <v>7368.9438289999998</v>
      </c>
      <c r="BJ54" s="678">
        <v>6115.1334660000002</v>
      </c>
      <c r="BK54" s="678">
        <v>6115.1334660000002</v>
      </c>
      <c r="BL54" s="678">
        <v>6107.7801170000002</v>
      </c>
      <c r="BM54" s="678">
        <v>0</v>
      </c>
      <c r="BN54" s="678">
        <v>0</v>
      </c>
      <c r="BO54" s="678">
        <v>0</v>
      </c>
      <c r="BP54" s="678">
        <v>0</v>
      </c>
      <c r="BQ54" s="678">
        <v>0</v>
      </c>
      <c r="BR54" s="678">
        <v>0</v>
      </c>
      <c r="BS54" s="678">
        <v>0</v>
      </c>
      <c r="BT54" s="678">
        <v>0</v>
      </c>
      <c r="BU54" s="678">
        <v>0</v>
      </c>
      <c r="BV54" s="678">
        <v>0</v>
      </c>
      <c r="BW54" s="678">
        <v>0</v>
      </c>
      <c r="BX54" s="678">
        <v>0</v>
      </c>
      <c r="BY54" s="678">
        <v>0</v>
      </c>
      <c r="BZ54" s="679">
        <v>0</v>
      </c>
      <c r="CA54" s="167"/>
    </row>
    <row r="55" spans="2:79" s="17" customFormat="1" ht="15.6">
      <c r="B55" s="272">
        <v>32</v>
      </c>
      <c r="C55" s="177" t="s">
        <v>698</v>
      </c>
      <c r="D55" s="177" t="s">
        <v>671</v>
      </c>
      <c r="E55" s="177" t="s">
        <v>4</v>
      </c>
      <c r="F55" s="177" t="s">
        <v>672</v>
      </c>
      <c r="G55" s="177" t="s">
        <v>29</v>
      </c>
      <c r="H55" s="177" t="s">
        <v>673</v>
      </c>
      <c r="I55" s="177">
        <v>2011</v>
      </c>
      <c r="J55" s="177"/>
      <c r="K55" s="177" t="s">
        <v>699</v>
      </c>
      <c r="L55" s="177"/>
      <c r="M55" s="177" t="s">
        <v>683</v>
      </c>
      <c r="N55" s="177">
        <v>332</v>
      </c>
      <c r="O55" s="678">
        <v>0.65085810399999999</v>
      </c>
      <c r="P55" s="678">
        <v>10348.70355</v>
      </c>
      <c r="Q55" s="177"/>
      <c r="R55" s="678">
        <v>0.65085809999999999</v>
      </c>
      <c r="S55" s="678">
        <v>0.65085810399999999</v>
      </c>
      <c r="T55" s="678">
        <v>0.65085809999999999</v>
      </c>
      <c r="U55" s="678">
        <v>0.65085809999999999</v>
      </c>
      <c r="V55" s="678">
        <v>0.65085809999999999</v>
      </c>
      <c r="W55" s="678">
        <v>0.60631610000000002</v>
      </c>
      <c r="X55" s="678">
        <v>0.42408770000000001</v>
      </c>
      <c r="Y55" s="678">
        <v>0.42311680000000002</v>
      </c>
      <c r="Z55" s="678">
        <v>0.42311680000000002</v>
      </c>
      <c r="AA55" s="678">
        <v>0.23658109999999999</v>
      </c>
      <c r="AB55" s="678">
        <v>3.1272800000000003E-2</v>
      </c>
      <c r="AC55" s="678">
        <v>3.1239800000000002E-2</v>
      </c>
      <c r="AD55" s="678">
        <v>3.1239800000000002E-2</v>
      </c>
      <c r="AE55" s="678">
        <v>3.0428699999999999E-2</v>
      </c>
      <c r="AF55" s="678">
        <v>3.0428699999999999E-2</v>
      </c>
      <c r="AG55" s="678">
        <v>2.9872200000000002E-2</v>
      </c>
      <c r="AH55" s="678">
        <v>0</v>
      </c>
      <c r="AI55" s="678">
        <v>0</v>
      </c>
      <c r="AJ55" s="678">
        <v>0</v>
      </c>
      <c r="AK55" s="678">
        <v>0</v>
      </c>
      <c r="AL55" s="678">
        <v>0</v>
      </c>
      <c r="AM55" s="678">
        <v>0</v>
      </c>
      <c r="AN55" s="678">
        <v>0</v>
      </c>
      <c r="AO55" s="678">
        <v>0</v>
      </c>
      <c r="AP55" s="678">
        <v>0</v>
      </c>
      <c r="AQ55" s="678">
        <v>0</v>
      </c>
      <c r="AR55" s="678">
        <v>0</v>
      </c>
      <c r="AS55" s="678">
        <v>0</v>
      </c>
      <c r="AT55" s="678">
        <v>0</v>
      </c>
      <c r="AU55" s="678">
        <v>0</v>
      </c>
      <c r="AV55" s="177"/>
      <c r="AW55" s="678">
        <v>11144.324000000001</v>
      </c>
      <c r="AX55" s="678">
        <v>11144.32396</v>
      </c>
      <c r="AY55" s="678">
        <v>11144.32396</v>
      </c>
      <c r="AZ55" s="678">
        <v>11144.32396</v>
      </c>
      <c r="BA55" s="678">
        <v>11144.32396</v>
      </c>
      <c r="BB55" s="678">
        <v>10182.354600000001</v>
      </c>
      <c r="BC55" s="678">
        <v>6246.7865229999998</v>
      </c>
      <c r="BD55" s="678">
        <v>6238.2813729999998</v>
      </c>
      <c r="BE55" s="678">
        <v>6238.2813729999998</v>
      </c>
      <c r="BF55" s="678">
        <v>2209.6905409999999</v>
      </c>
      <c r="BG55" s="678">
        <v>997.98734769999999</v>
      </c>
      <c r="BH55" s="678">
        <v>726.13753589999999</v>
      </c>
      <c r="BI55" s="678">
        <v>726.13753589999999</v>
      </c>
      <c r="BJ55" s="678">
        <v>651.68910100000005</v>
      </c>
      <c r="BK55" s="678">
        <v>651.68910100000005</v>
      </c>
      <c r="BL55" s="678">
        <v>645.14650200000005</v>
      </c>
      <c r="BM55" s="678">
        <v>0</v>
      </c>
      <c r="BN55" s="678">
        <v>0</v>
      </c>
      <c r="BO55" s="678">
        <v>0</v>
      </c>
      <c r="BP55" s="678">
        <v>0</v>
      </c>
      <c r="BQ55" s="678">
        <v>0</v>
      </c>
      <c r="BR55" s="678">
        <v>0</v>
      </c>
      <c r="BS55" s="678">
        <v>0</v>
      </c>
      <c r="BT55" s="678">
        <v>0</v>
      </c>
      <c r="BU55" s="678">
        <v>0</v>
      </c>
      <c r="BV55" s="678">
        <v>0</v>
      </c>
      <c r="BW55" s="678">
        <v>0</v>
      </c>
      <c r="BX55" s="678">
        <v>0</v>
      </c>
      <c r="BY55" s="678">
        <v>0</v>
      </c>
      <c r="BZ55" s="679">
        <v>0</v>
      </c>
      <c r="CA55" s="167"/>
    </row>
    <row r="56" spans="2:79" s="17" customFormat="1" ht="15.6">
      <c r="B56" s="273" t="s">
        <v>492</v>
      </c>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7"/>
      <c r="CA56" s="167"/>
    </row>
  </sheetData>
  <mergeCells count="1">
    <mergeCell ref="B22:B23"/>
  </mergeCells>
  <hyperlinks>
    <hyperlink ref="G18" location="Table_4_b.__2012_Lost_Revenues_Work_Form" display="Go to Tab 4."/>
  </hyperlinks>
  <pageMargins left="0.70866141732283472" right="0.70866141732283472" top="0.74803149606299213" bottom="0.74803149606299213" header="0.31496062992125984" footer="0.31496062992125984"/>
  <pageSetup scale="49" fitToWidth="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68"/>
  <sheetViews>
    <sheetView topLeftCell="A17" zoomScale="80" zoomScaleNormal="80" workbookViewId="0">
      <pane xSplit="9" ySplit="7" topLeftCell="U39"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8" width="9.109375" style="12"/>
    <col min="19" max="19" width="9.44140625" style="12" bestFit="1" customWidth="1"/>
    <col min="20" max="20" width="12.44140625" style="12" bestFit="1" customWidth="1"/>
    <col min="21" max="31" width="11.33203125" style="12" bestFit="1" customWidth="1"/>
    <col min="32" max="39" width="9.44140625" style="12" bestFit="1" customWidth="1"/>
    <col min="40" max="40" width="9.33203125" style="12" bestFit="1" customWidth="1"/>
    <col min="41" max="49" width="9.109375" style="12"/>
    <col min="50" max="50" width="13.6640625" style="12" bestFit="1" customWidth="1"/>
    <col min="51" max="60" width="17" style="12" bestFit="1" customWidth="1"/>
    <col min="61" max="70" width="15.6640625" style="12" bestFit="1" customWidth="1"/>
    <col min="71" max="71" width="12.44140625" style="12" bestFit="1" customWidth="1"/>
    <col min="72" max="78" width="9.109375" style="12"/>
    <col min="79" max="79" width="9.109375" style="16"/>
    <col min="80" max="16384" width="9.109375" style="12"/>
  </cols>
  <sheetData>
    <row r="14" spans="2:79" ht="15" thickBot="1">
      <c r="CA14" s="12"/>
    </row>
    <row r="15" spans="2:79" s="9" customFormat="1" ht="31.5" customHeight="1" thickBot="1">
      <c r="B15" s="565"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22.5" customHeight="1">
      <c r="D17" s="122"/>
    </row>
    <row r="18" spans="2:79" ht="23.25" customHeight="1">
      <c r="B18" s="195" t="s">
        <v>576</v>
      </c>
      <c r="C18" s="195"/>
      <c r="D18" s="92"/>
      <c r="H18" s="615" t="s">
        <v>597</v>
      </c>
    </row>
    <row r="19" spans="2:79" ht="23.25" customHeight="1">
      <c r="B19" s="650" t="s">
        <v>524</v>
      </c>
      <c r="C19" s="639"/>
      <c r="D19" s="639"/>
      <c r="E19" s="639"/>
      <c r="F19" s="639"/>
      <c r="G19" s="639"/>
      <c r="H19" s="639"/>
      <c r="I19" s="639"/>
      <c r="J19" s="639"/>
      <c r="K19" s="639"/>
      <c r="L19" s="639"/>
      <c r="M19" s="639"/>
      <c r="N19" s="639"/>
      <c r="O19" s="639"/>
      <c r="P19" s="639"/>
    </row>
    <row r="20" spans="2:79" ht="23.25" customHeight="1">
      <c r="B20" s="650" t="s">
        <v>525</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t="s">
        <v>210</v>
      </c>
      <c r="D24" s="177" t="s">
        <v>675</v>
      </c>
      <c r="E24" s="177" t="s">
        <v>701</v>
      </c>
      <c r="F24" s="177" t="s">
        <v>672</v>
      </c>
      <c r="G24" s="177" t="s">
        <v>677</v>
      </c>
      <c r="H24" s="177" t="s">
        <v>673</v>
      </c>
      <c r="I24" s="177">
        <v>2012</v>
      </c>
      <c r="J24" s="177" t="s">
        <v>710</v>
      </c>
      <c r="K24" s="177"/>
      <c r="L24" s="177" t="s">
        <v>711</v>
      </c>
      <c r="M24" s="177" t="s">
        <v>712</v>
      </c>
      <c r="N24" s="177">
        <v>1</v>
      </c>
      <c r="O24" s="678">
        <v>5.18</v>
      </c>
      <c r="P24" s="678">
        <v>25176.25</v>
      </c>
      <c r="Q24" s="177"/>
      <c r="R24" s="678" t="s">
        <v>719</v>
      </c>
      <c r="S24" s="678">
        <v>5.18</v>
      </c>
      <c r="T24" s="678">
        <v>5.18</v>
      </c>
      <c r="U24" s="678">
        <v>5.18</v>
      </c>
      <c r="V24" s="678">
        <v>5.18</v>
      </c>
      <c r="W24" s="678" t="s">
        <v>719</v>
      </c>
      <c r="X24" s="678" t="s">
        <v>719</v>
      </c>
      <c r="Y24" s="678" t="s">
        <v>719</v>
      </c>
      <c r="Z24" s="678" t="s">
        <v>719</v>
      </c>
      <c r="AA24" s="678" t="s">
        <v>719</v>
      </c>
      <c r="AB24" s="678" t="s">
        <v>719</v>
      </c>
      <c r="AC24" s="678" t="s">
        <v>719</v>
      </c>
      <c r="AD24" s="678" t="s">
        <v>719</v>
      </c>
      <c r="AE24" s="678" t="s">
        <v>719</v>
      </c>
      <c r="AF24" s="678" t="s">
        <v>719</v>
      </c>
      <c r="AG24" s="678" t="s">
        <v>719</v>
      </c>
      <c r="AH24" s="678" t="s">
        <v>719</v>
      </c>
      <c r="AI24" s="678" t="s">
        <v>719</v>
      </c>
      <c r="AJ24" s="678" t="s">
        <v>719</v>
      </c>
      <c r="AK24" s="678" t="s">
        <v>719</v>
      </c>
      <c r="AL24" s="678" t="s">
        <v>719</v>
      </c>
      <c r="AM24" s="678" t="s">
        <v>719</v>
      </c>
      <c r="AN24" s="678" t="s">
        <v>719</v>
      </c>
      <c r="AO24" s="678" t="s">
        <v>719</v>
      </c>
      <c r="AP24" s="678" t="s">
        <v>719</v>
      </c>
      <c r="AQ24" s="678" t="s">
        <v>719</v>
      </c>
      <c r="AR24" s="678" t="s">
        <v>719</v>
      </c>
      <c r="AS24" s="678" t="s">
        <v>719</v>
      </c>
      <c r="AT24" s="678" t="s">
        <v>719</v>
      </c>
      <c r="AU24" s="678" t="s">
        <v>721</v>
      </c>
      <c r="AV24" s="177"/>
      <c r="AW24" s="678" t="s">
        <v>721</v>
      </c>
      <c r="AX24" s="678">
        <v>25176.25</v>
      </c>
      <c r="AY24" s="678">
        <v>25176.25</v>
      </c>
      <c r="AZ24" s="678">
        <v>25176.25</v>
      </c>
      <c r="BA24" s="678">
        <v>25176.25</v>
      </c>
      <c r="BB24" s="678" t="s">
        <v>720</v>
      </c>
      <c r="BC24" s="678" t="s">
        <v>720</v>
      </c>
      <c r="BD24" s="678" t="s">
        <v>720</v>
      </c>
      <c r="BE24" s="678" t="s">
        <v>720</v>
      </c>
      <c r="BF24" s="678" t="s">
        <v>720</v>
      </c>
      <c r="BG24" s="678" t="s">
        <v>720</v>
      </c>
      <c r="BH24" s="678" t="s">
        <v>720</v>
      </c>
      <c r="BI24" s="678" t="s">
        <v>722</v>
      </c>
      <c r="BJ24" s="678" t="s">
        <v>722</v>
      </c>
      <c r="BK24" s="678" t="s">
        <v>722</v>
      </c>
      <c r="BL24" s="678" t="s">
        <v>722</v>
      </c>
      <c r="BM24" s="678" t="s">
        <v>722</v>
      </c>
      <c r="BN24" s="678" t="s">
        <v>722</v>
      </c>
      <c r="BO24" s="678" t="s">
        <v>722</v>
      </c>
      <c r="BP24" s="678" t="s">
        <v>722</v>
      </c>
      <c r="BQ24" s="678" t="s">
        <v>722</v>
      </c>
      <c r="BR24" s="678" t="s">
        <v>722</v>
      </c>
      <c r="BS24" s="678" t="s">
        <v>723</v>
      </c>
      <c r="BT24" s="678" t="s">
        <v>719</v>
      </c>
      <c r="BU24" s="678" t="s">
        <v>719</v>
      </c>
      <c r="BV24" s="678" t="s">
        <v>719</v>
      </c>
      <c r="BW24" s="678" t="s">
        <v>719</v>
      </c>
      <c r="BX24" s="678" t="s">
        <v>719</v>
      </c>
      <c r="BY24" s="678" t="s">
        <v>719</v>
      </c>
      <c r="BZ24" s="679"/>
      <c r="CA24" s="167"/>
    </row>
    <row r="25" spans="2:79" s="17" customFormat="1" ht="15.6">
      <c r="B25" s="272">
        <v>2</v>
      </c>
      <c r="C25" s="177" t="s">
        <v>210</v>
      </c>
      <c r="D25" s="177" t="s">
        <v>675</v>
      </c>
      <c r="E25" s="177" t="s">
        <v>701</v>
      </c>
      <c r="F25" s="177" t="s">
        <v>672</v>
      </c>
      <c r="G25" s="177" t="s">
        <v>677</v>
      </c>
      <c r="H25" s="177" t="s">
        <v>673</v>
      </c>
      <c r="I25" s="177">
        <v>2013</v>
      </c>
      <c r="J25" s="177" t="s">
        <v>710</v>
      </c>
      <c r="K25" s="177"/>
      <c r="L25" s="177" t="s">
        <v>711</v>
      </c>
      <c r="M25" s="177" t="s">
        <v>712</v>
      </c>
      <c r="N25" s="177">
        <v>8</v>
      </c>
      <c r="O25" s="678">
        <v>107.42</v>
      </c>
      <c r="P25" s="678">
        <v>586485.47</v>
      </c>
      <c r="Q25" s="177"/>
      <c r="R25" s="678" t="s">
        <v>719</v>
      </c>
      <c r="S25" s="678" t="s">
        <v>719</v>
      </c>
      <c r="T25" s="678">
        <v>70.5</v>
      </c>
      <c r="U25" s="678">
        <v>70.5</v>
      </c>
      <c r="V25" s="678">
        <v>70.5</v>
      </c>
      <c r="W25" s="678">
        <v>70.5</v>
      </c>
      <c r="X25" s="678" t="s">
        <v>719</v>
      </c>
      <c r="Y25" s="678" t="s">
        <v>719</v>
      </c>
      <c r="Z25" s="678" t="s">
        <v>719</v>
      </c>
      <c r="AA25" s="678" t="s">
        <v>719</v>
      </c>
      <c r="AB25" s="678" t="s">
        <v>719</v>
      </c>
      <c r="AC25" s="678" t="s">
        <v>719</v>
      </c>
      <c r="AD25" s="678" t="s">
        <v>719</v>
      </c>
      <c r="AE25" s="678" t="s">
        <v>719</v>
      </c>
      <c r="AF25" s="678" t="s">
        <v>719</v>
      </c>
      <c r="AG25" s="678" t="s">
        <v>719</v>
      </c>
      <c r="AH25" s="678" t="s">
        <v>719</v>
      </c>
      <c r="AI25" s="678" t="s">
        <v>719</v>
      </c>
      <c r="AJ25" s="678" t="s">
        <v>719</v>
      </c>
      <c r="AK25" s="678" t="s">
        <v>719</v>
      </c>
      <c r="AL25" s="678" t="s">
        <v>719</v>
      </c>
      <c r="AM25" s="678" t="s">
        <v>719</v>
      </c>
      <c r="AN25" s="678" t="s">
        <v>719</v>
      </c>
      <c r="AO25" s="678" t="s">
        <v>719</v>
      </c>
      <c r="AP25" s="678" t="s">
        <v>719</v>
      </c>
      <c r="AQ25" s="678" t="s">
        <v>719</v>
      </c>
      <c r="AR25" s="678" t="s">
        <v>719</v>
      </c>
      <c r="AS25" s="678" t="s">
        <v>719</v>
      </c>
      <c r="AT25" s="678" t="s">
        <v>719</v>
      </c>
      <c r="AU25" s="678" t="s">
        <v>721</v>
      </c>
      <c r="AV25" s="177"/>
      <c r="AW25" s="678" t="s">
        <v>721</v>
      </c>
      <c r="AX25" s="678" t="s">
        <v>724</v>
      </c>
      <c r="AY25" s="678">
        <v>387606.14</v>
      </c>
      <c r="AZ25" s="678">
        <v>387606.14</v>
      </c>
      <c r="BA25" s="678">
        <v>387606.14</v>
      </c>
      <c r="BB25" s="678">
        <v>387606.14</v>
      </c>
      <c r="BC25" s="678" t="s">
        <v>720</v>
      </c>
      <c r="BD25" s="678" t="s">
        <v>720</v>
      </c>
      <c r="BE25" s="678" t="s">
        <v>720</v>
      </c>
      <c r="BF25" s="678" t="s">
        <v>720</v>
      </c>
      <c r="BG25" s="678" t="s">
        <v>720</v>
      </c>
      <c r="BH25" s="678" t="s">
        <v>720</v>
      </c>
      <c r="BI25" s="678" t="s">
        <v>722</v>
      </c>
      <c r="BJ25" s="678" t="s">
        <v>722</v>
      </c>
      <c r="BK25" s="678" t="s">
        <v>722</v>
      </c>
      <c r="BL25" s="678" t="s">
        <v>722</v>
      </c>
      <c r="BM25" s="678" t="s">
        <v>722</v>
      </c>
      <c r="BN25" s="678" t="s">
        <v>722</v>
      </c>
      <c r="BO25" s="678" t="s">
        <v>722</v>
      </c>
      <c r="BP25" s="678" t="s">
        <v>722</v>
      </c>
      <c r="BQ25" s="678" t="s">
        <v>722</v>
      </c>
      <c r="BR25" s="678" t="s">
        <v>722</v>
      </c>
      <c r="BS25" s="678" t="s">
        <v>723</v>
      </c>
      <c r="BT25" s="678" t="s">
        <v>719</v>
      </c>
      <c r="BU25" s="678" t="s">
        <v>719</v>
      </c>
      <c r="BV25" s="678" t="s">
        <v>719</v>
      </c>
      <c r="BW25" s="678" t="s">
        <v>719</v>
      </c>
      <c r="BX25" s="678" t="s">
        <v>719</v>
      </c>
      <c r="BY25" s="678" t="s">
        <v>719</v>
      </c>
      <c r="BZ25" s="679"/>
      <c r="CA25" s="167"/>
    </row>
    <row r="26" spans="2:79" s="17" customFormat="1" ht="16.5" customHeight="1">
      <c r="B26" s="272">
        <v>3</v>
      </c>
      <c r="C26" s="177" t="s">
        <v>210</v>
      </c>
      <c r="D26" s="177" t="s">
        <v>675</v>
      </c>
      <c r="E26" s="177" t="s">
        <v>702</v>
      </c>
      <c r="F26" s="177" t="s">
        <v>672</v>
      </c>
      <c r="G26" s="177" t="s">
        <v>677</v>
      </c>
      <c r="H26" s="177" t="s">
        <v>674</v>
      </c>
      <c r="I26" s="177">
        <v>2013</v>
      </c>
      <c r="J26" s="177" t="s">
        <v>710</v>
      </c>
      <c r="K26" s="177"/>
      <c r="L26" s="177" t="s">
        <v>711</v>
      </c>
      <c r="M26" s="177" t="s">
        <v>689</v>
      </c>
      <c r="N26" s="177">
        <v>5</v>
      </c>
      <c r="O26" s="678" t="s">
        <v>719</v>
      </c>
      <c r="P26" s="678" t="s">
        <v>720</v>
      </c>
      <c r="Q26" s="177"/>
      <c r="R26" s="678" t="s">
        <v>719</v>
      </c>
      <c r="S26" s="678" t="s">
        <v>719</v>
      </c>
      <c r="T26" s="678">
        <v>596.66</v>
      </c>
      <c r="U26" s="678" t="s">
        <v>719</v>
      </c>
      <c r="V26" s="678" t="s">
        <v>719</v>
      </c>
      <c r="W26" s="678" t="s">
        <v>719</v>
      </c>
      <c r="X26" s="678" t="s">
        <v>719</v>
      </c>
      <c r="Y26" s="678" t="s">
        <v>719</v>
      </c>
      <c r="Z26" s="678" t="s">
        <v>719</v>
      </c>
      <c r="AA26" s="678" t="s">
        <v>719</v>
      </c>
      <c r="AB26" s="678" t="s">
        <v>719</v>
      </c>
      <c r="AC26" s="678" t="s">
        <v>719</v>
      </c>
      <c r="AD26" s="678" t="s">
        <v>719</v>
      </c>
      <c r="AE26" s="678" t="s">
        <v>719</v>
      </c>
      <c r="AF26" s="678" t="s">
        <v>719</v>
      </c>
      <c r="AG26" s="678" t="s">
        <v>719</v>
      </c>
      <c r="AH26" s="678" t="s">
        <v>719</v>
      </c>
      <c r="AI26" s="678" t="s">
        <v>719</v>
      </c>
      <c r="AJ26" s="678" t="s">
        <v>719</v>
      </c>
      <c r="AK26" s="678" t="s">
        <v>719</v>
      </c>
      <c r="AL26" s="678" t="s">
        <v>719</v>
      </c>
      <c r="AM26" s="678" t="s">
        <v>719</v>
      </c>
      <c r="AN26" s="678" t="s">
        <v>719</v>
      </c>
      <c r="AO26" s="678" t="s">
        <v>719</v>
      </c>
      <c r="AP26" s="678" t="s">
        <v>719</v>
      </c>
      <c r="AQ26" s="678" t="s">
        <v>719</v>
      </c>
      <c r="AR26" s="678" t="s">
        <v>719</v>
      </c>
      <c r="AS26" s="678" t="s">
        <v>719</v>
      </c>
      <c r="AT26" s="678" t="s">
        <v>719</v>
      </c>
      <c r="AU26" s="678" t="s">
        <v>721</v>
      </c>
      <c r="AV26" s="177"/>
      <c r="AW26" s="678" t="s">
        <v>721</v>
      </c>
      <c r="AX26" s="678" t="s">
        <v>724</v>
      </c>
      <c r="AY26" s="678">
        <v>9571.39</v>
      </c>
      <c r="AZ26" s="678" t="s">
        <v>720</v>
      </c>
      <c r="BA26" s="678" t="s">
        <v>720</v>
      </c>
      <c r="BB26" s="678" t="s">
        <v>720</v>
      </c>
      <c r="BC26" s="678" t="s">
        <v>720</v>
      </c>
      <c r="BD26" s="678" t="s">
        <v>720</v>
      </c>
      <c r="BE26" s="678" t="s">
        <v>720</v>
      </c>
      <c r="BF26" s="678" t="s">
        <v>720</v>
      </c>
      <c r="BG26" s="678" t="s">
        <v>720</v>
      </c>
      <c r="BH26" s="678" t="s">
        <v>720</v>
      </c>
      <c r="BI26" s="678" t="s">
        <v>722</v>
      </c>
      <c r="BJ26" s="678" t="s">
        <v>722</v>
      </c>
      <c r="BK26" s="678" t="s">
        <v>722</v>
      </c>
      <c r="BL26" s="678" t="s">
        <v>722</v>
      </c>
      <c r="BM26" s="678" t="s">
        <v>722</v>
      </c>
      <c r="BN26" s="678" t="s">
        <v>722</v>
      </c>
      <c r="BO26" s="678" t="s">
        <v>722</v>
      </c>
      <c r="BP26" s="678" t="s">
        <v>722</v>
      </c>
      <c r="BQ26" s="678" t="s">
        <v>722</v>
      </c>
      <c r="BR26" s="678" t="s">
        <v>722</v>
      </c>
      <c r="BS26" s="678" t="s">
        <v>723</v>
      </c>
      <c r="BT26" s="678" t="s">
        <v>719</v>
      </c>
      <c r="BU26" s="678" t="s">
        <v>719</v>
      </c>
      <c r="BV26" s="678" t="s">
        <v>719</v>
      </c>
      <c r="BW26" s="678" t="s">
        <v>719</v>
      </c>
      <c r="BX26" s="678" t="s">
        <v>719</v>
      </c>
      <c r="BY26" s="678" t="s">
        <v>719</v>
      </c>
      <c r="BZ26" s="679"/>
      <c r="CA26" s="167"/>
    </row>
    <row r="27" spans="2:79" s="17" customFormat="1" ht="15.6">
      <c r="B27" s="272">
        <v>4</v>
      </c>
      <c r="C27" s="177" t="s">
        <v>210</v>
      </c>
      <c r="D27" s="177" t="s">
        <v>675</v>
      </c>
      <c r="E27" s="275" t="s">
        <v>24</v>
      </c>
      <c r="F27" s="177" t="s">
        <v>672</v>
      </c>
      <c r="G27" s="177" t="s">
        <v>677</v>
      </c>
      <c r="H27" s="177" t="s">
        <v>673</v>
      </c>
      <c r="I27" s="177">
        <v>2013</v>
      </c>
      <c r="J27" s="177" t="s">
        <v>710</v>
      </c>
      <c r="K27" s="177"/>
      <c r="L27" s="177" t="s">
        <v>711</v>
      </c>
      <c r="M27" s="177"/>
      <c r="N27" s="177">
        <v>3</v>
      </c>
      <c r="O27" s="678">
        <v>11.2</v>
      </c>
      <c r="P27" s="678">
        <v>38575.83</v>
      </c>
      <c r="Q27" s="177"/>
      <c r="R27" s="678" t="s">
        <v>719</v>
      </c>
      <c r="S27" s="678" t="s">
        <v>719</v>
      </c>
      <c r="T27" s="678">
        <v>6.05</v>
      </c>
      <c r="U27" s="678">
        <v>6.05</v>
      </c>
      <c r="V27" s="678">
        <v>6.05</v>
      </c>
      <c r="W27" s="678">
        <v>6.05</v>
      </c>
      <c r="X27" s="678">
        <v>6.05</v>
      </c>
      <c r="Y27" s="678">
        <v>6.05</v>
      </c>
      <c r="Z27" s="678">
        <v>6.05</v>
      </c>
      <c r="AA27" s="678">
        <v>6.05</v>
      </c>
      <c r="AB27" s="678">
        <v>6.05</v>
      </c>
      <c r="AC27" s="678">
        <v>6.05</v>
      </c>
      <c r="AD27" s="678">
        <v>6.05</v>
      </c>
      <c r="AE27" s="678">
        <v>6.05</v>
      </c>
      <c r="AF27" s="678">
        <v>6.05</v>
      </c>
      <c r="AG27" s="678">
        <v>6.05</v>
      </c>
      <c r="AH27" s="678" t="s">
        <v>719</v>
      </c>
      <c r="AI27" s="678" t="s">
        <v>719</v>
      </c>
      <c r="AJ27" s="678" t="s">
        <v>719</v>
      </c>
      <c r="AK27" s="678" t="s">
        <v>719</v>
      </c>
      <c r="AL27" s="678" t="s">
        <v>719</v>
      </c>
      <c r="AM27" s="678" t="s">
        <v>719</v>
      </c>
      <c r="AN27" s="678" t="s">
        <v>719</v>
      </c>
      <c r="AO27" s="678" t="s">
        <v>719</v>
      </c>
      <c r="AP27" s="678" t="s">
        <v>719</v>
      </c>
      <c r="AQ27" s="678" t="s">
        <v>719</v>
      </c>
      <c r="AR27" s="678" t="s">
        <v>719</v>
      </c>
      <c r="AS27" s="678" t="s">
        <v>719</v>
      </c>
      <c r="AT27" s="678" t="s">
        <v>719</v>
      </c>
      <c r="AU27" s="678" t="s">
        <v>721</v>
      </c>
      <c r="AV27" s="177"/>
      <c r="AW27" s="678" t="s">
        <v>721</v>
      </c>
      <c r="AX27" s="678" t="s">
        <v>724</v>
      </c>
      <c r="AY27" s="678">
        <v>20830.95</v>
      </c>
      <c r="AZ27" s="678">
        <v>20830.95</v>
      </c>
      <c r="BA27" s="678">
        <v>20830.95</v>
      </c>
      <c r="BB27" s="678">
        <v>20830.95</v>
      </c>
      <c r="BC27" s="678">
        <v>20830.95</v>
      </c>
      <c r="BD27" s="678">
        <v>20830.95</v>
      </c>
      <c r="BE27" s="678">
        <v>20830.95</v>
      </c>
      <c r="BF27" s="678">
        <v>20830.95</v>
      </c>
      <c r="BG27" s="678">
        <v>20830.95</v>
      </c>
      <c r="BH27" s="678">
        <v>20830.95</v>
      </c>
      <c r="BI27" s="678">
        <v>20830.95</v>
      </c>
      <c r="BJ27" s="678">
        <v>20830.95</v>
      </c>
      <c r="BK27" s="678">
        <v>20830.95</v>
      </c>
      <c r="BL27" s="678">
        <v>20830.95</v>
      </c>
      <c r="BM27" s="678" t="s">
        <v>722</v>
      </c>
      <c r="BN27" s="678" t="s">
        <v>722</v>
      </c>
      <c r="BO27" s="678" t="s">
        <v>722</v>
      </c>
      <c r="BP27" s="678" t="s">
        <v>722</v>
      </c>
      <c r="BQ27" s="678" t="s">
        <v>722</v>
      </c>
      <c r="BR27" s="678" t="s">
        <v>722</v>
      </c>
      <c r="BS27" s="678" t="s">
        <v>723</v>
      </c>
      <c r="BT27" s="678" t="s">
        <v>719</v>
      </c>
      <c r="BU27" s="678" t="s">
        <v>719</v>
      </c>
      <c r="BV27" s="678" t="s">
        <v>719</v>
      </c>
      <c r="BW27" s="678" t="s">
        <v>719</v>
      </c>
      <c r="BX27" s="678" t="s">
        <v>719</v>
      </c>
      <c r="BY27" s="678" t="s">
        <v>719</v>
      </c>
      <c r="BZ27" s="679"/>
      <c r="CA27" s="167"/>
    </row>
    <row r="28" spans="2:79" s="17" customFormat="1" ht="15.6">
      <c r="B28" s="272">
        <v>5</v>
      </c>
      <c r="C28" s="177" t="s">
        <v>210</v>
      </c>
      <c r="D28" s="177" t="s">
        <v>675</v>
      </c>
      <c r="E28" s="177" t="s">
        <v>703</v>
      </c>
      <c r="F28" s="177" t="s">
        <v>672</v>
      </c>
      <c r="G28" s="177" t="s">
        <v>677</v>
      </c>
      <c r="H28" s="177" t="s">
        <v>674</v>
      </c>
      <c r="I28" s="177">
        <v>2009</v>
      </c>
      <c r="J28" s="177" t="s">
        <v>710</v>
      </c>
      <c r="K28" s="177"/>
      <c r="L28" s="177" t="s">
        <v>711</v>
      </c>
      <c r="M28" s="177" t="s">
        <v>686</v>
      </c>
      <c r="N28" s="177">
        <v>2</v>
      </c>
      <c r="O28" s="678" t="s">
        <v>719</v>
      </c>
      <c r="P28" s="678" t="s">
        <v>720</v>
      </c>
      <c r="Q28" s="177"/>
      <c r="R28" s="678" t="s">
        <v>719</v>
      </c>
      <c r="S28" s="678" t="s">
        <v>719</v>
      </c>
      <c r="T28" s="678">
        <v>1.28</v>
      </c>
      <c r="U28" s="678" t="s">
        <v>719</v>
      </c>
      <c r="V28" s="678" t="s">
        <v>719</v>
      </c>
      <c r="W28" s="678" t="s">
        <v>719</v>
      </c>
      <c r="X28" s="678" t="s">
        <v>719</v>
      </c>
      <c r="Y28" s="678" t="s">
        <v>719</v>
      </c>
      <c r="Z28" s="678" t="s">
        <v>719</v>
      </c>
      <c r="AA28" s="678" t="s">
        <v>719</v>
      </c>
      <c r="AB28" s="678" t="s">
        <v>719</v>
      </c>
      <c r="AC28" s="678" t="s">
        <v>719</v>
      </c>
      <c r="AD28" s="678" t="s">
        <v>719</v>
      </c>
      <c r="AE28" s="678" t="s">
        <v>719</v>
      </c>
      <c r="AF28" s="678" t="s">
        <v>719</v>
      </c>
      <c r="AG28" s="678" t="s">
        <v>719</v>
      </c>
      <c r="AH28" s="678" t="s">
        <v>719</v>
      </c>
      <c r="AI28" s="678" t="s">
        <v>719</v>
      </c>
      <c r="AJ28" s="678" t="s">
        <v>719</v>
      </c>
      <c r="AK28" s="678" t="s">
        <v>719</v>
      </c>
      <c r="AL28" s="678" t="s">
        <v>719</v>
      </c>
      <c r="AM28" s="678" t="s">
        <v>719</v>
      </c>
      <c r="AN28" s="678" t="s">
        <v>719</v>
      </c>
      <c r="AO28" s="678" t="s">
        <v>719</v>
      </c>
      <c r="AP28" s="678" t="s">
        <v>719</v>
      </c>
      <c r="AQ28" s="678" t="s">
        <v>719</v>
      </c>
      <c r="AR28" s="678" t="s">
        <v>719</v>
      </c>
      <c r="AS28" s="678" t="s">
        <v>719</v>
      </c>
      <c r="AT28" s="678" t="s">
        <v>719</v>
      </c>
      <c r="AU28" s="678" t="s">
        <v>721</v>
      </c>
      <c r="AV28" s="177"/>
      <c r="AW28" s="678" t="s">
        <v>721</v>
      </c>
      <c r="AX28" s="678" t="s">
        <v>724</v>
      </c>
      <c r="AY28" s="678">
        <v>2.04</v>
      </c>
      <c r="AZ28" s="678" t="s">
        <v>720</v>
      </c>
      <c r="BA28" s="678" t="s">
        <v>720</v>
      </c>
      <c r="BB28" s="678" t="s">
        <v>720</v>
      </c>
      <c r="BC28" s="678" t="s">
        <v>720</v>
      </c>
      <c r="BD28" s="678" t="s">
        <v>720</v>
      </c>
      <c r="BE28" s="678" t="s">
        <v>720</v>
      </c>
      <c r="BF28" s="678" t="s">
        <v>720</v>
      </c>
      <c r="BG28" s="678" t="s">
        <v>720</v>
      </c>
      <c r="BH28" s="678" t="s">
        <v>720</v>
      </c>
      <c r="BI28" s="678" t="s">
        <v>722</v>
      </c>
      <c r="BJ28" s="678" t="s">
        <v>722</v>
      </c>
      <c r="BK28" s="678" t="s">
        <v>722</v>
      </c>
      <c r="BL28" s="678" t="s">
        <v>722</v>
      </c>
      <c r="BM28" s="678" t="s">
        <v>722</v>
      </c>
      <c r="BN28" s="678" t="s">
        <v>722</v>
      </c>
      <c r="BO28" s="678" t="s">
        <v>722</v>
      </c>
      <c r="BP28" s="678" t="s">
        <v>722</v>
      </c>
      <c r="BQ28" s="678" t="s">
        <v>722</v>
      </c>
      <c r="BR28" s="678" t="s">
        <v>722</v>
      </c>
      <c r="BS28" s="678" t="s">
        <v>723</v>
      </c>
      <c r="BT28" s="678" t="s">
        <v>719</v>
      </c>
      <c r="BU28" s="678" t="s">
        <v>719</v>
      </c>
      <c r="BV28" s="678" t="s">
        <v>719</v>
      </c>
      <c r="BW28" s="678" t="s">
        <v>719</v>
      </c>
      <c r="BX28" s="678" t="s">
        <v>719</v>
      </c>
      <c r="BY28" s="678" t="s">
        <v>719</v>
      </c>
      <c r="BZ28" s="679"/>
      <c r="CA28" s="167"/>
    </row>
    <row r="29" spans="2:79" s="17" customFormat="1" ht="15.6">
      <c r="B29" s="272">
        <v>6</v>
      </c>
      <c r="C29" s="177" t="s">
        <v>210</v>
      </c>
      <c r="D29" s="177" t="s">
        <v>675</v>
      </c>
      <c r="E29" s="177" t="s">
        <v>703</v>
      </c>
      <c r="F29" s="177" t="s">
        <v>672</v>
      </c>
      <c r="G29" s="177" t="s">
        <v>677</v>
      </c>
      <c r="H29" s="177" t="s">
        <v>674</v>
      </c>
      <c r="I29" s="177">
        <v>2011</v>
      </c>
      <c r="J29" s="177" t="s">
        <v>710</v>
      </c>
      <c r="K29" s="177"/>
      <c r="L29" s="177" t="s">
        <v>711</v>
      </c>
      <c r="M29" s="177" t="s">
        <v>686</v>
      </c>
      <c r="N29" s="177">
        <v>2</v>
      </c>
      <c r="O29" s="678" t="s">
        <v>719</v>
      </c>
      <c r="P29" s="678" t="s">
        <v>720</v>
      </c>
      <c r="Q29" s="177"/>
      <c r="R29" s="678" t="s">
        <v>719</v>
      </c>
      <c r="S29" s="678" t="s">
        <v>719</v>
      </c>
      <c r="T29" s="678">
        <v>1.28</v>
      </c>
      <c r="U29" s="678" t="s">
        <v>719</v>
      </c>
      <c r="V29" s="678" t="s">
        <v>719</v>
      </c>
      <c r="W29" s="678" t="s">
        <v>719</v>
      </c>
      <c r="X29" s="678" t="s">
        <v>719</v>
      </c>
      <c r="Y29" s="678" t="s">
        <v>719</v>
      </c>
      <c r="Z29" s="678" t="s">
        <v>719</v>
      </c>
      <c r="AA29" s="678" t="s">
        <v>719</v>
      </c>
      <c r="AB29" s="678" t="s">
        <v>719</v>
      </c>
      <c r="AC29" s="678" t="s">
        <v>719</v>
      </c>
      <c r="AD29" s="678" t="s">
        <v>719</v>
      </c>
      <c r="AE29" s="678" t="s">
        <v>719</v>
      </c>
      <c r="AF29" s="678" t="s">
        <v>719</v>
      </c>
      <c r="AG29" s="678" t="s">
        <v>719</v>
      </c>
      <c r="AH29" s="678" t="s">
        <v>719</v>
      </c>
      <c r="AI29" s="678" t="s">
        <v>719</v>
      </c>
      <c r="AJ29" s="678" t="s">
        <v>719</v>
      </c>
      <c r="AK29" s="678" t="s">
        <v>719</v>
      </c>
      <c r="AL29" s="678" t="s">
        <v>719</v>
      </c>
      <c r="AM29" s="678" t="s">
        <v>719</v>
      </c>
      <c r="AN29" s="678" t="s">
        <v>719</v>
      </c>
      <c r="AO29" s="678" t="s">
        <v>719</v>
      </c>
      <c r="AP29" s="678" t="s">
        <v>719</v>
      </c>
      <c r="AQ29" s="678" t="s">
        <v>719</v>
      </c>
      <c r="AR29" s="678" t="s">
        <v>719</v>
      </c>
      <c r="AS29" s="678" t="s">
        <v>719</v>
      </c>
      <c r="AT29" s="678" t="s">
        <v>719</v>
      </c>
      <c r="AU29" s="678" t="s">
        <v>721</v>
      </c>
      <c r="AV29" s="177"/>
      <c r="AW29" s="678" t="s">
        <v>721</v>
      </c>
      <c r="AX29" s="678" t="s">
        <v>724</v>
      </c>
      <c r="AY29" s="678">
        <v>2.04</v>
      </c>
      <c r="AZ29" s="678" t="s">
        <v>720</v>
      </c>
      <c r="BA29" s="678" t="s">
        <v>720</v>
      </c>
      <c r="BB29" s="678" t="s">
        <v>720</v>
      </c>
      <c r="BC29" s="678" t="s">
        <v>720</v>
      </c>
      <c r="BD29" s="678" t="s">
        <v>720</v>
      </c>
      <c r="BE29" s="678" t="s">
        <v>720</v>
      </c>
      <c r="BF29" s="678" t="s">
        <v>720</v>
      </c>
      <c r="BG29" s="678" t="s">
        <v>720</v>
      </c>
      <c r="BH29" s="678" t="s">
        <v>720</v>
      </c>
      <c r="BI29" s="678" t="s">
        <v>722</v>
      </c>
      <c r="BJ29" s="678" t="s">
        <v>722</v>
      </c>
      <c r="BK29" s="678" t="s">
        <v>722</v>
      </c>
      <c r="BL29" s="678" t="s">
        <v>722</v>
      </c>
      <c r="BM29" s="678" t="s">
        <v>722</v>
      </c>
      <c r="BN29" s="678" t="s">
        <v>722</v>
      </c>
      <c r="BO29" s="678" t="s">
        <v>722</v>
      </c>
      <c r="BP29" s="678" t="s">
        <v>722</v>
      </c>
      <c r="BQ29" s="678" t="s">
        <v>722</v>
      </c>
      <c r="BR29" s="678" t="s">
        <v>722</v>
      </c>
      <c r="BS29" s="678" t="s">
        <v>723</v>
      </c>
      <c r="BT29" s="678" t="s">
        <v>719</v>
      </c>
      <c r="BU29" s="678" t="s">
        <v>719</v>
      </c>
      <c r="BV29" s="678" t="s">
        <v>719</v>
      </c>
      <c r="BW29" s="678" t="s">
        <v>719</v>
      </c>
      <c r="BX29" s="678" t="s">
        <v>719</v>
      </c>
      <c r="BY29" s="678" t="s">
        <v>719</v>
      </c>
      <c r="BZ29" s="679"/>
      <c r="CA29" s="167"/>
    </row>
    <row r="30" spans="2:79" s="17" customFormat="1" ht="15.6">
      <c r="B30" s="272">
        <v>7</v>
      </c>
      <c r="C30" s="177" t="s">
        <v>210</v>
      </c>
      <c r="D30" s="177" t="s">
        <v>675</v>
      </c>
      <c r="E30" s="177" t="s">
        <v>703</v>
      </c>
      <c r="F30" s="177" t="s">
        <v>672</v>
      </c>
      <c r="G30" s="177" t="s">
        <v>677</v>
      </c>
      <c r="H30" s="177" t="s">
        <v>674</v>
      </c>
      <c r="I30" s="177">
        <v>2012</v>
      </c>
      <c r="J30" s="177" t="s">
        <v>710</v>
      </c>
      <c r="K30" s="177"/>
      <c r="L30" s="177" t="s">
        <v>711</v>
      </c>
      <c r="M30" s="177" t="s">
        <v>686</v>
      </c>
      <c r="N30" s="177">
        <v>12</v>
      </c>
      <c r="O30" s="678" t="s">
        <v>719</v>
      </c>
      <c r="P30" s="678" t="s">
        <v>720</v>
      </c>
      <c r="Q30" s="177"/>
      <c r="R30" s="678" t="s">
        <v>719</v>
      </c>
      <c r="S30" s="678" t="s">
        <v>719</v>
      </c>
      <c r="T30" s="678">
        <v>7.68</v>
      </c>
      <c r="U30" s="678" t="s">
        <v>719</v>
      </c>
      <c r="V30" s="678" t="s">
        <v>719</v>
      </c>
      <c r="W30" s="678" t="s">
        <v>719</v>
      </c>
      <c r="X30" s="678" t="s">
        <v>719</v>
      </c>
      <c r="Y30" s="678" t="s">
        <v>719</v>
      </c>
      <c r="Z30" s="678" t="s">
        <v>719</v>
      </c>
      <c r="AA30" s="678" t="s">
        <v>719</v>
      </c>
      <c r="AB30" s="678" t="s">
        <v>719</v>
      </c>
      <c r="AC30" s="678" t="s">
        <v>719</v>
      </c>
      <c r="AD30" s="678" t="s">
        <v>719</v>
      </c>
      <c r="AE30" s="678" t="s">
        <v>719</v>
      </c>
      <c r="AF30" s="678" t="s">
        <v>719</v>
      </c>
      <c r="AG30" s="678" t="s">
        <v>719</v>
      </c>
      <c r="AH30" s="678" t="s">
        <v>719</v>
      </c>
      <c r="AI30" s="678" t="s">
        <v>719</v>
      </c>
      <c r="AJ30" s="678" t="s">
        <v>719</v>
      </c>
      <c r="AK30" s="678" t="s">
        <v>719</v>
      </c>
      <c r="AL30" s="678" t="s">
        <v>719</v>
      </c>
      <c r="AM30" s="678" t="s">
        <v>719</v>
      </c>
      <c r="AN30" s="678" t="s">
        <v>719</v>
      </c>
      <c r="AO30" s="678" t="s">
        <v>719</v>
      </c>
      <c r="AP30" s="678" t="s">
        <v>719</v>
      </c>
      <c r="AQ30" s="678" t="s">
        <v>719</v>
      </c>
      <c r="AR30" s="678" t="s">
        <v>719</v>
      </c>
      <c r="AS30" s="678" t="s">
        <v>719</v>
      </c>
      <c r="AT30" s="678" t="s">
        <v>719</v>
      </c>
      <c r="AU30" s="678" t="s">
        <v>721</v>
      </c>
      <c r="AV30" s="177"/>
      <c r="AW30" s="678" t="s">
        <v>721</v>
      </c>
      <c r="AX30" s="678" t="s">
        <v>724</v>
      </c>
      <c r="AY30" s="678">
        <v>12.25</v>
      </c>
      <c r="AZ30" s="678" t="s">
        <v>720</v>
      </c>
      <c r="BA30" s="678" t="s">
        <v>720</v>
      </c>
      <c r="BB30" s="678" t="s">
        <v>720</v>
      </c>
      <c r="BC30" s="678" t="s">
        <v>720</v>
      </c>
      <c r="BD30" s="678" t="s">
        <v>720</v>
      </c>
      <c r="BE30" s="678" t="s">
        <v>720</v>
      </c>
      <c r="BF30" s="678" t="s">
        <v>720</v>
      </c>
      <c r="BG30" s="678" t="s">
        <v>720</v>
      </c>
      <c r="BH30" s="678" t="s">
        <v>720</v>
      </c>
      <c r="BI30" s="678" t="s">
        <v>722</v>
      </c>
      <c r="BJ30" s="678" t="s">
        <v>722</v>
      </c>
      <c r="BK30" s="678" t="s">
        <v>722</v>
      </c>
      <c r="BL30" s="678" t="s">
        <v>722</v>
      </c>
      <c r="BM30" s="678" t="s">
        <v>722</v>
      </c>
      <c r="BN30" s="678" t="s">
        <v>722</v>
      </c>
      <c r="BO30" s="678" t="s">
        <v>722</v>
      </c>
      <c r="BP30" s="678" t="s">
        <v>722</v>
      </c>
      <c r="BQ30" s="678" t="s">
        <v>722</v>
      </c>
      <c r="BR30" s="678" t="s">
        <v>722</v>
      </c>
      <c r="BS30" s="678" t="s">
        <v>723</v>
      </c>
      <c r="BT30" s="678" t="s">
        <v>719</v>
      </c>
      <c r="BU30" s="678" t="s">
        <v>719</v>
      </c>
      <c r="BV30" s="678" t="s">
        <v>719</v>
      </c>
      <c r="BW30" s="678" t="s">
        <v>719</v>
      </c>
      <c r="BX30" s="678" t="s">
        <v>719</v>
      </c>
      <c r="BY30" s="678" t="s">
        <v>719</v>
      </c>
      <c r="BZ30" s="679"/>
      <c r="CA30" s="167"/>
    </row>
    <row r="31" spans="2:79" s="17" customFormat="1" ht="15.6">
      <c r="B31" s="272">
        <v>8</v>
      </c>
      <c r="C31" s="177" t="s">
        <v>210</v>
      </c>
      <c r="D31" s="177" t="s">
        <v>675</v>
      </c>
      <c r="E31" s="177" t="s">
        <v>703</v>
      </c>
      <c r="F31" s="177" t="s">
        <v>672</v>
      </c>
      <c r="G31" s="177" t="s">
        <v>677</v>
      </c>
      <c r="H31" s="177" t="s">
        <v>674</v>
      </c>
      <c r="I31" s="177">
        <v>2013</v>
      </c>
      <c r="J31" s="177" t="s">
        <v>710</v>
      </c>
      <c r="K31" s="177"/>
      <c r="L31" s="177" t="s">
        <v>711</v>
      </c>
      <c r="M31" s="177" t="s">
        <v>686</v>
      </c>
      <c r="N31" s="177">
        <v>4</v>
      </c>
      <c r="O31" s="678" t="s">
        <v>719</v>
      </c>
      <c r="P31" s="678" t="s">
        <v>720</v>
      </c>
      <c r="Q31" s="177"/>
      <c r="R31" s="678" t="s">
        <v>719</v>
      </c>
      <c r="S31" s="678" t="s">
        <v>719</v>
      </c>
      <c r="T31" s="678">
        <v>2.56</v>
      </c>
      <c r="U31" s="678" t="s">
        <v>719</v>
      </c>
      <c r="V31" s="678" t="s">
        <v>719</v>
      </c>
      <c r="W31" s="678" t="s">
        <v>719</v>
      </c>
      <c r="X31" s="678" t="s">
        <v>719</v>
      </c>
      <c r="Y31" s="678" t="s">
        <v>719</v>
      </c>
      <c r="Z31" s="678" t="s">
        <v>719</v>
      </c>
      <c r="AA31" s="678" t="s">
        <v>719</v>
      </c>
      <c r="AB31" s="678" t="s">
        <v>719</v>
      </c>
      <c r="AC31" s="678" t="s">
        <v>719</v>
      </c>
      <c r="AD31" s="678" t="s">
        <v>719</v>
      </c>
      <c r="AE31" s="678" t="s">
        <v>719</v>
      </c>
      <c r="AF31" s="678" t="s">
        <v>719</v>
      </c>
      <c r="AG31" s="678" t="s">
        <v>719</v>
      </c>
      <c r="AH31" s="678" t="s">
        <v>719</v>
      </c>
      <c r="AI31" s="678" t="s">
        <v>719</v>
      </c>
      <c r="AJ31" s="678" t="s">
        <v>719</v>
      </c>
      <c r="AK31" s="678" t="s">
        <v>719</v>
      </c>
      <c r="AL31" s="678" t="s">
        <v>719</v>
      </c>
      <c r="AM31" s="678" t="s">
        <v>719</v>
      </c>
      <c r="AN31" s="678" t="s">
        <v>719</v>
      </c>
      <c r="AO31" s="678" t="s">
        <v>719</v>
      </c>
      <c r="AP31" s="678" t="s">
        <v>719</v>
      </c>
      <c r="AQ31" s="678" t="s">
        <v>719</v>
      </c>
      <c r="AR31" s="678" t="s">
        <v>719</v>
      </c>
      <c r="AS31" s="678" t="s">
        <v>719</v>
      </c>
      <c r="AT31" s="678" t="s">
        <v>719</v>
      </c>
      <c r="AU31" s="678" t="s">
        <v>721</v>
      </c>
      <c r="AV31" s="177"/>
      <c r="AW31" s="678" t="s">
        <v>721</v>
      </c>
      <c r="AX31" s="678" t="s">
        <v>724</v>
      </c>
      <c r="AY31" s="678">
        <v>2.04</v>
      </c>
      <c r="AZ31" s="678" t="s">
        <v>720</v>
      </c>
      <c r="BA31" s="678" t="s">
        <v>720</v>
      </c>
      <c r="BB31" s="678" t="s">
        <v>720</v>
      </c>
      <c r="BC31" s="678" t="s">
        <v>720</v>
      </c>
      <c r="BD31" s="678" t="s">
        <v>720</v>
      </c>
      <c r="BE31" s="678" t="s">
        <v>720</v>
      </c>
      <c r="BF31" s="678" t="s">
        <v>720</v>
      </c>
      <c r="BG31" s="678" t="s">
        <v>720</v>
      </c>
      <c r="BH31" s="678" t="s">
        <v>720</v>
      </c>
      <c r="BI31" s="678" t="s">
        <v>722</v>
      </c>
      <c r="BJ31" s="678" t="s">
        <v>722</v>
      </c>
      <c r="BK31" s="678" t="s">
        <v>722</v>
      </c>
      <c r="BL31" s="678" t="s">
        <v>722</v>
      </c>
      <c r="BM31" s="678" t="s">
        <v>722</v>
      </c>
      <c r="BN31" s="678" t="s">
        <v>722</v>
      </c>
      <c r="BO31" s="678" t="s">
        <v>722</v>
      </c>
      <c r="BP31" s="678" t="s">
        <v>722</v>
      </c>
      <c r="BQ31" s="678" t="s">
        <v>722</v>
      </c>
      <c r="BR31" s="678" t="s">
        <v>722</v>
      </c>
      <c r="BS31" s="678" t="s">
        <v>723</v>
      </c>
      <c r="BT31" s="678" t="s">
        <v>719</v>
      </c>
      <c r="BU31" s="678" t="s">
        <v>719</v>
      </c>
      <c r="BV31" s="678" t="s">
        <v>719</v>
      </c>
      <c r="BW31" s="678" t="s">
        <v>719</v>
      </c>
      <c r="BX31" s="678" t="s">
        <v>719</v>
      </c>
      <c r="BY31" s="678" t="s">
        <v>719</v>
      </c>
      <c r="BZ31" s="679"/>
      <c r="CA31" s="167"/>
    </row>
    <row r="32" spans="2:79" s="17" customFormat="1" ht="15.6">
      <c r="B32" s="272">
        <v>9</v>
      </c>
      <c r="C32" s="177" t="s">
        <v>210</v>
      </c>
      <c r="D32" s="177" t="s">
        <v>675</v>
      </c>
      <c r="E32" s="177" t="s">
        <v>704</v>
      </c>
      <c r="F32" s="177" t="s">
        <v>672</v>
      </c>
      <c r="G32" s="177" t="s">
        <v>677</v>
      </c>
      <c r="H32" s="177" t="s">
        <v>674</v>
      </c>
      <c r="I32" s="177">
        <v>2012</v>
      </c>
      <c r="J32" s="177" t="s">
        <v>710</v>
      </c>
      <c r="K32" s="177"/>
      <c r="L32" s="177" t="s">
        <v>711</v>
      </c>
      <c r="M32" s="177" t="s">
        <v>686</v>
      </c>
      <c r="N32" s="177">
        <v>10</v>
      </c>
      <c r="O32" s="678" t="s">
        <v>719</v>
      </c>
      <c r="P32" s="678" t="s">
        <v>720</v>
      </c>
      <c r="Q32" s="177"/>
      <c r="R32" s="678" t="s">
        <v>719</v>
      </c>
      <c r="S32" s="678" t="s">
        <v>719</v>
      </c>
      <c r="T32" s="678" t="s">
        <v>719</v>
      </c>
      <c r="U32" s="678" t="s">
        <v>719</v>
      </c>
      <c r="V32" s="678" t="s">
        <v>719</v>
      </c>
      <c r="W32" s="678" t="s">
        <v>719</v>
      </c>
      <c r="X32" s="678" t="s">
        <v>719</v>
      </c>
      <c r="Y32" s="678" t="s">
        <v>719</v>
      </c>
      <c r="Z32" s="678" t="s">
        <v>719</v>
      </c>
      <c r="AA32" s="678" t="s">
        <v>719</v>
      </c>
      <c r="AB32" s="678" t="s">
        <v>719</v>
      </c>
      <c r="AC32" s="678" t="s">
        <v>719</v>
      </c>
      <c r="AD32" s="678" t="s">
        <v>719</v>
      </c>
      <c r="AE32" s="678" t="s">
        <v>719</v>
      </c>
      <c r="AF32" s="678" t="s">
        <v>719</v>
      </c>
      <c r="AG32" s="678" t="s">
        <v>719</v>
      </c>
      <c r="AH32" s="678" t="s">
        <v>719</v>
      </c>
      <c r="AI32" s="678" t="s">
        <v>719</v>
      </c>
      <c r="AJ32" s="678" t="s">
        <v>719</v>
      </c>
      <c r="AK32" s="678" t="s">
        <v>719</v>
      </c>
      <c r="AL32" s="678" t="s">
        <v>719</v>
      </c>
      <c r="AM32" s="678" t="s">
        <v>719</v>
      </c>
      <c r="AN32" s="678" t="s">
        <v>719</v>
      </c>
      <c r="AO32" s="678" t="s">
        <v>719</v>
      </c>
      <c r="AP32" s="678" t="s">
        <v>719</v>
      </c>
      <c r="AQ32" s="678" t="s">
        <v>719</v>
      </c>
      <c r="AR32" s="678" t="s">
        <v>719</v>
      </c>
      <c r="AS32" s="678" t="s">
        <v>719</v>
      </c>
      <c r="AT32" s="678" t="s">
        <v>719</v>
      </c>
      <c r="AU32" s="678" t="s">
        <v>721</v>
      </c>
      <c r="AV32" s="177"/>
      <c r="AW32" s="678" t="s">
        <v>721</v>
      </c>
      <c r="AX32" s="678" t="s">
        <v>724</v>
      </c>
      <c r="AY32" s="678" t="s">
        <v>720</v>
      </c>
      <c r="AZ32" s="678" t="s">
        <v>720</v>
      </c>
      <c r="BA32" s="678" t="s">
        <v>720</v>
      </c>
      <c r="BB32" s="678" t="s">
        <v>720</v>
      </c>
      <c r="BC32" s="678" t="s">
        <v>720</v>
      </c>
      <c r="BD32" s="678" t="s">
        <v>720</v>
      </c>
      <c r="BE32" s="678" t="s">
        <v>720</v>
      </c>
      <c r="BF32" s="678" t="s">
        <v>720</v>
      </c>
      <c r="BG32" s="678" t="s">
        <v>720</v>
      </c>
      <c r="BH32" s="678" t="s">
        <v>720</v>
      </c>
      <c r="BI32" s="678" t="s">
        <v>722</v>
      </c>
      <c r="BJ32" s="678" t="s">
        <v>722</v>
      </c>
      <c r="BK32" s="678" t="s">
        <v>722</v>
      </c>
      <c r="BL32" s="678" t="s">
        <v>722</v>
      </c>
      <c r="BM32" s="678" t="s">
        <v>722</v>
      </c>
      <c r="BN32" s="678" t="s">
        <v>722</v>
      </c>
      <c r="BO32" s="678" t="s">
        <v>722</v>
      </c>
      <c r="BP32" s="678" t="s">
        <v>722</v>
      </c>
      <c r="BQ32" s="678" t="s">
        <v>722</v>
      </c>
      <c r="BR32" s="678" t="s">
        <v>722</v>
      </c>
      <c r="BS32" s="678" t="s">
        <v>723</v>
      </c>
      <c r="BT32" s="678" t="s">
        <v>719</v>
      </c>
      <c r="BU32" s="678" t="s">
        <v>719</v>
      </c>
      <c r="BV32" s="678" t="s">
        <v>719</v>
      </c>
      <c r="BW32" s="678" t="s">
        <v>719</v>
      </c>
      <c r="BX32" s="678" t="s">
        <v>719</v>
      </c>
      <c r="BY32" s="678" t="s">
        <v>719</v>
      </c>
      <c r="BZ32" s="679"/>
      <c r="CA32" s="167"/>
    </row>
    <row r="33" spans="2:79" s="17" customFormat="1" ht="15.6">
      <c r="B33" s="272">
        <v>10</v>
      </c>
      <c r="C33" s="177" t="s">
        <v>210</v>
      </c>
      <c r="D33" s="177" t="s">
        <v>675</v>
      </c>
      <c r="E33" s="177" t="s">
        <v>704</v>
      </c>
      <c r="F33" s="177" t="s">
        <v>672</v>
      </c>
      <c r="G33" s="177" t="s">
        <v>677</v>
      </c>
      <c r="H33" s="177" t="s">
        <v>674</v>
      </c>
      <c r="I33" s="177">
        <v>2013</v>
      </c>
      <c r="J33" s="177" t="s">
        <v>710</v>
      </c>
      <c r="K33" s="177"/>
      <c r="L33" s="177" t="s">
        <v>711</v>
      </c>
      <c r="M33" s="177" t="s">
        <v>686</v>
      </c>
      <c r="N33" s="177">
        <v>5</v>
      </c>
      <c r="O33" s="678" t="s">
        <v>719</v>
      </c>
      <c r="P33" s="678" t="s">
        <v>720</v>
      </c>
      <c r="Q33" s="177"/>
      <c r="R33" s="678" t="s">
        <v>719</v>
      </c>
      <c r="S33" s="678" t="s">
        <v>719</v>
      </c>
      <c r="T33" s="678" t="s">
        <v>719</v>
      </c>
      <c r="U33" s="678" t="s">
        <v>719</v>
      </c>
      <c r="V33" s="678" t="s">
        <v>719</v>
      </c>
      <c r="W33" s="678" t="s">
        <v>719</v>
      </c>
      <c r="X33" s="678" t="s">
        <v>719</v>
      </c>
      <c r="Y33" s="678" t="s">
        <v>719</v>
      </c>
      <c r="Z33" s="678" t="s">
        <v>719</v>
      </c>
      <c r="AA33" s="678" t="s">
        <v>719</v>
      </c>
      <c r="AB33" s="678" t="s">
        <v>719</v>
      </c>
      <c r="AC33" s="678" t="s">
        <v>719</v>
      </c>
      <c r="AD33" s="678" t="s">
        <v>719</v>
      </c>
      <c r="AE33" s="678" t="s">
        <v>719</v>
      </c>
      <c r="AF33" s="678" t="s">
        <v>719</v>
      </c>
      <c r="AG33" s="678" t="s">
        <v>719</v>
      </c>
      <c r="AH33" s="678" t="s">
        <v>719</v>
      </c>
      <c r="AI33" s="678" t="s">
        <v>719</v>
      </c>
      <c r="AJ33" s="678" t="s">
        <v>719</v>
      </c>
      <c r="AK33" s="678" t="s">
        <v>719</v>
      </c>
      <c r="AL33" s="678" t="s">
        <v>719</v>
      </c>
      <c r="AM33" s="678" t="s">
        <v>719</v>
      </c>
      <c r="AN33" s="678" t="s">
        <v>719</v>
      </c>
      <c r="AO33" s="678" t="s">
        <v>719</v>
      </c>
      <c r="AP33" s="678" t="s">
        <v>719</v>
      </c>
      <c r="AQ33" s="678" t="s">
        <v>719</v>
      </c>
      <c r="AR33" s="678" t="s">
        <v>719</v>
      </c>
      <c r="AS33" s="678" t="s">
        <v>719</v>
      </c>
      <c r="AT33" s="678" t="s">
        <v>719</v>
      </c>
      <c r="AU33" s="678" t="s">
        <v>721</v>
      </c>
      <c r="AV33" s="177"/>
      <c r="AW33" s="678" t="s">
        <v>721</v>
      </c>
      <c r="AX33" s="678" t="s">
        <v>724</v>
      </c>
      <c r="AY33" s="678" t="s">
        <v>720</v>
      </c>
      <c r="AZ33" s="678" t="s">
        <v>720</v>
      </c>
      <c r="BA33" s="678" t="s">
        <v>720</v>
      </c>
      <c r="BB33" s="678" t="s">
        <v>720</v>
      </c>
      <c r="BC33" s="678" t="s">
        <v>720</v>
      </c>
      <c r="BD33" s="678" t="s">
        <v>720</v>
      </c>
      <c r="BE33" s="678" t="s">
        <v>720</v>
      </c>
      <c r="BF33" s="678" t="s">
        <v>720</v>
      </c>
      <c r="BG33" s="678" t="s">
        <v>720</v>
      </c>
      <c r="BH33" s="678" t="s">
        <v>720</v>
      </c>
      <c r="BI33" s="678" t="s">
        <v>722</v>
      </c>
      <c r="BJ33" s="678" t="s">
        <v>722</v>
      </c>
      <c r="BK33" s="678" t="s">
        <v>722</v>
      </c>
      <c r="BL33" s="678" t="s">
        <v>722</v>
      </c>
      <c r="BM33" s="678" t="s">
        <v>722</v>
      </c>
      <c r="BN33" s="678" t="s">
        <v>722</v>
      </c>
      <c r="BO33" s="678" t="s">
        <v>722</v>
      </c>
      <c r="BP33" s="678" t="s">
        <v>722</v>
      </c>
      <c r="BQ33" s="678" t="s">
        <v>722</v>
      </c>
      <c r="BR33" s="678" t="s">
        <v>722</v>
      </c>
      <c r="BS33" s="678" t="s">
        <v>723</v>
      </c>
      <c r="BT33" s="678" t="s">
        <v>719</v>
      </c>
      <c r="BU33" s="678" t="s">
        <v>719</v>
      </c>
      <c r="BV33" s="678" t="s">
        <v>719</v>
      </c>
      <c r="BW33" s="678" t="s">
        <v>719</v>
      </c>
      <c r="BX33" s="678" t="s">
        <v>719</v>
      </c>
      <c r="BY33" s="678" t="s">
        <v>719</v>
      </c>
      <c r="BZ33" s="679"/>
      <c r="CA33" s="167"/>
    </row>
    <row r="34" spans="2:79" s="17" customFormat="1" ht="15.6">
      <c r="B34" s="272">
        <v>11</v>
      </c>
      <c r="C34" s="177" t="s">
        <v>210</v>
      </c>
      <c r="D34" s="177" t="s">
        <v>675</v>
      </c>
      <c r="E34" s="177" t="s">
        <v>22</v>
      </c>
      <c r="F34" s="177" t="s">
        <v>672</v>
      </c>
      <c r="G34" s="177" t="s">
        <v>677</v>
      </c>
      <c r="H34" s="177" t="s">
        <v>673</v>
      </c>
      <c r="I34" s="177">
        <v>2012</v>
      </c>
      <c r="J34" s="177" t="s">
        <v>710</v>
      </c>
      <c r="K34" s="177"/>
      <c r="L34" s="177" t="s">
        <v>711</v>
      </c>
      <c r="M34" s="177" t="s">
        <v>690</v>
      </c>
      <c r="N34" s="177">
        <v>29</v>
      </c>
      <c r="O34" s="678">
        <v>134.12</v>
      </c>
      <c r="P34" s="678">
        <v>792821.09</v>
      </c>
      <c r="Q34" s="177"/>
      <c r="R34" s="678" t="s">
        <v>719</v>
      </c>
      <c r="S34" s="678">
        <v>104.77</v>
      </c>
      <c r="T34" s="678">
        <v>104.77</v>
      </c>
      <c r="U34" s="678">
        <v>101.85</v>
      </c>
      <c r="V34" s="678">
        <v>101.85</v>
      </c>
      <c r="W34" s="678">
        <v>101.85</v>
      </c>
      <c r="X34" s="678">
        <v>89.68</v>
      </c>
      <c r="Y34" s="678">
        <v>87.83</v>
      </c>
      <c r="Z34" s="678">
        <v>87.83</v>
      </c>
      <c r="AA34" s="678">
        <v>80.760000000000005</v>
      </c>
      <c r="AB34" s="678">
        <v>69.42</v>
      </c>
      <c r="AC34" s="678">
        <v>44.12</v>
      </c>
      <c r="AD34" s="678">
        <v>43.09</v>
      </c>
      <c r="AE34" s="678">
        <v>17.95</v>
      </c>
      <c r="AF34" s="678">
        <v>13.78</v>
      </c>
      <c r="AG34" s="678">
        <v>13.78</v>
      </c>
      <c r="AH34" s="678" t="s">
        <v>719</v>
      </c>
      <c r="AI34" s="678" t="s">
        <v>719</v>
      </c>
      <c r="AJ34" s="678" t="s">
        <v>719</v>
      </c>
      <c r="AK34" s="678" t="s">
        <v>719</v>
      </c>
      <c r="AL34" s="678" t="s">
        <v>719</v>
      </c>
      <c r="AM34" s="678" t="s">
        <v>719</v>
      </c>
      <c r="AN34" s="678" t="s">
        <v>719</v>
      </c>
      <c r="AO34" s="678" t="s">
        <v>719</v>
      </c>
      <c r="AP34" s="678" t="s">
        <v>719</v>
      </c>
      <c r="AQ34" s="678" t="s">
        <v>719</v>
      </c>
      <c r="AR34" s="678" t="s">
        <v>719</v>
      </c>
      <c r="AS34" s="678" t="s">
        <v>719</v>
      </c>
      <c r="AT34" s="678" t="s">
        <v>719</v>
      </c>
      <c r="AU34" s="678" t="s">
        <v>721</v>
      </c>
      <c r="AV34" s="177"/>
      <c r="AW34" s="678" t="s">
        <v>721</v>
      </c>
      <c r="AX34" s="678">
        <v>626453.69999999995</v>
      </c>
      <c r="AY34" s="678">
        <v>626453.69999999995</v>
      </c>
      <c r="AZ34" s="678">
        <v>615906.81000000006</v>
      </c>
      <c r="BA34" s="678">
        <v>615906.81000000006</v>
      </c>
      <c r="BB34" s="678">
        <v>615906.81000000006</v>
      </c>
      <c r="BC34" s="678">
        <v>573377.9</v>
      </c>
      <c r="BD34" s="678">
        <v>565372.77</v>
      </c>
      <c r="BE34" s="678">
        <v>565372.77</v>
      </c>
      <c r="BF34" s="678">
        <v>543804.88</v>
      </c>
      <c r="BG34" s="678">
        <v>495264.54</v>
      </c>
      <c r="BH34" s="678">
        <v>385108.46</v>
      </c>
      <c r="BI34" s="678">
        <v>382363.42</v>
      </c>
      <c r="BJ34" s="678">
        <v>244069.51</v>
      </c>
      <c r="BK34" s="678">
        <v>229016.44</v>
      </c>
      <c r="BL34" s="678">
        <v>229016.44</v>
      </c>
      <c r="BM34" s="678">
        <v>76817.289999999994</v>
      </c>
      <c r="BN34" s="678" t="s">
        <v>722</v>
      </c>
      <c r="BO34" s="678" t="s">
        <v>722</v>
      </c>
      <c r="BP34" s="678" t="s">
        <v>722</v>
      </c>
      <c r="BQ34" s="678" t="s">
        <v>722</v>
      </c>
      <c r="BR34" s="678" t="s">
        <v>722</v>
      </c>
      <c r="BS34" s="678" t="s">
        <v>723</v>
      </c>
      <c r="BT34" s="678" t="s">
        <v>719</v>
      </c>
      <c r="BU34" s="678" t="s">
        <v>719</v>
      </c>
      <c r="BV34" s="678" t="s">
        <v>719</v>
      </c>
      <c r="BW34" s="678" t="s">
        <v>719</v>
      </c>
      <c r="BX34" s="678" t="s">
        <v>719</v>
      </c>
      <c r="BY34" s="678" t="s">
        <v>719</v>
      </c>
      <c r="BZ34" s="679"/>
      <c r="CA34" s="167"/>
    </row>
    <row r="35" spans="2:79" s="17" customFormat="1" ht="15.6">
      <c r="B35" s="272">
        <v>12</v>
      </c>
      <c r="C35" s="177" t="s">
        <v>210</v>
      </c>
      <c r="D35" s="177" t="s">
        <v>675</v>
      </c>
      <c r="E35" s="177" t="s">
        <v>22</v>
      </c>
      <c r="F35" s="177" t="s">
        <v>672</v>
      </c>
      <c r="G35" s="177" t="s">
        <v>677</v>
      </c>
      <c r="H35" s="177" t="s">
        <v>673</v>
      </c>
      <c r="I35" s="177">
        <v>2013</v>
      </c>
      <c r="J35" s="177" t="s">
        <v>710</v>
      </c>
      <c r="K35" s="177"/>
      <c r="L35" s="177" t="s">
        <v>711</v>
      </c>
      <c r="M35" s="177" t="s">
        <v>690</v>
      </c>
      <c r="N35" s="177">
        <v>372</v>
      </c>
      <c r="O35" s="678">
        <v>4030.67</v>
      </c>
      <c r="P35" s="678">
        <v>22384513.699999999</v>
      </c>
      <c r="Q35" s="177"/>
      <c r="R35" s="678" t="s">
        <v>719</v>
      </c>
      <c r="S35" s="678" t="s">
        <v>719</v>
      </c>
      <c r="T35" s="678">
        <v>2947.83</v>
      </c>
      <c r="U35" s="678">
        <v>2855.83</v>
      </c>
      <c r="V35" s="678">
        <v>2838.09</v>
      </c>
      <c r="W35" s="678">
        <v>2775.46</v>
      </c>
      <c r="X35" s="678">
        <v>2524.54</v>
      </c>
      <c r="Y35" s="678">
        <v>2408.5</v>
      </c>
      <c r="Z35" s="678">
        <v>2408.5</v>
      </c>
      <c r="AA35" s="678">
        <v>2406.92</v>
      </c>
      <c r="AB35" s="678">
        <v>2287.35</v>
      </c>
      <c r="AC35" s="678">
        <v>1811.64</v>
      </c>
      <c r="AD35" s="678">
        <v>1241.25</v>
      </c>
      <c r="AE35" s="678">
        <v>1228.1500000000001</v>
      </c>
      <c r="AF35" s="678">
        <v>675.49</v>
      </c>
      <c r="AG35" s="678">
        <v>360.61</v>
      </c>
      <c r="AH35" s="678">
        <v>360.61</v>
      </c>
      <c r="AI35" s="678">
        <v>315.27</v>
      </c>
      <c r="AJ35" s="678">
        <v>119.18</v>
      </c>
      <c r="AK35" s="678">
        <v>115.64</v>
      </c>
      <c r="AL35" s="678">
        <v>115.64</v>
      </c>
      <c r="AM35" s="678">
        <v>115.64</v>
      </c>
      <c r="AN35" s="678" t="s">
        <v>719</v>
      </c>
      <c r="AO35" s="678" t="s">
        <v>719</v>
      </c>
      <c r="AP35" s="678" t="s">
        <v>719</v>
      </c>
      <c r="AQ35" s="678" t="s">
        <v>719</v>
      </c>
      <c r="AR35" s="678" t="s">
        <v>719</v>
      </c>
      <c r="AS35" s="678" t="s">
        <v>719</v>
      </c>
      <c r="AT35" s="678" t="s">
        <v>719</v>
      </c>
      <c r="AU35" s="678" t="s">
        <v>721</v>
      </c>
      <c r="AV35" s="177"/>
      <c r="AW35" s="678" t="s">
        <v>721</v>
      </c>
      <c r="AX35" s="678" t="s">
        <v>724</v>
      </c>
      <c r="AY35" s="678">
        <v>16367573.869999999</v>
      </c>
      <c r="AZ35" s="678">
        <v>16081472.52</v>
      </c>
      <c r="BA35" s="678">
        <v>16026304.43</v>
      </c>
      <c r="BB35" s="678">
        <v>15831594.42</v>
      </c>
      <c r="BC35" s="678">
        <v>14987208.210000001</v>
      </c>
      <c r="BD35" s="678">
        <v>14408587.35</v>
      </c>
      <c r="BE35" s="678">
        <v>14408587.35</v>
      </c>
      <c r="BF35" s="678">
        <v>14355091.24</v>
      </c>
      <c r="BG35" s="678">
        <v>13955333.710000001</v>
      </c>
      <c r="BH35" s="678">
        <v>10888140.609999999</v>
      </c>
      <c r="BI35" s="678">
        <v>6761355.0700000003</v>
      </c>
      <c r="BJ35" s="678">
        <v>6317794.0300000003</v>
      </c>
      <c r="BK35" s="678">
        <v>3221817.77</v>
      </c>
      <c r="BL35" s="678">
        <v>2242421.0699999998</v>
      </c>
      <c r="BM35" s="678">
        <v>2242421.0699999998</v>
      </c>
      <c r="BN35" s="678">
        <v>1871003.01</v>
      </c>
      <c r="BO35" s="678">
        <v>341537.29</v>
      </c>
      <c r="BP35" s="678">
        <v>332979.55</v>
      </c>
      <c r="BQ35" s="678">
        <v>332979.55</v>
      </c>
      <c r="BR35" s="678">
        <v>332979.55</v>
      </c>
      <c r="BS35" s="678" t="s">
        <v>723</v>
      </c>
      <c r="BT35" s="678" t="s">
        <v>719</v>
      </c>
      <c r="BU35" s="678" t="s">
        <v>719</v>
      </c>
      <c r="BV35" s="678" t="s">
        <v>719</v>
      </c>
      <c r="BW35" s="678" t="s">
        <v>719</v>
      </c>
      <c r="BX35" s="678" t="s">
        <v>719</v>
      </c>
      <c r="BY35" s="678" t="s">
        <v>719</v>
      </c>
      <c r="BZ35" s="679"/>
      <c r="CA35" s="167"/>
    </row>
    <row r="36" spans="2:79" s="17" customFormat="1" ht="15.6">
      <c r="B36" s="272">
        <v>13</v>
      </c>
      <c r="C36" s="177" t="s">
        <v>210</v>
      </c>
      <c r="D36" s="177" t="s">
        <v>675</v>
      </c>
      <c r="E36" s="177" t="s">
        <v>705</v>
      </c>
      <c r="F36" s="177" t="s">
        <v>672</v>
      </c>
      <c r="G36" s="177" t="s">
        <v>677</v>
      </c>
      <c r="H36" s="177" t="s">
        <v>673</v>
      </c>
      <c r="I36" s="177">
        <v>2013</v>
      </c>
      <c r="J36" s="177" t="s">
        <v>710</v>
      </c>
      <c r="K36" s="177"/>
      <c r="L36" s="177" t="s">
        <v>711</v>
      </c>
      <c r="M36" s="177" t="s">
        <v>690</v>
      </c>
      <c r="N36" s="177">
        <v>415</v>
      </c>
      <c r="O36" s="678">
        <v>479.22</v>
      </c>
      <c r="P36" s="678">
        <v>1528269.93</v>
      </c>
      <c r="Q36" s="177"/>
      <c r="R36" s="678" t="s">
        <v>719</v>
      </c>
      <c r="S36" s="678" t="s">
        <v>719</v>
      </c>
      <c r="T36" s="678">
        <v>452.64</v>
      </c>
      <c r="U36" s="678">
        <v>452.64</v>
      </c>
      <c r="V36" s="678">
        <v>446.58</v>
      </c>
      <c r="W36" s="678">
        <v>414.18</v>
      </c>
      <c r="X36" s="678">
        <v>176.77</v>
      </c>
      <c r="Y36" s="678">
        <v>176.77</v>
      </c>
      <c r="Z36" s="678">
        <v>176.77</v>
      </c>
      <c r="AA36" s="678">
        <v>176.77</v>
      </c>
      <c r="AB36" s="678">
        <v>176.77</v>
      </c>
      <c r="AC36" s="678">
        <v>176.77</v>
      </c>
      <c r="AD36" s="678">
        <v>169.55</v>
      </c>
      <c r="AE36" s="678">
        <v>167.08</v>
      </c>
      <c r="AF36" s="678" t="s">
        <v>719</v>
      </c>
      <c r="AG36" s="678" t="s">
        <v>719</v>
      </c>
      <c r="AH36" s="678" t="s">
        <v>719</v>
      </c>
      <c r="AI36" s="678" t="s">
        <v>719</v>
      </c>
      <c r="AJ36" s="678" t="s">
        <v>719</v>
      </c>
      <c r="AK36" s="678" t="s">
        <v>719</v>
      </c>
      <c r="AL36" s="678" t="s">
        <v>719</v>
      </c>
      <c r="AM36" s="678" t="s">
        <v>719</v>
      </c>
      <c r="AN36" s="678" t="s">
        <v>719</v>
      </c>
      <c r="AO36" s="678" t="s">
        <v>719</v>
      </c>
      <c r="AP36" s="678" t="s">
        <v>719</v>
      </c>
      <c r="AQ36" s="678" t="s">
        <v>719</v>
      </c>
      <c r="AR36" s="678" t="s">
        <v>719</v>
      </c>
      <c r="AS36" s="678" t="s">
        <v>719</v>
      </c>
      <c r="AT36" s="678" t="s">
        <v>719</v>
      </c>
      <c r="AU36" s="678" t="s">
        <v>721</v>
      </c>
      <c r="AV36" s="177"/>
      <c r="AW36" s="678" t="s">
        <v>721</v>
      </c>
      <c r="AX36" s="678" t="s">
        <v>724</v>
      </c>
      <c r="AY36" s="678">
        <v>1442488.62</v>
      </c>
      <c r="AZ36" s="678">
        <v>1442488.62</v>
      </c>
      <c r="BA36" s="678">
        <v>1420164.9</v>
      </c>
      <c r="BB36" s="678">
        <v>1300853.1399999999</v>
      </c>
      <c r="BC36" s="678">
        <v>586963</v>
      </c>
      <c r="BD36" s="678">
        <v>586963</v>
      </c>
      <c r="BE36" s="678">
        <v>586963</v>
      </c>
      <c r="BF36" s="678">
        <v>586963</v>
      </c>
      <c r="BG36" s="678">
        <v>586963</v>
      </c>
      <c r="BH36" s="678">
        <v>586963</v>
      </c>
      <c r="BI36" s="678">
        <v>521429.88</v>
      </c>
      <c r="BJ36" s="678">
        <v>511193.5</v>
      </c>
      <c r="BK36" s="678" t="s">
        <v>722</v>
      </c>
      <c r="BL36" s="678" t="s">
        <v>722</v>
      </c>
      <c r="BM36" s="678" t="s">
        <v>722</v>
      </c>
      <c r="BN36" s="678" t="s">
        <v>722</v>
      </c>
      <c r="BO36" s="678" t="s">
        <v>722</v>
      </c>
      <c r="BP36" s="678" t="s">
        <v>722</v>
      </c>
      <c r="BQ36" s="678" t="s">
        <v>722</v>
      </c>
      <c r="BR36" s="678" t="s">
        <v>722</v>
      </c>
      <c r="BS36" s="678" t="s">
        <v>723</v>
      </c>
      <c r="BT36" s="678" t="s">
        <v>719</v>
      </c>
      <c r="BU36" s="678" t="s">
        <v>719</v>
      </c>
      <c r="BV36" s="678" t="s">
        <v>719</v>
      </c>
      <c r="BW36" s="678" t="s">
        <v>719</v>
      </c>
      <c r="BX36" s="678" t="s">
        <v>719</v>
      </c>
      <c r="BY36" s="678" t="s">
        <v>719</v>
      </c>
      <c r="BZ36" s="679"/>
      <c r="CA36" s="167"/>
    </row>
    <row r="37" spans="2:79" s="17" customFormat="1" ht="15.6">
      <c r="B37" s="272">
        <v>14</v>
      </c>
      <c r="C37" s="177" t="s">
        <v>210</v>
      </c>
      <c r="D37" s="177" t="s">
        <v>671</v>
      </c>
      <c r="E37" s="177" t="s">
        <v>706</v>
      </c>
      <c r="F37" s="177" t="s">
        <v>672</v>
      </c>
      <c r="G37" s="177" t="s">
        <v>29</v>
      </c>
      <c r="H37" s="177" t="s">
        <v>673</v>
      </c>
      <c r="I37" s="177">
        <v>2013</v>
      </c>
      <c r="J37" s="177" t="s">
        <v>710</v>
      </c>
      <c r="K37" s="177"/>
      <c r="L37" s="177" t="s">
        <v>713</v>
      </c>
      <c r="M37" s="177" t="s">
        <v>714</v>
      </c>
      <c r="N37" s="677">
        <v>14024</v>
      </c>
      <c r="O37" s="678">
        <v>18.75</v>
      </c>
      <c r="P37" s="678">
        <v>276621.65999999997</v>
      </c>
      <c r="Q37" s="177"/>
      <c r="R37" s="678" t="s">
        <v>719</v>
      </c>
      <c r="S37" s="678" t="s">
        <v>719</v>
      </c>
      <c r="T37" s="678">
        <v>20.88</v>
      </c>
      <c r="U37" s="678">
        <v>20.88</v>
      </c>
      <c r="V37" s="678">
        <v>20.13</v>
      </c>
      <c r="W37" s="678">
        <v>17.260000000000002</v>
      </c>
      <c r="X37" s="678">
        <v>17.260000000000002</v>
      </c>
      <c r="Y37" s="678">
        <v>17.260000000000002</v>
      </c>
      <c r="Z37" s="678">
        <v>17.260000000000002</v>
      </c>
      <c r="AA37" s="678">
        <v>17.23</v>
      </c>
      <c r="AB37" s="678">
        <v>12.89</v>
      </c>
      <c r="AC37" s="678">
        <v>12.89</v>
      </c>
      <c r="AD37" s="678">
        <v>10.35</v>
      </c>
      <c r="AE37" s="678">
        <v>10.35</v>
      </c>
      <c r="AF37" s="678">
        <v>10.35</v>
      </c>
      <c r="AG37" s="678">
        <v>10.34</v>
      </c>
      <c r="AH37" s="678">
        <v>10.34</v>
      </c>
      <c r="AI37" s="678">
        <v>10.33</v>
      </c>
      <c r="AJ37" s="678">
        <v>10.01</v>
      </c>
      <c r="AK37" s="678">
        <v>5.87</v>
      </c>
      <c r="AL37" s="678">
        <v>5.87</v>
      </c>
      <c r="AM37" s="678">
        <v>5.87</v>
      </c>
      <c r="AN37" s="678" t="s">
        <v>719</v>
      </c>
      <c r="AO37" s="678" t="s">
        <v>719</v>
      </c>
      <c r="AP37" s="678" t="s">
        <v>719</v>
      </c>
      <c r="AQ37" s="678" t="s">
        <v>719</v>
      </c>
      <c r="AR37" s="678" t="s">
        <v>719</v>
      </c>
      <c r="AS37" s="678" t="s">
        <v>719</v>
      </c>
      <c r="AT37" s="678" t="s">
        <v>719</v>
      </c>
      <c r="AU37" s="678" t="s">
        <v>721</v>
      </c>
      <c r="AV37" s="177"/>
      <c r="AW37" s="678" t="s">
        <v>721</v>
      </c>
      <c r="AX37" s="678" t="s">
        <v>724</v>
      </c>
      <c r="AY37" s="678">
        <v>311605.62</v>
      </c>
      <c r="AZ37" s="678">
        <v>311605.62</v>
      </c>
      <c r="BA37" s="678">
        <v>299597.62</v>
      </c>
      <c r="BB37" s="678">
        <v>253821.01</v>
      </c>
      <c r="BC37" s="678">
        <v>253821.01</v>
      </c>
      <c r="BD37" s="678">
        <v>253821.01</v>
      </c>
      <c r="BE37" s="678">
        <v>253821.01</v>
      </c>
      <c r="BF37" s="678">
        <v>253609.48</v>
      </c>
      <c r="BG37" s="678">
        <v>184416.72</v>
      </c>
      <c r="BH37" s="678">
        <v>184416.72</v>
      </c>
      <c r="BI37" s="678">
        <v>167680.19</v>
      </c>
      <c r="BJ37" s="678">
        <v>165292.35</v>
      </c>
      <c r="BK37" s="678">
        <v>165292.35</v>
      </c>
      <c r="BL37" s="678">
        <v>164612.85999999999</v>
      </c>
      <c r="BM37" s="678">
        <v>164612.85999999999</v>
      </c>
      <c r="BN37" s="678">
        <v>164473.54</v>
      </c>
      <c r="BO37" s="678">
        <v>159391.09</v>
      </c>
      <c r="BP37" s="678">
        <v>93559.039999999994</v>
      </c>
      <c r="BQ37" s="678">
        <v>93559.039999999994</v>
      </c>
      <c r="BR37" s="678">
        <v>93559.039999999994</v>
      </c>
      <c r="BS37" s="678" t="s">
        <v>723</v>
      </c>
      <c r="BT37" s="678" t="s">
        <v>719</v>
      </c>
      <c r="BU37" s="678" t="s">
        <v>719</v>
      </c>
      <c r="BV37" s="678" t="s">
        <v>719</v>
      </c>
      <c r="BW37" s="678" t="s">
        <v>719</v>
      </c>
      <c r="BX37" s="678" t="s">
        <v>719</v>
      </c>
      <c r="BY37" s="678" t="s">
        <v>719</v>
      </c>
      <c r="BZ37" s="679"/>
      <c r="CA37" s="167"/>
    </row>
    <row r="38" spans="2:79" s="17" customFormat="1" ht="15.6">
      <c r="B38" s="272">
        <v>15</v>
      </c>
      <c r="C38" s="177" t="s">
        <v>210</v>
      </c>
      <c r="D38" s="177" t="s">
        <v>671</v>
      </c>
      <c r="E38" s="177" t="s">
        <v>2</v>
      </c>
      <c r="F38" s="177" t="s">
        <v>672</v>
      </c>
      <c r="G38" s="177" t="s">
        <v>29</v>
      </c>
      <c r="H38" s="177" t="s">
        <v>673</v>
      </c>
      <c r="I38" s="177">
        <v>2013</v>
      </c>
      <c r="J38" s="177" t="s">
        <v>710</v>
      </c>
      <c r="K38" s="177"/>
      <c r="L38" s="177" t="s">
        <v>715</v>
      </c>
      <c r="M38" s="177" t="s">
        <v>682</v>
      </c>
      <c r="N38" s="177">
        <v>178</v>
      </c>
      <c r="O38" s="678">
        <v>70.069999999999993</v>
      </c>
      <c r="P38" s="678">
        <v>124940.4</v>
      </c>
      <c r="Q38" s="177"/>
      <c r="R38" s="678" t="s">
        <v>719</v>
      </c>
      <c r="S38" s="678" t="s">
        <v>719</v>
      </c>
      <c r="T38" s="678">
        <v>36.880000000000003</v>
      </c>
      <c r="U38" s="678">
        <v>36.880000000000003</v>
      </c>
      <c r="V38" s="678">
        <v>36.880000000000003</v>
      </c>
      <c r="W38" s="678">
        <v>36.880000000000003</v>
      </c>
      <c r="X38" s="678" t="s">
        <v>719</v>
      </c>
      <c r="Y38" s="678" t="s">
        <v>719</v>
      </c>
      <c r="Z38" s="678" t="s">
        <v>719</v>
      </c>
      <c r="AA38" s="678" t="s">
        <v>719</v>
      </c>
      <c r="AB38" s="678" t="s">
        <v>719</v>
      </c>
      <c r="AC38" s="678" t="s">
        <v>719</v>
      </c>
      <c r="AD38" s="678" t="s">
        <v>719</v>
      </c>
      <c r="AE38" s="678" t="s">
        <v>719</v>
      </c>
      <c r="AF38" s="678" t="s">
        <v>719</v>
      </c>
      <c r="AG38" s="678" t="s">
        <v>719</v>
      </c>
      <c r="AH38" s="678" t="s">
        <v>719</v>
      </c>
      <c r="AI38" s="678" t="s">
        <v>719</v>
      </c>
      <c r="AJ38" s="678" t="s">
        <v>719</v>
      </c>
      <c r="AK38" s="678" t="s">
        <v>719</v>
      </c>
      <c r="AL38" s="678" t="s">
        <v>719</v>
      </c>
      <c r="AM38" s="678" t="s">
        <v>719</v>
      </c>
      <c r="AN38" s="678" t="s">
        <v>719</v>
      </c>
      <c r="AO38" s="678" t="s">
        <v>719</v>
      </c>
      <c r="AP38" s="678" t="s">
        <v>719</v>
      </c>
      <c r="AQ38" s="678" t="s">
        <v>719</v>
      </c>
      <c r="AR38" s="678" t="s">
        <v>719</v>
      </c>
      <c r="AS38" s="678" t="s">
        <v>719</v>
      </c>
      <c r="AT38" s="678" t="s">
        <v>719</v>
      </c>
      <c r="AU38" s="678" t="s">
        <v>721</v>
      </c>
      <c r="AV38" s="177"/>
      <c r="AW38" s="678" t="s">
        <v>721</v>
      </c>
      <c r="AX38" s="678" t="s">
        <v>724</v>
      </c>
      <c r="AY38" s="678">
        <v>65760.3</v>
      </c>
      <c r="AZ38" s="678">
        <v>65760.3</v>
      </c>
      <c r="BA38" s="678">
        <v>65760.3</v>
      </c>
      <c r="BB38" s="678">
        <v>65760.3</v>
      </c>
      <c r="BC38" s="678" t="s">
        <v>720</v>
      </c>
      <c r="BD38" s="678" t="s">
        <v>720</v>
      </c>
      <c r="BE38" s="678" t="s">
        <v>720</v>
      </c>
      <c r="BF38" s="678" t="s">
        <v>720</v>
      </c>
      <c r="BG38" s="678" t="s">
        <v>720</v>
      </c>
      <c r="BH38" s="678" t="s">
        <v>720</v>
      </c>
      <c r="BI38" s="678" t="s">
        <v>722</v>
      </c>
      <c r="BJ38" s="678" t="s">
        <v>722</v>
      </c>
      <c r="BK38" s="678" t="s">
        <v>722</v>
      </c>
      <c r="BL38" s="678" t="s">
        <v>722</v>
      </c>
      <c r="BM38" s="678" t="s">
        <v>722</v>
      </c>
      <c r="BN38" s="678" t="s">
        <v>722</v>
      </c>
      <c r="BO38" s="678" t="s">
        <v>722</v>
      </c>
      <c r="BP38" s="678" t="s">
        <v>722</v>
      </c>
      <c r="BQ38" s="678" t="s">
        <v>722</v>
      </c>
      <c r="BR38" s="678" t="s">
        <v>722</v>
      </c>
      <c r="BS38" s="678" t="s">
        <v>723</v>
      </c>
      <c r="BT38" s="678" t="s">
        <v>719</v>
      </c>
      <c r="BU38" s="678" t="s">
        <v>719</v>
      </c>
      <c r="BV38" s="678" t="s">
        <v>719</v>
      </c>
      <c r="BW38" s="678" t="s">
        <v>719</v>
      </c>
      <c r="BX38" s="678" t="s">
        <v>719</v>
      </c>
      <c r="BY38" s="678" t="s">
        <v>719</v>
      </c>
      <c r="BZ38" s="679"/>
      <c r="CA38" s="167"/>
    </row>
    <row r="39" spans="2:79" s="17" customFormat="1" ht="15.6">
      <c r="B39" s="272">
        <v>16</v>
      </c>
      <c r="C39" s="177" t="s">
        <v>210</v>
      </c>
      <c r="D39" s="177" t="s">
        <v>671</v>
      </c>
      <c r="E39" s="177" t="s">
        <v>1</v>
      </c>
      <c r="F39" s="177" t="s">
        <v>672</v>
      </c>
      <c r="G39" s="177" t="s">
        <v>29</v>
      </c>
      <c r="H39" s="177" t="s">
        <v>673</v>
      </c>
      <c r="I39" s="177">
        <v>2013</v>
      </c>
      <c r="J39" s="177" t="s">
        <v>710</v>
      </c>
      <c r="K39" s="177"/>
      <c r="L39" s="177" t="s">
        <v>711</v>
      </c>
      <c r="M39" s="177" t="s">
        <v>682</v>
      </c>
      <c r="N39" s="177">
        <v>877</v>
      </c>
      <c r="O39" s="678">
        <v>124.05</v>
      </c>
      <c r="P39" s="678">
        <v>793096.07</v>
      </c>
      <c r="Q39" s="177"/>
      <c r="R39" s="678" t="s">
        <v>719</v>
      </c>
      <c r="S39" s="678" t="s">
        <v>719</v>
      </c>
      <c r="T39" s="678">
        <v>57.42</v>
      </c>
      <c r="U39" s="678">
        <v>57.42</v>
      </c>
      <c r="V39" s="678">
        <v>57.42</v>
      </c>
      <c r="W39" s="678">
        <v>56.06</v>
      </c>
      <c r="X39" s="678">
        <v>32.590000000000003</v>
      </c>
      <c r="Y39" s="678" t="s">
        <v>719</v>
      </c>
      <c r="Z39" s="678" t="s">
        <v>719</v>
      </c>
      <c r="AA39" s="678" t="s">
        <v>719</v>
      </c>
      <c r="AB39" s="678" t="s">
        <v>719</v>
      </c>
      <c r="AC39" s="678" t="s">
        <v>719</v>
      </c>
      <c r="AD39" s="678" t="s">
        <v>719</v>
      </c>
      <c r="AE39" s="678" t="s">
        <v>719</v>
      </c>
      <c r="AF39" s="678" t="s">
        <v>719</v>
      </c>
      <c r="AG39" s="678" t="s">
        <v>719</v>
      </c>
      <c r="AH39" s="678" t="s">
        <v>719</v>
      </c>
      <c r="AI39" s="678" t="s">
        <v>719</v>
      </c>
      <c r="AJ39" s="678" t="s">
        <v>719</v>
      </c>
      <c r="AK39" s="678" t="s">
        <v>719</v>
      </c>
      <c r="AL39" s="678" t="s">
        <v>719</v>
      </c>
      <c r="AM39" s="678" t="s">
        <v>719</v>
      </c>
      <c r="AN39" s="678" t="s">
        <v>719</v>
      </c>
      <c r="AO39" s="678" t="s">
        <v>719</v>
      </c>
      <c r="AP39" s="678" t="s">
        <v>719</v>
      </c>
      <c r="AQ39" s="678" t="s">
        <v>719</v>
      </c>
      <c r="AR39" s="678" t="s">
        <v>719</v>
      </c>
      <c r="AS39" s="678" t="s">
        <v>719</v>
      </c>
      <c r="AT39" s="678" t="s">
        <v>719</v>
      </c>
      <c r="AU39" s="678" t="s">
        <v>721</v>
      </c>
      <c r="AV39" s="177"/>
      <c r="AW39" s="678" t="s">
        <v>721</v>
      </c>
      <c r="AX39" s="678" t="s">
        <v>724</v>
      </c>
      <c r="AY39" s="678">
        <v>372961.41</v>
      </c>
      <c r="AZ39" s="678">
        <v>372961.41</v>
      </c>
      <c r="BA39" s="678">
        <v>372961.41</v>
      </c>
      <c r="BB39" s="678">
        <v>371628.33</v>
      </c>
      <c r="BC39" s="678">
        <v>221737.68</v>
      </c>
      <c r="BD39" s="678" t="s">
        <v>720</v>
      </c>
      <c r="BE39" s="678" t="s">
        <v>720</v>
      </c>
      <c r="BF39" s="678" t="s">
        <v>720</v>
      </c>
      <c r="BG39" s="678" t="s">
        <v>720</v>
      </c>
      <c r="BH39" s="678" t="s">
        <v>720</v>
      </c>
      <c r="BI39" s="678" t="s">
        <v>722</v>
      </c>
      <c r="BJ39" s="678" t="s">
        <v>722</v>
      </c>
      <c r="BK39" s="678" t="s">
        <v>722</v>
      </c>
      <c r="BL39" s="678" t="s">
        <v>722</v>
      </c>
      <c r="BM39" s="678" t="s">
        <v>722</v>
      </c>
      <c r="BN39" s="678" t="s">
        <v>722</v>
      </c>
      <c r="BO39" s="678" t="s">
        <v>722</v>
      </c>
      <c r="BP39" s="678" t="s">
        <v>722</v>
      </c>
      <c r="BQ39" s="678" t="s">
        <v>722</v>
      </c>
      <c r="BR39" s="678" t="s">
        <v>722</v>
      </c>
      <c r="BS39" s="678" t="s">
        <v>723</v>
      </c>
      <c r="BT39" s="678" t="s">
        <v>719</v>
      </c>
      <c r="BU39" s="678" t="s">
        <v>719</v>
      </c>
      <c r="BV39" s="678" t="s">
        <v>719</v>
      </c>
      <c r="BW39" s="678" t="s">
        <v>719</v>
      </c>
      <c r="BX39" s="678" t="s">
        <v>719</v>
      </c>
      <c r="BY39" s="678" t="s">
        <v>719</v>
      </c>
      <c r="BZ39" s="679"/>
      <c r="CA39" s="167"/>
    </row>
    <row r="40" spans="2:79" s="17" customFormat="1" ht="15.6">
      <c r="B40" s="272">
        <v>17</v>
      </c>
      <c r="C40" s="177" t="s">
        <v>210</v>
      </c>
      <c r="D40" s="177" t="s">
        <v>671</v>
      </c>
      <c r="E40" s="177" t="s">
        <v>707</v>
      </c>
      <c r="F40" s="177" t="s">
        <v>672</v>
      </c>
      <c r="G40" s="177" t="s">
        <v>29</v>
      </c>
      <c r="H40" s="177" t="s">
        <v>673</v>
      </c>
      <c r="I40" s="177">
        <v>2013</v>
      </c>
      <c r="J40" s="177" t="s">
        <v>710</v>
      </c>
      <c r="K40" s="177"/>
      <c r="L40" s="177" t="s">
        <v>713</v>
      </c>
      <c r="M40" s="177" t="s">
        <v>714</v>
      </c>
      <c r="N40" s="677">
        <v>38196</v>
      </c>
      <c r="O40" s="678">
        <v>46.16</v>
      </c>
      <c r="P40" s="678">
        <v>664698.27</v>
      </c>
      <c r="Q40" s="177"/>
      <c r="R40" s="678" t="s">
        <v>719</v>
      </c>
      <c r="S40" s="678" t="s">
        <v>719</v>
      </c>
      <c r="T40" s="678">
        <v>47.85</v>
      </c>
      <c r="U40" s="678">
        <v>47.85</v>
      </c>
      <c r="V40" s="678">
        <v>45.23</v>
      </c>
      <c r="W40" s="678">
        <v>36.26</v>
      </c>
      <c r="X40" s="678">
        <v>36.26</v>
      </c>
      <c r="Y40" s="678">
        <v>36.26</v>
      </c>
      <c r="Z40" s="678">
        <v>36.26</v>
      </c>
      <c r="AA40" s="678">
        <v>36.19</v>
      </c>
      <c r="AB40" s="678">
        <v>31.11</v>
      </c>
      <c r="AC40" s="678">
        <v>31.11</v>
      </c>
      <c r="AD40" s="678">
        <v>22.57</v>
      </c>
      <c r="AE40" s="678">
        <v>14.58</v>
      </c>
      <c r="AF40" s="678">
        <v>14.58</v>
      </c>
      <c r="AG40" s="678">
        <v>14.29</v>
      </c>
      <c r="AH40" s="678">
        <v>14.29</v>
      </c>
      <c r="AI40" s="678">
        <v>14.15</v>
      </c>
      <c r="AJ40" s="678">
        <v>12.21</v>
      </c>
      <c r="AK40" s="678">
        <v>7.17</v>
      </c>
      <c r="AL40" s="678">
        <v>7.17</v>
      </c>
      <c r="AM40" s="678">
        <v>7.17</v>
      </c>
      <c r="AN40" s="678" t="s">
        <v>719</v>
      </c>
      <c r="AO40" s="678" t="s">
        <v>719</v>
      </c>
      <c r="AP40" s="678" t="s">
        <v>719</v>
      </c>
      <c r="AQ40" s="678" t="s">
        <v>719</v>
      </c>
      <c r="AR40" s="678" t="s">
        <v>719</v>
      </c>
      <c r="AS40" s="678" t="s">
        <v>719</v>
      </c>
      <c r="AT40" s="678" t="s">
        <v>719</v>
      </c>
      <c r="AU40" s="678" t="s">
        <v>721</v>
      </c>
      <c r="AV40" s="177"/>
      <c r="AW40" s="678" t="s">
        <v>721</v>
      </c>
      <c r="AX40" s="678" t="s">
        <v>724</v>
      </c>
      <c r="AY40" s="678">
        <v>694555.22</v>
      </c>
      <c r="AZ40" s="678">
        <v>694555.22</v>
      </c>
      <c r="BA40" s="678">
        <v>652706.59</v>
      </c>
      <c r="BB40" s="678">
        <v>509887.86</v>
      </c>
      <c r="BC40" s="678">
        <v>509887.86</v>
      </c>
      <c r="BD40" s="678">
        <v>509887.86</v>
      </c>
      <c r="BE40" s="678">
        <v>509887.86</v>
      </c>
      <c r="BF40" s="678">
        <v>509286.98</v>
      </c>
      <c r="BG40" s="678">
        <v>428280.77</v>
      </c>
      <c r="BH40" s="678">
        <v>428280.77</v>
      </c>
      <c r="BI40" s="678">
        <v>372673.35</v>
      </c>
      <c r="BJ40" s="678">
        <v>239592.95</v>
      </c>
      <c r="BK40" s="678">
        <v>239592.95</v>
      </c>
      <c r="BL40" s="678">
        <v>226948.82</v>
      </c>
      <c r="BM40" s="678">
        <v>226948.82</v>
      </c>
      <c r="BN40" s="678">
        <v>225325.25</v>
      </c>
      <c r="BO40" s="678">
        <v>194493.55</v>
      </c>
      <c r="BP40" s="678">
        <v>114163.32</v>
      </c>
      <c r="BQ40" s="678">
        <v>114163.32</v>
      </c>
      <c r="BR40" s="678">
        <v>114163.32</v>
      </c>
      <c r="BS40" s="678" t="s">
        <v>723</v>
      </c>
      <c r="BT40" s="678" t="s">
        <v>719</v>
      </c>
      <c r="BU40" s="678" t="s">
        <v>719</v>
      </c>
      <c r="BV40" s="678" t="s">
        <v>719</v>
      </c>
      <c r="BW40" s="678" t="s">
        <v>719</v>
      </c>
      <c r="BX40" s="678" t="s">
        <v>719</v>
      </c>
      <c r="BY40" s="678" t="s">
        <v>719</v>
      </c>
      <c r="BZ40" s="679"/>
      <c r="CA40" s="167"/>
    </row>
    <row r="41" spans="2:79" s="17" customFormat="1" ht="15.6">
      <c r="B41" s="272">
        <v>18</v>
      </c>
      <c r="C41" s="177" t="s">
        <v>210</v>
      </c>
      <c r="D41" s="177" t="s">
        <v>671</v>
      </c>
      <c r="E41" s="177" t="s">
        <v>14</v>
      </c>
      <c r="F41" s="177" t="s">
        <v>672</v>
      </c>
      <c r="G41" s="177" t="s">
        <v>29</v>
      </c>
      <c r="H41" s="177" t="s">
        <v>673</v>
      </c>
      <c r="I41" s="177">
        <v>2013</v>
      </c>
      <c r="J41" s="177" t="s">
        <v>710</v>
      </c>
      <c r="K41" s="177"/>
      <c r="L41" s="177" t="s">
        <v>711</v>
      </c>
      <c r="M41" s="177" t="s">
        <v>716</v>
      </c>
      <c r="N41" s="677">
        <v>3550</v>
      </c>
      <c r="O41" s="678">
        <v>808.2</v>
      </c>
      <c r="P41" s="678">
        <v>4634361.87</v>
      </c>
      <c r="Q41" s="177"/>
      <c r="R41" s="678" t="s">
        <v>719</v>
      </c>
      <c r="S41" s="678" t="s">
        <v>719</v>
      </c>
      <c r="T41" s="678">
        <v>808.2</v>
      </c>
      <c r="U41" s="678">
        <v>803.43</v>
      </c>
      <c r="V41" s="678">
        <v>798.16</v>
      </c>
      <c r="W41" s="678">
        <v>781.05</v>
      </c>
      <c r="X41" s="678">
        <v>772.75</v>
      </c>
      <c r="Y41" s="678">
        <v>766.54</v>
      </c>
      <c r="Z41" s="678">
        <v>759.32</v>
      </c>
      <c r="AA41" s="678">
        <v>759.32</v>
      </c>
      <c r="AB41" s="678">
        <v>689.11</v>
      </c>
      <c r="AC41" s="678">
        <v>669.28</v>
      </c>
      <c r="AD41" s="678">
        <v>656.32</v>
      </c>
      <c r="AE41" s="678">
        <v>656.22</v>
      </c>
      <c r="AF41" s="678">
        <v>650.42999999999995</v>
      </c>
      <c r="AG41" s="678">
        <v>650.42999999999995</v>
      </c>
      <c r="AH41" s="678">
        <v>577.08000000000004</v>
      </c>
      <c r="AI41" s="678">
        <v>574</v>
      </c>
      <c r="AJ41" s="678">
        <v>574</v>
      </c>
      <c r="AK41" s="678">
        <v>574</v>
      </c>
      <c r="AL41" s="678">
        <v>574</v>
      </c>
      <c r="AM41" s="678">
        <v>574</v>
      </c>
      <c r="AN41" s="678">
        <v>8.2200000000000006</v>
      </c>
      <c r="AO41" s="678" t="s">
        <v>719</v>
      </c>
      <c r="AP41" s="678" t="s">
        <v>719</v>
      </c>
      <c r="AQ41" s="678" t="s">
        <v>719</v>
      </c>
      <c r="AR41" s="678" t="s">
        <v>719</v>
      </c>
      <c r="AS41" s="678" t="s">
        <v>719</v>
      </c>
      <c r="AT41" s="678" t="s">
        <v>719</v>
      </c>
      <c r="AU41" s="678" t="s">
        <v>721</v>
      </c>
      <c r="AV41" s="177"/>
      <c r="AW41" s="678" t="s">
        <v>721</v>
      </c>
      <c r="AX41" s="678" t="s">
        <v>724</v>
      </c>
      <c r="AY41" s="678">
        <v>4634361.9000000004</v>
      </c>
      <c r="AZ41" s="678">
        <v>4542445.75</v>
      </c>
      <c r="BA41" s="678">
        <v>4441123.32</v>
      </c>
      <c r="BB41" s="678">
        <v>4111707.9</v>
      </c>
      <c r="BC41" s="678">
        <v>3950956.45</v>
      </c>
      <c r="BD41" s="678">
        <v>3831293.59</v>
      </c>
      <c r="BE41" s="678">
        <v>3692430.59</v>
      </c>
      <c r="BF41" s="678">
        <v>3684889.09</v>
      </c>
      <c r="BG41" s="678">
        <v>2333239.33</v>
      </c>
      <c r="BH41" s="678">
        <v>2314718.1</v>
      </c>
      <c r="BI41" s="678">
        <v>2185230.02</v>
      </c>
      <c r="BJ41" s="678">
        <v>2111270.15</v>
      </c>
      <c r="BK41" s="678">
        <v>2092024.95</v>
      </c>
      <c r="BL41" s="678">
        <v>2092024.95</v>
      </c>
      <c r="BM41" s="678">
        <v>1517726.61</v>
      </c>
      <c r="BN41" s="678">
        <v>1492359.15</v>
      </c>
      <c r="BO41" s="678">
        <v>1492359.15</v>
      </c>
      <c r="BP41" s="678">
        <v>1492359.15</v>
      </c>
      <c r="BQ41" s="678">
        <v>1492359.15</v>
      </c>
      <c r="BR41" s="678">
        <v>1492359.15</v>
      </c>
      <c r="BS41" s="678">
        <v>60612.15</v>
      </c>
      <c r="BT41" s="678" t="s">
        <v>719</v>
      </c>
      <c r="BU41" s="678" t="s">
        <v>719</v>
      </c>
      <c r="BV41" s="678" t="s">
        <v>719</v>
      </c>
      <c r="BW41" s="678" t="s">
        <v>719</v>
      </c>
      <c r="BX41" s="678" t="s">
        <v>719</v>
      </c>
      <c r="BY41" s="678" t="s">
        <v>719</v>
      </c>
      <c r="BZ41" s="679"/>
      <c r="CA41" s="167"/>
    </row>
    <row r="42" spans="2:79" s="17" customFormat="1" ht="15.6">
      <c r="B42" s="272">
        <v>19</v>
      </c>
      <c r="C42" s="177" t="s">
        <v>210</v>
      </c>
      <c r="D42" s="177" t="s">
        <v>671</v>
      </c>
      <c r="E42" s="177" t="s">
        <v>708</v>
      </c>
      <c r="F42" s="177" t="s">
        <v>672</v>
      </c>
      <c r="G42" s="177" t="s">
        <v>29</v>
      </c>
      <c r="H42" s="177" t="s">
        <v>673</v>
      </c>
      <c r="I42" s="177">
        <v>2012</v>
      </c>
      <c r="J42" s="177" t="s">
        <v>710</v>
      </c>
      <c r="K42" s="177"/>
      <c r="L42" s="177" t="s">
        <v>717</v>
      </c>
      <c r="M42" s="177" t="s">
        <v>718</v>
      </c>
      <c r="N42" s="177">
        <v>84</v>
      </c>
      <c r="O42" s="678">
        <v>36.07</v>
      </c>
      <c r="P42" s="678">
        <v>61697.67</v>
      </c>
      <c r="Q42" s="177"/>
      <c r="R42" s="678" t="s">
        <v>719</v>
      </c>
      <c r="S42" s="678">
        <v>15.98</v>
      </c>
      <c r="T42" s="678">
        <v>15.98</v>
      </c>
      <c r="U42" s="678">
        <v>15.98</v>
      </c>
      <c r="V42" s="678">
        <v>15.98</v>
      </c>
      <c r="W42" s="678">
        <v>15.98</v>
      </c>
      <c r="X42" s="678">
        <v>15.98</v>
      </c>
      <c r="Y42" s="678">
        <v>15.98</v>
      </c>
      <c r="Z42" s="678">
        <v>15.98</v>
      </c>
      <c r="AA42" s="678">
        <v>15.98</v>
      </c>
      <c r="AB42" s="678">
        <v>15.98</v>
      </c>
      <c r="AC42" s="678">
        <v>15.98</v>
      </c>
      <c r="AD42" s="678">
        <v>15.98</v>
      </c>
      <c r="AE42" s="678">
        <v>15.98</v>
      </c>
      <c r="AF42" s="678">
        <v>15.98</v>
      </c>
      <c r="AG42" s="678">
        <v>15.98</v>
      </c>
      <c r="AH42" s="678">
        <v>15.98</v>
      </c>
      <c r="AI42" s="678">
        <v>15.98</v>
      </c>
      <c r="AJ42" s="678">
        <v>15.98</v>
      </c>
      <c r="AK42" s="678">
        <v>15.98</v>
      </c>
      <c r="AL42" s="678">
        <v>12.03</v>
      </c>
      <c r="AM42" s="678" t="s">
        <v>719</v>
      </c>
      <c r="AN42" s="678" t="s">
        <v>719</v>
      </c>
      <c r="AO42" s="678" t="s">
        <v>719</v>
      </c>
      <c r="AP42" s="678" t="s">
        <v>719</v>
      </c>
      <c r="AQ42" s="678" t="s">
        <v>719</v>
      </c>
      <c r="AR42" s="678" t="s">
        <v>719</v>
      </c>
      <c r="AS42" s="678" t="s">
        <v>719</v>
      </c>
      <c r="AT42" s="678" t="s">
        <v>719</v>
      </c>
      <c r="AU42" s="678" t="s">
        <v>721</v>
      </c>
      <c r="AV42" s="177"/>
      <c r="AW42" s="678" t="s">
        <v>721</v>
      </c>
      <c r="AX42" s="678">
        <v>30424.01</v>
      </c>
      <c r="AY42" s="678">
        <v>30424.01</v>
      </c>
      <c r="AZ42" s="678">
        <v>30424.01</v>
      </c>
      <c r="BA42" s="678">
        <v>30424.01</v>
      </c>
      <c r="BB42" s="678">
        <v>30424.01</v>
      </c>
      <c r="BC42" s="678">
        <v>30424.01</v>
      </c>
      <c r="BD42" s="678">
        <v>30424.01</v>
      </c>
      <c r="BE42" s="678">
        <v>30424.01</v>
      </c>
      <c r="BF42" s="678">
        <v>30424.01</v>
      </c>
      <c r="BG42" s="678">
        <v>30424.01</v>
      </c>
      <c r="BH42" s="678">
        <v>30424.01</v>
      </c>
      <c r="BI42" s="678">
        <v>30424.01</v>
      </c>
      <c r="BJ42" s="678">
        <v>30424.01</v>
      </c>
      <c r="BK42" s="678">
        <v>30424.01</v>
      </c>
      <c r="BL42" s="678">
        <v>30424.01</v>
      </c>
      <c r="BM42" s="678">
        <v>30424.01</v>
      </c>
      <c r="BN42" s="678">
        <v>30424.01</v>
      </c>
      <c r="BO42" s="678">
        <v>30424.01</v>
      </c>
      <c r="BP42" s="678">
        <v>26486.080000000002</v>
      </c>
      <c r="BQ42" s="678" t="s">
        <v>722</v>
      </c>
      <c r="BR42" s="678" t="s">
        <v>722</v>
      </c>
      <c r="BS42" s="678" t="s">
        <v>723</v>
      </c>
      <c r="BT42" s="678" t="s">
        <v>719</v>
      </c>
      <c r="BU42" s="678" t="s">
        <v>719</v>
      </c>
      <c r="BV42" s="678" t="s">
        <v>719</v>
      </c>
      <c r="BW42" s="678" t="s">
        <v>719</v>
      </c>
      <c r="BX42" s="678" t="s">
        <v>719</v>
      </c>
      <c r="BY42" s="678" t="s">
        <v>719</v>
      </c>
      <c r="BZ42" s="679"/>
      <c r="CA42" s="167"/>
    </row>
    <row r="43" spans="2:79" s="17" customFormat="1" ht="15.6">
      <c r="B43" s="272">
        <v>20</v>
      </c>
      <c r="C43" s="177" t="s">
        <v>210</v>
      </c>
      <c r="D43" s="177" t="s">
        <v>671</v>
      </c>
      <c r="E43" s="177" t="s">
        <v>708</v>
      </c>
      <c r="F43" s="177" t="s">
        <v>672</v>
      </c>
      <c r="G43" s="177" t="s">
        <v>29</v>
      </c>
      <c r="H43" s="177" t="s">
        <v>673</v>
      </c>
      <c r="I43" s="177">
        <v>2013</v>
      </c>
      <c r="J43" s="177" t="s">
        <v>710</v>
      </c>
      <c r="K43" s="177"/>
      <c r="L43" s="177" t="s">
        <v>717</v>
      </c>
      <c r="M43" s="177" t="s">
        <v>718</v>
      </c>
      <c r="N43" s="677">
        <v>4768</v>
      </c>
      <c r="O43" s="678">
        <v>1997.09</v>
      </c>
      <c r="P43" s="678">
        <v>3426317.58</v>
      </c>
      <c r="Q43" s="177"/>
      <c r="R43" s="678" t="s">
        <v>719</v>
      </c>
      <c r="S43" s="678" t="s">
        <v>719</v>
      </c>
      <c r="T43" s="678">
        <v>974.16</v>
      </c>
      <c r="U43" s="678">
        <v>974.16</v>
      </c>
      <c r="V43" s="678">
        <v>974.16</v>
      </c>
      <c r="W43" s="678">
        <v>974.16</v>
      </c>
      <c r="X43" s="678">
        <v>974.16</v>
      </c>
      <c r="Y43" s="678">
        <v>974.16</v>
      </c>
      <c r="Z43" s="678">
        <v>974.16</v>
      </c>
      <c r="AA43" s="678">
        <v>974.16</v>
      </c>
      <c r="AB43" s="678">
        <v>974.16</v>
      </c>
      <c r="AC43" s="678">
        <v>974.16</v>
      </c>
      <c r="AD43" s="678">
        <v>974.16</v>
      </c>
      <c r="AE43" s="678">
        <v>974.16</v>
      </c>
      <c r="AF43" s="678">
        <v>974.16</v>
      </c>
      <c r="AG43" s="678">
        <v>974.16</v>
      </c>
      <c r="AH43" s="678">
        <v>974.16</v>
      </c>
      <c r="AI43" s="678">
        <v>974.16</v>
      </c>
      <c r="AJ43" s="678">
        <v>974.16</v>
      </c>
      <c r="AK43" s="678">
        <v>974.16</v>
      </c>
      <c r="AL43" s="678">
        <v>733.86</v>
      </c>
      <c r="AM43" s="678" t="s">
        <v>719</v>
      </c>
      <c r="AN43" s="678" t="s">
        <v>719</v>
      </c>
      <c r="AO43" s="678" t="s">
        <v>719</v>
      </c>
      <c r="AP43" s="678" t="s">
        <v>719</v>
      </c>
      <c r="AQ43" s="678" t="s">
        <v>719</v>
      </c>
      <c r="AR43" s="678" t="s">
        <v>719</v>
      </c>
      <c r="AS43" s="678" t="s">
        <v>719</v>
      </c>
      <c r="AT43" s="678" t="s">
        <v>719</v>
      </c>
      <c r="AU43" s="678" t="s">
        <v>721</v>
      </c>
      <c r="AV43" s="177"/>
      <c r="AW43" s="678" t="s">
        <v>721</v>
      </c>
      <c r="AX43" s="678" t="s">
        <v>724</v>
      </c>
      <c r="AY43" s="678">
        <v>1639841.84</v>
      </c>
      <c r="AZ43" s="678">
        <v>1639841.84</v>
      </c>
      <c r="BA43" s="678">
        <v>1639841.84</v>
      </c>
      <c r="BB43" s="678">
        <v>1639841.84</v>
      </c>
      <c r="BC43" s="678">
        <v>1639841.84</v>
      </c>
      <c r="BD43" s="678">
        <v>1639841.84</v>
      </c>
      <c r="BE43" s="678">
        <v>1639841.84</v>
      </c>
      <c r="BF43" s="678">
        <v>1639841.84</v>
      </c>
      <c r="BG43" s="678">
        <v>1639841.84</v>
      </c>
      <c r="BH43" s="678">
        <v>1639841.84</v>
      </c>
      <c r="BI43" s="678">
        <v>1639841.84</v>
      </c>
      <c r="BJ43" s="678">
        <v>1639841.84</v>
      </c>
      <c r="BK43" s="678">
        <v>1639841.84</v>
      </c>
      <c r="BL43" s="678">
        <v>1639841.84</v>
      </c>
      <c r="BM43" s="678">
        <v>1639841.84</v>
      </c>
      <c r="BN43" s="678">
        <v>1639841.84</v>
      </c>
      <c r="BO43" s="678">
        <v>1639841.84</v>
      </c>
      <c r="BP43" s="678">
        <v>1639841.84</v>
      </c>
      <c r="BQ43" s="678">
        <v>1424951.53</v>
      </c>
      <c r="BR43" s="678" t="s">
        <v>722</v>
      </c>
      <c r="BS43" s="678" t="s">
        <v>723</v>
      </c>
      <c r="BT43" s="678" t="s">
        <v>719</v>
      </c>
      <c r="BU43" s="678" t="s">
        <v>719</v>
      </c>
      <c r="BV43" s="678" t="s">
        <v>719</v>
      </c>
      <c r="BW43" s="678" t="s">
        <v>719</v>
      </c>
      <c r="BX43" s="678" t="s">
        <v>719</v>
      </c>
      <c r="BY43" s="678" t="s">
        <v>719</v>
      </c>
      <c r="BZ43" s="679"/>
      <c r="CA43" s="167"/>
    </row>
    <row r="44" spans="2:79" s="17" customFormat="1" ht="15.6">
      <c r="B44" s="272">
        <v>21</v>
      </c>
      <c r="C44" s="177" t="s">
        <v>210</v>
      </c>
      <c r="D44" s="177" t="s">
        <v>671</v>
      </c>
      <c r="E44" s="177" t="s">
        <v>703</v>
      </c>
      <c r="F44" s="177" t="s">
        <v>672</v>
      </c>
      <c r="G44" s="177" t="s">
        <v>29</v>
      </c>
      <c r="H44" s="177" t="s">
        <v>674</v>
      </c>
      <c r="I44" s="177">
        <v>2006</v>
      </c>
      <c r="J44" s="177" t="s">
        <v>710</v>
      </c>
      <c r="K44" s="177"/>
      <c r="L44" s="177" t="s">
        <v>711</v>
      </c>
      <c r="M44" s="177" t="s">
        <v>686</v>
      </c>
      <c r="N44" s="177">
        <v>135</v>
      </c>
      <c r="O44" s="678" t="s">
        <v>719</v>
      </c>
      <c r="P44" s="678" t="s">
        <v>720</v>
      </c>
      <c r="Q44" s="177"/>
      <c r="R44" s="678" t="s">
        <v>719</v>
      </c>
      <c r="S44" s="678" t="s">
        <v>719</v>
      </c>
      <c r="T44" s="678">
        <v>53.07</v>
      </c>
      <c r="U44" s="678" t="s">
        <v>719</v>
      </c>
      <c r="V44" s="678" t="s">
        <v>719</v>
      </c>
      <c r="W44" s="678" t="s">
        <v>719</v>
      </c>
      <c r="X44" s="678" t="s">
        <v>719</v>
      </c>
      <c r="Y44" s="678" t="s">
        <v>719</v>
      </c>
      <c r="Z44" s="678" t="s">
        <v>719</v>
      </c>
      <c r="AA44" s="678" t="s">
        <v>719</v>
      </c>
      <c r="AB44" s="678" t="s">
        <v>719</v>
      </c>
      <c r="AC44" s="678" t="s">
        <v>719</v>
      </c>
      <c r="AD44" s="678" t="s">
        <v>719</v>
      </c>
      <c r="AE44" s="678" t="s">
        <v>719</v>
      </c>
      <c r="AF44" s="678" t="s">
        <v>719</v>
      </c>
      <c r="AG44" s="678" t="s">
        <v>719</v>
      </c>
      <c r="AH44" s="678" t="s">
        <v>719</v>
      </c>
      <c r="AI44" s="678" t="s">
        <v>719</v>
      </c>
      <c r="AJ44" s="678" t="s">
        <v>719</v>
      </c>
      <c r="AK44" s="678" t="s">
        <v>719</v>
      </c>
      <c r="AL44" s="678" t="s">
        <v>719</v>
      </c>
      <c r="AM44" s="678" t="s">
        <v>719</v>
      </c>
      <c r="AN44" s="678" t="s">
        <v>719</v>
      </c>
      <c r="AO44" s="678" t="s">
        <v>719</v>
      </c>
      <c r="AP44" s="678" t="s">
        <v>719</v>
      </c>
      <c r="AQ44" s="678" t="s">
        <v>719</v>
      </c>
      <c r="AR44" s="678" t="s">
        <v>719</v>
      </c>
      <c r="AS44" s="678" t="s">
        <v>719</v>
      </c>
      <c r="AT44" s="678" t="s">
        <v>719</v>
      </c>
      <c r="AU44" s="678" t="s">
        <v>721</v>
      </c>
      <c r="AV44" s="177"/>
      <c r="AW44" s="678" t="s">
        <v>721</v>
      </c>
      <c r="AX44" s="678" t="s">
        <v>724</v>
      </c>
      <c r="AY44" s="678">
        <v>212.34</v>
      </c>
      <c r="AZ44" s="678" t="s">
        <v>720</v>
      </c>
      <c r="BA44" s="678" t="s">
        <v>720</v>
      </c>
      <c r="BB44" s="678" t="s">
        <v>720</v>
      </c>
      <c r="BC44" s="678" t="s">
        <v>720</v>
      </c>
      <c r="BD44" s="678" t="s">
        <v>720</v>
      </c>
      <c r="BE44" s="678" t="s">
        <v>720</v>
      </c>
      <c r="BF44" s="678" t="s">
        <v>720</v>
      </c>
      <c r="BG44" s="678" t="s">
        <v>720</v>
      </c>
      <c r="BH44" s="678" t="s">
        <v>720</v>
      </c>
      <c r="BI44" s="678" t="s">
        <v>722</v>
      </c>
      <c r="BJ44" s="678" t="s">
        <v>722</v>
      </c>
      <c r="BK44" s="678" t="s">
        <v>722</v>
      </c>
      <c r="BL44" s="678" t="s">
        <v>722</v>
      </c>
      <c r="BM44" s="678" t="s">
        <v>722</v>
      </c>
      <c r="BN44" s="678" t="s">
        <v>722</v>
      </c>
      <c r="BO44" s="678" t="s">
        <v>722</v>
      </c>
      <c r="BP44" s="678" t="s">
        <v>722</v>
      </c>
      <c r="BQ44" s="678" t="s">
        <v>722</v>
      </c>
      <c r="BR44" s="678" t="s">
        <v>722</v>
      </c>
      <c r="BS44" s="678" t="s">
        <v>723</v>
      </c>
      <c r="BT44" s="678" t="s">
        <v>719</v>
      </c>
      <c r="BU44" s="678" t="s">
        <v>719</v>
      </c>
      <c r="BV44" s="678" t="s">
        <v>719</v>
      </c>
      <c r="BW44" s="678" t="s">
        <v>719</v>
      </c>
      <c r="BX44" s="678" t="s">
        <v>719</v>
      </c>
      <c r="BY44" s="678" t="s">
        <v>719</v>
      </c>
      <c r="BZ44" s="679"/>
      <c r="CA44" s="167"/>
    </row>
    <row r="45" spans="2:79" s="17" customFormat="1" ht="15.6">
      <c r="B45" s="272">
        <v>22</v>
      </c>
      <c r="C45" s="177" t="s">
        <v>210</v>
      </c>
      <c r="D45" s="177" t="s">
        <v>671</v>
      </c>
      <c r="E45" s="177" t="s">
        <v>703</v>
      </c>
      <c r="F45" s="177" t="s">
        <v>672</v>
      </c>
      <c r="G45" s="177" t="s">
        <v>29</v>
      </c>
      <c r="H45" s="177" t="s">
        <v>674</v>
      </c>
      <c r="I45" s="177">
        <v>2007</v>
      </c>
      <c r="J45" s="177" t="s">
        <v>710</v>
      </c>
      <c r="K45" s="177"/>
      <c r="L45" s="177" t="s">
        <v>711</v>
      </c>
      <c r="M45" s="177" t="s">
        <v>686</v>
      </c>
      <c r="N45" s="177">
        <v>398</v>
      </c>
      <c r="O45" s="678" t="s">
        <v>719</v>
      </c>
      <c r="P45" s="678" t="s">
        <v>720</v>
      </c>
      <c r="Q45" s="177"/>
      <c r="R45" s="678" t="s">
        <v>719</v>
      </c>
      <c r="S45" s="678" t="s">
        <v>719</v>
      </c>
      <c r="T45" s="678">
        <v>156.12</v>
      </c>
      <c r="U45" s="678" t="s">
        <v>719</v>
      </c>
      <c r="V45" s="678" t="s">
        <v>719</v>
      </c>
      <c r="W45" s="678" t="s">
        <v>719</v>
      </c>
      <c r="X45" s="678" t="s">
        <v>719</v>
      </c>
      <c r="Y45" s="678" t="s">
        <v>719</v>
      </c>
      <c r="Z45" s="678" t="s">
        <v>719</v>
      </c>
      <c r="AA45" s="678" t="s">
        <v>719</v>
      </c>
      <c r="AB45" s="678" t="s">
        <v>719</v>
      </c>
      <c r="AC45" s="678" t="s">
        <v>719</v>
      </c>
      <c r="AD45" s="678" t="s">
        <v>719</v>
      </c>
      <c r="AE45" s="678" t="s">
        <v>719</v>
      </c>
      <c r="AF45" s="678" t="s">
        <v>719</v>
      </c>
      <c r="AG45" s="678" t="s">
        <v>719</v>
      </c>
      <c r="AH45" s="678" t="s">
        <v>719</v>
      </c>
      <c r="AI45" s="678" t="s">
        <v>719</v>
      </c>
      <c r="AJ45" s="678" t="s">
        <v>719</v>
      </c>
      <c r="AK45" s="678" t="s">
        <v>719</v>
      </c>
      <c r="AL45" s="678" t="s">
        <v>719</v>
      </c>
      <c r="AM45" s="678" t="s">
        <v>719</v>
      </c>
      <c r="AN45" s="678" t="s">
        <v>719</v>
      </c>
      <c r="AO45" s="678" t="s">
        <v>719</v>
      </c>
      <c r="AP45" s="678" t="s">
        <v>719</v>
      </c>
      <c r="AQ45" s="678" t="s">
        <v>719</v>
      </c>
      <c r="AR45" s="678" t="s">
        <v>719</v>
      </c>
      <c r="AS45" s="678" t="s">
        <v>719</v>
      </c>
      <c r="AT45" s="678" t="s">
        <v>719</v>
      </c>
      <c r="AU45" s="678" t="s">
        <v>721</v>
      </c>
      <c r="AV45" s="177"/>
      <c r="AW45" s="678" t="s">
        <v>721</v>
      </c>
      <c r="AX45" s="678" t="s">
        <v>724</v>
      </c>
      <c r="AY45" s="678">
        <v>572.76</v>
      </c>
      <c r="AZ45" s="678" t="s">
        <v>720</v>
      </c>
      <c r="BA45" s="678" t="s">
        <v>720</v>
      </c>
      <c r="BB45" s="678" t="s">
        <v>720</v>
      </c>
      <c r="BC45" s="678" t="s">
        <v>720</v>
      </c>
      <c r="BD45" s="678" t="s">
        <v>720</v>
      </c>
      <c r="BE45" s="678" t="s">
        <v>720</v>
      </c>
      <c r="BF45" s="678" t="s">
        <v>720</v>
      </c>
      <c r="BG45" s="678" t="s">
        <v>720</v>
      </c>
      <c r="BH45" s="678" t="s">
        <v>720</v>
      </c>
      <c r="BI45" s="678" t="s">
        <v>722</v>
      </c>
      <c r="BJ45" s="678" t="s">
        <v>722</v>
      </c>
      <c r="BK45" s="678" t="s">
        <v>722</v>
      </c>
      <c r="BL45" s="678" t="s">
        <v>722</v>
      </c>
      <c r="BM45" s="678" t="s">
        <v>722</v>
      </c>
      <c r="BN45" s="678" t="s">
        <v>722</v>
      </c>
      <c r="BO45" s="678" t="s">
        <v>722</v>
      </c>
      <c r="BP45" s="678" t="s">
        <v>722</v>
      </c>
      <c r="BQ45" s="678" t="s">
        <v>722</v>
      </c>
      <c r="BR45" s="678" t="s">
        <v>722</v>
      </c>
      <c r="BS45" s="678" t="s">
        <v>723</v>
      </c>
      <c r="BT45" s="678" t="s">
        <v>719</v>
      </c>
      <c r="BU45" s="678" t="s">
        <v>719</v>
      </c>
      <c r="BV45" s="678" t="s">
        <v>719</v>
      </c>
      <c r="BW45" s="678" t="s">
        <v>719</v>
      </c>
      <c r="BX45" s="678" t="s">
        <v>719</v>
      </c>
      <c r="BY45" s="678" t="s">
        <v>719</v>
      </c>
      <c r="BZ45" s="679"/>
      <c r="CA45" s="167"/>
    </row>
    <row r="46" spans="2:79" s="17" customFormat="1" ht="15.6">
      <c r="B46" s="272">
        <v>23</v>
      </c>
      <c r="C46" s="177" t="s">
        <v>210</v>
      </c>
      <c r="D46" s="177" t="s">
        <v>671</v>
      </c>
      <c r="E46" s="177" t="s">
        <v>703</v>
      </c>
      <c r="F46" s="177" t="s">
        <v>672</v>
      </c>
      <c r="G46" s="177" t="s">
        <v>29</v>
      </c>
      <c r="H46" s="177" t="s">
        <v>674</v>
      </c>
      <c r="I46" s="177">
        <v>2008</v>
      </c>
      <c r="J46" s="177" t="s">
        <v>710</v>
      </c>
      <c r="K46" s="177"/>
      <c r="L46" s="177" t="s">
        <v>711</v>
      </c>
      <c r="M46" s="177" t="s">
        <v>686</v>
      </c>
      <c r="N46" s="177">
        <v>857</v>
      </c>
      <c r="O46" s="678" t="s">
        <v>719</v>
      </c>
      <c r="P46" s="678" t="s">
        <v>720</v>
      </c>
      <c r="Q46" s="177"/>
      <c r="R46" s="678" t="s">
        <v>719</v>
      </c>
      <c r="S46" s="678" t="s">
        <v>719</v>
      </c>
      <c r="T46" s="678">
        <v>335</v>
      </c>
      <c r="U46" s="678" t="s">
        <v>719</v>
      </c>
      <c r="V46" s="678" t="s">
        <v>719</v>
      </c>
      <c r="W46" s="678" t="s">
        <v>719</v>
      </c>
      <c r="X46" s="678" t="s">
        <v>719</v>
      </c>
      <c r="Y46" s="678" t="s">
        <v>719</v>
      </c>
      <c r="Z46" s="678" t="s">
        <v>719</v>
      </c>
      <c r="AA46" s="678" t="s">
        <v>719</v>
      </c>
      <c r="AB46" s="678" t="s">
        <v>719</v>
      </c>
      <c r="AC46" s="678" t="s">
        <v>719</v>
      </c>
      <c r="AD46" s="678" t="s">
        <v>719</v>
      </c>
      <c r="AE46" s="678" t="s">
        <v>719</v>
      </c>
      <c r="AF46" s="678" t="s">
        <v>719</v>
      </c>
      <c r="AG46" s="678" t="s">
        <v>719</v>
      </c>
      <c r="AH46" s="678" t="s">
        <v>719</v>
      </c>
      <c r="AI46" s="678" t="s">
        <v>719</v>
      </c>
      <c r="AJ46" s="678" t="s">
        <v>719</v>
      </c>
      <c r="AK46" s="678" t="s">
        <v>719</v>
      </c>
      <c r="AL46" s="678" t="s">
        <v>719</v>
      </c>
      <c r="AM46" s="678" t="s">
        <v>719</v>
      </c>
      <c r="AN46" s="678" t="s">
        <v>719</v>
      </c>
      <c r="AO46" s="678" t="s">
        <v>719</v>
      </c>
      <c r="AP46" s="678" t="s">
        <v>719</v>
      </c>
      <c r="AQ46" s="678" t="s">
        <v>719</v>
      </c>
      <c r="AR46" s="678" t="s">
        <v>719</v>
      </c>
      <c r="AS46" s="678" t="s">
        <v>719</v>
      </c>
      <c r="AT46" s="678" t="s">
        <v>719</v>
      </c>
      <c r="AU46" s="678" t="s">
        <v>721</v>
      </c>
      <c r="AV46" s="177"/>
      <c r="AW46" s="678" t="s">
        <v>721</v>
      </c>
      <c r="AX46" s="678" t="s">
        <v>724</v>
      </c>
      <c r="AY46" s="678">
        <v>1283.28</v>
      </c>
      <c r="AZ46" s="678" t="s">
        <v>720</v>
      </c>
      <c r="BA46" s="678" t="s">
        <v>720</v>
      </c>
      <c r="BB46" s="678" t="s">
        <v>720</v>
      </c>
      <c r="BC46" s="678" t="s">
        <v>720</v>
      </c>
      <c r="BD46" s="678" t="s">
        <v>720</v>
      </c>
      <c r="BE46" s="678" t="s">
        <v>720</v>
      </c>
      <c r="BF46" s="678" t="s">
        <v>720</v>
      </c>
      <c r="BG46" s="678" t="s">
        <v>720</v>
      </c>
      <c r="BH46" s="678" t="s">
        <v>720</v>
      </c>
      <c r="BI46" s="678" t="s">
        <v>722</v>
      </c>
      <c r="BJ46" s="678" t="s">
        <v>722</v>
      </c>
      <c r="BK46" s="678" t="s">
        <v>722</v>
      </c>
      <c r="BL46" s="678" t="s">
        <v>722</v>
      </c>
      <c r="BM46" s="678" t="s">
        <v>722</v>
      </c>
      <c r="BN46" s="678" t="s">
        <v>722</v>
      </c>
      <c r="BO46" s="678" t="s">
        <v>722</v>
      </c>
      <c r="BP46" s="678" t="s">
        <v>722</v>
      </c>
      <c r="BQ46" s="678" t="s">
        <v>722</v>
      </c>
      <c r="BR46" s="678" t="s">
        <v>722</v>
      </c>
      <c r="BS46" s="678" t="s">
        <v>723</v>
      </c>
      <c r="BT46" s="678" t="s">
        <v>719</v>
      </c>
      <c r="BU46" s="678" t="s">
        <v>719</v>
      </c>
      <c r="BV46" s="678" t="s">
        <v>719</v>
      </c>
      <c r="BW46" s="678" t="s">
        <v>719</v>
      </c>
      <c r="BX46" s="678" t="s">
        <v>719</v>
      </c>
      <c r="BY46" s="678" t="s">
        <v>719</v>
      </c>
      <c r="BZ46" s="679"/>
      <c r="CA46" s="167"/>
    </row>
    <row r="47" spans="2:79" s="17" customFormat="1" ht="15.6">
      <c r="B47" s="272">
        <v>24</v>
      </c>
      <c r="C47" s="177" t="s">
        <v>210</v>
      </c>
      <c r="D47" s="177" t="s">
        <v>671</v>
      </c>
      <c r="E47" s="177" t="s">
        <v>703</v>
      </c>
      <c r="F47" s="177" t="s">
        <v>672</v>
      </c>
      <c r="G47" s="177" t="s">
        <v>29</v>
      </c>
      <c r="H47" s="177" t="s">
        <v>674</v>
      </c>
      <c r="I47" s="177">
        <v>2009</v>
      </c>
      <c r="J47" s="177" t="s">
        <v>710</v>
      </c>
      <c r="K47" s="177"/>
      <c r="L47" s="177" t="s">
        <v>711</v>
      </c>
      <c r="M47" s="177" t="s">
        <v>686</v>
      </c>
      <c r="N47" s="677">
        <v>1365</v>
      </c>
      <c r="O47" s="678" t="s">
        <v>719</v>
      </c>
      <c r="P47" s="678" t="s">
        <v>720</v>
      </c>
      <c r="Q47" s="177"/>
      <c r="R47" s="678" t="s">
        <v>719</v>
      </c>
      <c r="S47" s="678" t="s">
        <v>719</v>
      </c>
      <c r="T47" s="678">
        <v>538.96</v>
      </c>
      <c r="U47" s="678" t="s">
        <v>719</v>
      </c>
      <c r="V47" s="678" t="s">
        <v>719</v>
      </c>
      <c r="W47" s="678" t="s">
        <v>719</v>
      </c>
      <c r="X47" s="678" t="s">
        <v>719</v>
      </c>
      <c r="Y47" s="678" t="s">
        <v>719</v>
      </c>
      <c r="Z47" s="678" t="s">
        <v>719</v>
      </c>
      <c r="AA47" s="678" t="s">
        <v>719</v>
      </c>
      <c r="AB47" s="678" t="s">
        <v>719</v>
      </c>
      <c r="AC47" s="678" t="s">
        <v>719</v>
      </c>
      <c r="AD47" s="678" t="s">
        <v>719</v>
      </c>
      <c r="AE47" s="678" t="s">
        <v>719</v>
      </c>
      <c r="AF47" s="678" t="s">
        <v>719</v>
      </c>
      <c r="AG47" s="678" t="s">
        <v>719</v>
      </c>
      <c r="AH47" s="678" t="s">
        <v>719</v>
      </c>
      <c r="AI47" s="678" t="s">
        <v>719</v>
      </c>
      <c r="AJ47" s="678" t="s">
        <v>719</v>
      </c>
      <c r="AK47" s="678" t="s">
        <v>719</v>
      </c>
      <c r="AL47" s="678" t="s">
        <v>719</v>
      </c>
      <c r="AM47" s="678" t="s">
        <v>719</v>
      </c>
      <c r="AN47" s="678" t="s">
        <v>719</v>
      </c>
      <c r="AO47" s="678" t="s">
        <v>719</v>
      </c>
      <c r="AP47" s="678" t="s">
        <v>719</v>
      </c>
      <c r="AQ47" s="678" t="s">
        <v>719</v>
      </c>
      <c r="AR47" s="678" t="s">
        <v>719</v>
      </c>
      <c r="AS47" s="678" t="s">
        <v>719</v>
      </c>
      <c r="AT47" s="678" t="s">
        <v>719</v>
      </c>
      <c r="AU47" s="678" t="s">
        <v>721</v>
      </c>
      <c r="AV47" s="177"/>
      <c r="AW47" s="678" t="s">
        <v>721</v>
      </c>
      <c r="AX47" s="678" t="s">
        <v>724</v>
      </c>
      <c r="AY47" s="678">
        <v>1881.73</v>
      </c>
      <c r="AZ47" s="678" t="s">
        <v>720</v>
      </c>
      <c r="BA47" s="678" t="s">
        <v>720</v>
      </c>
      <c r="BB47" s="678" t="s">
        <v>720</v>
      </c>
      <c r="BC47" s="678" t="s">
        <v>720</v>
      </c>
      <c r="BD47" s="678" t="s">
        <v>720</v>
      </c>
      <c r="BE47" s="678" t="s">
        <v>720</v>
      </c>
      <c r="BF47" s="678" t="s">
        <v>720</v>
      </c>
      <c r="BG47" s="678" t="s">
        <v>720</v>
      </c>
      <c r="BH47" s="678" t="s">
        <v>720</v>
      </c>
      <c r="BI47" s="678" t="s">
        <v>722</v>
      </c>
      <c r="BJ47" s="678" t="s">
        <v>722</v>
      </c>
      <c r="BK47" s="678" t="s">
        <v>722</v>
      </c>
      <c r="BL47" s="678" t="s">
        <v>722</v>
      </c>
      <c r="BM47" s="678" t="s">
        <v>722</v>
      </c>
      <c r="BN47" s="678" t="s">
        <v>722</v>
      </c>
      <c r="BO47" s="678" t="s">
        <v>722</v>
      </c>
      <c r="BP47" s="678" t="s">
        <v>722</v>
      </c>
      <c r="BQ47" s="678" t="s">
        <v>722</v>
      </c>
      <c r="BR47" s="678" t="s">
        <v>722</v>
      </c>
      <c r="BS47" s="678" t="s">
        <v>723</v>
      </c>
      <c r="BT47" s="678" t="s">
        <v>719</v>
      </c>
      <c r="BU47" s="678" t="s">
        <v>719</v>
      </c>
      <c r="BV47" s="678" t="s">
        <v>719</v>
      </c>
      <c r="BW47" s="678" t="s">
        <v>719</v>
      </c>
      <c r="BX47" s="678" t="s">
        <v>719</v>
      </c>
      <c r="BY47" s="678" t="s">
        <v>719</v>
      </c>
      <c r="BZ47" s="679"/>
      <c r="CA47" s="167"/>
    </row>
    <row r="48" spans="2:79" s="17" customFormat="1" ht="15.6">
      <c r="B48" s="272">
        <v>25</v>
      </c>
      <c r="C48" s="177" t="s">
        <v>210</v>
      </c>
      <c r="D48" s="177" t="s">
        <v>671</v>
      </c>
      <c r="E48" s="177" t="s">
        <v>703</v>
      </c>
      <c r="F48" s="177" t="s">
        <v>672</v>
      </c>
      <c r="G48" s="177" t="s">
        <v>29</v>
      </c>
      <c r="H48" s="177" t="s">
        <v>674</v>
      </c>
      <c r="I48" s="177">
        <v>2010</v>
      </c>
      <c r="J48" s="177" t="s">
        <v>710</v>
      </c>
      <c r="K48" s="177"/>
      <c r="L48" s="177" t="s">
        <v>711</v>
      </c>
      <c r="M48" s="177" t="s">
        <v>686</v>
      </c>
      <c r="N48" s="677">
        <v>1034</v>
      </c>
      <c r="O48" s="678" t="s">
        <v>719</v>
      </c>
      <c r="P48" s="678" t="s">
        <v>720</v>
      </c>
      <c r="Q48" s="177"/>
      <c r="R48" s="678" t="s">
        <v>719</v>
      </c>
      <c r="S48" s="678" t="s">
        <v>719</v>
      </c>
      <c r="T48" s="678">
        <v>403.82</v>
      </c>
      <c r="U48" s="678" t="s">
        <v>719</v>
      </c>
      <c r="V48" s="678" t="s">
        <v>719</v>
      </c>
      <c r="W48" s="678" t="s">
        <v>719</v>
      </c>
      <c r="X48" s="678" t="s">
        <v>719</v>
      </c>
      <c r="Y48" s="678" t="s">
        <v>719</v>
      </c>
      <c r="Z48" s="678" t="s">
        <v>719</v>
      </c>
      <c r="AA48" s="678" t="s">
        <v>719</v>
      </c>
      <c r="AB48" s="678" t="s">
        <v>719</v>
      </c>
      <c r="AC48" s="678" t="s">
        <v>719</v>
      </c>
      <c r="AD48" s="678" t="s">
        <v>719</v>
      </c>
      <c r="AE48" s="678" t="s">
        <v>719</v>
      </c>
      <c r="AF48" s="678" t="s">
        <v>719</v>
      </c>
      <c r="AG48" s="678" t="s">
        <v>719</v>
      </c>
      <c r="AH48" s="678" t="s">
        <v>719</v>
      </c>
      <c r="AI48" s="678" t="s">
        <v>719</v>
      </c>
      <c r="AJ48" s="678" t="s">
        <v>719</v>
      </c>
      <c r="AK48" s="678" t="s">
        <v>719</v>
      </c>
      <c r="AL48" s="678" t="s">
        <v>719</v>
      </c>
      <c r="AM48" s="678" t="s">
        <v>719</v>
      </c>
      <c r="AN48" s="678" t="s">
        <v>719</v>
      </c>
      <c r="AO48" s="678" t="s">
        <v>719</v>
      </c>
      <c r="AP48" s="678" t="s">
        <v>719</v>
      </c>
      <c r="AQ48" s="678" t="s">
        <v>719</v>
      </c>
      <c r="AR48" s="678" t="s">
        <v>719</v>
      </c>
      <c r="AS48" s="678" t="s">
        <v>719</v>
      </c>
      <c r="AT48" s="678" t="s">
        <v>719</v>
      </c>
      <c r="AU48" s="678" t="s">
        <v>721</v>
      </c>
      <c r="AV48" s="177"/>
      <c r="AW48" s="678" t="s">
        <v>721</v>
      </c>
      <c r="AX48" s="678" t="s">
        <v>724</v>
      </c>
      <c r="AY48" s="678">
        <v>1539.44</v>
      </c>
      <c r="AZ48" s="678" t="s">
        <v>720</v>
      </c>
      <c r="BA48" s="678" t="s">
        <v>720</v>
      </c>
      <c r="BB48" s="678" t="s">
        <v>720</v>
      </c>
      <c r="BC48" s="678" t="s">
        <v>720</v>
      </c>
      <c r="BD48" s="678" t="s">
        <v>720</v>
      </c>
      <c r="BE48" s="678" t="s">
        <v>720</v>
      </c>
      <c r="BF48" s="678" t="s">
        <v>720</v>
      </c>
      <c r="BG48" s="678" t="s">
        <v>720</v>
      </c>
      <c r="BH48" s="678" t="s">
        <v>720</v>
      </c>
      <c r="BI48" s="678" t="s">
        <v>722</v>
      </c>
      <c r="BJ48" s="678" t="s">
        <v>722</v>
      </c>
      <c r="BK48" s="678" t="s">
        <v>722</v>
      </c>
      <c r="BL48" s="678" t="s">
        <v>722</v>
      </c>
      <c r="BM48" s="678" t="s">
        <v>722</v>
      </c>
      <c r="BN48" s="678" t="s">
        <v>722</v>
      </c>
      <c r="BO48" s="678" t="s">
        <v>722</v>
      </c>
      <c r="BP48" s="678" t="s">
        <v>722</v>
      </c>
      <c r="BQ48" s="678" t="s">
        <v>722</v>
      </c>
      <c r="BR48" s="678" t="s">
        <v>722</v>
      </c>
      <c r="BS48" s="678" t="s">
        <v>723</v>
      </c>
      <c r="BT48" s="678" t="s">
        <v>719</v>
      </c>
      <c r="BU48" s="678" t="s">
        <v>719</v>
      </c>
      <c r="BV48" s="678" t="s">
        <v>719</v>
      </c>
      <c r="BW48" s="678" t="s">
        <v>719</v>
      </c>
      <c r="BX48" s="678" t="s">
        <v>719</v>
      </c>
      <c r="BY48" s="678" t="s">
        <v>719</v>
      </c>
      <c r="BZ48" s="679"/>
      <c r="CA48" s="167"/>
    </row>
    <row r="49" spans="2:79" s="17" customFormat="1" ht="15.6">
      <c r="B49" s="272">
        <v>26</v>
      </c>
      <c r="C49" s="177" t="s">
        <v>210</v>
      </c>
      <c r="D49" s="177" t="s">
        <v>671</v>
      </c>
      <c r="E49" s="177" t="s">
        <v>703</v>
      </c>
      <c r="F49" s="177" t="s">
        <v>672</v>
      </c>
      <c r="G49" s="177" t="s">
        <v>29</v>
      </c>
      <c r="H49" s="177" t="s">
        <v>674</v>
      </c>
      <c r="I49" s="177">
        <v>2011</v>
      </c>
      <c r="J49" s="177" t="s">
        <v>710</v>
      </c>
      <c r="K49" s="177"/>
      <c r="L49" s="177" t="s">
        <v>711</v>
      </c>
      <c r="M49" s="177" t="s">
        <v>686</v>
      </c>
      <c r="N49" s="677">
        <v>1921</v>
      </c>
      <c r="O49" s="678" t="s">
        <v>719</v>
      </c>
      <c r="P49" s="678" t="s">
        <v>720</v>
      </c>
      <c r="Q49" s="177"/>
      <c r="R49" s="678" t="s">
        <v>719</v>
      </c>
      <c r="S49" s="678" t="s">
        <v>719</v>
      </c>
      <c r="T49" s="678">
        <v>757.6</v>
      </c>
      <c r="U49" s="678" t="s">
        <v>719</v>
      </c>
      <c r="V49" s="678" t="s">
        <v>719</v>
      </c>
      <c r="W49" s="678" t="s">
        <v>719</v>
      </c>
      <c r="X49" s="678" t="s">
        <v>719</v>
      </c>
      <c r="Y49" s="678" t="s">
        <v>719</v>
      </c>
      <c r="Z49" s="678" t="s">
        <v>719</v>
      </c>
      <c r="AA49" s="678" t="s">
        <v>719</v>
      </c>
      <c r="AB49" s="678" t="s">
        <v>719</v>
      </c>
      <c r="AC49" s="678" t="s">
        <v>719</v>
      </c>
      <c r="AD49" s="678" t="s">
        <v>719</v>
      </c>
      <c r="AE49" s="678" t="s">
        <v>719</v>
      </c>
      <c r="AF49" s="678" t="s">
        <v>719</v>
      </c>
      <c r="AG49" s="678" t="s">
        <v>719</v>
      </c>
      <c r="AH49" s="678" t="s">
        <v>719</v>
      </c>
      <c r="AI49" s="678" t="s">
        <v>719</v>
      </c>
      <c r="AJ49" s="678" t="s">
        <v>719</v>
      </c>
      <c r="AK49" s="678" t="s">
        <v>719</v>
      </c>
      <c r="AL49" s="678" t="s">
        <v>719</v>
      </c>
      <c r="AM49" s="678" t="s">
        <v>719</v>
      </c>
      <c r="AN49" s="678" t="s">
        <v>719</v>
      </c>
      <c r="AO49" s="678" t="s">
        <v>719</v>
      </c>
      <c r="AP49" s="678" t="s">
        <v>719</v>
      </c>
      <c r="AQ49" s="678" t="s">
        <v>719</v>
      </c>
      <c r="AR49" s="678" t="s">
        <v>719</v>
      </c>
      <c r="AS49" s="678" t="s">
        <v>719</v>
      </c>
      <c r="AT49" s="678" t="s">
        <v>719</v>
      </c>
      <c r="AU49" s="678" t="s">
        <v>721</v>
      </c>
      <c r="AV49" s="177"/>
      <c r="AW49" s="678" t="s">
        <v>721</v>
      </c>
      <c r="AX49" s="678" t="s">
        <v>724</v>
      </c>
      <c r="AY49" s="678">
        <v>2612.59</v>
      </c>
      <c r="AZ49" s="678" t="s">
        <v>720</v>
      </c>
      <c r="BA49" s="678" t="s">
        <v>720</v>
      </c>
      <c r="BB49" s="678" t="s">
        <v>720</v>
      </c>
      <c r="BC49" s="678" t="s">
        <v>720</v>
      </c>
      <c r="BD49" s="678" t="s">
        <v>720</v>
      </c>
      <c r="BE49" s="678" t="s">
        <v>720</v>
      </c>
      <c r="BF49" s="678" t="s">
        <v>720</v>
      </c>
      <c r="BG49" s="678" t="s">
        <v>720</v>
      </c>
      <c r="BH49" s="678" t="s">
        <v>720</v>
      </c>
      <c r="BI49" s="678" t="s">
        <v>722</v>
      </c>
      <c r="BJ49" s="678" t="s">
        <v>722</v>
      </c>
      <c r="BK49" s="678" t="s">
        <v>722</v>
      </c>
      <c r="BL49" s="678" t="s">
        <v>722</v>
      </c>
      <c r="BM49" s="678" t="s">
        <v>722</v>
      </c>
      <c r="BN49" s="678" t="s">
        <v>722</v>
      </c>
      <c r="BO49" s="678" t="s">
        <v>722</v>
      </c>
      <c r="BP49" s="678" t="s">
        <v>722</v>
      </c>
      <c r="BQ49" s="678" t="s">
        <v>722</v>
      </c>
      <c r="BR49" s="678" t="s">
        <v>722</v>
      </c>
      <c r="BS49" s="678" t="s">
        <v>723</v>
      </c>
      <c r="BT49" s="678" t="s">
        <v>719</v>
      </c>
      <c r="BU49" s="678" t="s">
        <v>719</v>
      </c>
      <c r="BV49" s="678" t="s">
        <v>719</v>
      </c>
      <c r="BW49" s="678" t="s">
        <v>719</v>
      </c>
      <c r="BX49" s="678" t="s">
        <v>719</v>
      </c>
      <c r="BY49" s="678" t="s">
        <v>719</v>
      </c>
      <c r="BZ49" s="679"/>
      <c r="CA49" s="167"/>
    </row>
    <row r="50" spans="2:79" s="17" customFormat="1" ht="15.6">
      <c r="B50" s="272">
        <v>27</v>
      </c>
      <c r="C50" s="177" t="s">
        <v>210</v>
      </c>
      <c r="D50" s="177" t="s">
        <v>671</v>
      </c>
      <c r="E50" s="177" t="s">
        <v>703</v>
      </c>
      <c r="F50" s="177" t="s">
        <v>672</v>
      </c>
      <c r="G50" s="177" t="s">
        <v>29</v>
      </c>
      <c r="H50" s="177" t="s">
        <v>674</v>
      </c>
      <c r="I50" s="177">
        <v>2012</v>
      </c>
      <c r="J50" s="177" t="s">
        <v>710</v>
      </c>
      <c r="K50" s="177"/>
      <c r="L50" s="177" t="s">
        <v>711</v>
      </c>
      <c r="M50" s="177" t="s">
        <v>686</v>
      </c>
      <c r="N50" s="677">
        <v>1617</v>
      </c>
      <c r="O50" s="678" t="s">
        <v>719</v>
      </c>
      <c r="P50" s="678" t="s">
        <v>720</v>
      </c>
      <c r="Q50" s="177"/>
      <c r="R50" s="678" t="s">
        <v>719</v>
      </c>
      <c r="S50" s="678" t="s">
        <v>719</v>
      </c>
      <c r="T50" s="678">
        <v>628.01</v>
      </c>
      <c r="U50" s="678" t="s">
        <v>719</v>
      </c>
      <c r="V50" s="678" t="s">
        <v>719</v>
      </c>
      <c r="W50" s="678" t="s">
        <v>719</v>
      </c>
      <c r="X50" s="678" t="s">
        <v>719</v>
      </c>
      <c r="Y50" s="678" t="s">
        <v>719</v>
      </c>
      <c r="Z50" s="678" t="s">
        <v>719</v>
      </c>
      <c r="AA50" s="678" t="s">
        <v>719</v>
      </c>
      <c r="AB50" s="678" t="s">
        <v>719</v>
      </c>
      <c r="AC50" s="678" t="s">
        <v>719</v>
      </c>
      <c r="AD50" s="678" t="s">
        <v>719</v>
      </c>
      <c r="AE50" s="678" t="s">
        <v>719</v>
      </c>
      <c r="AF50" s="678" t="s">
        <v>719</v>
      </c>
      <c r="AG50" s="678" t="s">
        <v>719</v>
      </c>
      <c r="AH50" s="678" t="s">
        <v>719</v>
      </c>
      <c r="AI50" s="678" t="s">
        <v>719</v>
      </c>
      <c r="AJ50" s="678" t="s">
        <v>719</v>
      </c>
      <c r="AK50" s="678" t="s">
        <v>719</v>
      </c>
      <c r="AL50" s="678" t="s">
        <v>719</v>
      </c>
      <c r="AM50" s="678" t="s">
        <v>719</v>
      </c>
      <c r="AN50" s="678" t="s">
        <v>719</v>
      </c>
      <c r="AO50" s="678" t="s">
        <v>719</v>
      </c>
      <c r="AP50" s="678" t="s">
        <v>719</v>
      </c>
      <c r="AQ50" s="678" t="s">
        <v>719</v>
      </c>
      <c r="AR50" s="678" t="s">
        <v>719</v>
      </c>
      <c r="AS50" s="678" t="s">
        <v>719</v>
      </c>
      <c r="AT50" s="678" t="s">
        <v>719</v>
      </c>
      <c r="AU50" s="678" t="s">
        <v>721</v>
      </c>
      <c r="AV50" s="177"/>
      <c r="AW50" s="678" t="s">
        <v>721</v>
      </c>
      <c r="AX50" s="678" t="s">
        <v>724</v>
      </c>
      <c r="AY50" s="678">
        <v>2377.94</v>
      </c>
      <c r="AZ50" s="678" t="s">
        <v>720</v>
      </c>
      <c r="BA50" s="678" t="s">
        <v>720</v>
      </c>
      <c r="BB50" s="678" t="s">
        <v>720</v>
      </c>
      <c r="BC50" s="678" t="s">
        <v>720</v>
      </c>
      <c r="BD50" s="678" t="s">
        <v>720</v>
      </c>
      <c r="BE50" s="678" t="s">
        <v>720</v>
      </c>
      <c r="BF50" s="678" t="s">
        <v>720</v>
      </c>
      <c r="BG50" s="678" t="s">
        <v>720</v>
      </c>
      <c r="BH50" s="678" t="s">
        <v>720</v>
      </c>
      <c r="BI50" s="678" t="s">
        <v>722</v>
      </c>
      <c r="BJ50" s="678" t="s">
        <v>722</v>
      </c>
      <c r="BK50" s="678" t="s">
        <v>722</v>
      </c>
      <c r="BL50" s="678" t="s">
        <v>722</v>
      </c>
      <c r="BM50" s="678" t="s">
        <v>722</v>
      </c>
      <c r="BN50" s="678" t="s">
        <v>722</v>
      </c>
      <c r="BO50" s="678" t="s">
        <v>722</v>
      </c>
      <c r="BP50" s="678" t="s">
        <v>722</v>
      </c>
      <c r="BQ50" s="678" t="s">
        <v>722</v>
      </c>
      <c r="BR50" s="678" t="s">
        <v>722</v>
      </c>
      <c r="BS50" s="678" t="s">
        <v>723</v>
      </c>
      <c r="BT50" s="678" t="s">
        <v>719</v>
      </c>
      <c r="BU50" s="678" t="s">
        <v>719</v>
      </c>
      <c r="BV50" s="678" t="s">
        <v>719</v>
      </c>
      <c r="BW50" s="678" t="s">
        <v>719</v>
      </c>
      <c r="BX50" s="678" t="s">
        <v>719</v>
      </c>
      <c r="BY50" s="678" t="s">
        <v>719</v>
      </c>
      <c r="BZ50" s="679"/>
      <c r="CA50" s="167"/>
    </row>
    <row r="51" spans="2:79" s="17" customFormat="1" ht="15.6">
      <c r="B51" s="272">
        <v>28</v>
      </c>
      <c r="C51" s="177" t="s">
        <v>210</v>
      </c>
      <c r="D51" s="177" t="s">
        <v>671</v>
      </c>
      <c r="E51" s="177" t="s">
        <v>703</v>
      </c>
      <c r="F51" s="177" t="s">
        <v>672</v>
      </c>
      <c r="G51" s="177" t="s">
        <v>29</v>
      </c>
      <c r="H51" s="177" t="s">
        <v>674</v>
      </c>
      <c r="I51" s="177">
        <v>2013</v>
      </c>
      <c r="J51" s="177" t="s">
        <v>710</v>
      </c>
      <c r="K51" s="177"/>
      <c r="L51" s="177" t="s">
        <v>711</v>
      </c>
      <c r="M51" s="177" t="s">
        <v>686</v>
      </c>
      <c r="N51" s="677">
        <v>2233</v>
      </c>
      <c r="O51" s="678" t="s">
        <v>719</v>
      </c>
      <c r="P51" s="678" t="s">
        <v>720</v>
      </c>
      <c r="Q51" s="177"/>
      <c r="R51" s="678" t="s">
        <v>719</v>
      </c>
      <c r="S51" s="678" t="s">
        <v>719</v>
      </c>
      <c r="T51" s="678">
        <v>865.7</v>
      </c>
      <c r="U51" s="678" t="s">
        <v>719</v>
      </c>
      <c r="V51" s="678" t="s">
        <v>719</v>
      </c>
      <c r="W51" s="678" t="s">
        <v>719</v>
      </c>
      <c r="X51" s="678" t="s">
        <v>719</v>
      </c>
      <c r="Y51" s="678" t="s">
        <v>719</v>
      </c>
      <c r="Z51" s="678" t="s">
        <v>719</v>
      </c>
      <c r="AA51" s="678" t="s">
        <v>719</v>
      </c>
      <c r="AB51" s="678" t="s">
        <v>719</v>
      </c>
      <c r="AC51" s="678" t="s">
        <v>719</v>
      </c>
      <c r="AD51" s="678" t="s">
        <v>719</v>
      </c>
      <c r="AE51" s="678" t="s">
        <v>719</v>
      </c>
      <c r="AF51" s="678" t="s">
        <v>719</v>
      </c>
      <c r="AG51" s="678" t="s">
        <v>719</v>
      </c>
      <c r="AH51" s="678" t="s">
        <v>719</v>
      </c>
      <c r="AI51" s="678" t="s">
        <v>719</v>
      </c>
      <c r="AJ51" s="678" t="s">
        <v>719</v>
      </c>
      <c r="AK51" s="678" t="s">
        <v>719</v>
      </c>
      <c r="AL51" s="678" t="s">
        <v>719</v>
      </c>
      <c r="AM51" s="678" t="s">
        <v>719</v>
      </c>
      <c r="AN51" s="678" t="s">
        <v>719</v>
      </c>
      <c r="AO51" s="678" t="s">
        <v>719</v>
      </c>
      <c r="AP51" s="678" t="s">
        <v>719</v>
      </c>
      <c r="AQ51" s="678" t="s">
        <v>719</v>
      </c>
      <c r="AR51" s="678" t="s">
        <v>719</v>
      </c>
      <c r="AS51" s="678" t="s">
        <v>719</v>
      </c>
      <c r="AT51" s="678" t="s">
        <v>719</v>
      </c>
      <c r="AU51" s="678" t="s">
        <v>721</v>
      </c>
      <c r="AV51" s="177"/>
      <c r="AW51" s="678" t="s">
        <v>721</v>
      </c>
      <c r="AX51" s="678" t="s">
        <v>724</v>
      </c>
      <c r="AY51" s="678">
        <v>673.13</v>
      </c>
      <c r="AZ51" s="678" t="s">
        <v>720</v>
      </c>
      <c r="BA51" s="678" t="s">
        <v>720</v>
      </c>
      <c r="BB51" s="678" t="s">
        <v>720</v>
      </c>
      <c r="BC51" s="678" t="s">
        <v>720</v>
      </c>
      <c r="BD51" s="678" t="s">
        <v>720</v>
      </c>
      <c r="BE51" s="678" t="s">
        <v>720</v>
      </c>
      <c r="BF51" s="678" t="s">
        <v>720</v>
      </c>
      <c r="BG51" s="678" t="s">
        <v>720</v>
      </c>
      <c r="BH51" s="678" t="s">
        <v>720</v>
      </c>
      <c r="BI51" s="678" t="s">
        <v>722</v>
      </c>
      <c r="BJ51" s="678" t="s">
        <v>722</v>
      </c>
      <c r="BK51" s="678" t="s">
        <v>722</v>
      </c>
      <c r="BL51" s="678" t="s">
        <v>722</v>
      </c>
      <c r="BM51" s="678" t="s">
        <v>722</v>
      </c>
      <c r="BN51" s="678" t="s">
        <v>722</v>
      </c>
      <c r="BO51" s="678" t="s">
        <v>722</v>
      </c>
      <c r="BP51" s="678" t="s">
        <v>722</v>
      </c>
      <c r="BQ51" s="678" t="s">
        <v>722</v>
      </c>
      <c r="BR51" s="678" t="s">
        <v>722</v>
      </c>
      <c r="BS51" s="678" t="s">
        <v>723</v>
      </c>
      <c r="BT51" s="678" t="s">
        <v>719</v>
      </c>
      <c r="BU51" s="678" t="s">
        <v>719</v>
      </c>
      <c r="BV51" s="678" t="s">
        <v>719</v>
      </c>
      <c r="BW51" s="678" t="s">
        <v>719</v>
      </c>
      <c r="BX51" s="678" t="s">
        <v>719</v>
      </c>
      <c r="BY51" s="678" t="s">
        <v>719</v>
      </c>
      <c r="BZ51" s="679"/>
      <c r="CA51" s="167"/>
    </row>
    <row r="52" spans="2:79" s="17" customFormat="1" ht="15.6">
      <c r="B52" s="272">
        <v>29</v>
      </c>
      <c r="C52" s="177" t="s">
        <v>210</v>
      </c>
      <c r="D52" s="177" t="s">
        <v>671</v>
      </c>
      <c r="E52" s="177" t="s">
        <v>704</v>
      </c>
      <c r="F52" s="177" t="s">
        <v>672</v>
      </c>
      <c r="G52" s="177" t="s">
        <v>29</v>
      </c>
      <c r="H52" s="177" t="s">
        <v>674</v>
      </c>
      <c r="I52" s="177">
        <v>2012</v>
      </c>
      <c r="J52" s="177" t="s">
        <v>710</v>
      </c>
      <c r="K52" s="177"/>
      <c r="L52" s="177" t="s">
        <v>711</v>
      </c>
      <c r="M52" s="177" t="s">
        <v>686</v>
      </c>
      <c r="N52" s="677">
        <v>3917</v>
      </c>
      <c r="O52" s="678" t="s">
        <v>719</v>
      </c>
      <c r="P52" s="678" t="s">
        <v>720</v>
      </c>
      <c r="Q52" s="177"/>
      <c r="R52" s="678" t="s">
        <v>719</v>
      </c>
      <c r="S52" s="678" t="s">
        <v>719</v>
      </c>
      <c r="T52" s="678" t="s">
        <v>719</v>
      </c>
      <c r="U52" s="678" t="s">
        <v>719</v>
      </c>
      <c r="V52" s="678" t="s">
        <v>719</v>
      </c>
      <c r="W52" s="678" t="s">
        <v>719</v>
      </c>
      <c r="X52" s="678" t="s">
        <v>719</v>
      </c>
      <c r="Y52" s="678" t="s">
        <v>719</v>
      </c>
      <c r="Z52" s="678" t="s">
        <v>719</v>
      </c>
      <c r="AA52" s="678" t="s">
        <v>719</v>
      </c>
      <c r="AB52" s="678" t="s">
        <v>719</v>
      </c>
      <c r="AC52" s="678" t="s">
        <v>719</v>
      </c>
      <c r="AD52" s="678" t="s">
        <v>719</v>
      </c>
      <c r="AE52" s="678" t="s">
        <v>719</v>
      </c>
      <c r="AF52" s="678" t="s">
        <v>719</v>
      </c>
      <c r="AG52" s="678" t="s">
        <v>719</v>
      </c>
      <c r="AH52" s="678" t="s">
        <v>719</v>
      </c>
      <c r="AI52" s="678" t="s">
        <v>719</v>
      </c>
      <c r="AJ52" s="678" t="s">
        <v>719</v>
      </c>
      <c r="AK52" s="678" t="s">
        <v>719</v>
      </c>
      <c r="AL52" s="678" t="s">
        <v>719</v>
      </c>
      <c r="AM52" s="678" t="s">
        <v>719</v>
      </c>
      <c r="AN52" s="678" t="s">
        <v>719</v>
      </c>
      <c r="AO52" s="678" t="s">
        <v>719</v>
      </c>
      <c r="AP52" s="678" t="s">
        <v>719</v>
      </c>
      <c r="AQ52" s="678" t="s">
        <v>719</v>
      </c>
      <c r="AR52" s="678" t="s">
        <v>719</v>
      </c>
      <c r="AS52" s="678" t="s">
        <v>719</v>
      </c>
      <c r="AT52" s="678" t="s">
        <v>719</v>
      </c>
      <c r="AU52" s="678" t="s">
        <v>721</v>
      </c>
      <c r="AV52" s="177"/>
      <c r="AW52" s="678" t="s">
        <v>721</v>
      </c>
      <c r="AX52" s="678" t="s">
        <v>724</v>
      </c>
      <c r="AY52" s="678" t="s">
        <v>720</v>
      </c>
      <c r="AZ52" s="678" t="s">
        <v>720</v>
      </c>
      <c r="BA52" s="678" t="s">
        <v>720</v>
      </c>
      <c r="BB52" s="678" t="s">
        <v>720</v>
      </c>
      <c r="BC52" s="678" t="s">
        <v>720</v>
      </c>
      <c r="BD52" s="678" t="s">
        <v>720</v>
      </c>
      <c r="BE52" s="678" t="s">
        <v>720</v>
      </c>
      <c r="BF52" s="678" t="s">
        <v>720</v>
      </c>
      <c r="BG52" s="678" t="s">
        <v>720</v>
      </c>
      <c r="BH52" s="678" t="s">
        <v>720</v>
      </c>
      <c r="BI52" s="678" t="s">
        <v>722</v>
      </c>
      <c r="BJ52" s="678" t="s">
        <v>722</v>
      </c>
      <c r="BK52" s="678" t="s">
        <v>722</v>
      </c>
      <c r="BL52" s="678" t="s">
        <v>722</v>
      </c>
      <c r="BM52" s="678" t="s">
        <v>722</v>
      </c>
      <c r="BN52" s="678" t="s">
        <v>722</v>
      </c>
      <c r="BO52" s="678" t="s">
        <v>722</v>
      </c>
      <c r="BP52" s="678" t="s">
        <v>722</v>
      </c>
      <c r="BQ52" s="678" t="s">
        <v>722</v>
      </c>
      <c r="BR52" s="678" t="s">
        <v>722</v>
      </c>
      <c r="BS52" s="678" t="s">
        <v>723</v>
      </c>
      <c r="BT52" s="678" t="s">
        <v>719</v>
      </c>
      <c r="BU52" s="678" t="s">
        <v>719</v>
      </c>
      <c r="BV52" s="678" t="s">
        <v>719</v>
      </c>
      <c r="BW52" s="678" t="s">
        <v>719</v>
      </c>
      <c r="BX52" s="678" t="s">
        <v>719</v>
      </c>
      <c r="BY52" s="678" t="s">
        <v>719</v>
      </c>
      <c r="BZ52" s="679"/>
      <c r="CA52" s="167"/>
    </row>
    <row r="53" spans="2:79" s="17" customFormat="1" ht="15.6">
      <c r="B53" s="272">
        <v>30</v>
      </c>
      <c r="C53" s="177" t="s">
        <v>210</v>
      </c>
      <c r="D53" s="177" t="s">
        <v>671</v>
      </c>
      <c r="E53" s="177" t="s">
        <v>704</v>
      </c>
      <c r="F53" s="177" t="s">
        <v>672</v>
      </c>
      <c r="G53" s="177" t="s">
        <v>29</v>
      </c>
      <c r="H53" s="177" t="s">
        <v>674</v>
      </c>
      <c r="I53" s="177">
        <v>2013</v>
      </c>
      <c r="J53" s="177" t="s">
        <v>710</v>
      </c>
      <c r="K53" s="177"/>
      <c r="L53" s="177" t="s">
        <v>711</v>
      </c>
      <c r="M53" s="177" t="s">
        <v>686</v>
      </c>
      <c r="N53" s="677">
        <v>4451</v>
      </c>
      <c r="O53" s="678" t="s">
        <v>719</v>
      </c>
      <c r="P53" s="678" t="s">
        <v>720</v>
      </c>
      <c r="Q53" s="177"/>
      <c r="R53" s="678" t="s">
        <v>719</v>
      </c>
      <c r="S53" s="678" t="s">
        <v>719</v>
      </c>
      <c r="T53" s="678" t="s">
        <v>719</v>
      </c>
      <c r="U53" s="678" t="s">
        <v>719</v>
      </c>
      <c r="V53" s="678" t="s">
        <v>719</v>
      </c>
      <c r="W53" s="678" t="s">
        <v>719</v>
      </c>
      <c r="X53" s="678" t="s">
        <v>719</v>
      </c>
      <c r="Y53" s="678" t="s">
        <v>719</v>
      </c>
      <c r="Z53" s="678" t="s">
        <v>719</v>
      </c>
      <c r="AA53" s="678" t="s">
        <v>719</v>
      </c>
      <c r="AB53" s="678" t="s">
        <v>719</v>
      </c>
      <c r="AC53" s="678" t="s">
        <v>719</v>
      </c>
      <c r="AD53" s="678" t="s">
        <v>719</v>
      </c>
      <c r="AE53" s="678" t="s">
        <v>719</v>
      </c>
      <c r="AF53" s="678" t="s">
        <v>719</v>
      </c>
      <c r="AG53" s="678" t="s">
        <v>719</v>
      </c>
      <c r="AH53" s="678" t="s">
        <v>719</v>
      </c>
      <c r="AI53" s="678" t="s">
        <v>719</v>
      </c>
      <c r="AJ53" s="678" t="s">
        <v>719</v>
      </c>
      <c r="AK53" s="678" t="s">
        <v>719</v>
      </c>
      <c r="AL53" s="678" t="s">
        <v>719</v>
      </c>
      <c r="AM53" s="678" t="s">
        <v>719</v>
      </c>
      <c r="AN53" s="678" t="s">
        <v>719</v>
      </c>
      <c r="AO53" s="678" t="s">
        <v>719</v>
      </c>
      <c r="AP53" s="678" t="s">
        <v>719</v>
      </c>
      <c r="AQ53" s="678" t="s">
        <v>719</v>
      </c>
      <c r="AR53" s="678" t="s">
        <v>719</v>
      </c>
      <c r="AS53" s="678" t="s">
        <v>719</v>
      </c>
      <c r="AT53" s="678" t="s">
        <v>719</v>
      </c>
      <c r="AU53" s="678" t="s">
        <v>721</v>
      </c>
      <c r="AV53" s="177"/>
      <c r="AW53" s="678" t="s">
        <v>721</v>
      </c>
      <c r="AX53" s="678" t="s">
        <v>724</v>
      </c>
      <c r="AY53" s="678" t="s">
        <v>720</v>
      </c>
      <c r="AZ53" s="678" t="s">
        <v>720</v>
      </c>
      <c r="BA53" s="678" t="s">
        <v>720</v>
      </c>
      <c r="BB53" s="678" t="s">
        <v>720</v>
      </c>
      <c r="BC53" s="678" t="s">
        <v>720</v>
      </c>
      <c r="BD53" s="678" t="s">
        <v>720</v>
      </c>
      <c r="BE53" s="678" t="s">
        <v>720</v>
      </c>
      <c r="BF53" s="678" t="s">
        <v>720</v>
      </c>
      <c r="BG53" s="678" t="s">
        <v>720</v>
      </c>
      <c r="BH53" s="678" t="s">
        <v>720</v>
      </c>
      <c r="BI53" s="678" t="s">
        <v>722</v>
      </c>
      <c r="BJ53" s="678" t="s">
        <v>722</v>
      </c>
      <c r="BK53" s="678" t="s">
        <v>722</v>
      </c>
      <c r="BL53" s="678" t="s">
        <v>722</v>
      </c>
      <c r="BM53" s="678" t="s">
        <v>722</v>
      </c>
      <c r="BN53" s="678" t="s">
        <v>722</v>
      </c>
      <c r="BO53" s="678" t="s">
        <v>722</v>
      </c>
      <c r="BP53" s="678" t="s">
        <v>722</v>
      </c>
      <c r="BQ53" s="678" t="s">
        <v>722</v>
      </c>
      <c r="BR53" s="678" t="s">
        <v>722</v>
      </c>
      <c r="BS53" s="678" t="s">
        <v>723</v>
      </c>
      <c r="BT53" s="678" t="s">
        <v>719</v>
      </c>
      <c r="BU53" s="678" t="s">
        <v>719</v>
      </c>
      <c r="BV53" s="678" t="s">
        <v>719</v>
      </c>
      <c r="BW53" s="678" t="s">
        <v>719</v>
      </c>
      <c r="BX53" s="678" t="s">
        <v>719</v>
      </c>
      <c r="BY53" s="678" t="s">
        <v>719</v>
      </c>
      <c r="BZ53" s="679"/>
      <c r="CA53" s="167"/>
    </row>
    <row r="54" spans="2:79" s="17" customFormat="1" ht="15.6">
      <c r="B54" s="272">
        <v>31</v>
      </c>
      <c r="C54" s="177" t="s">
        <v>210</v>
      </c>
      <c r="D54" s="177" t="s">
        <v>679</v>
      </c>
      <c r="E54" s="177" t="s">
        <v>702</v>
      </c>
      <c r="F54" s="177" t="s">
        <v>672</v>
      </c>
      <c r="G54" s="177" t="s">
        <v>679</v>
      </c>
      <c r="H54" s="177" t="s">
        <v>674</v>
      </c>
      <c r="I54" s="177">
        <v>2013</v>
      </c>
      <c r="J54" s="177" t="s">
        <v>710</v>
      </c>
      <c r="K54" s="177"/>
      <c r="L54" s="177" t="s">
        <v>711</v>
      </c>
      <c r="M54" s="177" t="s">
        <v>689</v>
      </c>
      <c r="N54" s="177">
        <v>9</v>
      </c>
      <c r="O54" s="678" t="s">
        <v>719</v>
      </c>
      <c r="P54" s="678" t="s">
        <v>720</v>
      </c>
      <c r="Q54" s="177"/>
      <c r="R54" s="678" t="s">
        <v>719</v>
      </c>
      <c r="S54" s="678" t="s">
        <v>719</v>
      </c>
      <c r="T54" s="678">
        <v>13260.68</v>
      </c>
      <c r="U54" s="678" t="s">
        <v>719</v>
      </c>
      <c r="V54" s="678" t="s">
        <v>719</v>
      </c>
      <c r="W54" s="678" t="s">
        <v>719</v>
      </c>
      <c r="X54" s="678" t="s">
        <v>719</v>
      </c>
      <c r="Y54" s="678" t="s">
        <v>719</v>
      </c>
      <c r="Z54" s="678" t="s">
        <v>719</v>
      </c>
      <c r="AA54" s="678" t="s">
        <v>719</v>
      </c>
      <c r="AB54" s="678" t="s">
        <v>719</v>
      </c>
      <c r="AC54" s="678" t="s">
        <v>719</v>
      </c>
      <c r="AD54" s="678" t="s">
        <v>719</v>
      </c>
      <c r="AE54" s="678" t="s">
        <v>719</v>
      </c>
      <c r="AF54" s="678" t="s">
        <v>719</v>
      </c>
      <c r="AG54" s="678" t="s">
        <v>719</v>
      </c>
      <c r="AH54" s="678" t="s">
        <v>719</v>
      </c>
      <c r="AI54" s="678" t="s">
        <v>719</v>
      </c>
      <c r="AJ54" s="678" t="s">
        <v>719</v>
      </c>
      <c r="AK54" s="678" t="s">
        <v>719</v>
      </c>
      <c r="AL54" s="678" t="s">
        <v>719</v>
      </c>
      <c r="AM54" s="678" t="s">
        <v>719</v>
      </c>
      <c r="AN54" s="678" t="s">
        <v>719</v>
      </c>
      <c r="AO54" s="678" t="s">
        <v>719</v>
      </c>
      <c r="AP54" s="678" t="s">
        <v>719</v>
      </c>
      <c r="AQ54" s="678" t="s">
        <v>719</v>
      </c>
      <c r="AR54" s="678" t="s">
        <v>719</v>
      </c>
      <c r="AS54" s="678" t="s">
        <v>719</v>
      </c>
      <c r="AT54" s="678" t="s">
        <v>719</v>
      </c>
      <c r="AU54" s="678" t="s">
        <v>721</v>
      </c>
      <c r="AV54" s="177"/>
      <c r="AW54" s="678" t="s">
        <v>721</v>
      </c>
      <c r="AX54" s="678" t="s">
        <v>724</v>
      </c>
      <c r="AY54" s="678">
        <v>331640.90000000002</v>
      </c>
      <c r="AZ54" s="678" t="s">
        <v>720</v>
      </c>
      <c r="BA54" s="678" t="s">
        <v>720</v>
      </c>
      <c r="BB54" s="678" t="s">
        <v>720</v>
      </c>
      <c r="BC54" s="678" t="s">
        <v>720</v>
      </c>
      <c r="BD54" s="678" t="s">
        <v>720</v>
      </c>
      <c r="BE54" s="678" t="s">
        <v>720</v>
      </c>
      <c r="BF54" s="678" t="s">
        <v>720</v>
      </c>
      <c r="BG54" s="678" t="s">
        <v>720</v>
      </c>
      <c r="BH54" s="678" t="s">
        <v>720</v>
      </c>
      <c r="BI54" s="678" t="s">
        <v>722</v>
      </c>
      <c r="BJ54" s="678" t="s">
        <v>722</v>
      </c>
      <c r="BK54" s="678" t="s">
        <v>722</v>
      </c>
      <c r="BL54" s="678" t="s">
        <v>722</v>
      </c>
      <c r="BM54" s="678" t="s">
        <v>722</v>
      </c>
      <c r="BN54" s="678" t="s">
        <v>722</v>
      </c>
      <c r="BO54" s="678" t="s">
        <v>722</v>
      </c>
      <c r="BP54" s="678" t="s">
        <v>722</v>
      </c>
      <c r="BQ54" s="678" t="s">
        <v>722</v>
      </c>
      <c r="BR54" s="678" t="s">
        <v>722</v>
      </c>
      <c r="BS54" s="678" t="s">
        <v>723</v>
      </c>
      <c r="BT54" s="678" t="s">
        <v>719</v>
      </c>
      <c r="BU54" s="678" t="s">
        <v>719</v>
      </c>
      <c r="BV54" s="678" t="s">
        <v>719</v>
      </c>
      <c r="BW54" s="678" t="s">
        <v>719</v>
      </c>
      <c r="BX54" s="678" t="s">
        <v>719</v>
      </c>
      <c r="BY54" s="678" t="s">
        <v>719</v>
      </c>
      <c r="BZ54" s="679"/>
      <c r="CA54" s="167"/>
    </row>
    <row r="55" spans="2:79" s="17" customFormat="1" ht="15.6">
      <c r="B55" s="272">
        <v>32</v>
      </c>
      <c r="C55" s="177" t="s">
        <v>210</v>
      </c>
      <c r="D55" s="177" t="s">
        <v>679</v>
      </c>
      <c r="E55" s="177" t="s">
        <v>13</v>
      </c>
      <c r="F55" s="177" t="s">
        <v>672</v>
      </c>
      <c r="G55" s="177" t="s">
        <v>679</v>
      </c>
      <c r="H55" s="177" t="s">
        <v>673</v>
      </c>
      <c r="I55" s="177">
        <v>2013</v>
      </c>
      <c r="J55" s="177" t="s">
        <v>710</v>
      </c>
      <c r="K55" s="177"/>
      <c r="L55" s="177" t="s">
        <v>711</v>
      </c>
      <c r="M55" s="177"/>
      <c r="N55" s="177">
        <v>5</v>
      </c>
      <c r="O55" s="678">
        <v>25.34</v>
      </c>
      <c r="P55" s="678">
        <v>198003.03</v>
      </c>
      <c r="Q55" s="177"/>
      <c r="R55" s="678" t="s">
        <v>719</v>
      </c>
      <c r="S55" s="678" t="s">
        <v>719</v>
      </c>
      <c r="T55" s="678">
        <v>22.81</v>
      </c>
      <c r="U55" s="678">
        <v>16.77</v>
      </c>
      <c r="V55" s="678">
        <v>16.77</v>
      </c>
      <c r="W55" s="678">
        <v>16.77</v>
      </c>
      <c r="X55" s="678">
        <v>10.72</v>
      </c>
      <c r="Y55" s="678" t="s">
        <v>719</v>
      </c>
      <c r="Z55" s="678" t="s">
        <v>719</v>
      </c>
      <c r="AA55" s="678" t="s">
        <v>719</v>
      </c>
      <c r="AB55" s="678" t="s">
        <v>719</v>
      </c>
      <c r="AC55" s="678" t="s">
        <v>719</v>
      </c>
      <c r="AD55" s="678" t="s">
        <v>719</v>
      </c>
      <c r="AE55" s="678" t="s">
        <v>719</v>
      </c>
      <c r="AF55" s="678" t="s">
        <v>719</v>
      </c>
      <c r="AG55" s="678" t="s">
        <v>719</v>
      </c>
      <c r="AH55" s="678" t="s">
        <v>719</v>
      </c>
      <c r="AI55" s="678" t="s">
        <v>719</v>
      </c>
      <c r="AJ55" s="678" t="s">
        <v>719</v>
      </c>
      <c r="AK55" s="678" t="s">
        <v>719</v>
      </c>
      <c r="AL55" s="678" t="s">
        <v>719</v>
      </c>
      <c r="AM55" s="678" t="s">
        <v>719</v>
      </c>
      <c r="AN55" s="678" t="s">
        <v>719</v>
      </c>
      <c r="AO55" s="678" t="s">
        <v>719</v>
      </c>
      <c r="AP55" s="678" t="s">
        <v>719</v>
      </c>
      <c r="AQ55" s="678" t="s">
        <v>719</v>
      </c>
      <c r="AR55" s="678" t="s">
        <v>719</v>
      </c>
      <c r="AS55" s="678" t="s">
        <v>719</v>
      </c>
      <c r="AT55" s="678" t="s">
        <v>719</v>
      </c>
      <c r="AU55" s="678" t="s">
        <v>721</v>
      </c>
      <c r="AV55" s="177"/>
      <c r="AW55" s="678" t="s">
        <v>721</v>
      </c>
      <c r="AX55" s="678" t="s">
        <v>724</v>
      </c>
      <c r="AY55" s="678">
        <v>178202.73</v>
      </c>
      <c r="AZ55" s="678">
        <v>126236.37</v>
      </c>
      <c r="BA55" s="678">
        <v>126236.37</v>
      </c>
      <c r="BB55" s="678">
        <v>126236.37</v>
      </c>
      <c r="BC55" s="678">
        <v>74270.009999999995</v>
      </c>
      <c r="BD55" s="678" t="s">
        <v>720</v>
      </c>
      <c r="BE55" s="678" t="s">
        <v>720</v>
      </c>
      <c r="BF55" s="678" t="s">
        <v>720</v>
      </c>
      <c r="BG55" s="678" t="s">
        <v>720</v>
      </c>
      <c r="BH55" s="678" t="s">
        <v>720</v>
      </c>
      <c r="BI55" s="678" t="s">
        <v>722</v>
      </c>
      <c r="BJ55" s="678" t="s">
        <v>722</v>
      </c>
      <c r="BK55" s="678" t="s">
        <v>722</v>
      </c>
      <c r="BL55" s="678" t="s">
        <v>722</v>
      </c>
      <c r="BM55" s="678" t="s">
        <v>722</v>
      </c>
      <c r="BN55" s="678" t="s">
        <v>722</v>
      </c>
      <c r="BO55" s="678" t="s">
        <v>722</v>
      </c>
      <c r="BP55" s="678" t="s">
        <v>722</v>
      </c>
      <c r="BQ55" s="678" t="s">
        <v>722</v>
      </c>
      <c r="BR55" s="678" t="s">
        <v>722</v>
      </c>
      <c r="BS55" s="678" t="s">
        <v>723</v>
      </c>
      <c r="BT55" s="678" t="s">
        <v>719</v>
      </c>
      <c r="BU55" s="678" t="s">
        <v>719</v>
      </c>
      <c r="BV55" s="678" t="s">
        <v>719</v>
      </c>
      <c r="BW55" s="678" t="s">
        <v>719</v>
      </c>
      <c r="BX55" s="678" t="s">
        <v>719</v>
      </c>
      <c r="BY55" s="678" t="s">
        <v>719</v>
      </c>
      <c r="BZ55" s="679"/>
      <c r="CA55" s="167"/>
    </row>
    <row r="56" spans="2:79" s="17" customFormat="1" ht="15.6">
      <c r="B56" s="272">
        <v>33</v>
      </c>
      <c r="C56" s="177" t="s">
        <v>709</v>
      </c>
      <c r="D56" s="177" t="s">
        <v>675</v>
      </c>
      <c r="E56" s="177" t="s">
        <v>703</v>
      </c>
      <c r="F56" s="177" t="s">
        <v>672</v>
      </c>
      <c r="G56" s="177" t="s">
        <v>677</v>
      </c>
      <c r="H56" s="177" t="s">
        <v>674</v>
      </c>
      <c r="I56" s="177">
        <v>2007</v>
      </c>
      <c r="J56" s="177" t="s">
        <v>710</v>
      </c>
      <c r="K56" s="177"/>
      <c r="L56" s="177" t="s">
        <v>711</v>
      </c>
      <c r="M56" s="177" t="s">
        <v>686</v>
      </c>
      <c r="N56" s="177">
        <v>76</v>
      </c>
      <c r="O56" s="678" t="s">
        <v>719</v>
      </c>
      <c r="P56" s="678" t="s">
        <v>720</v>
      </c>
      <c r="Q56" s="177"/>
      <c r="R56" s="678" t="s">
        <v>719</v>
      </c>
      <c r="S56" s="678" t="s">
        <v>719</v>
      </c>
      <c r="T56" s="678">
        <v>48.64</v>
      </c>
      <c r="U56" s="678" t="s">
        <v>719</v>
      </c>
      <c r="V56" s="678" t="s">
        <v>719</v>
      </c>
      <c r="W56" s="678" t="s">
        <v>719</v>
      </c>
      <c r="X56" s="678" t="s">
        <v>719</v>
      </c>
      <c r="Y56" s="678" t="s">
        <v>719</v>
      </c>
      <c r="Z56" s="678" t="s">
        <v>719</v>
      </c>
      <c r="AA56" s="678" t="s">
        <v>719</v>
      </c>
      <c r="AB56" s="678" t="s">
        <v>719</v>
      </c>
      <c r="AC56" s="678" t="s">
        <v>719</v>
      </c>
      <c r="AD56" s="678" t="s">
        <v>719</v>
      </c>
      <c r="AE56" s="678" t="s">
        <v>719</v>
      </c>
      <c r="AF56" s="678" t="s">
        <v>719</v>
      </c>
      <c r="AG56" s="678" t="s">
        <v>719</v>
      </c>
      <c r="AH56" s="678" t="s">
        <v>719</v>
      </c>
      <c r="AI56" s="678" t="s">
        <v>719</v>
      </c>
      <c r="AJ56" s="678" t="s">
        <v>719</v>
      </c>
      <c r="AK56" s="678" t="s">
        <v>719</v>
      </c>
      <c r="AL56" s="678" t="s">
        <v>719</v>
      </c>
      <c r="AM56" s="678" t="s">
        <v>719</v>
      </c>
      <c r="AN56" s="678" t="s">
        <v>719</v>
      </c>
      <c r="AO56" s="678" t="s">
        <v>719</v>
      </c>
      <c r="AP56" s="678" t="s">
        <v>719</v>
      </c>
      <c r="AQ56" s="678" t="s">
        <v>719</v>
      </c>
      <c r="AR56" s="678" t="s">
        <v>719</v>
      </c>
      <c r="AS56" s="678" t="s">
        <v>719</v>
      </c>
      <c r="AT56" s="678" t="s">
        <v>719</v>
      </c>
      <c r="AU56" s="678" t="s">
        <v>721</v>
      </c>
      <c r="AV56" s="177"/>
      <c r="AW56" s="678" t="s">
        <v>721</v>
      </c>
      <c r="AX56" s="678" t="s">
        <v>724</v>
      </c>
      <c r="AY56" s="678">
        <v>77.59</v>
      </c>
      <c r="AZ56" s="678" t="s">
        <v>720</v>
      </c>
      <c r="BA56" s="678" t="s">
        <v>720</v>
      </c>
      <c r="BB56" s="678" t="s">
        <v>720</v>
      </c>
      <c r="BC56" s="678" t="s">
        <v>720</v>
      </c>
      <c r="BD56" s="678" t="s">
        <v>720</v>
      </c>
      <c r="BE56" s="678" t="s">
        <v>720</v>
      </c>
      <c r="BF56" s="678" t="s">
        <v>720</v>
      </c>
      <c r="BG56" s="678" t="s">
        <v>720</v>
      </c>
      <c r="BH56" s="678" t="s">
        <v>720</v>
      </c>
      <c r="BI56" s="678" t="s">
        <v>722</v>
      </c>
      <c r="BJ56" s="678" t="s">
        <v>722</v>
      </c>
      <c r="BK56" s="678" t="s">
        <v>722</v>
      </c>
      <c r="BL56" s="678" t="s">
        <v>722</v>
      </c>
      <c r="BM56" s="678" t="s">
        <v>722</v>
      </c>
      <c r="BN56" s="678" t="s">
        <v>722</v>
      </c>
      <c r="BO56" s="678" t="s">
        <v>722</v>
      </c>
      <c r="BP56" s="678" t="s">
        <v>722</v>
      </c>
      <c r="BQ56" s="678" t="s">
        <v>722</v>
      </c>
      <c r="BR56" s="678" t="s">
        <v>722</v>
      </c>
      <c r="BS56" s="678" t="s">
        <v>723</v>
      </c>
      <c r="BT56" s="678" t="s">
        <v>719</v>
      </c>
      <c r="BU56" s="678" t="s">
        <v>719</v>
      </c>
      <c r="BV56" s="678" t="s">
        <v>719</v>
      </c>
      <c r="BW56" s="678" t="s">
        <v>719</v>
      </c>
      <c r="BX56" s="678" t="s">
        <v>719</v>
      </c>
      <c r="BY56" s="678" t="s">
        <v>719</v>
      </c>
      <c r="BZ56" s="679"/>
      <c r="CA56" s="167"/>
    </row>
    <row r="57" spans="2:79" s="17" customFormat="1" ht="15.6">
      <c r="B57" s="272">
        <v>34</v>
      </c>
      <c r="C57" s="177" t="s">
        <v>709</v>
      </c>
      <c r="D57" s="177" t="s">
        <v>675</v>
      </c>
      <c r="E57" s="177" t="s">
        <v>703</v>
      </c>
      <c r="F57" s="177" t="s">
        <v>672</v>
      </c>
      <c r="G57" s="177" t="s">
        <v>677</v>
      </c>
      <c r="H57" s="177" t="s">
        <v>674</v>
      </c>
      <c r="I57" s="177">
        <v>2008</v>
      </c>
      <c r="J57" s="177" t="s">
        <v>710</v>
      </c>
      <c r="K57" s="177"/>
      <c r="L57" s="177" t="s">
        <v>711</v>
      </c>
      <c r="M57" s="177" t="s">
        <v>686</v>
      </c>
      <c r="N57" s="177">
        <v>2</v>
      </c>
      <c r="O57" s="678" t="s">
        <v>719</v>
      </c>
      <c r="P57" s="678" t="s">
        <v>720</v>
      </c>
      <c r="Q57" s="177"/>
      <c r="R57" s="678" t="s">
        <v>719</v>
      </c>
      <c r="S57" s="678" t="s">
        <v>719</v>
      </c>
      <c r="T57" s="678">
        <v>1.28</v>
      </c>
      <c r="U57" s="678" t="s">
        <v>719</v>
      </c>
      <c r="V57" s="678" t="s">
        <v>719</v>
      </c>
      <c r="W57" s="678" t="s">
        <v>719</v>
      </c>
      <c r="X57" s="678" t="s">
        <v>719</v>
      </c>
      <c r="Y57" s="678" t="s">
        <v>719</v>
      </c>
      <c r="Z57" s="678" t="s">
        <v>719</v>
      </c>
      <c r="AA57" s="678" t="s">
        <v>719</v>
      </c>
      <c r="AB57" s="678" t="s">
        <v>719</v>
      </c>
      <c r="AC57" s="678" t="s">
        <v>719</v>
      </c>
      <c r="AD57" s="678" t="s">
        <v>719</v>
      </c>
      <c r="AE57" s="678" t="s">
        <v>719</v>
      </c>
      <c r="AF57" s="678" t="s">
        <v>719</v>
      </c>
      <c r="AG57" s="678" t="s">
        <v>719</v>
      </c>
      <c r="AH57" s="678" t="s">
        <v>719</v>
      </c>
      <c r="AI57" s="678" t="s">
        <v>719</v>
      </c>
      <c r="AJ57" s="678" t="s">
        <v>719</v>
      </c>
      <c r="AK57" s="678" t="s">
        <v>719</v>
      </c>
      <c r="AL57" s="678" t="s">
        <v>719</v>
      </c>
      <c r="AM57" s="678" t="s">
        <v>719</v>
      </c>
      <c r="AN57" s="678" t="s">
        <v>719</v>
      </c>
      <c r="AO57" s="678" t="s">
        <v>719</v>
      </c>
      <c r="AP57" s="678" t="s">
        <v>719</v>
      </c>
      <c r="AQ57" s="678" t="s">
        <v>719</v>
      </c>
      <c r="AR57" s="678" t="s">
        <v>719</v>
      </c>
      <c r="AS57" s="678" t="s">
        <v>719</v>
      </c>
      <c r="AT57" s="678" t="s">
        <v>719</v>
      </c>
      <c r="AU57" s="678" t="s">
        <v>721</v>
      </c>
      <c r="AV57" s="177"/>
      <c r="AW57" s="678" t="s">
        <v>721</v>
      </c>
      <c r="AX57" s="678" t="s">
        <v>724</v>
      </c>
      <c r="AY57" s="678">
        <v>2.04</v>
      </c>
      <c r="AZ57" s="678" t="s">
        <v>720</v>
      </c>
      <c r="BA57" s="678" t="s">
        <v>720</v>
      </c>
      <c r="BB57" s="678" t="s">
        <v>720</v>
      </c>
      <c r="BC57" s="678" t="s">
        <v>720</v>
      </c>
      <c r="BD57" s="678" t="s">
        <v>720</v>
      </c>
      <c r="BE57" s="678" t="s">
        <v>720</v>
      </c>
      <c r="BF57" s="678" t="s">
        <v>720</v>
      </c>
      <c r="BG57" s="678" t="s">
        <v>720</v>
      </c>
      <c r="BH57" s="678" t="s">
        <v>720</v>
      </c>
      <c r="BI57" s="678" t="s">
        <v>722</v>
      </c>
      <c r="BJ57" s="678" t="s">
        <v>722</v>
      </c>
      <c r="BK57" s="678" t="s">
        <v>722</v>
      </c>
      <c r="BL57" s="678" t="s">
        <v>722</v>
      </c>
      <c r="BM57" s="678" t="s">
        <v>722</v>
      </c>
      <c r="BN57" s="678" t="s">
        <v>722</v>
      </c>
      <c r="BO57" s="678" t="s">
        <v>722</v>
      </c>
      <c r="BP57" s="678" t="s">
        <v>722</v>
      </c>
      <c r="BQ57" s="678" t="s">
        <v>722</v>
      </c>
      <c r="BR57" s="678" t="s">
        <v>722</v>
      </c>
      <c r="BS57" s="678" t="s">
        <v>723</v>
      </c>
      <c r="BT57" s="678" t="s">
        <v>719</v>
      </c>
      <c r="BU57" s="678" t="s">
        <v>719</v>
      </c>
      <c r="BV57" s="678" t="s">
        <v>719</v>
      </c>
      <c r="BW57" s="678" t="s">
        <v>719</v>
      </c>
      <c r="BX57" s="678" t="s">
        <v>719</v>
      </c>
      <c r="BY57" s="678" t="s">
        <v>719</v>
      </c>
      <c r="BZ57" s="679"/>
      <c r="CA57" s="167"/>
    </row>
    <row r="58" spans="2:79" s="17" customFormat="1" ht="15.6">
      <c r="B58" s="272">
        <v>35</v>
      </c>
      <c r="C58" s="177" t="s">
        <v>709</v>
      </c>
      <c r="D58" s="177" t="s">
        <v>675</v>
      </c>
      <c r="E58" s="177" t="s">
        <v>703</v>
      </c>
      <c r="F58" s="177" t="s">
        <v>672</v>
      </c>
      <c r="G58" s="177" t="s">
        <v>677</v>
      </c>
      <c r="H58" s="177" t="s">
        <v>674</v>
      </c>
      <c r="I58" s="177">
        <v>2009</v>
      </c>
      <c r="J58" s="177" t="s">
        <v>710</v>
      </c>
      <c r="K58" s="177"/>
      <c r="L58" s="177" t="s">
        <v>711</v>
      </c>
      <c r="M58" s="177" t="s">
        <v>686</v>
      </c>
      <c r="N58" s="177">
        <v>13</v>
      </c>
      <c r="O58" s="678" t="s">
        <v>719</v>
      </c>
      <c r="P58" s="678" t="s">
        <v>720</v>
      </c>
      <c r="Q58" s="177"/>
      <c r="R58" s="678" t="s">
        <v>719</v>
      </c>
      <c r="S58" s="678" t="s">
        <v>719</v>
      </c>
      <c r="T58" s="678">
        <v>8.32</v>
      </c>
      <c r="U58" s="678" t="s">
        <v>719</v>
      </c>
      <c r="V58" s="678" t="s">
        <v>719</v>
      </c>
      <c r="W58" s="678" t="s">
        <v>719</v>
      </c>
      <c r="X58" s="678" t="s">
        <v>719</v>
      </c>
      <c r="Y58" s="678" t="s">
        <v>719</v>
      </c>
      <c r="Z58" s="678" t="s">
        <v>719</v>
      </c>
      <c r="AA58" s="678" t="s">
        <v>719</v>
      </c>
      <c r="AB58" s="678" t="s">
        <v>719</v>
      </c>
      <c r="AC58" s="678" t="s">
        <v>719</v>
      </c>
      <c r="AD58" s="678" t="s">
        <v>719</v>
      </c>
      <c r="AE58" s="678" t="s">
        <v>719</v>
      </c>
      <c r="AF58" s="678" t="s">
        <v>719</v>
      </c>
      <c r="AG58" s="678" t="s">
        <v>719</v>
      </c>
      <c r="AH58" s="678" t="s">
        <v>719</v>
      </c>
      <c r="AI58" s="678" t="s">
        <v>719</v>
      </c>
      <c r="AJ58" s="678" t="s">
        <v>719</v>
      </c>
      <c r="AK58" s="678" t="s">
        <v>719</v>
      </c>
      <c r="AL58" s="678" t="s">
        <v>719</v>
      </c>
      <c r="AM58" s="678" t="s">
        <v>719</v>
      </c>
      <c r="AN58" s="678" t="s">
        <v>719</v>
      </c>
      <c r="AO58" s="678" t="s">
        <v>719</v>
      </c>
      <c r="AP58" s="678" t="s">
        <v>719</v>
      </c>
      <c r="AQ58" s="678" t="s">
        <v>719</v>
      </c>
      <c r="AR58" s="678" t="s">
        <v>719</v>
      </c>
      <c r="AS58" s="678" t="s">
        <v>719</v>
      </c>
      <c r="AT58" s="678" t="s">
        <v>719</v>
      </c>
      <c r="AU58" s="678" t="s">
        <v>721</v>
      </c>
      <c r="AV58" s="177"/>
      <c r="AW58" s="678" t="s">
        <v>721</v>
      </c>
      <c r="AX58" s="678" t="s">
        <v>724</v>
      </c>
      <c r="AY58" s="678">
        <v>13.27</v>
      </c>
      <c r="AZ58" s="678" t="s">
        <v>720</v>
      </c>
      <c r="BA58" s="678" t="s">
        <v>720</v>
      </c>
      <c r="BB58" s="678" t="s">
        <v>720</v>
      </c>
      <c r="BC58" s="678" t="s">
        <v>720</v>
      </c>
      <c r="BD58" s="678" t="s">
        <v>720</v>
      </c>
      <c r="BE58" s="678" t="s">
        <v>720</v>
      </c>
      <c r="BF58" s="678" t="s">
        <v>720</v>
      </c>
      <c r="BG58" s="678" t="s">
        <v>720</v>
      </c>
      <c r="BH58" s="678" t="s">
        <v>720</v>
      </c>
      <c r="BI58" s="678" t="s">
        <v>722</v>
      </c>
      <c r="BJ58" s="678" t="s">
        <v>722</v>
      </c>
      <c r="BK58" s="678" t="s">
        <v>722</v>
      </c>
      <c r="BL58" s="678" t="s">
        <v>722</v>
      </c>
      <c r="BM58" s="678" t="s">
        <v>722</v>
      </c>
      <c r="BN58" s="678" t="s">
        <v>722</v>
      </c>
      <c r="BO58" s="678" t="s">
        <v>722</v>
      </c>
      <c r="BP58" s="678" t="s">
        <v>722</v>
      </c>
      <c r="BQ58" s="678" t="s">
        <v>722</v>
      </c>
      <c r="BR58" s="678" t="s">
        <v>722</v>
      </c>
      <c r="BS58" s="678" t="s">
        <v>723</v>
      </c>
      <c r="BT58" s="678" t="s">
        <v>719</v>
      </c>
      <c r="BU58" s="678" t="s">
        <v>719</v>
      </c>
      <c r="BV58" s="678" t="s">
        <v>719</v>
      </c>
      <c r="BW58" s="678" t="s">
        <v>719</v>
      </c>
      <c r="BX58" s="678" t="s">
        <v>719</v>
      </c>
      <c r="BY58" s="678" t="s">
        <v>719</v>
      </c>
      <c r="BZ58" s="679"/>
      <c r="CA58" s="167"/>
    </row>
    <row r="59" spans="2:79" s="17" customFormat="1" ht="15.6">
      <c r="B59" s="272">
        <v>36</v>
      </c>
      <c r="C59" s="177" t="s">
        <v>709</v>
      </c>
      <c r="D59" s="177" t="s">
        <v>671</v>
      </c>
      <c r="E59" s="177" t="s">
        <v>703</v>
      </c>
      <c r="F59" s="177" t="s">
        <v>672</v>
      </c>
      <c r="G59" s="177" t="s">
        <v>29</v>
      </c>
      <c r="H59" s="177" t="s">
        <v>674</v>
      </c>
      <c r="I59" s="177">
        <v>2006</v>
      </c>
      <c r="J59" s="177" t="s">
        <v>710</v>
      </c>
      <c r="K59" s="177"/>
      <c r="L59" s="177" t="s">
        <v>711</v>
      </c>
      <c r="M59" s="177" t="s">
        <v>686</v>
      </c>
      <c r="N59" s="177">
        <v>605</v>
      </c>
      <c r="O59" s="678" t="s">
        <v>719</v>
      </c>
      <c r="P59" s="678" t="s">
        <v>720</v>
      </c>
      <c r="Q59" s="177"/>
      <c r="R59" s="678" t="s">
        <v>719</v>
      </c>
      <c r="S59" s="678" t="s">
        <v>719</v>
      </c>
      <c r="T59" s="678">
        <v>236.95</v>
      </c>
      <c r="U59" s="678" t="s">
        <v>719</v>
      </c>
      <c r="V59" s="678" t="s">
        <v>719</v>
      </c>
      <c r="W59" s="678" t="s">
        <v>719</v>
      </c>
      <c r="X59" s="678" t="s">
        <v>719</v>
      </c>
      <c r="Y59" s="678" t="s">
        <v>719</v>
      </c>
      <c r="Z59" s="678" t="s">
        <v>719</v>
      </c>
      <c r="AA59" s="678" t="s">
        <v>719</v>
      </c>
      <c r="AB59" s="678" t="s">
        <v>719</v>
      </c>
      <c r="AC59" s="678" t="s">
        <v>719</v>
      </c>
      <c r="AD59" s="678" t="s">
        <v>719</v>
      </c>
      <c r="AE59" s="678" t="s">
        <v>719</v>
      </c>
      <c r="AF59" s="678" t="s">
        <v>719</v>
      </c>
      <c r="AG59" s="678" t="s">
        <v>719</v>
      </c>
      <c r="AH59" s="678" t="s">
        <v>719</v>
      </c>
      <c r="AI59" s="678" t="s">
        <v>719</v>
      </c>
      <c r="AJ59" s="678" t="s">
        <v>719</v>
      </c>
      <c r="AK59" s="678" t="s">
        <v>719</v>
      </c>
      <c r="AL59" s="678" t="s">
        <v>719</v>
      </c>
      <c r="AM59" s="678" t="s">
        <v>719</v>
      </c>
      <c r="AN59" s="678" t="s">
        <v>719</v>
      </c>
      <c r="AO59" s="678" t="s">
        <v>719</v>
      </c>
      <c r="AP59" s="678" t="s">
        <v>719</v>
      </c>
      <c r="AQ59" s="678" t="s">
        <v>719</v>
      </c>
      <c r="AR59" s="678" t="s">
        <v>719</v>
      </c>
      <c r="AS59" s="678" t="s">
        <v>719</v>
      </c>
      <c r="AT59" s="678" t="s">
        <v>719</v>
      </c>
      <c r="AU59" s="678" t="s">
        <v>721</v>
      </c>
      <c r="AV59" s="177"/>
      <c r="AW59" s="678" t="s">
        <v>721</v>
      </c>
      <c r="AX59" s="678" t="s">
        <v>724</v>
      </c>
      <c r="AY59" s="678">
        <v>917.35</v>
      </c>
      <c r="AZ59" s="678" t="s">
        <v>720</v>
      </c>
      <c r="BA59" s="678" t="s">
        <v>720</v>
      </c>
      <c r="BB59" s="678" t="s">
        <v>720</v>
      </c>
      <c r="BC59" s="678" t="s">
        <v>720</v>
      </c>
      <c r="BD59" s="678" t="s">
        <v>720</v>
      </c>
      <c r="BE59" s="678" t="s">
        <v>720</v>
      </c>
      <c r="BF59" s="678" t="s">
        <v>720</v>
      </c>
      <c r="BG59" s="678" t="s">
        <v>720</v>
      </c>
      <c r="BH59" s="678" t="s">
        <v>720</v>
      </c>
      <c r="BI59" s="678" t="s">
        <v>722</v>
      </c>
      <c r="BJ59" s="678" t="s">
        <v>722</v>
      </c>
      <c r="BK59" s="678" t="s">
        <v>722</v>
      </c>
      <c r="BL59" s="678" t="s">
        <v>722</v>
      </c>
      <c r="BM59" s="678" t="s">
        <v>722</v>
      </c>
      <c r="BN59" s="678" t="s">
        <v>722</v>
      </c>
      <c r="BO59" s="678" t="s">
        <v>722</v>
      </c>
      <c r="BP59" s="678" t="s">
        <v>722</v>
      </c>
      <c r="BQ59" s="678" t="s">
        <v>722</v>
      </c>
      <c r="BR59" s="678" t="s">
        <v>722</v>
      </c>
      <c r="BS59" s="678" t="s">
        <v>723</v>
      </c>
      <c r="BT59" s="678" t="s">
        <v>719</v>
      </c>
      <c r="BU59" s="678" t="s">
        <v>719</v>
      </c>
      <c r="BV59" s="678" t="s">
        <v>719</v>
      </c>
      <c r="BW59" s="678" t="s">
        <v>719</v>
      </c>
      <c r="BX59" s="678" t="s">
        <v>719</v>
      </c>
      <c r="BY59" s="678" t="s">
        <v>719</v>
      </c>
      <c r="BZ59" s="679"/>
      <c r="CA59" s="167"/>
    </row>
    <row r="60" spans="2:79" s="17" customFormat="1" ht="15.6">
      <c r="B60" s="272">
        <v>37</v>
      </c>
      <c r="C60" s="177" t="s">
        <v>709</v>
      </c>
      <c r="D60" s="177" t="s">
        <v>671</v>
      </c>
      <c r="E60" s="177" t="s">
        <v>703</v>
      </c>
      <c r="F60" s="177" t="s">
        <v>672</v>
      </c>
      <c r="G60" s="177" t="s">
        <v>29</v>
      </c>
      <c r="H60" s="177" t="s">
        <v>674</v>
      </c>
      <c r="I60" s="177">
        <v>2007</v>
      </c>
      <c r="J60" s="177" t="s">
        <v>710</v>
      </c>
      <c r="K60" s="177"/>
      <c r="L60" s="177" t="s">
        <v>711</v>
      </c>
      <c r="M60" s="177" t="s">
        <v>686</v>
      </c>
      <c r="N60" s="677">
        <v>1016</v>
      </c>
      <c r="O60" s="678" t="s">
        <v>719</v>
      </c>
      <c r="P60" s="678" t="s">
        <v>720</v>
      </c>
      <c r="Q60" s="177"/>
      <c r="R60" s="678" t="s">
        <v>719</v>
      </c>
      <c r="S60" s="678" t="s">
        <v>719</v>
      </c>
      <c r="T60" s="678">
        <v>401.88</v>
      </c>
      <c r="U60" s="678" t="s">
        <v>719</v>
      </c>
      <c r="V60" s="678" t="s">
        <v>719</v>
      </c>
      <c r="W60" s="678" t="s">
        <v>719</v>
      </c>
      <c r="X60" s="678" t="s">
        <v>719</v>
      </c>
      <c r="Y60" s="678" t="s">
        <v>719</v>
      </c>
      <c r="Z60" s="678" t="s">
        <v>719</v>
      </c>
      <c r="AA60" s="678" t="s">
        <v>719</v>
      </c>
      <c r="AB60" s="678" t="s">
        <v>719</v>
      </c>
      <c r="AC60" s="678" t="s">
        <v>719</v>
      </c>
      <c r="AD60" s="678" t="s">
        <v>719</v>
      </c>
      <c r="AE60" s="678" t="s">
        <v>719</v>
      </c>
      <c r="AF60" s="678" t="s">
        <v>719</v>
      </c>
      <c r="AG60" s="678" t="s">
        <v>719</v>
      </c>
      <c r="AH60" s="678" t="s">
        <v>719</v>
      </c>
      <c r="AI60" s="678" t="s">
        <v>719</v>
      </c>
      <c r="AJ60" s="678" t="s">
        <v>719</v>
      </c>
      <c r="AK60" s="678" t="s">
        <v>719</v>
      </c>
      <c r="AL60" s="678" t="s">
        <v>719</v>
      </c>
      <c r="AM60" s="678" t="s">
        <v>719</v>
      </c>
      <c r="AN60" s="678" t="s">
        <v>719</v>
      </c>
      <c r="AO60" s="678" t="s">
        <v>719</v>
      </c>
      <c r="AP60" s="678" t="s">
        <v>719</v>
      </c>
      <c r="AQ60" s="678" t="s">
        <v>719</v>
      </c>
      <c r="AR60" s="678" t="s">
        <v>719</v>
      </c>
      <c r="AS60" s="678" t="s">
        <v>719</v>
      </c>
      <c r="AT60" s="678" t="s">
        <v>719</v>
      </c>
      <c r="AU60" s="678" t="s">
        <v>721</v>
      </c>
      <c r="AV60" s="177"/>
      <c r="AW60" s="678" t="s">
        <v>721</v>
      </c>
      <c r="AX60" s="678" t="s">
        <v>724</v>
      </c>
      <c r="AY60" s="678">
        <v>1437.42</v>
      </c>
      <c r="AZ60" s="678" t="s">
        <v>720</v>
      </c>
      <c r="BA60" s="678" t="s">
        <v>720</v>
      </c>
      <c r="BB60" s="678" t="s">
        <v>720</v>
      </c>
      <c r="BC60" s="678" t="s">
        <v>720</v>
      </c>
      <c r="BD60" s="678" t="s">
        <v>720</v>
      </c>
      <c r="BE60" s="678" t="s">
        <v>720</v>
      </c>
      <c r="BF60" s="678" t="s">
        <v>720</v>
      </c>
      <c r="BG60" s="678" t="s">
        <v>720</v>
      </c>
      <c r="BH60" s="678" t="s">
        <v>720</v>
      </c>
      <c r="BI60" s="678" t="s">
        <v>722</v>
      </c>
      <c r="BJ60" s="678" t="s">
        <v>722</v>
      </c>
      <c r="BK60" s="678" t="s">
        <v>722</v>
      </c>
      <c r="BL60" s="678" t="s">
        <v>722</v>
      </c>
      <c r="BM60" s="678" t="s">
        <v>722</v>
      </c>
      <c r="BN60" s="678" t="s">
        <v>722</v>
      </c>
      <c r="BO60" s="678" t="s">
        <v>722</v>
      </c>
      <c r="BP60" s="678" t="s">
        <v>722</v>
      </c>
      <c r="BQ60" s="678" t="s">
        <v>722</v>
      </c>
      <c r="BR60" s="678" t="s">
        <v>722</v>
      </c>
      <c r="BS60" s="678" t="s">
        <v>723</v>
      </c>
      <c r="BT60" s="678" t="s">
        <v>719</v>
      </c>
      <c r="BU60" s="678" t="s">
        <v>719</v>
      </c>
      <c r="BV60" s="678" t="s">
        <v>719</v>
      </c>
      <c r="BW60" s="678" t="s">
        <v>719</v>
      </c>
      <c r="BX60" s="678" t="s">
        <v>719</v>
      </c>
      <c r="BY60" s="678" t="s">
        <v>719</v>
      </c>
      <c r="BZ60" s="679"/>
      <c r="CA60" s="167"/>
    </row>
    <row r="61" spans="2:79" s="17" customFormat="1" ht="15.6">
      <c r="B61" s="272">
        <v>38</v>
      </c>
      <c r="C61" s="177" t="s">
        <v>709</v>
      </c>
      <c r="D61" s="177" t="s">
        <v>671</v>
      </c>
      <c r="E61" s="177" t="s">
        <v>703</v>
      </c>
      <c r="F61" s="177" t="s">
        <v>672</v>
      </c>
      <c r="G61" s="177" t="s">
        <v>29</v>
      </c>
      <c r="H61" s="177" t="s">
        <v>674</v>
      </c>
      <c r="I61" s="177">
        <v>2008</v>
      </c>
      <c r="J61" s="177" t="s">
        <v>710</v>
      </c>
      <c r="K61" s="177"/>
      <c r="L61" s="177" t="s">
        <v>711</v>
      </c>
      <c r="M61" s="177" t="s">
        <v>686</v>
      </c>
      <c r="N61" s="677">
        <v>1431</v>
      </c>
      <c r="O61" s="678" t="s">
        <v>719</v>
      </c>
      <c r="P61" s="678" t="s">
        <v>720</v>
      </c>
      <c r="Q61" s="177"/>
      <c r="R61" s="678" t="s">
        <v>719</v>
      </c>
      <c r="S61" s="678" t="s">
        <v>719</v>
      </c>
      <c r="T61" s="678">
        <v>559.33000000000004</v>
      </c>
      <c r="U61" s="678" t="s">
        <v>719</v>
      </c>
      <c r="V61" s="678" t="s">
        <v>719</v>
      </c>
      <c r="W61" s="678" t="s">
        <v>719</v>
      </c>
      <c r="X61" s="678" t="s">
        <v>719</v>
      </c>
      <c r="Y61" s="678" t="s">
        <v>719</v>
      </c>
      <c r="Z61" s="678" t="s">
        <v>719</v>
      </c>
      <c r="AA61" s="678" t="s">
        <v>719</v>
      </c>
      <c r="AB61" s="678" t="s">
        <v>719</v>
      </c>
      <c r="AC61" s="678" t="s">
        <v>719</v>
      </c>
      <c r="AD61" s="678" t="s">
        <v>719</v>
      </c>
      <c r="AE61" s="678" t="s">
        <v>719</v>
      </c>
      <c r="AF61" s="678" t="s">
        <v>719</v>
      </c>
      <c r="AG61" s="678" t="s">
        <v>719</v>
      </c>
      <c r="AH61" s="678" t="s">
        <v>719</v>
      </c>
      <c r="AI61" s="678" t="s">
        <v>719</v>
      </c>
      <c r="AJ61" s="678" t="s">
        <v>719</v>
      </c>
      <c r="AK61" s="678" t="s">
        <v>719</v>
      </c>
      <c r="AL61" s="678" t="s">
        <v>719</v>
      </c>
      <c r="AM61" s="678" t="s">
        <v>719</v>
      </c>
      <c r="AN61" s="678" t="s">
        <v>719</v>
      </c>
      <c r="AO61" s="678" t="s">
        <v>719</v>
      </c>
      <c r="AP61" s="678" t="s">
        <v>719</v>
      </c>
      <c r="AQ61" s="678" t="s">
        <v>719</v>
      </c>
      <c r="AR61" s="678" t="s">
        <v>719</v>
      </c>
      <c r="AS61" s="678" t="s">
        <v>719</v>
      </c>
      <c r="AT61" s="678" t="s">
        <v>719</v>
      </c>
      <c r="AU61" s="678" t="s">
        <v>721</v>
      </c>
      <c r="AV61" s="177"/>
      <c r="AW61" s="678" t="s">
        <v>721</v>
      </c>
      <c r="AX61" s="678" t="s">
        <v>724</v>
      </c>
      <c r="AY61" s="678">
        <v>2040.46</v>
      </c>
      <c r="AZ61" s="678" t="s">
        <v>720</v>
      </c>
      <c r="BA61" s="678" t="s">
        <v>720</v>
      </c>
      <c r="BB61" s="678" t="s">
        <v>720</v>
      </c>
      <c r="BC61" s="678" t="s">
        <v>720</v>
      </c>
      <c r="BD61" s="678" t="s">
        <v>720</v>
      </c>
      <c r="BE61" s="678" t="s">
        <v>720</v>
      </c>
      <c r="BF61" s="678" t="s">
        <v>720</v>
      </c>
      <c r="BG61" s="678" t="s">
        <v>720</v>
      </c>
      <c r="BH61" s="678" t="s">
        <v>720</v>
      </c>
      <c r="BI61" s="678" t="s">
        <v>722</v>
      </c>
      <c r="BJ61" s="678" t="s">
        <v>722</v>
      </c>
      <c r="BK61" s="678" t="s">
        <v>722</v>
      </c>
      <c r="BL61" s="678" t="s">
        <v>722</v>
      </c>
      <c r="BM61" s="678" t="s">
        <v>722</v>
      </c>
      <c r="BN61" s="678" t="s">
        <v>722</v>
      </c>
      <c r="BO61" s="678" t="s">
        <v>722</v>
      </c>
      <c r="BP61" s="678" t="s">
        <v>722</v>
      </c>
      <c r="BQ61" s="678" t="s">
        <v>722</v>
      </c>
      <c r="BR61" s="678" t="s">
        <v>722</v>
      </c>
      <c r="BS61" s="678" t="s">
        <v>723</v>
      </c>
      <c r="BT61" s="678" t="s">
        <v>719</v>
      </c>
      <c r="BU61" s="678" t="s">
        <v>719</v>
      </c>
      <c r="BV61" s="678" t="s">
        <v>719</v>
      </c>
      <c r="BW61" s="678" t="s">
        <v>719</v>
      </c>
      <c r="BX61" s="678" t="s">
        <v>719</v>
      </c>
      <c r="BY61" s="678" t="s">
        <v>719</v>
      </c>
      <c r="BZ61" s="679"/>
      <c r="CA61" s="167"/>
    </row>
    <row r="62" spans="2:79" s="17" customFormat="1" ht="15.6">
      <c r="B62" s="272">
        <v>39</v>
      </c>
      <c r="C62" s="177" t="s">
        <v>709</v>
      </c>
      <c r="D62" s="177" t="s">
        <v>671</v>
      </c>
      <c r="E62" s="177" t="s">
        <v>703</v>
      </c>
      <c r="F62" s="177" t="s">
        <v>672</v>
      </c>
      <c r="G62" s="177" t="s">
        <v>29</v>
      </c>
      <c r="H62" s="177" t="s">
        <v>674</v>
      </c>
      <c r="I62" s="177">
        <v>2009</v>
      </c>
      <c r="J62" s="177" t="s">
        <v>710</v>
      </c>
      <c r="K62" s="177"/>
      <c r="L62" s="177" t="s">
        <v>711</v>
      </c>
      <c r="M62" s="177" t="s">
        <v>686</v>
      </c>
      <c r="N62" s="677">
        <v>1934</v>
      </c>
      <c r="O62" s="678" t="s">
        <v>719</v>
      </c>
      <c r="P62" s="678" t="s">
        <v>720</v>
      </c>
      <c r="Q62" s="177"/>
      <c r="R62" s="678" t="s">
        <v>719</v>
      </c>
      <c r="S62" s="678" t="s">
        <v>719</v>
      </c>
      <c r="T62" s="678">
        <v>765</v>
      </c>
      <c r="U62" s="678" t="s">
        <v>719</v>
      </c>
      <c r="V62" s="678" t="s">
        <v>719</v>
      </c>
      <c r="W62" s="678" t="s">
        <v>719</v>
      </c>
      <c r="X62" s="678" t="s">
        <v>719</v>
      </c>
      <c r="Y62" s="678" t="s">
        <v>719</v>
      </c>
      <c r="Z62" s="678" t="s">
        <v>719</v>
      </c>
      <c r="AA62" s="678" t="s">
        <v>719</v>
      </c>
      <c r="AB62" s="678" t="s">
        <v>719</v>
      </c>
      <c r="AC62" s="678" t="s">
        <v>719</v>
      </c>
      <c r="AD62" s="678" t="s">
        <v>719</v>
      </c>
      <c r="AE62" s="678" t="s">
        <v>719</v>
      </c>
      <c r="AF62" s="678" t="s">
        <v>719</v>
      </c>
      <c r="AG62" s="678" t="s">
        <v>719</v>
      </c>
      <c r="AH62" s="678" t="s">
        <v>719</v>
      </c>
      <c r="AI62" s="678" t="s">
        <v>719</v>
      </c>
      <c r="AJ62" s="678" t="s">
        <v>719</v>
      </c>
      <c r="AK62" s="678" t="s">
        <v>719</v>
      </c>
      <c r="AL62" s="678" t="s">
        <v>719</v>
      </c>
      <c r="AM62" s="678" t="s">
        <v>719</v>
      </c>
      <c r="AN62" s="678" t="s">
        <v>719</v>
      </c>
      <c r="AO62" s="678" t="s">
        <v>719</v>
      </c>
      <c r="AP62" s="678" t="s">
        <v>719</v>
      </c>
      <c r="AQ62" s="678" t="s">
        <v>719</v>
      </c>
      <c r="AR62" s="678" t="s">
        <v>719</v>
      </c>
      <c r="AS62" s="678" t="s">
        <v>719</v>
      </c>
      <c r="AT62" s="678" t="s">
        <v>719</v>
      </c>
      <c r="AU62" s="678" t="s">
        <v>721</v>
      </c>
      <c r="AV62" s="177"/>
      <c r="AW62" s="678" t="s">
        <v>721</v>
      </c>
      <c r="AX62" s="678" t="s">
        <v>724</v>
      </c>
      <c r="AY62" s="678">
        <v>2729.02</v>
      </c>
      <c r="AZ62" s="678" t="s">
        <v>720</v>
      </c>
      <c r="BA62" s="678" t="s">
        <v>720</v>
      </c>
      <c r="BB62" s="678" t="s">
        <v>720</v>
      </c>
      <c r="BC62" s="678" t="s">
        <v>720</v>
      </c>
      <c r="BD62" s="678" t="s">
        <v>720</v>
      </c>
      <c r="BE62" s="678" t="s">
        <v>720</v>
      </c>
      <c r="BF62" s="678" t="s">
        <v>720</v>
      </c>
      <c r="BG62" s="678" t="s">
        <v>720</v>
      </c>
      <c r="BH62" s="678" t="s">
        <v>720</v>
      </c>
      <c r="BI62" s="678" t="s">
        <v>722</v>
      </c>
      <c r="BJ62" s="678" t="s">
        <v>722</v>
      </c>
      <c r="BK62" s="678" t="s">
        <v>722</v>
      </c>
      <c r="BL62" s="678" t="s">
        <v>722</v>
      </c>
      <c r="BM62" s="678" t="s">
        <v>722</v>
      </c>
      <c r="BN62" s="678" t="s">
        <v>722</v>
      </c>
      <c r="BO62" s="678" t="s">
        <v>722</v>
      </c>
      <c r="BP62" s="678" t="s">
        <v>722</v>
      </c>
      <c r="BQ62" s="678" t="s">
        <v>722</v>
      </c>
      <c r="BR62" s="678" t="s">
        <v>722</v>
      </c>
      <c r="BS62" s="678" t="s">
        <v>723</v>
      </c>
      <c r="BT62" s="678" t="s">
        <v>719</v>
      </c>
      <c r="BU62" s="678" t="s">
        <v>719</v>
      </c>
      <c r="BV62" s="678" t="s">
        <v>719</v>
      </c>
      <c r="BW62" s="678" t="s">
        <v>719</v>
      </c>
      <c r="BX62" s="678" t="s">
        <v>719</v>
      </c>
      <c r="BY62" s="678" t="s">
        <v>719</v>
      </c>
      <c r="BZ62" s="679"/>
      <c r="CA62" s="167"/>
    </row>
    <row r="63" spans="2:79" s="17" customFormat="1" ht="15.6">
      <c r="B63" s="272">
        <v>40</v>
      </c>
      <c r="C63" s="177" t="s">
        <v>709</v>
      </c>
      <c r="D63" s="177" t="s">
        <v>671</v>
      </c>
      <c r="E63" s="177" t="s">
        <v>703</v>
      </c>
      <c r="F63" s="177" t="s">
        <v>672</v>
      </c>
      <c r="G63" s="177" t="s">
        <v>29</v>
      </c>
      <c r="H63" s="177" t="s">
        <v>674</v>
      </c>
      <c r="I63" s="177">
        <v>2010</v>
      </c>
      <c r="J63" s="177" t="s">
        <v>710</v>
      </c>
      <c r="K63" s="177"/>
      <c r="L63" s="177" t="s">
        <v>711</v>
      </c>
      <c r="M63" s="177" t="s">
        <v>686</v>
      </c>
      <c r="N63" s="677">
        <v>1212</v>
      </c>
      <c r="O63" s="678" t="s">
        <v>719</v>
      </c>
      <c r="P63" s="678" t="s">
        <v>720</v>
      </c>
      <c r="Q63" s="177"/>
      <c r="R63" s="678" t="s">
        <v>719</v>
      </c>
      <c r="S63" s="678" t="s">
        <v>719</v>
      </c>
      <c r="T63" s="678">
        <v>475.51</v>
      </c>
      <c r="U63" s="678" t="s">
        <v>719</v>
      </c>
      <c r="V63" s="678" t="s">
        <v>719</v>
      </c>
      <c r="W63" s="678" t="s">
        <v>719</v>
      </c>
      <c r="X63" s="678" t="s">
        <v>719</v>
      </c>
      <c r="Y63" s="678" t="s">
        <v>719</v>
      </c>
      <c r="Z63" s="678" t="s">
        <v>719</v>
      </c>
      <c r="AA63" s="678" t="s">
        <v>719</v>
      </c>
      <c r="AB63" s="678" t="s">
        <v>719</v>
      </c>
      <c r="AC63" s="678" t="s">
        <v>719</v>
      </c>
      <c r="AD63" s="678" t="s">
        <v>719</v>
      </c>
      <c r="AE63" s="678" t="s">
        <v>719</v>
      </c>
      <c r="AF63" s="678" t="s">
        <v>719</v>
      </c>
      <c r="AG63" s="678" t="s">
        <v>719</v>
      </c>
      <c r="AH63" s="678" t="s">
        <v>719</v>
      </c>
      <c r="AI63" s="678" t="s">
        <v>719</v>
      </c>
      <c r="AJ63" s="678" t="s">
        <v>719</v>
      </c>
      <c r="AK63" s="678" t="s">
        <v>719</v>
      </c>
      <c r="AL63" s="678" t="s">
        <v>719</v>
      </c>
      <c r="AM63" s="678" t="s">
        <v>719</v>
      </c>
      <c r="AN63" s="678" t="s">
        <v>719</v>
      </c>
      <c r="AO63" s="678" t="s">
        <v>719</v>
      </c>
      <c r="AP63" s="678" t="s">
        <v>719</v>
      </c>
      <c r="AQ63" s="678" t="s">
        <v>719</v>
      </c>
      <c r="AR63" s="678" t="s">
        <v>719</v>
      </c>
      <c r="AS63" s="678" t="s">
        <v>719</v>
      </c>
      <c r="AT63" s="678" t="s">
        <v>719</v>
      </c>
      <c r="AU63" s="678" t="s">
        <v>721</v>
      </c>
      <c r="AV63" s="177"/>
      <c r="AW63" s="678" t="s">
        <v>721</v>
      </c>
      <c r="AX63" s="678" t="s">
        <v>724</v>
      </c>
      <c r="AY63" s="678">
        <v>1724.71</v>
      </c>
      <c r="AZ63" s="678" t="s">
        <v>720</v>
      </c>
      <c r="BA63" s="678" t="s">
        <v>720</v>
      </c>
      <c r="BB63" s="678" t="s">
        <v>720</v>
      </c>
      <c r="BC63" s="678" t="s">
        <v>720</v>
      </c>
      <c r="BD63" s="678" t="s">
        <v>720</v>
      </c>
      <c r="BE63" s="678" t="s">
        <v>720</v>
      </c>
      <c r="BF63" s="678" t="s">
        <v>720</v>
      </c>
      <c r="BG63" s="678" t="s">
        <v>720</v>
      </c>
      <c r="BH63" s="678" t="s">
        <v>720</v>
      </c>
      <c r="BI63" s="678" t="s">
        <v>722</v>
      </c>
      <c r="BJ63" s="678" t="s">
        <v>722</v>
      </c>
      <c r="BK63" s="678" t="s">
        <v>722</v>
      </c>
      <c r="BL63" s="678" t="s">
        <v>722</v>
      </c>
      <c r="BM63" s="678" t="s">
        <v>722</v>
      </c>
      <c r="BN63" s="678" t="s">
        <v>722</v>
      </c>
      <c r="BO63" s="678" t="s">
        <v>722</v>
      </c>
      <c r="BP63" s="678" t="s">
        <v>722</v>
      </c>
      <c r="BQ63" s="678" t="s">
        <v>722</v>
      </c>
      <c r="BR63" s="678" t="s">
        <v>722</v>
      </c>
      <c r="BS63" s="678" t="s">
        <v>723</v>
      </c>
      <c r="BT63" s="678" t="s">
        <v>719</v>
      </c>
      <c r="BU63" s="678" t="s">
        <v>719</v>
      </c>
      <c r="BV63" s="678" t="s">
        <v>719</v>
      </c>
      <c r="BW63" s="678" t="s">
        <v>719</v>
      </c>
      <c r="BX63" s="678" t="s">
        <v>719</v>
      </c>
      <c r="BY63" s="678" t="s">
        <v>719</v>
      </c>
      <c r="BZ63" s="679"/>
      <c r="CA63" s="167"/>
    </row>
    <row r="64" spans="2:79" s="17" customFormat="1" ht="15.6">
      <c r="B64" s="272">
        <v>41</v>
      </c>
      <c r="C64" s="177" t="s">
        <v>709</v>
      </c>
      <c r="D64" s="177" t="s">
        <v>679</v>
      </c>
      <c r="E64" s="177" t="s">
        <v>702</v>
      </c>
      <c r="F64" s="177" t="s">
        <v>672</v>
      </c>
      <c r="G64" s="177" t="s">
        <v>679</v>
      </c>
      <c r="H64" s="177" t="s">
        <v>674</v>
      </c>
      <c r="I64" s="177">
        <v>2013</v>
      </c>
      <c r="J64" s="177" t="s">
        <v>710</v>
      </c>
      <c r="K64" s="177"/>
      <c r="L64" s="177" t="s">
        <v>711</v>
      </c>
      <c r="M64" s="177" t="s">
        <v>689</v>
      </c>
      <c r="N64" s="177">
        <v>2</v>
      </c>
      <c r="O64" s="678" t="s">
        <v>719</v>
      </c>
      <c r="P64" s="678" t="s">
        <v>720</v>
      </c>
      <c r="Q64" s="177"/>
      <c r="R64" s="678" t="s">
        <v>719</v>
      </c>
      <c r="S64" s="678" t="s">
        <v>719</v>
      </c>
      <c r="T64" s="678">
        <v>2588.1799999999998</v>
      </c>
      <c r="U64" s="678" t="s">
        <v>719</v>
      </c>
      <c r="V64" s="678" t="s">
        <v>719</v>
      </c>
      <c r="W64" s="678" t="s">
        <v>719</v>
      </c>
      <c r="X64" s="678" t="s">
        <v>719</v>
      </c>
      <c r="Y64" s="678" t="s">
        <v>719</v>
      </c>
      <c r="Z64" s="678" t="s">
        <v>719</v>
      </c>
      <c r="AA64" s="678" t="s">
        <v>719</v>
      </c>
      <c r="AB64" s="678" t="s">
        <v>719</v>
      </c>
      <c r="AC64" s="678" t="s">
        <v>719</v>
      </c>
      <c r="AD64" s="678" t="s">
        <v>719</v>
      </c>
      <c r="AE64" s="678" t="s">
        <v>719</v>
      </c>
      <c r="AF64" s="678" t="s">
        <v>719</v>
      </c>
      <c r="AG64" s="678" t="s">
        <v>719</v>
      </c>
      <c r="AH64" s="678" t="s">
        <v>719</v>
      </c>
      <c r="AI64" s="678" t="s">
        <v>719</v>
      </c>
      <c r="AJ64" s="678" t="s">
        <v>719</v>
      </c>
      <c r="AK64" s="678" t="s">
        <v>719</v>
      </c>
      <c r="AL64" s="678" t="s">
        <v>719</v>
      </c>
      <c r="AM64" s="678" t="s">
        <v>719</v>
      </c>
      <c r="AN64" s="678" t="s">
        <v>719</v>
      </c>
      <c r="AO64" s="678" t="s">
        <v>719</v>
      </c>
      <c r="AP64" s="678" t="s">
        <v>719</v>
      </c>
      <c r="AQ64" s="678" t="s">
        <v>719</v>
      </c>
      <c r="AR64" s="678" t="s">
        <v>719</v>
      </c>
      <c r="AS64" s="678" t="s">
        <v>719</v>
      </c>
      <c r="AT64" s="678" t="s">
        <v>719</v>
      </c>
      <c r="AU64" s="678" t="s">
        <v>721</v>
      </c>
      <c r="AV64" s="177"/>
      <c r="AW64" s="678" t="s">
        <v>721</v>
      </c>
      <c r="AX64" s="678" t="s">
        <v>724</v>
      </c>
      <c r="AY64" s="678">
        <v>100173.6</v>
      </c>
      <c r="AZ64" s="678" t="s">
        <v>720</v>
      </c>
      <c r="BA64" s="678" t="s">
        <v>720</v>
      </c>
      <c r="BB64" s="678" t="s">
        <v>720</v>
      </c>
      <c r="BC64" s="678" t="s">
        <v>720</v>
      </c>
      <c r="BD64" s="678" t="s">
        <v>720</v>
      </c>
      <c r="BE64" s="678" t="s">
        <v>720</v>
      </c>
      <c r="BF64" s="678" t="s">
        <v>720</v>
      </c>
      <c r="BG64" s="678" t="s">
        <v>720</v>
      </c>
      <c r="BH64" s="678" t="s">
        <v>720</v>
      </c>
      <c r="BI64" s="678" t="s">
        <v>722</v>
      </c>
      <c r="BJ64" s="678" t="s">
        <v>722</v>
      </c>
      <c r="BK64" s="678" t="s">
        <v>722</v>
      </c>
      <c r="BL64" s="678" t="s">
        <v>722</v>
      </c>
      <c r="BM64" s="678" t="s">
        <v>722</v>
      </c>
      <c r="BN64" s="678" t="s">
        <v>722</v>
      </c>
      <c r="BO64" s="678" t="s">
        <v>722</v>
      </c>
      <c r="BP64" s="678" t="s">
        <v>722</v>
      </c>
      <c r="BQ64" s="678" t="s">
        <v>722</v>
      </c>
      <c r="BR64" s="678" t="s">
        <v>722</v>
      </c>
      <c r="BS64" s="678" t="s">
        <v>723</v>
      </c>
      <c r="BT64" s="678" t="s">
        <v>719</v>
      </c>
      <c r="BU64" s="678" t="s">
        <v>719</v>
      </c>
      <c r="BV64" s="678" t="s">
        <v>719</v>
      </c>
      <c r="BW64" s="678" t="s">
        <v>719</v>
      </c>
      <c r="BX64" s="678" t="s">
        <v>719</v>
      </c>
      <c r="BY64" s="678" t="s">
        <v>719</v>
      </c>
      <c r="BZ64" s="679"/>
      <c r="CA64" s="167"/>
    </row>
    <row r="65" spans="2:79" s="17" customFormat="1" ht="15.6">
      <c r="B65" s="272">
        <v>42</v>
      </c>
      <c r="C65" s="177" t="s">
        <v>210</v>
      </c>
      <c r="D65" s="177" t="s">
        <v>671</v>
      </c>
      <c r="E65" s="177" t="s">
        <v>1</v>
      </c>
      <c r="F65" s="177" t="s">
        <v>672</v>
      </c>
      <c r="G65" s="177" t="s">
        <v>29</v>
      </c>
      <c r="H65" s="177" t="s">
        <v>673</v>
      </c>
      <c r="I65" s="177">
        <v>2013</v>
      </c>
      <c r="J65" s="177" t="s">
        <v>710</v>
      </c>
      <c r="K65" s="177"/>
      <c r="L65" s="177" t="s">
        <v>711</v>
      </c>
      <c r="M65" s="177" t="s">
        <v>682</v>
      </c>
      <c r="N65" s="177">
        <v>1</v>
      </c>
      <c r="O65" s="678">
        <v>7.0000000000000007E-2</v>
      </c>
      <c r="P65" s="678">
        <v>521.61</v>
      </c>
      <c r="Q65" s="177"/>
      <c r="R65" s="678" t="s">
        <v>719</v>
      </c>
      <c r="S65" s="678" t="s">
        <v>719</v>
      </c>
      <c r="T65" s="678">
        <v>0.04</v>
      </c>
      <c r="U65" s="678">
        <v>0.04</v>
      </c>
      <c r="V65" s="678">
        <v>0.04</v>
      </c>
      <c r="W65" s="678">
        <v>0.04</v>
      </c>
      <c r="X65" s="678">
        <v>0.02</v>
      </c>
      <c r="Y65" s="678" t="s">
        <v>719</v>
      </c>
      <c r="Z65" s="678" t="s">
        <v>719</v>
      </c>
      <c r="AA65" s="678" t="s">
        <v>719</v>
      </c>
      <c r="AB65" s="678" t="s">
        <v>719</v>
      </c>
      <c r="AC65" s="678" t="s">
        <v>719</v>
      </c>
      <c r="AD65" s="678" t="s">
        <v>719</v>
      </c>
      <c r="AE65" s="678" t="s">
        <v>719</v>
      </c>
      <c r="AF65" s="678" t="s">
        <v>719</v>
      </c>
      <c r="AG65" s="678" t="s">
        <v>719</v>
      </c>
      <c r="AH65" s="678" t="s">
        <v>719</v>
      </c>
      <c r="AI65" s="678" t="s">
        <v>719</v>
      </c>
      <c r="AJ65" s="678" t="s">
        <v>719</v>
      </c>
      <c r="AK65" s="678" t="s">
        <v>719</v>
      </c>
      <c r="AL65" s="678" t="s">
        <v>719</v>
      </c>
      <c r="AM65" s="678" t="s">
        <v>719</v>
      </c>
      <c r="AN65" s="678" t="s">
        <v>719</v>
      </c>
      <c r="AO65" s="678" t="s">
        <v>719</v>
      </c>
      <c r="AP65" s="678" t="s">
        <v>719</v>
      </c>
      <c r="AQ65" s="678" t="s">
        <v>719</v>
      </c>
      <c r="AR65" s="678" t="s">
        <v>719</v>
      </c>
      <c r="AS65" s="678" t="s">
        <v>719</v>
      </c>
      <c r="AT65" s="678" t="s">
        <v>719</v>
      </c>
      <c r="AU65" s="678" t="s">
        <v>721</v>
      </c>
      <c r="AV65" s="177"/>
      <c r="AW65" s="678" t="s">
        <v>721</v>
      </c>
      <c r="AX65" s="678" t="s">
        <v>724</v>
      </c>
      <c r="AY65" s="678">
        <v>247.24</v>
      </c>
      <c r="AZ65" s="678">
        <v>247.24</v>
      </c>
      <c r="BA65" s="678">
        <v>247.24</v>
      </c>
      <c r="BB65" s="678">
        <v>247.24</v>
      </c>
      <c r="BC65" s="678">
        <v>133.55000000000001</v>
      </c>
      <c r="BD65" s="678" t="s">
        <v>720</v>
      </c>
      <c r="BE65" s="678" t="s">
        <v>720</v>
      </c>
      <c r="BF65" s="678" t="s">
        <v>720</v>
      </c>
      <c r="BG65" s="678" t="s">
        <v>720</v>
      </c>
      <c r="BH65" s="678" t="s">
        <v>720</v>
      </c>
      <c r="BI65" s="678" t="s">
        <v>722</v>
      </c>
      <c r="BJ65" s="678" t="s">
        <v>722</v>
      </c>
      <c r="BK65" s="678" t="s">
        <v>722</v>
      </c>
      <c r="BL65" s="678" t="s">
        <v>722</v>
      </c>
      <c r="BM65" s="678" t="s">
        <v>722</v>
      </c>
      <c r="BN65" s="678" t="s">
        <v>722</v>
      </c>
      <c r="BO65" s="678" t="s">
        <v>722</v>
      </c>
      <c r="BP65" s="678" t="s">
        <v>722</v>
      </c>
      <c r="BQ65" s="678" t="s">
        <v>722</v>
      </c>
      <c r="BR65" s="678" t="s">
        <v>722</v>
      </c>
      <c r="BS65" s="678" t="s">
        <v>723</v>
      </c>
      <c r="BT65" s="678" t="s">
        <v>719</v>
      </c>
      <c r="BU65" s="678" t="s">
        <v>719</v>
      </c>
      <c r="BV65" s="678" t="s">
        <v>719</v>
      </c>
      <c r="BW65" s="678" t="s">
        <v>719</v>
      </c>
      <c r="BX65" s="678" t="s">
        <v>719</v>
      </c>
      <c r="BY65" s="678" t="s">
        <v>719</v>
      </c>
      <c r="BZ65" s="679"/>
      <c r="CA65" s="167"/>
    </row>
    <row r="66" spans="2:79" s="17" customFormat="1" ht="15.6">
      <c r="B66" s="272">
        <v>43</v>
      </c>
      <c r="C66" s="177" t="s">
        <v>210</v>
      </c>
      <c r="D66" s="177" t="s">
        <v>671</v>
      </c>
      <c r="E66" s="177" t="s">
        <v>708</v>
      </c>
      <c r="F66" s="177" t="s">
        <v>672</v>
      </c>
      <c r="G66" s="177" t="s">
        <v>29</v>
      </c>
      <c r="H66" s="177" t="s">
        <v>673</v>
      </c>
      <c r="I66" s="177">
        <v>2012</v>
      </c>
      <c r="J66" s="177" t="s">
        <v>710</v>
      </c>
      <c r="K66" s="177"/>
      <c r="L66" s="177" t="s">
        <v>717</v>
      </c>
      <c r="M66" s="177" t="s">
        <v>718</v>
      </c>
      <c r="N66" s="177">
        <v>1</v>
      </c>
      <c r="O66" s="678">
        <v>0.38</v>
      </c>
      <c r="P66" s="678">
        <v>687.85</v>
      </c>
      <c r="Q66" s="177"/>
      <c r="R66" s="678" t="s">
        <v>719</v>
      </c>
      <c r="S66" s="678">
        <v>0.17</v>
      </c>
      <c r="T66" s="678">
        <v>0.17</v>
      </c>
      <c r="U66" s="678">
        <v>0.17</v>
      </c>
      <c r="V66" s="678">
        <v>0.17</v>
      </c>
      <c r="W66" s="678">
        <v>0.17</v>
      </c>
      <c r="X66" s="678">
        <v>0.17</v>
      </c>
      <c r="Y66" s="678">
        <v>0.17</v>
      </c>
      <c r="Z66" s="678">
        <v>0.17</v>
      </c>
      <c r="AA66" s="678">
        <v>0.17</v>
      </c>
      <c r="AB66" s="678">
        <v>0.17</v>
      </c>
      <c r="AC66" s="678">
        <v>0.17</v>
      </c>
      <c r="AD66" s="678">
        <v>0.17</v>
      </c>
      <c r="AE66" s="678">
        <v>0.17</v>
      </c>
      <c r="AF66" s="678">
        <v>0.17</v>
      </c>
      <c r="AG66" s="678">
        <v>0.17</v>
      </c>
      <c r="AH66" s="678">
        <v>0.17</v>
      </c>
      <c r="AI66" s="678">
        <v>0.17</v>
      </c>
      <c r="AJ66" s="678">
        <v>0.17</v>
      </c>
      <c r="AK66" s="678">
        <v>0.17</v>
      </c>
      <c r="AL66" s="678">
        <v>0.14000000000000001</v>
      </c>
      <c r="AM66" s="678" t="s">
        <v>719</v>
      </c>
      <c r="AN66" s="678" t="s">
        <v>719</v>
      </c>
      <c r="AO66" s="678" t="s">
        <v>719</v>
      </c>
      <c r="AP66" s="678" t="s">
        <v>719</v>
      </c>
      <c r="AQ66" s="678" t="s">
        <v>719</v>
      </c>
      <c r="AR66" s="678" t="s">
        <v>719</v>
      </c>
      <c r="AS66" s="678" t="s">
        <v>719</v>
      </c>
      <c r="AT66" s="678" t="s">
        <v>719</v>
      </c>
      <c r="AU66" s="678" t="s">
        <v>721</v>
      </c>
      <c r="AV66" s="177"/>
      <c r="AW66" s="678" t="s">
        <v>721</v>
      </c>
      <c r="AX66" s="678">
        <v>335.55</v>
      </c>
      <c r="AY66" s="678">
        <v>335.55</v>
      </c>
      <c r="AZ66" s="678">
        <v>335.55</v>
      </c>
      <c r="BA66" s="678">
        <v>335.55</v>
      </c>
      <c r="BB66" s="678">
        <v>335.55</v>
      </c>
      <c r="BC66" s="678">
        <v>335.55</v>
      </c>
      <c r="BD66" s="678">
        <v>335.55</v>
      </c>
      <c r="BE66" s="678">
        <v>335.55</v>
      </c>
      <c r="BF66" s="678">
        <v>335.55</v>
      </c>
      <c r="BG66" s="678">
        <v>335.55</v>
      </c>
      <c r="BH66" s="678">
        <v>335.55</v>
      </c>
      <c r="BI66" s="678">
        <v>335.55</v>
      </c>
      <c r="BJ66" s="678">
        <v>335.55</v>
      </c>
      <c r="BK66" s="678">
        <v>335.55</v>
      </c>
      <c r="BL66" s="678">
        <v>335.55</v>
      </c>
      <c r="BM66" s="678">
        <v>335.55</v>
      </c>
      <c r="BN66" s="678">
        <v>335.55</v>
      </c>
      <c r="BO66" s="678">
        <v>335.55</v>
      </c>
      <c r="BP66" s="678">
        <v>312.31</v>
      </c>
      <c r="BQ66" s="678" t="s">
        <v>722</v>
      </c>
      <c r="BR66" s="678" t="s">
        <v>722</v>
      </c>
      <c r="BS66" s="678" t="s">
        <v>723</v>
      </c>
      <c r="BT66" s="678" t="s">
        <v>719</v>
      </c>
      <c r="BU66" s="678" t="s">
        <v>719</v>
      </c>
      <c r="BV66" s="678" t="s">
        <v>719</v>
      </c>
      <c r="BW66" s="678" t="s">
        <v>719</v>
      </c>
      <c r="BX66" s="678" t="s">
        <v>719</v>
      </c>
      <c r="BY66" s="678" t="s">
        <v>719</v>
      </c>
      <c r="BZ66" s="679"/>
      <c r="CA66" s="167"/>
    </row>
    <row r="67" spans="2:79" s="17" customFormat="1" ht="15.6">
      <c r="B67" s="272">
        <v>44</v>
      </c>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4"/>
      <c r="CA67" s="167"/>
    </row>
    <row r="68" spans="2:79" s="17" customFormat="1" ht="15.6">
      <c r="B68" s="273" t="s">
        <v>492</v>
      </c>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7"/>
      <c r="CA68" s="167"/>
    </row>
  </sheetData>
  <mergeCells count="1">
    <mergeCell ref="B22:B23"/>
  </mergeCells>
  <hyperlinks>
    <hyperlink ref="H18" location="Table_4_c.__2013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topLeftCell="A9" zoomScale="80" zoomScaleNormal="80" workbookViewId="0">
      <pane xSplit="9" ySplit="15" topLeftCell="S63"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7" width="9.109375" style="12"/>
    <col min="8" max="8" width="14.5546875" style="12" customWidth="1"/>
    <col min="9" max="9" width="13.66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20" width="9.44140625" style="12" bestFit="1" customWidth="1"/>
    <col min="21" max="21" width="12.44140625" style="12" bestFit="1" customWidth="1"/>
    <col min="22" max="38" width="11.33203125" style="12" bestFit="1" customWidth="1"/>
    <col min="39" max="43" width="9.44140625" style="12" bestFit="1" customWidth="1"/>
    <col min="44" max="48" width="9.109375" style="12"/>
    <col min="49" max="49" width="13.33203125" style="681" customWidth="1"/>
    <col min="50" max="51" width="16.6640625" style="681" bestFit="1" customWidth="1"/>
    <col min="52" max="63" width="18.5546875" style="681" bestFit="1" customWidth="1"/>
    <col min="64" max="74" width="16.6640625" style="681" bestFit="1" customWidth="1"/>
    <col min="75" max="78" width="6.33203125" style="681"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row>
    <row r="16" spans="2:79" ht="27" customHeight="1" thickBot="1">
      <c r="B16" s="92"/>
      <c r="C16" s="645" t="s">
        <v>623</v>
      </c>
      <c r="D16" s="639"/>
      <c r="E16" s="17"/>
      <c r="CA16" s="12"/>
    </row>
    <row r="17" spans="2:79" ht="13.5" customHeight="1">
      <c r="D17" s="92"/>
    </row>
    <row r="18" spans="2:79" ht="24.75" customHeight="1">
      <c r="B18" s="195" t="s">
        <v>577</v>
      </c>
      <c r="D18" s="92"/>
      <c r="H18" s="615" t="s">
        <v>597</v>
      </c>
    </row>
    <row r="19" spans="2:79" ht="24.75" customHeight="1">
      <c r="B19" s="650" t="s">
        <v>526</v>
      </c>
      <c r="C19" s="639"/>
      <c r="D19" s="639"/>
      <c r="E19" s="639"/>
      <c r="F19" s="639"/>
      <c r="G19" s="639"/>
      <c r="H19" s="639"/>
      <c r="I19" s="639"/>
      <c r="J19" s="639"/>
      <c r="K19" s="639"/>
      <c r="L19" s="639"/>
      <c r="M19" s="639"/>
      <c r="N19" s="639"/>
      <c r="O19" s="639"/>
      <c r="P19" s="639"/>
    </row>
    <row r="20" spans="2:79" ht="24.75" customHeight="1">
      <c r="B20" s="650" t="s">
        <v>527</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682" t="s">
        <v>491</v>
      </c>
      <c r="AX22" s="683"/>
      <c r="AY22" s="683"/>
      <c r="AZ22" s="683"/>
      <c r="BA22" s="683"/>
      <c r="BB22" s="683"/>
      <c r="BC22" s="683"/>
      <c r="BD22" s="683"/>
      <c r="BE22" s="683"/>
      <c r="BF22" s="683"/>
      <c r="BG22" s="683"/>
      <c r="BH22" s="683"/>
      <c r="BI22" s="683"/>
      <c r="BJ22" s="683"/>
      <c r="BK22" s="683"/>
      <c r="BL22" s="683"/>
      <c r="BM22" s="683"/>
      <c r="BN22" s="683"/>
      <c r="BO22" s="683"/>
      <c r="BP22" s="683"/>
      <c r="BQ22" s="683"/>
      <c r="BR22" s="683"/>
      <c r="BS22" s="683"/>
      <c r="BT22" s="683"/>
      <c r="BU22" s="683"/>
      <c r="BV22" s="683"/>
      <c r="BW22" s="683"/>
      <c r="BX22" s="683"/>
      <c r="BY22" s="683"/>
      <c r="BZ22" s="684"/>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685">
        <v>2011</v>
      </c>
      <c r="AX23" s="685">
        <v>2012</v>
      </c>
      <c r="AY23" s="685">
        <v>2013</v>
      </c>
      <c r="AZ23" s="685">
        <v>2014</v>
      </c>
      <c r="BA23" s="685">
        <v>2015</v>
      </c>
      <c r="BB23" s="685">
        <v>2016</v>
      </c>
      <c r="BC23" s="685">
        <v>2017</v>
      </c>
      <c r="BD23" s="685">
        <v>2018</v>
      </c>
      <c r="BE23" s="685">
        <v>2019</v>
      </c>
      <c r="BF23" s="685">
        <v>2020</v>
      </c>
      <c r="BG23" s="685">
        <v>2021</v>
      </c>
      <c r="BH23" s="685">
        <v>2022</v>
      </c>
      <c r="BI23" s="685">
        <v>2023</v>
      </c>
      <c r="BJ23" s="685">
        <v>2024</v>
      </c>
      <c r="BK23" s="685">
        <v>2025</v>
      </c>
      <c r="BL23" s="685">
        <v>2026</v>
      </c>
      <c r="BM23" s="685">
        <v>2027</v>
      </c>
      <c r="BN23" s="685">
        <v>2028</v>
      </c>
      <c r="BO23" s="685">
        <v>2029</v>
      </c>
      <c r="BP23" s="685">
        <v>2030</v>
      </c>
      <c r="BQ23" s="685">
        <v>2031</v>
      </c>
      <c r="BR23" s="685">
        <v>2032</v>
      </c>
      <c r="BS23" s="685">
        <v>2033</v>
      </c>
      <c r="BT23" s="685">
        <v>2034</v>
      </c>
      <c r="BU23" s="685">
        <v>2035</v>
      </c>
      <c r="BV23" s="685">
        <v>2036</v>
      </c>
      <c r="BW23" s="685">
        <v>2037</v>
      </c>
      <c r="BX23" s="685">
        <v>2038</v>
      </c>
      <c r="BY23" s="685">
        <v>2039</v>
      </c>
      <c r="BZ23" s="685">
        <v>2040</v>
      </c>
      <c r="CA23" s="268"/>
    </row>
    <row r="24" spans="2:79" s="17" customFormat="1" ht="15.6">
      <c r="B24" s="272">
        <v>1</v>
      </c>
      <c r="C24" s="177" t="s">
        <v>210</v>
      </c>
      <c r="D24" s="177" t="s">
        <v>675</v>
      </c>
      <c r="E24" s="177" t="s">
        <v>23</v>
      </c>
      <c r="F24" s="177" t="s">
        <v>672</v>
      </c>
      <c r="G24" s="177" t="s">
        <v>730</v>
      </c>
      <c r="H24" s="177" t="s">
        <v>673</v>
      </c>
      <c r="I24" s="177">
        <v>2014</v>
      </c>
      <c r="J24" s="177" t="s">
        <v>710</v>
      </c>
      <c r="K24" s="177"/>
      <c r="L24" s="177" t="s">
        <v>731</v>
      </c>
      <c r="M24" s="177" t="s">
        <v>700</v>
      </c>
      <c r="N24" s="678">
        <v>2</v>
      </c>
      <c r="O24" s="678">
        <v>132.5</v>
      </c>
      <c r="P24" s="678">
        <v>157250.21249999999</v>
      </c>
      <c r="Q24" s="177"/>
      <c r="R24" s="678" t="s">
        <v>734</v>
      </c>
      <c r="S24" s="678" t="s">
        <v>734</v>
      </c>
      <c r="T24" s="678" t="s">
        <v>735</v>
      </c>
      <c r="U24" s="678">
        <v>132.5</v>
      </c>
      <c r="V24" s="678">
        <v>132.5</v>
      </c>
      <c r="W24" s="678">
        <v>132.5</v>
      </c>
      <c r="X24" s="678" t="s">
        <v>734</v>
      </c>
      <c r="Y24" s="678" t="s">
        <v>734</v>
      </c>
      <c r="Z24" s="678" t="s">
        <v>734</v>
      </c>
      <c r="AA24" s="678" t="s">
        <v>734</v>
      </c>
      <c r="AB24" s="678" t="s">
        <v>734</v>
      </c>
      <c r="AC24" s="678" t="s">
        <v>734</v>
      </c>
      <c r="AD24" s="678" t="s">
        <v>734</v>
      </c>
      <c r="AE24" s="678" t="s">
        <v>734</v>
      </c>
      <c r="AF24" s="678" t="s">
        <v>734</v>
      </c>
      <c r="AG24" s="678" t="s">
        <v>734</v>
      </c>
      <c r="AH24" s="678" t="s">
        <v>734</v>
      </c>
      <c r="AI24" s="678" t="s">
        <v>734</v>
      </c>
      <c r="AJ24" s="678" t="s">
        <v>734</v>
      </c>
      <c r="AK24" s="678" t="s">
        <v>734</v>
      </c>
      <c r="AL24" s="678" t="s">
        <v>734</v>
      </c>
      <c r="AM24" s="678" t="s">
        <v>734</v>
      </c>
      <c r="AN24" s="678" t="s">
        <v>734</v>
      </c>
      <c r="AO24" s="678" t="s">
        <v>719</v>
      </c>
      <c r="AP24" s="678" t="s">
        <v>736</v>
      </c>
      <c r="AQ24" s="678" t="s">
        <v>736</v>
      </c>
      <c r="AR24" s="678" t="s">
        <v>737</v>
      </c>
      <c r="AS24" s="678" t="s">
        <v>737</v>
      </c>
      <c r="AT24" s="678" t="s">
        <v>737</v>
      </c>
      <c r="AU24" s="678" t="s">
        <v>737</v>
      </c>
      <c r="AV24" s="177"/>
      <c r="AW24" s="678" t="s">
        <v>734</v>
      </c>
      <c r="AX24" s="678" t="s">
        <v>738</v>
      </c>
      <c r="AY24" s="678" t="s">
        <v>738</v>
      </c>
      <c r="AZ24" s="678">
        <v>157250.21</v>
      </c>
      <c r="BA24" s="678">
        <v>157250.21</v>
      </c>
      <c r="BB24" s="678">
        <v>157250.21</v>
      </c>
      <c r="BC24" s="678" t="s">
        <v>739</v>
      </c>
      <c r="BD24" s="678" t="s">
        <v>739</v>
      </c>
      <c r="BE24" s="678" t="s">
        <v>739</v>
      </c>
      <c r="BF24" s="678" t="s">
        <v>739</v>
      </c>
      <c r="BG24" s="678" t="s">
        <v>739</v>
      </c>
      <c r="BH24" s="678" t="s">
        <v>739</v>
      </c>
      <c r="BI24" s="678" t="s">
        <v>739</v>
      </c>
      <c r="BJ24" s="678" t="s">
        <v>739</v>
      </c>
      <c r="BK24" s="678" t="s">
        <v>739</v>
      </c>
      <c r="BL24" s="678" t="s">
        <v>738</v>
      </c>
      <c r="BM24" s="678" t="s">
        <v>738</v>
      </c>
      <c r="BN24" s="678" t="s">
        <v>738</v>
      </c>
      <c r="BO24" s="678" t="s">
        <v>738</v>
      </c>
      <c r="BP24" s="678" t="s">
        <v>738</v>
      </c>
      <c r="BQ24" s="678" t="s">
        <v>738</v>
      </c>
      <c r="BR24" s="678" t="s">
        <v>738</v>
      </c>
      <c r="BS24" s="678" t="s">
        <v>738</v>
      </c>
      <c r="BT24" s="678" t="s">
        <v>738</v>
      </c>
      <c r="BU24" s="678" t="s">
        <v>738</v>
      </c>
      <c r="BV24" s="678" t="s">
        <v>738</v>
      </c>
      <c r="BW24" s="678" t="s">
        <v>737</v>
      </c>
      <c r="BX24" s="678" t="s">
        <v>737</v>
      </c>
      <c r="BY24" s="678" t="s">
        <v>737</v>
      </c>
      <c r="BZ24" s="679" t="s">
        <v>737</v>
      </c>
      <c r="CA24" s="167"/>
    </row>
    <row r="25" spans="2:79" s="17" customFormat="1" ht="15.6">
      <c r="B25" s="272">
        <v>2</v>
      </c>
      <c r="C25" s="177" t="s">
        <v>210</v>
      </c>
      <c r="D25" s="177" t="s">
        <v>675</v>
      </c>
      <c r="E25" s="177" t="s">
        <v>21</v>
      </c>
      <c r="F25" s="177" t="s">
        <v>672</v>
      </c>
      <c r="G25" s="177" t="s">
        <v>730</v>
      </c>
      <c r="H25" s="177" t="s">
        <v>673</v>
      </c>
      <c r="I25" s="177">
        <v>2014</v>
      </c>
      <c r="J25" s="177" t="s">
        <v>710</v>
      </c>
      <c r="K25" s="177"/>
      <c r="L25" s="177" t="s">
        <v>731</v>
      </c>
      <c r="M25" s="177" t="s">
        <v>690</v>
      </c>
      <c r="N25" s="678">
        <v>991</v>
      </c>
      <c r="O25" s="678">
        <v>852.48254150000002</v>
      </c>
      <c r="P25" s="678">
        <v>2940239.91</v>
      </c>
      <c r="Q25" s="177"/>
      <c r="R25" s="678" t="s">
        <v>734</v>
      </c>
      <c r="S25" s="678" t="s">
        <v>734</v>
      </c>
      <c r="T25" s="678" t="s">
        <v>735</v>
      </c>
      <c r="U25" s="678">
        <v>852.48</v>
      </c>
      <c r="V25" s="678">
        <v>846.64</v>
      </c>
      <c r="W25" s="678">
        <v>789.11</v>
      </c>
      <c r="X25" s="678">
        <v>497</v>
      </c>
      <c r="Y25" s="678">
        <v>497</v>
      </c>
      <c r="Z25" s="678">
        <v>497</v>
      </c>
      <c r="AA25" s="678">
        <v>497</v>
      </c>
      <c r="AB25" s="678">
        <v>497</v>
      </c>
      <c r="AC25" s="678">
        <v>497</v>
      </c>
      <c r="AD25" s="678">
        <v>497</v>
      </c>
      <c r="AE25" s="678">
        <v>487.67</v>
      </c>
      <c r="AF25" s="678">
        <v>198.42</v>
      </c>
      <c r="AG25" s="678" t="s">
        <v>734</v>
      </c>
      <c r="AH25" s="678" t="s">
        <v>734</v>
      </c>
      <c r="AI25" s="678" t="s">
        <v>734</v>
      </c>
      <c r="AJ25" s="678" t="s">
        <v>734</v>
      </c>
      <c r="AK25" s="678" t="s">
        <v>734</v>
      </c>
      <c r="AL25" s="678" t="s">
        <v>734</v>
      </c>
      <c r="AM25" s="678" t="s">
        <v>734</v>
      </c>
      <c r="AN25" s="678" t="s">
        <v>734</v>
      </c>
      <c r="AO25" s="678" t="s">
        <v>719</v>
      </c>
      <c r="AP25" s="678" t="s">
        <v>736</v>
      </c>
      <c r="AQ25" s="678" t="s">
        <v>736</v>
      </c>
      <c r="AR25" s="678" t="s">
        <v>737</v>
      </c>
      <c r="AS25" s="678" t="s">
        <v>737</v>
      </c>
      <c r="AT25" s="678" t="s">
        <v>737</v>
      </c>
      <c r="AU25" s="678" t="s">
        <v>737</v>
      </c>
      <c r="AV25" s="177"/>
      <c r="AW25" s="678" t="s">
        <v>734</v>
      </c>
      <c r="AX25" s="678" t="s">
        <v>738</v>
      </c>
      <c r="AY25" s="678" t="s">
        <v>738</v>
      </c>
      <c r="AZ25" s="678">
        <v>2940239.91</v>
      </c>
      <c r="BA25" s="678">
        <v>2919374.23</v>
      </c>
      <c r="BB25" s="678">
        <v>2709943.37</v>
      </c>
      <c r="BC25" s="678">
        <v>1775114.74</v>
      </c>
      <c r="BD25" s="678">
        <v>1775114.74</v>
      </c>
      <c r="BE25" s="678">
        <v>1775114.74</v>
      </c>
      <c r="BF25" s="678">
        <v>1775114.74</v>
      </c>
      <c r="BG25" s="678">
        <v>1775114.74</v>
      </c>
      <c r="BH25" s="678">
        <v>1775114.74</v>
      </c>
      <c r="BI25" s="678">
        <v>1775114.74</v>
      </c>
      <c r="BJ25" s="678">
        <v>1689166.06</v>
      </c>
      <c r="BK25" s="678">
        <v>647250.85</v>
      </c>
      <c r="BL25" s="678" t="s">
        <v>738</v>
      </c>
      <c r="BM25" s="678" t="s">
        <v>738</v>
      </c>
      <c r="BN25" s="678" t="s">
        <v>738</v>
      </c>
      <c r="BO25" s="678" t="s">
        <v>738</v>
      </c>
      <c r="BP25" s="678" t="s">
        <v>738</v>
      </c>
      <c r="BQ25" s="678" t="s">
        <v>738</v>
      </c>
      <c r="BR25" s="678" t="s">
        <v>738</v>
      </c>
      <c r="BS25" s="678" t="s">
        <v>738</v>
      </c>
      <c r="BT25" s="678" t="s">
        <v>738</v>
      </c>
      <c r="BU25" s="678" t="s">
        <v>738</v>
      </c>
      <c r="BV25" s="678" t="s">
        <v>738</v>
      </c>
      <c r="BW25" s="678" t="s">
        <v>737</v>
      </c>
      <c r="BX25" s="678" t="s">
        <v>737</v>
      </c>
      <c r="BY25" s="678" t="s">
        <v>737</v>
      </c>
      <c r="BZ25" s="679" t="s">
        <v>737</v>
      </c>
      <c r="CA25" s="167"/>
    </row>
    <row r="26" spans="2:79" s="17" customFormat="1" ht="16.5" customHeight="1">
      <c r="B26" s="272">
        <v>3</v>
      </c>
      <c r="C26" s="177" t="s">
        <v>210</v>
      </c>
      <c r="D26" s="177" t="s">
        <v>675</v>
      </c>
      <c r="E26" s="177" t="s">
        <v>20</v>
      </c>
      <c r="F26" s="177" t="s">
        <v>672</v>
      </c>
      <c r="G26" s="177" t="s">
        <v>730</v>
      </c>
      <c r="H26" s="177" t="s">
        <v>673</v>
      </c>
      <c r="I26" s="177">
        <v>2011</v>
      </c>
      <c r="J26" s="177" t="s">
        <v>710</v>
      </c>
      <c r="K26" s="177"/>
      <c r="L26" s="177" t="s">
        <v>731</v>
      </c>
      <c r="M26" s="177" t="s">
        <v>712</v>
      </c>
      <c r="N26" s="678">
        <v>1</v>
      </c>
      <c r="O26" s="678">
        <v>2.4677522540000001</v>
      </c>
      <c r="P26" s="678">
        <v>48881.624759999999</v>
      </c>
      <c r="Q26" s="177"/>
      <c r="R26" s="678">
        <v>2.4700000000000002</v>
      </c>
      <c r="S26" s="678">
        <v>2.4700000000000002</v>
      </c>
      <c r="T26" s="678">
        <v>2.4700000000000002</v>
      </c>
      <c r="U26" s="678">
        <v>2.4700000000000002</v>
      </c>
      <c r="V26" s="678" t="s">
        <v>735</v>
      </c>
      <c r="W26" s="678" t="s">
        <v>734</v>
      </c>
      <c r="X26" s="678" t="s">
        <v>734</v>
      </c>
      <c r="Y26" s="678" t="s">
        <v>734</v>
      </c>
      <c r="Z26" s="678" t="s">
        <v>734</v>
      </c>
      <c r="AA26" s="678" t="s">
        <v>734</v>
      </c>
      <c r="AB26" s="678" t="s">
        <v>734</v>
      </c>
      <c r="AC26" s="678" t="s">
        <v>734</v>
      </c>
      <c r="AD26" s="678" t="s">
        <v>734</v>
      </c>
      <c r="AE26" s="678" t="s">
        <v>734</v>
      </c>
      <c r="AF26" s="678" t="s">
        <v>734</v>
      </c>
      <c r="AG26" s="678" t="s">
        <v>734</v>
      </c>
      <c r="AH26" s="678" t="s">
        <v>734</v>
      </c>
      <c r="AI26" s="678" t="s">
        <v>734</v>
      </c>
      <c r="AJ26" s="678" t="s">
        <v>734</v>
      </c>
      <c r="AK26" s="678" t="s">
        <v>734</v>
      </c>
      <c r="AL26" s="678" t="s">
        <v>734</v>
      </c>
      <c r="AM26" s="678" t="s">
        <v>734</v>
      </c>
      <c r="AN26" s="678" t="s">
        <v>734</v>
      </c>
      <c r="AO26" s="678" t="s">
        <v>719</v>
      </c>
      <c r="AP26" s="678" t="s">
        <v>736</v>
      </c>
      <c r="AQ26" s="678" t="s">
        <v>736</v>
      </c>
      <c r="AR26" s="678" t="s">
        <v>737</v>
      </c>
      <c r="AS26" s="678" t="s">
        <v>737</v>
      </c>
      <c r="AT26" s="678" t="s">
        <v>737</v>
      </c>
      <c r="AU26" s="678" t="s">
        <v>737</v>
      </c>
      <c r="AV26" s="177"/>
      <c r="AW26" s="678">
        <v>12220.41</v>
      </c>
      <c r="AX26" s="678">
        <v>12220.41</v>
      </c>
      <c r="AY26" s="678">
        <v>12220.41</v>
      </c>
      <c r="AZ26" s="678">
        <v>12220.41</v>
      </c>
      <c r="BA26" s="678" t="s">
        <v>739</v>
      </c>
      <c r="BB26" s="678" t="s">
        <v>739</v>
      </c>
      <c r="BC26" s="678" t="s">
        <v>739</v>
      </c>
      <c r="BD26" s="678" t="s">
        <v>739</v>
      </c>
      <c r="BE26" s="678" t="s">
        <v>739</v>
      </c>
      <c r="BF26" s="678" t="s">
        <v>739</v>
      </c>
      <c r="BG26" s="678" t="s">
        <v>739</v>
      </c>
      <c r="BH26" s="678" t="s">
        <v>739</v>
      </c>
      <c r="BI26" s="678" t="s">
        <v>739</v>
      </c>
      <c r="BJ26" s="678" t="s">
        <v>739</v>
      </c>
      <c r="BK26" s="678" t="s">
        <v>739</v>
      </c>
      <c r="BL26" s="678" t="s">
        <v>738</v>
      </c>
      <c r="BM26" s="678" t="s">
        <v>738</v>
      </c>
      <c r="BN26" s="678" t="s">
        <v>738</v>
      </c>
      <c r="BO26" s="678" t="s">
        <v>738</v>
      </c>
      <c r="BP26" s="678" t="s">
        <v>738</v>
      </c>
      <c r="BQ26" s="678" t="s">
        <v>738</v>
      </c>
      <c r="BR26" s="678" t="s">
        <v>738</v>
      </c>
      <c r="BS26" s="678" t="s">
        <v>738</v>
      </c>
      <c r="BT26" s="678" t="s">
        <v>738</v>
      </c>
      <c r="BU26" s="678" t="s">
        <v>738</v>
      </c>
      <c r="BV26" s="678" t="s">
        <v>738</v>
      </c>
      <c r="BW26" s="678" t="s">
        <v>737</v>
      </c>
      <c r="BX26" s="678" t="s">
        <v>737</v>
      </c>
      <c r="BY26" s="678" t="s">
        <v>737</v>
      </c>
      <c r="BZ26" s="679" t="s">
        <v>737</v>
      </c>
      <c r="CA26" s="167"/>
    </row>
    <row r="27" spans="2:79" s="17" customFormat="1" ht="15.6">
      <c r="B27" s="272">
        <v>4</v>
      </c>
      <c r="C27" s="177" t="s">
        <v>210</v>
      </c>
      <c r="D27" s="177" t="s">
        <v>675</v>
      </c>
      <c r="E27" s="275" t="s">
        <v>20</v>
      </c>
      <c r="F27" s="177" t="s">
        <v>672</v>
      </c>
      <c r="G27" s="177" t="s">
        <v>730</v>
      </c>
      <c r="H27" s="177" t="s">
        <v>673</v>
      </c>
      <c r="I27" s="177">
        <v>2012</v>
      </c>
      <c r="J27" s="177" t="s">
        <v>710</v>
      </c>
      <c r="K27" s="177"/>
      <c r="L27" s="177" t="s">
        <v>731</v>
      </c>
      <c r="M27" s="177" t="s">
        <v>712</v>
      </c>
      <c r="N27" s="678">
        <v>1</v>
      </c>
      <c r="O27" s="678">
        <v>0.172466273</v>
      </c>
      <c r="P27" s="678">
        <v>2562.1792879999998</v>
      </c>
      <c r="Q27" s="177"/>
      <c r="R27" s="678" t="s">
        <v>734</v>
      </c>
      <c r="S27" s="678">
        <v>0.17</v>
      </c>
      <c r="T27" s="678">
        <v>0.17</v>
      </c>
      <c r="U27" s="678">
        <v>0.17</v>
      </c>
      <c r="V27" s="678">
        <v>0.17</v>
      </c>
      <c r="W27" s="678" t="s">
        <v>734</v>
      </c>
      <c r="X27" s="678" t="s">
        <v>734</v>
      </c>
      <c r="Y27" s="678" t="s">
        <v>734</v>
      </c>
      <c r="Z27" s="678" t="s">
        <v>734</v>
      </c>
      <c r="AA27" s="678" t="s">
        <v>734</v>
      </c>
      <c r="AB27" s="678" t="s">
        <v>734</v>
      </c>
      <c r="AC27" s="678" t="s">
        <v>734</v>
      </c>
      <c r="AD27" s="678" t="s">
        <v>734</v>
      </c>
      <c r="AE27" s="678" t="s">
        <v>734</v>
      </c>
      <c r="AF27" s="678" t="s">
        <v>734</v>
      </c>
      <c r="AG27" s="678" t="s">
        <v>734</v>
      </c>
      <c r="AH27" s="678" t="s">
        <v>734</v>
      </c>
      <c r="AI27" s="678" t="s">
        <v>734</v>
      </c>
      <c r="AJ27" s="678" t="s">
        <v>734</v>
      </c>
      <c r="AK27" s="678" t="s">
        <v>734</v>
      </c>
      <c r="AL27" s="678" t="s">
        <v>734</v>
      </c>
      <c r="AM27" s="678" t="s">
        <v>734</v>
      </c>
      <c r="AN27" s="678" t="s">
        <v>734</v>
      </c>
      <c r="AO27" s="678" t="s">
        <v>719</v>
      </c>
      <c r="AP27" s="678" t="s">
        <v>736</v>
      </c>
      <c r="AQ27" s="678" t="s">
        <v>736</v>
      </c>
      <c r="AR27" s="678" t="s">
        <v>737</v>
      </c>
      <c r="AS27" s="678" t="s">
        <v>737</v>
      </c>
      <c r="AT27" s="678" t="s">
        <v>737</v>
      </c>
      <c r="AU27" s="678" t="s">
        <v>737</v>
      </c>
      <c r="AV27" s="177"/>
      <c r="AW27" s="678" t="s">
        <v>734</v>
      </c>
      <c r="AX27" s="678">
        <v>854.06</v>
      </c>
      <c r="AY27" s="678">
        <v>854.06</v>
      </c>
      <c r="AZ27" s="678">
        <v>854.06</v>
      </c>
      <c r="BA27" s="678">
        <v>854.06</v>
      </c>
      <c r="BB27" s="678" t="s">
        <v>739</v>
      </c>
      <c r="BC27" s="678" t="s">
        <v>739</v>
      </c>
      <c r="BD27" s="678" t="s">
        <v>739</v>
      </c>
      <c r="BE27" s="678" t="s">
        <v>739</v>
      </c>
      <c r="BF27" s="678" t="s">
        <v>739</v>
      </c>
      <c r="BG27" s="678" t="s">
        <v>739</v>
      </c>
      <c r="BH27" s="678" t="s">
        <v>739</v>
      </c>
      <c r="BI27" s="678" t="s">
        <v>739</v>
      </c>
      <c r="BJ27" s="678" t="s">
        <v>739</v>
      </c>
      <c r="BK27" s="678" t="s">
        <v>739</v>
      </c>
      <c r="BL27" s="678" t="s">
        <v>738</v>
      </c>
      <c r="BM27" s="678" t="s">
        <v>738</v>
      </c>
      <c r="BN27" s="678" t="s">
        <v>738</v>
      </c>
      <c r="BO27" s="678" t="s">
        <v>738</v>
      </c>
      <c r="BP27" s="678" t="s">
        <v>738</v>
      </c>
      <c r="BQ27" s="678" t="s">
        <v>738</v>
      </c>
      <c r="BR27" s="678" t="s">
        <v>738</v>
      </c>
      <c r="BS27" s="678" t="s">
        <v>738</v>
      </c>
      <c r="BT27" s="678" t="s">
        <v>738</v>
      </c>
      <c r="BU27" s="678" t="s">
        <v>738</v>
      </c>
      <c r="BV27" s="678" t="s">
        <v>738</v>
      </c>
      <c r="BW27" s="678" t="s">
        <v>737</v>
      </c>
      <c r="BX27" s="678" t="s">
        <v>737</v>
      </c>
      <c r="BY27" s="678" t="s">
        <v>737</v>
      </c>
      <c r="BZ27" s="679" t="s">
        <v>737</v>
      </c>
      <c r="CA27" s="167"/>
    </row>
    <row r="28" spans="2:79" s="17" customFormat="1" ht="15.6">
      <c r="B28" s="272">
        <v>5</v>
      </c>
      <c r="C28" s="177" t="s">
        <v>210</v>
      </c>
      <c r="D28" s="177" t="s">
        <v>675</v>
      </c>
      <c r="E28" s="177" t="s">
        <v>20</v>
      </c>
      <c r="F28" s="177" t="s">
        <v>672</v>
      </c>
      <c r="G28" s="177" t="s">
        <v>730</v>
      </c>
      <c r="H28" s="177" t="s">
        <v>673</v>
      </c>
      <c r="I28" s="177">
        <v>2012</v>
      </c>
      <c r="J28" s="177" t="s">
        <v>710</v>
      </c>
      <c r="K28" s="177"/>
      <c r="L28" s="177" t="s">
        <v>731</v>
      </c>
      <c r="M28" s="177" t="s">
        <v>712</v>
      </c>
      <c r="N28" s="678">
        <v>1</v>
      </c>
      <c r="O28" s="678">
        <v>0.51739881799999998</v>
      </c>
      <c r="P28" s="678">
        <v>7686.5378639999999</v>
      </c>
      <c r="Q28" s="177"/>
      <c r="R28" s="678" t="s">
        <v>734</v>
      </c>
      <c r="S28" s="678">
        <v>0.52</v>
      </c>
      <c r="T28" s="678">
        <v>0.52</v>
      </c>
      <c r="U28" s="678">
        <v>0.52</v>
      </c>
      <c r="V28" s="678">
        <v>0.52</v>
      </c>
      <c r="W28" s="678" t="s">
        <v>734</v>
      </c>
      <c r="X28" s="678" t="s">
        <v>734</v>
      </c>
      <c r="Y28" s="678" t="s">
        <v>734</v>
      </c>
      <c r="Z28" s="678" t="s">
        <v>734</v>
      </c>
      <c r="AA28" s="678" t="s">
        <v>734</v>
      </c>
      <c r="AB28" s="678" t="s">
        <v>734</v>
      </c>
      <c r="AC28" s="678" t="s">
        <v>734</v>
      </c>
      <c r="AD28" s="678" t="s">
        <v>734</v>
      </c>
      <c r="AE28" s="678" t="s">
        <v>734</v>
      </c>
      <c r="AF28" s="678" t="s">
        <v>734</v>
      </c>
      <c r="AG28" s="678" t="s">
        <v>734</v>
      </c>
      <c r="AH28" s="678" t="s">
        <v>734</v>
      </c>
      <c r="AI28" s="678" t="s">
        <v>734</v>
      </c>
      <c r="AJ28" s="678" t="s">
        <v>734</v>
      </c>
      <c r="AK28" s="678" t="s">
        <v>734</v>
      </c>
      <c r="AL28" s="678" t="s">
        <v>734</v>
      </c>
      <c r="AM28" s="678" t="s">
        <v>734</v>
      </c>
      <c r="AN28" s="678" t="s">
        <v>734</v>
      </c>
      <c r="AO28" s="678" t="s">
        <v>719</v>
      </c>
      <c r="AP28" s="678" t="s">
        <v>736</v>
      </c>
      <c r="AQ28" s="678" t="s">
        <v>736</v>
      </c>
      <c r="AR28" s="678" t="s">
        <v>737</v>
      </c>
      <c r="AS28" s="678" t="s">
        <v>737</v>
      </c>
      <c r="AT28" s="678" t="s">
        <v>737</v>
      </c>
      <c r="AU28" s="678" t="s">
        <v>737</v>
      </c>
      <c r="AV28" s="177"/>
      <c r="AW28" s="678" t="s">
        <v>734</v>
      </c>
      <c r="AX28" s="678">
        <v>2562.1799999999998</v>
      </c>
      <c r="AY28" s="678">
        <v>2562.1799999999998</v>
      </c>
      <c r="AZ28" s="678">
        <v>2562.1799999999998</v>
      </c>
      <c r="BA28" s="678">
        <v>2562.1799999999998</v>
      </c>
      <c r="BB28" s="678" t="s">
        <v>739</v>
      </c>
      <c r="BC28" s="678" t="s">
        <v>739</v>
      </c>
      <c r="BD28" s="678" t="s">
        <v>739</v>
      </c>
      <c r="BE28" s="678" t="s">
        <v>739</v>
      </c>
      <c r="BF28" s="678" t="s">
        <v>739</v>
      </c>
      <c r="BG28" s="678" t="s">
        <v>739</v>
      </c>
      <c r="BH28" s="678" t="s">
        <v>739</v>
      </c>
      <c r="BI28" s="678" t="s">
        <v>739</v>
      </c>
      <c r="BJ28" s="678" t="s">
        <v>739</v>
      </c>
      <c r="BK28" s="678" t="s">
        <v>739</v>
      </c>
      <c r="BL28" s="678" t="s">
        <v>738</v>
      </c>
      <c r="BM28" s="678" t="s">
        <v>738</v>
      </c>
      <c r="BN28" s="678" t="s">
        <v>738</v>
      </c>
      <c r="BO28" s="678" t="s">
        <v>738</v>
      </c>
      <c r="BP28" s="678" t="s">
        <v>738</v>
      </c>
      <c r="BQ28" s="678" t="s">
        <v>738</v>
      </c>
      <c r="BR28" s="678" t="s">
        <v>738</v>
      </c>
      <c r="BS28" s="678" t="s">
        <v>738</v>
      </c>
      <c r="BT28" s="678" t="s">
        <v>738</v>
      </c>
      <c r="BU28" s="678" t="s">
        <v>738</v>
      </c>
      <c r="BV28" s="678" t="s">
        <v>738</v>
      </c>
      <c r="BW28" s="678" t="s">
        <v>737</v>
      </c>
      <c r="BX28" s="678" t="s">
        <v>737</v>
      </c>
      <c r="BY28" s="678" t="s">
        <v>737</v>
      </c>
      <c r="BZ28" s="679" t="s">
        <v>737</v>
      </c>
      <c r="CA28" s="167"/>
    </row>
    <row r="29" spans="2:79" s="17" customFormat="1" ht="15.6">
      <c r="B29" s="272">
        <v>6</v>
      </c>
      <c r="C29" s="177" t="s">
        <v>210</v>
      </c>
      <c r="D29" s="177" t="s">
        <v>675</v>
      </c>
      <c r="E29" s="177" t="s">
        <v>20</v>
      </c>
      <c r="F29" s="177" t="s">
        <v>672</v>
      </c>
      <c r="G29" s="177" t="s">
        <v>730</v>
      </c>
      <c r="H29" s="177" t="s">
        <v>673</v>
      </c>
      <c r="I29" s="177">
        <v>2013</v>
      </c>
      <c r="J29" s="177" t="s">
        <v>710</v>
      </c>
      <c r="K29" s="177"/>
      <c r="L29" s="177" t="s">
        <v>731</v>
      </c>
      <c r="M29" s="177" t="s">
        <v>712</v>
      </c>
      <c r="N29" s="678">
        <v>1</v>
      </c>
      <c r="O29" s="678">
        <v>4.6760241000000001E-2</v>
      </c>
      <c r="P29" s="678">
        <v>514.16151850000006</v>
      </c>
      <c r="Q29" s="177"/>
      <c r="R29" s="678" t="s">
        <v>734</v>
      </c>
      <c r="S29" s="678" t="s">
        <v>734</v>
      </c>
      <c r="T29" s="678">
        <v>0.05</v>
      </c>
      <c r="U29" s="678">
        <v>0.05</v>
      </c>
      <c r="V29" s="678">
        <v>0.05</v>
      </c>
      <c r="W29" s="678">
        <v>0.05</v>
      </c>
      <c r="X29" s="678" t="s">
        <v>734</v>
      </c>
      <c r="Y29" s="678" t="s">
        <v>734</v>
      </c>
      <c r="Z29" s="678" t="s">
        <v>734</v>
      </c>
      <c r="AA29" s="678" t="s">
        <v>734</v>
      </c>
      <c r="AB29" s="678" t="s">
        <v>734</v>
      </c>
      <c r="AC29" s="678" t="s">
        <v>734</v>
      </c>
      <c r="AD29" s="678" t="s">
        <v>734</v>
      </c>
      <c r="AE29" s="678" t="s">
        <v>734</v>
      </c>
      <c r="AF29" s="678" t="s">
        <v>734</v>
      </c>
      <c r="AG29" s="678" t="s">
        <v>734</v>
      </c>
      <c r="AH29" s="678" t="s">
        <v>734</v>
      </c>
      <c r="AI29" s="678" t="s">
        <v>734</v>
      </c>
      <c r="AJ29" s="678" t="s">
        <v>734</v>
      </c>
      <c r="AK29" s="678" t="s">
        <v>734</v>
      </c>
      <c r="AL29" s="678" t="s">
        <v>734</v>
      </c>
      <c r="AM29" s="678" t="s">
        <v>734</v>
      </c>
      <c r="AN29" s="678" t="s">
        <v>734</v>
      </c>
      <c r="AO29" s="678" t="s">
        <v>719</v>
      </c>
      <c r="AP29" s="678" t="s">
        <v>736</v>
      </c>
      <c r="AQ29" s="678" t="s">
        <v>736</v>
      </c>
      <c r="AR29" s="678" t="s">
        <v>737</v>
      </c>
      <c r="AS29" s="678" t="s">
        <v>737</v>
      </c>
      <c r="AT29" s="678" t="s">
        <v>737</v>
      </c>
      <c r="AU29" s="678" t="s">
        <v>737</v>
      </c>
      <c r="AV29" s="177"/>
      <c r="AW29" s="678" t="s">
        <v>734</v>
      </c>
      <c r="AX29" s="678" t="s">
        <v>738</v>
      </c>
      <c r="AY29" s="678">
        <v>257.08</v>
      </c>
      <c r="AZ29" s="678">
        <v>257.08</v>
      </c>
      <c r="BA29" s="678">
        <v>257.08</v>
      </c>
      <c r="BB29" s="678">
        <v>257.08</v>
      </c>
      <c r="BC29" s="678" t="s">
        <v>739</v>
      </c>
      <c r="BD29" s="678" t="s">
        <v>739</v>
      </c>
      <c r="BE29" s="678" t="s">
        <v>739</v>
      </c>
      <c r="BF29" s="678" t="s">
        <v>739</v>
      </c>
      <c r="BG29" s="678" t="s">
        <v>739</v>
      </c>
      <c r="BH29" s="678" t="s">
        <v>739</v>
      </c>
      <c r="BI29" s="678" t="s">
        <v>739</v>
      </c>
      <c r="BJ29" s="678" t="s">
        <v>739</v>
      </c>
      <c r="BK29" s="678" t="s">
        <v>739</v>
      </c>
      <c r="BL29" s="678" t="s">
        <v>738</v>
      </c>
      <c r="BM29" s="678" t="s">
        <v>738</v>
      </c>
      <c r="BN29" s="678" t="s">
        <v>738</v>
      </c>
      <c r="BO29" s="678" t="s">
        <v>738</v>
      </c>
      <c r="BP29" s="678" t="s">
        <v>738</v>
      </c>
      <c r="BQ29" s="678" t="s">
        <v>738</v>
      </c>
      <c r="BR29" s="678" t="s">
        <v>738</v>
      </c>
      <c r="BS29" s="678" t="s">
        <v>738</v>
      </c>
      <c r="BT29" s="678" t="s">
        <v>738</v>
      </c>
      <c r="BU29" s="678" t="s">
        <v>738</v>
      </c>
      <c r="BV29" s="678" t="s">
        <v>738</v>
      </c>
      <c r="BW29" s="678" t="s">
        <v>737</v>
      </c>
      <c r="BX29" s="678" t="s">
        <v>737</v>
      </c>
      <c r="BY29" s="678" t="s">
        <v>737</v>
      </c>
      <c r="BZ29" s="679" t="s">
        <v>737</v>
      </c>
      <c r="CA29" s="167"/>
    </row>
    <row r="30" spans="2:79" s="17" customFormat="1" ht="15.6">
      <c r="B30" s="272">
        <v>7</v>
      </c>
      <c r="C30" s="177" t="s">
        <v>210</v>
      </c>
      <c r="D30" s="177" t="s">
        <v>675</v>
      </c>
      <c r="E30" s="177" t="s">
        <v>20</v>
      </c>
      <c r="F30" s="177" t="s">
        <v>672</v>
      </c>
      <c r="G30" s="177" t="s">
        <v>730</v>
      </c>
      <c r="H30" s="177" t="s">
        <v>673</v>
      </c>
      <c r="I30" s="177">
        <v>2013</v>
      </c>
      <c r="J30" s="177" t="s">
        <v>710</v>
      </c>
      <c r="K30" s="177"/>
      <c r="L30" s="177" t="s">
        <v>731</v>
      </c>
      <c r="M30" s="177" t="s">
        <v>712</v>
      </c>
      <c r="N30" s="678">
        <v>2</v>
      </c>
      <c r="O30" s="678">
        <v>17.637043309999999</v>
      </c>
      <c r="P30" s="678">
        <v>193931.6116</v>
      </c>
      <c r="Q30" s="177"/>
      <c r="R30" s="678" t="s">
        <v>734</v>
      </c>
      <c r="S30" s="678" t="s">
        <v>734</v>
      </c>
      <c r="T30" s="678">
        <v>17.64</v>
      </c>
      <c r="U30" s="678">
        <v>17.64</v>
      </c>
      <c r="V30" s="678">
        <v>17.64</v>
      </c>
      <c r="W30" s="678">
        <v>17.64</v>
      </c>
      <c r="X30" s="678" t="s">
        <v>734</v>
      </c>
      <c r="Y30" s="678" t="s">
        <v>734</v>
      </c>
      <c r="Z30" s="678" t="s">
        <v>734</v>
      </c>
      <c r="AA30" s="678" t="s">
        <v>734</v>
      </c>
      <c r="AB30" s="678" t="s">
        <v>734</v>
      </c>
      <c r="AC30" s="678" t="s">
        <v>734</v>
      </c>
      <c r="AD30" s="678" t="s">
        <v>734</v>
      </c>
      <c r="AE30" s="678" t="s">
        <v>734</v>
      </c>
      <c r="AF30" s="678" t="s">
        <v>734</v>
      </c>
      <c r="AG30" s="678" t="s">
        <v>734</v>
      </c>
      <c r="AH30" s="678" t="s">
        <v>734</v>
      </c>
      <c r="AI30" s="678" t="s">
        <v>734</v>
      </c>
      <c r="AJ30" s="678" t="s">
        <v>734</v>
      </c>
      <c r="AK30" s="678" t="s">
        <v>734</v>
      </c>
      <c r="AL30" s="678" t="s">
        <v>734</v>
      </c>
      <c r="AM30" s="678" t="s">
        <v>734</v>
      </c>
      <c r="AN30" s="678" t="s">
        <v>734</v>
      </c>
      <c r="AO30" s="678" t="s">
        <v>719</v>
      </c>
      <c r="AP30" s="678" t="s">
        <v>736</v>
      </c>
      <c r="AQ30" s="678" t="s">
        <v>736</v>
      </c>
      <c r="AR30" s="678" t="s">
        <v>737</v>
      </c>
      <c r="AS30" s="678" t="s">
        <v>737</v>
      </c>
      <c r="AT30" s="678" t="s">
        <v>737</v>
      </c>
      <c r="AU30" s="678" t="s">
        <v>737</v>
      </c>
      <c r="AV30" s="177"/>
      <c r="AW30" s="678" t="s">
        <v>734</v>
      </c>
      <c r="AX30" s="678" t="s">
        <v>738</v>
      </c>
      <c r="AY30" s="678">
        <v>96965.81</v>
      </c>
      <c r="AZ30" s="678">
        <v>96965.81</v>
      </c>
      <c r="BA30" s="678">
        <v>96965.81</v>
      </c>
      <c r="BB30" s="678">
        <v>96965.81</v>
      </c>
      <c r="BC30" s="678" t="s">
        <v>739</v>
      </c>
      <c r="BD30" s="678" t="s">
        <v>739</v>
      </c>
      <c r="BE30" s="678" t="s">
        <v>739</v>
      </c>
      <c r="BF30" s="678" t="s">
        <v>739</v>
      </c>
      <c r="BG30" s="678" t="s">
        <v>739</v>
      </c>
      <c r="BH30" s="678" t="s">
        <v>739</v>
      </c>
      <c r="BI30" s="678" t="s">
        <v>739</v>
      </c>
      <c r="BJ30" s="678" t="s">
        <v>739</v>
      </c>
      <c r="BK30" s="678" t="s">
        <v>739</v>
      </c>
      <c r="BL30" s="678" t="s">
        <v>738</v>
      </c>
      <c r="BM30" s="678" t="s">
        <v>738</v>
      </c>
      <c r="BN30" s="678" t="s">
        <v>738</v>
      </c>
      <c r="BO30" s="678" t="s">
        <v>738</v>
      </c>
      <c r="BP30" s="678" t="s">
        <v>738</v>
      </c>
      <c r="BQ30" s="678" t="s">
        <v>738</v>
      </c>
      <c r="BR30" s="678" t="s">
        <v>738</v>
      </c>
      <c r="BS30" s="678" t="s">
        <v>738</v>
      </c>
      <c r="BT30" s="678" t="s">
        <v>738</v>
      </c>
      <c r="BU30" s="678" t="s">
        <v>738</v>
      </c>
      <c r="BV30" s="678" t="s">
        <v>738</v>
      </c>
      <c r="BW30" s="678" t="s">
        <v>737</v>
      </c>
      <c r="BX30" s="678" t="s">
        <v>737</v>
      </c>
      <c r="BY30" s="678" t="s">
        <v>737</v>
      </c>
      <c r="BZ30" s="679" t="s">
        <v>737</v>
      </c>
      <c r="CA30" s="167"/>
    </row>
    <row r="31" spans="2:79" s="17" customFormat="1" ht="15.6">
      <c r="B31" s="272">
        <v>8</v>
      </c>
      <c r="C31" s="177" t="s">
        <v>210</v>
      </c>
      <c r="D31" s="177" t="s">
        <v>675</v>
      </c>
      <c r="E31" s="177" t="s">
        <v>20</v>
      </c>
      <c r="F31" s="177" t="s">
        <v>672</v>
      </c>
      <c r="G31" s="177" t="s">
        <v>730</v>
      </c>
      <c r="H31" s="177" t="s">
        <v>673</v>
      </c>
      <c r="I31" s="177">
        <v>2014</v>
      </c>
      <c r="J31" s="177" t="s">
        <v>710</v>
      </c>
      <c r="K31" s="177"/>
      <c r="L31" s="177" t="s">
        <v>731</v>
      </c>
      <c r="M31" s="177" t="s">
        <v>712</v>
      </c>
      <c r="N31" s="678">
        <v>20</v>
      </c>
      <c r="O31" s="678">
        <v>267.33861030000003</v>
      </c>
      <c r="P31" s="678">
        <v>1305471.4010000001</v>
      </c>
      <c r="Q31" s="177"/>
      <c r="R31" s="678" t="s">
        <v>734</v>
      </c>
      <c r="S31" s="678" t="s">
        <v>734</v>
      </c>
      <c r="T31" s="678" t="s">
        <v>735</v>
      </c>
      <c r="U31" s="678">
        <v>267.33999999999997</v>
      </c>
      <c r="V31" s="678">
        <v>267.33999999999997</v>
      </c>
      <c r="W31" s="678">
        <v>267.33999999999997</v>
      </c>
      <c r="X31" s="678">
        <v>267.33999999999997</v>
      </c>
      <c r="Y31" s="678" t="s">
        <v>734</v>
      </c>
      <c r="Z31" s="678" t="s">
        <v>734</v>
      </c>
      <c r="AA31" s="678" t="s">
        <v>734</v>
      </c>
      <c r="AB31" s="678" t="s">
        <v>734</v>
      </c>
      <c r="AC31" s="678" t="s">
        <v>734</v>
      </c>
      <c r="AD31" s="678" t="s">
        <v>734</v>
      </c>
      <c r="AE31" s="678" t="s">
        <v>734</v>
      </c>
      <c r="AF31" s="678" t="s">
        <v>734</v>
      </c>
      <c r="AG31" s="678" t="s">
        <v>734</v>
      </c>
      <c r="AH31" s="678" t="s">
        <v>734</v>
      </c>
      <c r="AI31" s="678" t="s">
        <v>734</v>
      </c>
      <c r="AJ31" s="678" t="s">
        <v>734</v>
      </c>
      <c r="AK31" s="678" t="s">
        <v>734</v>
      </c>
      <c r="AL31" s="678" t="s">
        <v>734</v>
      </c>
      <c r="AM31" s="678" t="s">
        <v>734</v>
      </c>
      <c r="AN31" s="678" t="s">
        <v>734</v>
      </c>
      <c r="AO31" s="678" t="s">
        <v>719</v>
      </c>
      <c r="AP31" s="678" t="s">
        <v>736</v>
      </c>
      <c r="AQ31" s="678" t="s">
        <v>736</v>
      </c>
      <c r="AR31" s="678" t="s">
        <v>737</v>
      </c>
      <c r="AS31" s="678" t="s">
        <v>737</v>
      </c>
      <c r="AT31" s="678" t="s">
        <v>737</v>
      </c>
      <c r="AU31" s="678" t="s">
        <v>737</v>
      </c>
      <c r="AV31" s="177"/>
      <c r="AW31" s="678" t="s">
        <v>734</v>
      </c>
      <c r="AX31" s="678" t="s">
        <v>738</v>
      </c>
      <c r="AY31" s="678" t="s">
        <v>738</v>
      </c>
      <c r="AZ31" s="678">
        <v>1305471.3999999999</v>
      </c>
      <c r="BA31" s="678">
        <v>1305471.3999999999</v>
      </c>
      <c r="BB31" s="678">
        <v>1305471.3999999999</v>
      </c>
      <c r="BC31" s="678">
        <v>1305471.3999999999</v>
      </c>
      <c r="BD31" s="678" t="s">
        <v>739</v>
      </c>
      <c r="BE31" s="678" t="s">
        <v>739</v>
      </c>
      <c r="BF31" s="678" t="s">
        <v>739</v>
      </c>
      <c r="BG31" s="678" t="s">
        <v>739</v>
      </c>
      <c r="BH31" s="678" t="s">
        <v>739</v>
      </c>
      <c r="BI31" s="678" t="s">
        <v>739</v>
      </c>
      <c r="BJ31" s="678" t="s">
        <v>739</v>
      </c>
      <c r="BK31" s="678" t="s">
        <v>739</v>
      </c>
      <c r="BL31" s="678" t="s">
        <v>738</v>
      </c>
      <c r="BM31" s="678" t="s">
        <v>738</v>
      </c>
      <c r="BN31" s="678" t="s">
        <v>738</v>
      </c>
      <c r="BO31" s="678" t="s">
        <v>738</v>
      </c>
      <c r="BP31" s="678" t="s">
        <v>738</v>
      </c>
      <c r="BQ31" s="678" t="s">
        <v>738</v>
      </c>
      <c r="BR31" s="678" t="s">
        <v>738</v>
      </c>
      <c r="BS31" s="678" t="s">
        <v>738</v>
      </c>
      <c r="BT31" s="678" t="s">
        <v>738</v>
      </c>
      <c r="BU31" s="678" t="s">
        <v>738</v>
      </c>
      <c r="BV31" s="678" t="s">
        <v>738</v>
      </c>
      <c r="BW31" s="678" t="s">
        <v>737</v>
      </c>
      <c r="BX31" s="678" t="s">
        <v>737</v>
      </c>
      <c r="BY31" s="678" t="s">
        <v>737</v>
      </c>
      <c r="BZ31" s="679" t="s">
        <v>737</v>
      </c>
      <c r="CA31" s="167"/>
    </row>
    <row r="32" spans="2:79" s="17" customFormat="1" ht="15.6">
      <c r="B32" s="272">
        <v>9</v>
      </c>
      <c r="C32" s="177" t="s">
        <v>210</v>
      </c>
      <c r="D32" s="177" t="s">
        <v>675</v>
      </c>
      <c r="E32" s="177" t="s">
        <v>17</v>
      </c>
      <c r="F32" s="177" t="s">
        <v>672</v>
      </c>
      <c r="G32" s="177" t="s">
        <v>730</v>
      </c>
      <c r="H32" s="177" t="s">
        <v>673</v>
      </c>
      <c r="I32" s="177">
        <v>2012</v>
      </c>
      <c r="J32" s="177" t="s">
        <v>710</v>
      </c>
      <c r="K32" s="177"/>
      <c r="L32" s="177" t="s">
        <v>731</v>
      </c>
      <c r="M32" s="177"/>
      <c r="N32" s="678">
        <v>4</v>
      </c>
      <c r="O32" s="678">
        <v>84.945055780000004</v>
      </c>
      <c r="P32" s="678">
        <v>673613.38</v>
      </c>
      <c r="Q32" s="177"/>
      <c r="R32" s="678" t="s">
        <v>734</v>
      </c>
      <c r="S32" s="678">
        <v>84.95</v>
      </c>
      <c r="T32" s="678">
        <v>84.95</v>
      </c>
      <c r="U32" s="678">
        <v>84.95</v>
      </c>
      <c r="V32" s="678">
        <v>84.95</v>
      </c>
      <c r="W32" s="678">
        <v>84.95</v>
      </c>
      <c r="X32" s="678">
        <v>84.9</v>
      </c>
      <c r="Y32" s="678">
        <v>84.9</v>
      </c>
      <c r="Z32" s="678">
        <v>84.9</v>
      </c>
      <c r="AA32" s="678">
        <v>84.9</v>
      </c>
      <c r="AB32" s="678">
        <v>84.9</v>
      </c>
      <c r="AC32" s="678">
        <v>84.9</v>
      </c>
      <c r="AD32" s="678">
        <v>84.29</v>
      </c>
      <c r="AE32" s="678">
        <v>84.29</v>
      </c>
      <c r="AF32" s="678">
        <v>84.29</v>
      </c>
      <c r="AG32" s="678">
        <v>84.29</v>
      </c>
      <c r="AH32" s="678" t="s">
        <v>734</v>
      </c>
      <c r="AI32" s="678" t="s">
        <v>734</v>
      </c>
      <c r="AJ32" s="678" t="s">
        <v>734</v>
      </c>
      <c r="AK32" s="678" t="s">
        <v>734</v>
      </c>
      <c r="AL32" s="678" t="s">
        <v>734</v>
      </c>
      <c r="AM32" s="678" t="s">
        <v>734</v>
      </c>
      <c r="AN32" s="678" t="s">
        <v>734</v>
      </c>
      <c r="AO32" s="678" t="s">
        <v>719</v>
      </c>
      <c r="AP32" s="678" t="s">
        <v>736</v>
      </c>
      <c r="AQ32" s="678" t="s">
        <v>736</v>
      </c>
      <c r="AR32" s="678" t="s">
        <v>737</v>
      </c>
      <c r="AS32" s="678" t="s">
        <v>737</v>
      </c>
      <c r="AT32" s="678" t="s">
        <v>737</v>
      </c>
      <c r="AU32" s="678" t="s">
        <v>737</v>
      </c>
      <c r="AV32" s="177"/>
      <c r="AW32" s="678" t="s">
        <v>734</v>
      </c>
      <c r="AX32" s="678">
        <v>224537.79</v>
      </c>
      <c r="AY32" s="678">
        <v>224537.79</v>
      </c>
      <c r="AZ32" s="678">
        <v>224537.79</v>
      </c>
      <c r="BA32" s="678">
        <v>224537.79</v>
      </c>
      <c r="BB32" s="678">
        <v>224537.79</v>
      </c>
      <c r="BC32" s="678">
        <v>224388.15</v>
      </c>
      <c r="BD32" s="678">
        <v>224388.15</v>
      </c>
      <c r="BE32" s="678">
        <v>224388.15</v>
      </c>
      <c r="BF32" s="678">
        <v>224388.15</v>
      </c>
      <c r="BG32" s="678">
        <v>224388.15</v>
      </c>
      <c r="BH32" s="678">
        <v>224388.15</v>
      </c>
      <c r="BI32" s="678">
        <v>222377.9</v>
      </c>
      <c r="BJ32" s="678">
        <v>222377.9</v>
      </c>
      <c r="BK32" s="678">
        <v>222377.9</v>
      </c>
      <c r="BL32" s="678">
        <v>222377.9</v>
      </c>
      <c r="BM32" s="678" t="s">
        <v>738</v>
      </c>
      <c r="BN32" s="678" t="s">
        <v>738</v>
      </c>
      <c r="BO32" s="678" t="s">
        <v>738</v>
      </c>
      <c r="BP32" s="678" t="s">
        <v>738</v>
      </c>
      <c r="BQ32" s="678" t="s">
        <v>738</v>
      </c>
      <c r="BR32" s="678" t="s">
        <v>738</v>
      </c>
      <c r="BS32" s="678" t="s">
        <v>738</v>
      </c>
      <c r="BT32" s="678" t="s">
        <v>738</v>
      </c>
      <c r="BU32" s="678" t="s">
        <v>738</v>
      </c>
      <c r="BV32" s="678" t="s">
        <v>738</v>
      </c>
      <c r="BW32" s="678" t="s">
        <v>737</v>
      </c>
      <c r="BX32" s="678" t="s">
        <v>737</v>
      </c>
      <c r="BY32" s="678" t="s">
        <v>737</v>
      </c>
      <c r="BZ32" s="679" t="s">
        <v>737</v>
      </c>
      <c r="CA32" s="167"/>
    </row>
    <row r="33" spans="2:79" s="17" customFormat="1" ht="15.6">
      <c r="B33" s="272">
        <v>10</v>
      </c>
      <c r="C33" s="177" t="s">
        <v>210</v>
      </c>
      <c r="D33" s="177" t="s">
        <v>675</v>
      </c>
      <c r="E33" s="177" t="s">
        <v>17</v>
      </c>
      <c r="F33" s="177" t="s">
        <v>672</v>
      </c>
      <c r="G33" s="177" t="s">
        <v>730</v>
      </c>
      <c r="H33" s="177" t="s">
        <v>673</v>
      </c>
      <c r="I33" s="177">
        <v>2013</v>
      </c>
      <c r="J33" s="177" t="s">
        <v>710</v>
      </c>
      <c r="K33" s="177"/>
      <c r="L33" s="177" t="s">
        <v>731</v>
      </c>
      <c r="M33" s="177"/>
      <c r="N33" s="678">
        <v>4</v>
      </c>
      <c r="O33" s="678">
        <v>580.97459879999997</v>
      </c>
      <c r="P33" s="678">
        <v>6403939.2089999998</v>
      </c>
      <c r="Q33" s="177"/>
      <c r="R33" s="678" t="s">
        <v>734</v>
      </c>
      <c r="S33" s="678" t="s">
        <v>734</v>
      </c>
      <c r="T33" s="678">
        <v>580.97</v>
      </c>
      <c r="U33" s="678">
        <v>580.97</v>
      </c>
      <c r="V33" s="678">
        <v>580.97</v>
      </c>
      <c r="W33" s="678">
        <v>580.97</v>
      </c>
      <c r="X33" s="678">
        <v>580.97</v>
      </c>
      <c r="Y33" s="678">
        <v>580.97</v>
      </c>
      <c r="Z33" s="678">
        <v>580.97</v>
      </c>
      <c r="AA33" s="678">
        <v>580.97</v>
      </c>
      <c r="AB33" s="678">
        <v>572.97</v>
      </c>
      <c r="AC33" s="678">
        <v>572.97</v>
      </c>
      <c r="AD33" s="678">
        <v>561.89</v>
      </c>
      <c r="AE33" s="678">
        <v>561.89</v>
      </c>
      <c r="AF33" s="678">
        <v>561.89</v>
      </c>
      <c r="AG33" s="678">
        <v>561.89</v>
      </c>
      <c r="AH33" s="678">
        <v>561.89</v>
      </c>
      <c r="AI33" s="678" t="s">
        <v>734</v>
      </c>
      <c r="AJ33" s="678" t="s">
        <v>734</v>
      </c>
      <c r="AK33" s="678" t="s">
        <v>734</v>
      </c>
      <c r="AL33" s="678" t="s">
        <v>734</v>
      </c>
      <c r="AM33" s="678" t="s">
        <v>734</v>
      </c>
      <c r="AN33" s="678" t="s">
        <v>734</v>
      </c>
      <c r="AO33" s="678" t="s">
        <v>719</v>
      </c>
      <c r="AP33" s="678" t="s">
        <v>736</v>
      </c>
      <c r="AQ33" s="678" t="s">
        <v>736</v>
      </c>
      <c r="AR33" s="678" t="s">
        <v>737</v>
      </c>
      <c r="AS33" s="678" t="s">
        <v>737</v>
      </c>
      <c r="AT33" s="678" t="s">
        <v>737</v>
      </c>
      <c r="AU33" s="678" t="s">
        <v>737</v>
      </c>
      <c r="AV33" s="177"/>
      <c r="AW33" s="678" t="s">
        <v>734</v>
      </c>
      <c r="AX33" s="678" t="s">
        <v>738</v>
      </c>
      <c r="AY33" s="678">
        <v>3201969.6</v>
      </c>
      <c r="AZ33" s="678">
        <v>3201969.6</v>
      </c>
      <c r="BA33" s="678">
        <v>3201969.6</v>
      </c>
      <c r="BB33" s="678">
        <v>3201969.6</v>
      </c>
      <c r="BC33" s="678">
        <v>3201969.6</v>
      </c>
      <c r="BD33" s="678">
        <v>3201969.6</v>
      </c>
      <c r="BE33" s="678">
        <v>3201969.6</v>
      </c>
      <c r="BF33" s="678">
        <v>3201969.6</v>
      </c>
      <c r="BG33" s="678">
        <v>3175500.59</v>
      </c>
      <c r="BH33" s="678">
        <v>3175500.59</v>
      </c>
      <c r="BI33" s="678">
        <v>3106573.85</v>
      </c>
      <c r="BJ33" s="678">
        <v>3106573.85</v>
      </c>
      <c r="BK33" s="678">
        <v>3106573.85</v>
      </c>
      <c r="BL33" s="678">
        <v>3106573.85</v>
      </c>
      <c r="BM33" s="678">
        <v>3106573.85</v>
      </c>
      <c r="BN33" s="678" t="s">
        <v>738</v>
      </c>
      <c r="BO33" s="678" t="s">
        <v>738</v>
      </c>
      <c r="BP33" s="678" t="s">
        <v>738</v>
      </c>
      <c r="BQ33" s="678" t="s">
        <v>738</v>
      </c>
      <c r="BR33" s="678" t="s">
        <v>738</v>
      </c>
      <c r="BS33" s="678" t="s">
        <v>738</v>
      </c>
      <c r="BT33" s="678" t="s">
        <v>738</v>
      </c>
      <c r="BU33" s="678" t="s">
        <v>738</v>
      </c>
      <c r="BV33" s="678" t="s">
        <v>738</v>
      </c>
      <c r="BW33" s="678" t="s">
        <v>737</v>
      </c>
      <c r="BX33" s="678" t="s">
        <v>737</v>
      </c>
      <c r="BY33" s="678" t="s">
        <v>737</v>
      </c>
      <c r="BZ33" s="679" t="s">
        <v>737</v>
      </c>
      <c r="CA33" s="167"/>
    </row>
    <row r="34" spans="2:79" s="17" customFormat="1" ht="15.6">
      <c r="B34" s="272">
        <v>11</v>
      </c>
      <c r="C34" s="177" t="s">
        <v>210</v>
      </c>
      <c r="D34" s="177" t="s">
        <v>675</v>
      </c>
      <c r="E34" s="177" t="s">
        <v>17</v>
      </c>
      <c r="F34" s="177" t="s">
        <v>672</v>
      </c>
      <c r="G34" s="177" t="s">
        <v>730</v>
      </c>
      <c r="H34" s="177" t="s">
        <v>673</v>
      </c>
      <c r="I34" s="177">
        <v>2014</v>
      </c>
      <c r="J34" s="177" t="s">
        <v>710</v>
      </c>
      <c r="K34" s="177"/>
      <c r="L34" s="177" t="s">
        <v>731</v>
      </c>
      <c r="M34" s="177"/>
      <c r="N34" s="678">
        <v>8</v>
      </c>
      <c r="O34" s="678">
        <v>151.2003216</v>
      </c>
      <c r="P34" s="678">
        <v>521315.41039999999</v>
      </c>
      <c r="Q34" s="177"/>
      <c r="R34" s="678" t="s">
        <v>734</v>
      </c>
      <c r="S34" s="678" t="s">
        <v>734</v>
      </c>
      <c r="T34" s="678" t="s">
        <v>735</v>
      </c>
      <c r="U34" s="678">
        <v>151.19999999999999</v>
      </c>
      <c r="V34" s="678">
        <v>151.19999999999999</v>
      </c>
      <c r="W34" s="678">
        <v>151.19999999999999</v>
      </c>
      <c r="X34" s="678">
        <v>151.19999999999999</v>
      </c>
      <c r="Y34" s="678">
        <v>151.19999999999999</v>
      </c>
      <c r="Z34" s="678">
        <v>151.19999999999999</v>
      </c>
      <c r="AA34" s="678">
        <v>151.19999999999999</v>
      </c>
      <c r="AB34" s="678">
        <v>151.19999999999999</v>
      </c>
      <c r="AC34" s="678">
        <v>151.19999999999999</v>
      </c>
      <c r="AD34" s="678">
        <v>151.19999999999999</v>
      </c>
      <c r="AE34" s="678">
        <v>150.94999999999999</v>
      </c>
      <c r="AF34" s="678">
        <v>150.94999999999999</v>
      </c>
      <c r="AG34" s="678">
        <v>150.94999999999999</v>
      </c>
      <c r="AH34" s="678">
        <v>150.94999999999999</v>
      </c>
      <c r="AI34" s="678">
        <v>150.94999999999999</v>
      </c>
      <c r="AJ34" s="678">
        <v>0.48</v>
      </c>
      <c r="AK34" s="678">
        <v>0.48</v>
      </c>
      <c r="AL34" s="678" t="s">
        <v>734</v>
      </c>
      <c r="AM34" s="678" t="s">
        <v>734</v>
      </c>
      <c r="AN34" s="678" t="s">
        <v>734</v>
      </c>
      <c r="AO34" s="678" t="s">
        <v>719</v>
      </c>
      <c r="AP34" s="678" t="s">
        <v>736</v>
      </c>
      <c r="AQ34" s="678" t="s">
        <v>736</v>
      </c>
      <c r="AR34" s="678" t="s">
        <v>737</v>
      </c>
      <c r="AS34" s="678" t="s">
        <v>737</v>
      </c>
      <c r="AT34" s="678" t="s">
        <v>737</v>
      </c>
      <c r="AU34" s="678" t="s">
        <v>737</v>
      </c>
      <c r="AV34" s="177"/>
      <c r="AW34" s="678" t="s">
        <v>734</v>
      </c>
      <c r="AX34" s="678" t="s">
        <v>738</v>
      </c>
      <c r="AY34" s="678" t="s">
        <v>738</v>
      </c>
      <c r="AZ34" s="678">
        <v>521315.41</v>
      </c>
      <c r="BA34" s="678">
        <v>521315.41</v>
      </c>
      <c r="BB34" s="678">
        <v>521315.41</v>
      </c>
      <c r="BC34" s="678">
        <v>521315.41</v>
      </c>
      <c r="BD34" s="678">
        <v>521315.41</v>
      </c>
      <c r="BE34" s="678">
        <v>521315.41</v>
      </c>
      <c r="BF34" s="678">
        <v>521315.41</v>
      </c>
      <c r="BG34" s="678">
        <v>521315.41</v>
      </c>
      <c r="BH34" s="678">
        <v>521315.41</v>
      </c>
      <c r="BI34" s="678">
        <v>521315.41</v>
      </c>
      <c r="BJ34" s="678">
        <v>517573.64</v>
      </c>
      <c r="BK34" s="678">
        <v>517573.64</v>
      </c>
      <c r="BL34" s="678">
        <v>517573.64</v>
      </c>
      <c r="BM34" s="678">
        <v>517573.64</v>
      </c>
      <c r="BN34" s="678">
        <v>509713.37</v>
      </c>
      <c r="BO34" s="678">
        <v>3900.1</v>
      </c>
      <c r="BP34" s="678">
        <v>3900.1</v>
      </c>
      <c r="BQ34" s="678" t="s">
        <v>738</v>
      </c>
      <c r="BR34" s="678" t="s">
        <v>738</v>
      </c>
      <c r="BS34" s="678" t="s">
        <v>738</v>
      </c>
      <c r="BT34" s="678" t="s">
        <v>738</v>
      </c>
      <c r="BU34" s="678" t="s">
        <v>738</v>
      </c>
      <c r="BV34" s="678" t="s">
        <v>738</v>
      </c>
      <c r="BW34" s="678" t="s">
        <v>737</v>
      </c>
      <c r="BX34" s="678" t="s">
        <v>737</v>
      </c>
      <c r="BY34" s="678" t="s">
        <v>737</v>
      </c>
      <c r="BZ34" s="679" t="s">
        <v>737</v>
      </c>
      <c r="CA34" s="167"/>
    </row>
    <row r="35" spans="2:79" s="17" customFormat="1" ht="15.6">
      <c r="B35" s="272">
        <v>12</v>
      </c>
      <c r="C35" s="177" t="s">
        <v>210</v>
      </c>
      <c r="D35" s="177" t="s">
        <v>675</v>
      </c>
      <c r="E35" s="177" t="s">
        <v>22</v>
      </c>
      <c r="F35" s="177" t="s">
        <v>672</v>
      </c>
      <c r="G35" s="177" t="s">
        <v>730</v>
      </c>
      <c r="H35" s="177" t="s">
        <v>673</v>
      </c>
      <c r="I35" s="177">
        <v>2012</v>
      </c>
      <c r="J35" s="177" t="s">
        <v>710</v>
      </c>
      <c r="K35" s="177"/>
      <c r="L35" s="177" t="s">
        <v>731</v>
      </c>
      <c r="M35" s="177" t="s">
        <v>690</v>
      </c>
      <c r="N35" s="678">
        <v>14</v>
      </c>
      <c r="O35" s="678">
        <v>162.19999999999999</v>
      </c>
      <c r="P35" s="678">
        <v>3226823.07</v>
      </c>
      <c r="Q35" s="177"/>
      <c r="R35" s="678" t="s">
        <v>734</v>
      </c>
      <c r="S35" s="678">
        <v>168.5</v>
      </c>
      <c r="T35" s="678">
        <v>168.5</v>
      </c>
      <c r="U35" s="678">
        <v>162.19999999999999</v>
      </c>
      <c r="V35" s="678">
        <v>162.19999999999999</v>
      </c>
      <c r="W35" s="678">
        <v>162.19999999999999</v>
      </c>
      <c r="X35" s="678">
        <v>157.46</v>
      </c>
      <c r="Y35" s="678">
        <v>157.37</v>
      </c>
      <c r="Z35" s="678">
        <v>157.37</v>
      </c>
      <c r="AA35" s="678">
        <v>156.68</v>
      </c>
      <c r="AB35" s="678">
        <v>156.13999999999999</v>
      </c>
      <c r="AC35" s="678">
        <v>154.94999999999999</v>
      </c>
      <c r="AD35" s="678">
        <v>154.94999999999999</v>
      </c>
      <c r="AE35" s="678">
        <v>8.9600000000000009</v>
      </c>
      <c r="AF35" s="678">
        <v>8.9600000000000009</v>
      </c>
      <c r="AG35" s="678">
        <v>8.9600000000000009</v>
      </c>
      <c r="AH35" s="678">
        <v>8.9600000000000009</v>
      </c>
      <c r="AI35" s="678">
        <v>8.9600000000000009</v>
      </c>
      <c r="AJ35" s="678">
        <v>8.9600000000000009</v>
      </c>
      <c r="AK35" s="678">
        <v>8.9600000000000009</v>
      </c>
      <c r="AL35" s="678">
        <v>8.9600000000000009</v>
      </c>
      <c r="AM35" s="678" t="s">
        <v>734</v>
      </c>
      <c r="AN35" s="678" t="s">
        <v>734</v>
      </c>
      <c r="AO35" s="678" t="s">
        <v>719</v>
      </c>
      <c r="AP35" s="678" t="s">
        <v>736</v>
      </c>
      <c r="AQ35" s="678" t="s">
        <v>736</v>
      </c>
      <c r="AR35" s="678" t="s">
        <v>737</v>
      </c>
      <c r="AS35" s="678" t="s">
        <v>737</v>
      </c>
      <c r="AT35" s="678" t="s">
        <v>737</v>
      </c>
      <c r="AU35" s="678" t="s">
        <v>737</v>
      </c>
      <c r="AV35" s="177"/>
      <c r="AW35" s="678" t="s">
        <v>734</v>
      </c>
      <c r="AX35" s="678">
        <v>1220400</v>
      </c>
      <c r="AY35" s="678">
        <v>1220400</v>
      </c>
      <c r="AZ35" s="678">
        <v>1200907</v>
      </c>
      <c r="BA35" s="678">
        <v>1200907</v>
      </c>
      <c r="BB35" s="678">
        <v>1200907</v>
      </c>
      <c r="BC35" s="678">
        <v>1183780</v>
      </c>
      <c r="BD35" s="678">
        <v>1183342</v>
      </c>
      <c r="BE35" s="678">
        <v>1183342</v>
      </c>
      <c r="BF35" s="678">
        <v>1177272</v>
      </c>
      <c r="BG35" s="678">
        <v>1173289</v>
      </c>
      <c r="BH35" s="678">
        <v>1164034</v>
      </c>
      <c r="BI35" s="678">
        <v>1158726</v>
      </c>
      <c r="BJ35" s="678">
        <v>70162</v>
      </c>
      <c r="BK35" s="678">
        <v>70162</v>
      </c>
      <c r="BL35" s="678">
        <v>70162</v>
      </c>
      <c r="BM35" s="678">
        <v>58115</v>
      </c>
      <c r="BN35" s="678">
        <v>27882</v>
      </c>
      <c r="BO35" s="678">
        <v>27882</v>
      </c>
      <c r="BP35" s="678">
        <v>27882</v>
      </c>
      <c r="BQ35" s="678">
        <v>27882</v>
      </c>
      <c r="BR35" s="678" t="s">
        <v>738</v>
      </c>
      <c r="BS35" s="678" t="s">
        <v>738</v>
      </c>
      <c r="BT35" s="678" t="s">
        <v>738</v>
      </c>
      <c r="BU35" s="678" t="s">
        <v>738</v>
      </c>
      <c r="BV35" s="678" t="s">
        <v>738</v>
      </c>
      <c r="BW35" s="678" t="s">
        <v>737</v>
      </c>
      <c r="BX35" s="678" t="s">
        <v>737</v>
      </c>
      <c r="BY35" s="678" t="s">
        <v>737</v>
      </c>
      <c r="BZ35" s="679" t="s">
        <v>737</v>
      </c>
      <c r="CA35" s="167"/>
    </row>
    <row r="36" spans="2:79" s="17" customFormat="1" ht="15.6">
      <c r="B36" s="272">
        <v>13</v>
      </c>
      <c r="C36" s="177" t="s">
        <v>210</v>
      </c>
      <c r="D36" s="177" t="s">
        <v>675</v>
      </c>
      <c r="E36" s="177" t="s">
        <v>22</v>
      </c>
      <c r="F36" s="177" t="s">
        <v>672</v>
      </c>
      <c r="G36" s="177" t="s">
        <v>730</v>
      </c>
      <c r="H36" s="177" t="s">
        <v>673</v>
      </c>
      <c r="I36" s="177">
        <v>2013</v>
      </c>
      <c r="J36" s="177" t="s">
        <v>710</v>
      </c>
      <c r="K36" s="177"/>
      <c r="L36" s="177" t="s">
        <v>731</v>
      </c>
      <c r="M36" s="177" t="s">
        <v>690</v>
      </c>
      <c r="N36" s="678">
        <v>29</v>
      </c>
      <c r="O36" s="678">
        <v>317.35421980000001</v>
      </c>
      <c r="P36" s="678">
        <v>3131171.8139999998</v>
      </c>
      <c r="Q36" s="177"/>
      <c r="R36" s="678" t="s">
        <v>734</v>
      </c>
      <c r="S36" s="678" t="s">
        <v>734</v>
      </c>
      <c r="T36" s="678">
        <v>319.87</v>
      </c>
      <c r="U36" s="678">
        <v>317.35000000000002</v>
      </c>
      <c r="V36" s="678">
        <v>317.35000000000002</v>
      </c>
      <c r="W36" s="678">
        <v>317.35000000000002</v>
      </c>
      <c r="X36" s="678">
        <v>311.95</v>
      </c>
      <c r="Y36" s="678">
        <v>307.08</v>
      </c>
      <c r="Z36" s="678">
        <v>307.08</v>
      </c>
      <c r="AA36" s="678">
        <v>305.70999999999998</v>
      </c>
      <c r="AB36" s="678">
        <v>280.95</v>
      </c>
      <c r="AC36" s="678">
        <v>245.4</v>
      </c>
      <c r="AD36" s="678">
        <v>185.96</v>
      </c>
      <c r="AE36" s="678">
        <v>174.66</v>
      </c>
      <c r="AF36" s="678">
        <v>163.62</v>
      </c>
      <c r="AG36" s="678">
        <v>153.51</v>
      </c>
      <c r="AH36" s="678">
        <v>153.51</v>
      </c>
      <c r="AI36" s="678">
        <v>127.08</v>
      </c>
      <c r="AJ36" s="678">
        <v>3.59</v>
      </c>
      <c r="AK36" s="678" t="s">
        <v>734</v>
      </c>
      <c r="AL36" s="678" t="s">
        <v>734</v>
      </c>
      <c r="AM36" s="678" t="s">
        <v>734</v>
      </c>
      <c r="AN36" s="678" t="s">
        <v>734</v>
      </c>
      <c r="AO36" s="678" t="s">
        <v>719</v>
      </c>
      <c r="AP36" s="678" t="s">
        <v>736</v>
      </c>
      <c r="AQ36" s="678" t="s">
        <v>736</v>
      </c>
      <c r="AR36" s="678" t="s">
        <v>737</v>
      </c>
      <c r="AS36" s="678" t="s">
        <v>737</v>
      </c>
      <c r="AT36" s="678" t="s">
        <v>737</v>
      </c>
      <c r="AU36" s="678" t="s">
        <v>737</v>
      </c>
      <c r="AV36" s="177"/>
      <c r="AW36" s="678" t="s">
        <v>734</v>
      </c>
      <c r="AX36" s="678" t="s">
        <v>738</v>
      </c>
      <c r="AY36" s="678">
        <v>1570841.78</v>
      </c>
      <c r="AZ36" s="678">
        <v>1560330.04</v>
      </c>
      <c r="BA36" s="678">
        <v>1560330.04</v>
      </c>
      <c r="BB36" s="678">
        <v>1560330.04</v>
      </c>
      <c r="BC36" s="678">
        <v>1541513.38</v>
      </c>
      <c r="BD36" s="678">
        <v>1514545.72</v>
      </c>
      <c r="BE36" s="678">
        <v>1514545.72</v>
      </c>
      <c r="BF36" s="678">
        <v>1495923.12</v>
      </c>
      <c r="BG36" s="678">
        <v>1386188.75</v>
      </c>
      <c r="BH36" s="678">
        <v>1189601.1100000001</v>
      </c>
      <c r="BI36" s="678">
        <v>712037</v>
      </c>
      <c r="BJ36" s="678">
        <v>557628.35</v>
      </c>
      <c r="BK36" s="678">
        <v>489866.83</v>
      </c>
      <c r="BL36" s="678">
        <v>450278.22</v>
      </c>
      <c r="BM36" s="678">
        <v>450278.22</v>
      </c>
      <c r="BN36" s="678">
        <v>366439.75</v>
      </c>
      <c r="BO36" s="678">
        <v>4274.82</v>
      </c>
      <c r="BP36" s="678" t="s">
        <v>738</v>
      </c>
      <c r="BQ36" s="678" t="s">
        <v>738</v>
      </c>
      <c r="BR36" s="678" t="s">
        <v>738</v>
      </c>
      <c r="BS36" s="678" t="s">
        <v>738</v>
      </c>
      <c r="BT36" s="678" t="s">
        <v>738</v>
      </c>
      <c r="BU36" s="678" t="s">
        <v>738</v>
      </c>
      <c r="BV36" s="678" t="s">
        <v>738</v>
      </c>
      <c r="BW36" s="678" t="s">
        <v>737</v>
      </c>
      <c r="BX36" s="678" t="s">
        <v>737</v>
      </c>
      <c r="BY36" s="678" t="s">
        <v>737</v>
      </c>
      <c r="BZ36" s="679" t="s">
        <v>737</v>
      </c>
      <c r="CA36" s="167"/>
    </row>
    <row r="37" spans="2:79" s="17" customFormat="1" ht="15.6">
      <c r="B37" s="272">
        <v>14</v>
      </c>
      <c r="C37" s="177" t="s">
        <v>210</v>
      </c>
      <c r="D37" s="177" t="s">
        <v>675</v>
      </c>
      <c r="E37" s="177" t="s">
        <v>22</v>
      </c>
      <c r="F37" s="177" t="s">
        <v>672</v>
      </c>
      <c r="G37" s="177" t="s">
        <v>730</v>
      </c>
      <c r="H37" s="177" t="s">
        <v>673</v>
      </c>
      <c r="I37" s="177">
        <v>2014</v>
      </c>
      <c r="J37" s="177" t="s">
        <v>710</v>
      </c>
      <c r="K37" s="177"/>
      <c r="L37" s="177" t="s">
        <v>731</v>
      </c>
      <c r="M37" s="177" t="s">
        <v>690</v>
      </c>
      <c r="N37" s="678">
        <v>457</v>
      </c>
      <c r="O37" s="678">
        <v>2593.8236889999998</v>
      </c>
      <c r="P37" s="678">
        <v>19282048.82</v>
      </c>
      <c r="Q37" s="177"/>
      <c r="R37" s="678" t="s">
        <v>734</v>
      </c>
      <c r="S37" s="678" t="s">
        <v>734</v>
      </c>
      <c r="T37" s="678" t="s">
        <v>735</v>
      </c>
      <c r="U37" s="678">
        <v>2593.8200000000002</v>
      </c>
      <c r="V37" s="678">
        <v>2586.13</v>
      </c>
      <c r="W37" s="678">
        <v>2586.13</v>
      </c>
      <c r="X37" s="678">
        <v>2472.61</v>
      </c>
      <c r="Y37" s="678">
        <v>2472.61</v>
      </c>
      <c r="Z37" s="678">
        <v>2442.5100000000002</v>
      </c>
      <c r="AA37" s="678">
        <v>2362.29</v>
      </c>
      <c r="AB37" s="678">
        <v>2362.29</v>
      </c>
      <c r="AC37" s="678">
        <v>2260.19</v>
      </c>
      <c r="AD37" s="678">
        <v>1920.36</v>
      </c>
      <c r="AE37" s="678">
        <v>1566.21</v>
      </c>
      <c r="AF37" s="678">
        <v>1549.46</v>
      </c>
      <c r="AG37" s="678">
        <v>1012.1</v>
      </c>
      <c r="AH37" s="678">
        <v>930.61</v>
      </c>
      <c r="AI37" s="678">
        <v>930.61</v>
      </c>
      <c r="AJ37" s="678">
        <v>638.15</v>
      </c>
      <c r="AK37" s="678">
        <v>191.2</v>
      </c>
      <c r="AL37" s="678">
        <v>191.2</v>
      </c>
      <c r="AM37" s="678">
        <v>191.2</v>
      </c>
      <c r="AN37" s="678">
        <v>191.2</v>
      </c>
      <c r="AO37" s="678" t="s">
        <v>719</v>
      </c>
      <c r="AP37" s="678" t="s">
        <v>736</v>
      </c>
      <c r="AQ37" s="678" t="s">
        <v>736</v>
      </c>
      <c r="AR37" s="678" t="s">
        <v>737</v>
      </c>
      <c r="AS37" s="678" t="s">
        <v>737</v>
      </c>
      <c r="AT37" s="678" t="s">
        <v>737</v>
      </c>
      <c r="AU37" s="678" t="s">
        <v>737</v>
      </c>
      <c r="AV37" s="177"/>
      <c r="AW37" s="678" t="s">
        <v>734</v>
      </c>
      <c r="AX37" s="678" t="s">
        <v>738</v>
      </c>
      <c r="AY37" s="678" t="s">
        <v>738</v>
      </c>
      <c r="AZ37" s="678">
        <v>19282048.82</v>
      </c>
      <c r="BA37" s="678">
        <v>19255189.07</v>
      </c>
      <c r="BB37" s="678">
        <v>19255189.07</v>
      </c>
      <c r="BC37" s="678">
        <v>18858307.379999999</v>
      </c>
      <c r="BD37" s="678">
        <v>18858307.379999999</v>
      </c>
      <c r="BE37" s="678">
        <v>18752564.420000002</v>
      </c>
      <c r="BF37" s="678">
        <v>18193283.27</v>
      </c>
      <c r="BG37" s="678">
        <v>18193283.27</v>
      </c>
      <c r="BH37" s="678">
        <v>17398195.960000001</v>
      </c>
      <c r="BI37" s="678">
        <v>14887214.939999999</v>
      </c>
      <c r="BJ37" s="678">
        <v>12089350.279999999</v>
      </c>
      <c r="BK37" s="678">
        <v>11592355.199999999</v>
      </c>
      <c r="BL37" s="678">
        <v>7255866.4000000004</v>
      </c>
      <c r="BM37" s="678">
        <v>6970894.96</v>
      </c>
      <c r="BN37" s="678">
        <v>6970894.96</v>
      </c>
      <c r="BO37" s="678">
        <v>4156408.91</v>
      </c>
      <c r="BP37" s="678">
        <v>495190.4</v>
      </c>
      <c r="BQ37" s="678">
        <v>495190.4</v>
      </c>
      <c r="BR37" s="678">
        <v>495190.4</v>
      </c>
      <c r="BS37" s="678">
        <v>495190.4</v>
      </c>
      <c r="BT37" s="678" t="s">
        <v>738</v>
      </c>
      <c r="BU37" s="678" t="s">
        <v>738</v>
      </c>
      <c r="BV37" s="678" t="s">
        <v>738</v>
      </c>
      <c r="BW37" s="678" t="s">
        <v>737</v>
      </c>
      <c r="BX37" s="678" t="s">
        <v>737</v>
      </c>
      <c r="BY37" s="678" t="s">
        <v>737</v>
      </c>
      <c r="BZ37" s="679" t="s">
        <v>737</v>
      </c>
      <c r="CA37" s="167"/>
    </row>
    <row r="38" spans="2:79" s="17" customFormat="1" ht="15.6">
      <c r="B38" s="272">
        <v>15</v>
      </c>
      <c r="C38" s="177" t="s">
        <v>210</v>
      </c>
      <c r="D38" s="177" t="s">
        <v>671</v>
      </c>
      <c r="E38" s="177" t="s">
        <v>2</v>
      </c>
      <c r="F38" s="177" t="s">
        <v>672</v>
      </c>
      <c r="G38" s="177" t="s">
        <v>29</v>
      </c>
      <c r="H38" s="177" t="s">
        <v>673</v>
      </c>
      <c r="I38" s="177">
        <v>2014</v>
      </c>
      <c r="J38" s="177" t="s">
        <v>710</v>
      </c>
      <c r="K38" s="177"/>
      <c r="L38" s="177" t="s">
        <v>715</v>
      </c>
      <c r="M38" s="177" t="s">
        <v>682</v>
      </c>
      <c r="N38" s="678">
        <v>203</v>
      </c>
      <c r="O38" s="678">
        <v>42.060402109999998</v>
      </c>
      <c r="P38" s="678">
        <v>74996.295230000003</v>
      </c>
      <c r="Q38" s="177"/>
      <c r="R38" s="678" t="s">
        <v>734</v>
      </c>
      <c r="S38" s="678" t="s">
        <v>734</v>
      </c>
      <c r="T38" s="678" t="s">
        <v>735</v>
      </c>
      <c r="U38" s="678">
        <v>42.06</v>
      </c>
      <c r="V38" s="678">
        <v>42.06</v>
      </c>
      <c r="W38" s="678">
        <v>42.06</v>
      </c>
      <c r="X38" s="678">
        <v>42.06</v>
      </c>
      <c r="Y38" s="678" t="s">
        <v>734</v>
      </c>
      <c r="Z38" s="678" t="s">
        <v>734</v>
      </c>
      <c r="AA38" s="678" t="s">
        <v>734</v>
      </c>
      <c r="AB38" s="678" t="s">
        <v>734</v>
      </c>
      <c r="AC38" s="678" t="s">
        <v>734</v>
      </c>
      <c r="AD38" s="678" t="s">
        <v>734</v>
      </c>
      <c r="AE38" s="678" t="s">
        <v>734</v>
      </c>
      <c r="AF38" s="678" t="s">
        <v>734</v>
      </c>
      <c r="AG38" s="678" t="s">
        <v>734</v>
      </c>
      <c r="AH38" s="678" t="s">
        <v>734</v>
      </c>
      <c r="AI38" s="678" t="s">
        <v>734</v>
      </c>
      <c r="AJ38" s="678" t="s">
        <v>734</v>
      </c>
      <c r="AK38" s="678" t="s">
        <v>734</v>
      </c>
      <c r="AL38" s="678" t="s">
        <v>734</v>
      </c>
      <c r="AM38" s="678" t="s">
        <v>734</v>
      </c>
      <c r="AN38" s="678" t="s">
        <v>734</v>
      </c>
      <c r="AO38" s="678" t="s">
        <v>719</v>
      </c>
      <c r="AP38" s="678" t="s">
        <v>736</v>
      </c>
      <c r="AQ38" s="678" t="s">
        <v>736</v>
      </c>
      <c r="AR38" s="678" t="s">
        <v>737</v>
      </c>
      <c r="AS38" s="678" t="s">
        <v>737</v>
      </c>
      <c r="AT38" s="678" t="s">
        <v>737</v>
      </c>
      <c r="AU38" s="678" t="s">
        <v>737</v>
      </c>
      <c r="AV38" s="177"/>
      <c r="AW38" s="678" t="s">
        <v>734</v>
      </c>
      <c r="AX38" s="678" t="s">
        <v>738</v>
      </c>
      <c r="AY38" s="678" t="s">
        <v>738</v>
      </c>
      <c r="AZ38" s="678">
        <v>74996.3</v>
      </c>
      <c r="BA38" s="678">
        <v>74996.3</v>
      </c>
      <c r="BB38" s="678">
        <v>74996.3</v>
      </c>
      <c r="BC38" s="678">
        <v>74996.3</v>
      </c>
      <c r="BD38" s="678" t="s">
        <v>739</v>
      </c>
      <c r="BE38" s="678" t="s">
        <v>739</v>
      </c>
      <c r="BF38" s="678" t="s">
        <v>739</v>
      </c>
      <c r="BG38" s="678" t="s">
        <v>739</v>
      </c>
      <c r="BH38" s="678" t="s">
        <v>739</v>
      </c>
      <c r="BI38" s="678" t="s">
        <v>739</v>
      </c>
      <c r="BJ38" s="678" t="s">
        <v>739</v>
      </c>
      <c r="BK38" s="678" t="s">
        <v>739</v>
      </c>
      <c r="BL38" s="678" t="s">
        <v>738</v>
      </c>
      <c r="BM38" s="678" t="s">
        <v>738</v>
      </c>
      <c r="BN38" s="678" t="s">
        <v>738</v>
      </c>
      <c r="BO38" s="678" t="s">
        <v>738</v>
      </c>
      <c r="BP38" s="678" t="s">
        <v>738</v>
      </c>
      <c r="BQ38" s="678" t="s">
        <v>738</v>
      </c>
      <c r="BR38" s="678" t="s">
        <v>738</v>
      </c>
      <c r="BS38" s="678" t="s">
        <v>738</v>
      </c>
      <c r="BT38" s="678" t="s">
        <v>738</v>
      </c>
      <c r="BU38" s="678" t="s">
        <v>738</v>
      </c>
      <c r="BV38" s="678" t="s">
        <v>738</v>
      </c>
      <c r="BW38" s="678" t="s">
        <v>737</v>
      </c>
      <c r="BX38" s="678" t="s">
        <v>737</v>
      </c>
      <c r="BY38" s="678" t="s">
        <v>737</v>
      </c>
      <c r="BZ38" s="679" t="s">
        <v>737</v>
      </c>
      <c r="CA38" s="167"/>
    </row>
    <row r="39" spans="2:79" s="17" customFormat="1" ht="15.6">
      <c r="B39" s="272">
        <v>16</v>
      </c>
      <c r="C39" s="177" t="s">
        <v>210</v>
      </c>
      <c r="D39" s="177" t="s">
        <v>671</v>
      </c>
      <c r="E39" s="177" t="s">
        <v>1</v>
      </c>
      <c r="F39" s="177" t="s">
        <v>672</v>
      </c>
      <c r="G39" s="177" t="s">
        <v>29</v>
      </c>
      <c r="H39" s="177" t="s">
        <v>673</v>
      </c>
      <c r="I39" s="177">
        <v>2014</v>
      </c>
      <c r="J39" s="177" t="s">
        <v>710</v>
      </c>
      <c r="K39" s="177"/>
      <c r="L39" s="177" t="s">
        <v>731</v>
      </c>
      <c r="M39" s="177" t="s">
        <v>682</v>
      </c>
      <c r="N39" s="678">
        <v>6</v>
      </c>
      <c r="O39" s="678">
        <v>0.70052578499999996</v>
      </c>
      <c r="P39" s="678">
        <v>626.44827959999998</v>
      </c>
      <c r="Q39" s="177"/>
      <c r="R39" s="678" t="s">
        <v>734</v>
      </c>
      <c r="S39" s="678" t="s">
        <v>734</v>
      </c>
      <c r="T39" s="678" t="s">
        <v>735</v>
      </c>
      <c r="U39" s="678">
        <v>0.7</v>
      </c>
      <c r="V39" s="678">
        <v>0.7</v>
      </c>
      <c r="W39" s="678">
        <v>0.7</v>
      </c>
      <c r="X39" s="678" t="s">
        <v>734</v>
      </c>
      <c r="Y39" s="678" t="s">
        <v>734</v>
      </c>
      <c r="Z39" s="678" t="s">
        <v>734</v>
      </c>
      <c r="AA39" s="678" t="s">
        <v>734</v>
      </c>
      <c r="AB39" s="678" t="s">
        <v>734</v>
      </c>
      <c r="AC39" s="678" t="s">
        <v>734</v>
      </c>
      <c r="AD39" s="678" t="s">
        <v>734</v>
      </c>
      <c r="AE39" s="678" t="s">
        <v>734</v>
      </c>
      <c r="AF39" s="678" t="s">
        <v>734</v>
      </c>
      <c r="AG39" s="678" t="s">
        <v>734</v>
      </c>
      <c r="AH39" s="678" t="s">
        <v>734</v>
      </c>
      <c r="AI39" s="678" t="s">
        <v>734</v>
      </c>
      <c r="AJ39" s="678" t="s">
        <v>734</v>
      </c>
      <c r="AK39" s="678" t="s">
        <v>734</v>
      </c>
      <c r="AL39" s="678" t="s">
        <v>734</v>
      </c>
      <c r="AM39" s="678" t="s">
        <v>734</v>
      </c>
      <c r="AN39" s="678" t="s">
        <v>734</v>
      </c>
      <c r="AO39" s="678" t="s">
        <v>719</v>
      </c>
      <c r="AP39" s="678" t="s">
        <v>736</v>
      </c>
      <c r="AQ39" s="678" t="s">
        <v>736</v>
      </c>
      <c r="AR39" s="678" t="s">
        <v>737</v>
      </c>
      <c r="AS39" s="678" t="s">
        <v>737</v>
      </c>
      <c r="AT39" s="678" t="s">
        <v>737</v>
      </c>
      <c r="AU39" s="678" t="s">
        <v>737</v>
      </c>
      <c r="AV39" s="177"/>
      <c r="AW39" s="678" t="s">
        <v>734</v>
      </c>
      <c r="AX39" s="678" t="s">
        <v>738</v>
      </c>
      <c r="AY39" s="678" t="s">
        <v>738</v>
      </c>
      <c r="AZ39" s="678">
        <v>626.45000000000005</v>
      </c>
      <c r="BA39" s="678">
        <v>626.45000000000005</v>
      </c>
      <c r="BB39" s="678">
        <v>626.45000000000005</v>
      </c>
      <c r="BC39" s="678" t="s">
        <v>739</v>
      </c>
      <c r="BD39" s="678" t="s">
        <v>739</v>
      </c>
      <c r="BE39" s="678" t="s">
        <v>739</v>
      </c>
      <c r="BF39" s="678" t="s">
        <v>739</v>
      </c>
      <c r="BG39" s="678" t="s">
        <v>739</v>
      </c>
      <c r="BH39" s="678" t="s">
        <v>739</v>
      </c>
      <c r="BI39" s="678" t="s">
        <v>739</v>
      </c>
      <c r="BJ39" s="678" t="s">
        <v>739</v>
      </c>
      <c r="BK39" s="678" t="s">
        <v>739</v>
      </c>
      <c r="BL39" s="678" t="s">
        <v>738</v>
      </c>
      <c r="BM39" s="678" t="s">
        <v>738</v>
      </c>
      <c r="BN39" s="678" t="s">
        <v>738</v>
      </c>
      <c r="BO39" s="678" t="s">
        <v>738</v>
      </c>
      <c r="BP39" s="678" t="s">
        <v>738</v>
      </c>
      <c r="BQ39" s="678" t="s">
        <v>738</v>
      </c>
      <c r="BR39" s="678" t="s">
        <v>738</v>
      </c>
      <c r="BS39" s="678" t="s">
        <v>738</v>
      </c>
      <c r="BT39" s="678" t="s">
        <v>738</v>
      </c>
      <c r="BU39" s="678" t="s">
        <v>738</v>
      </c>
      <c r="BV39" s="678" t="s">
        <v>738</v>
      </c>
      <c r="BW39" s="678" t="s">
        <v>737</v>
      </c>
      <c r="BX39" s="678" t="s">
        <v>737</v>
      </c>
      <c r="BY39" s="678" t="s">
        <v>737</v>
      </c>
      <c r="BZ39" s="679" t="s">
        <v>737</v>
      </c>
      <c r="CA39" s="167"/>
    </row>
    <row r="40" spans="2:79" s="17" customFormat="1" ht="15.6">
      <c r="B40" s="272">
        <v>17</v>
      </c>
      <c r="C40" s="177" t="s">
        <v>210</v>
      </c>
      <c r="D40" s="177" t="s">
        <v>671</v>
      </c>
      <c r="E40" s="177" t="s">
        <v>1</v>
      </c>
      <c r="F40" s="177" t="s">
        <v>672</v>
      </c>
      <c r="G40" s="177" t="s">
        <v>29</v>
      </c>
      <c r="H40" s="177" t="s">
        <v>673</v>
      </c>
      <c r="I40" s="177">
        <v>2014</v>
      </c>
      <c r="J40" s="177" t="s">
        <v>710</v>
      </c>
      <c r="K40" s="177"/>
      <c r="L40" s="177" t="s">
        <v>731</v>
      </c>
      <c r="M40" s="177" t="s">
        <v>682</v>
      </c>
      <c r="N40" s="678">
        <v>8</v>
      </c>
      <c r="O40" s="678">
        <v>1.4159186749999999</v>
      </c>
      <c r="P40" s="678">
        <v>2524.670466</v>
      </c>
      <c r="Q40" s="177"/>
      <c r="R40" s="678" t="s">
        <v>734</v>
      </c>
      <c r="S40" s="678" t="s">
        <v>734</v>
      </c>
      <c r="T40" s="678" t="s">
        <v>735</v>
      </c>
      <c r="U40" s="678">
        <v>1.42</v>
      </c>
      <c r="V40" s="678">
        <v>1.42</v>
      </c>
      <c r="W40" s="678">
        <v>1.42</v>
      </c>
      <c r="X40" s="678">
        <v>1.42</v>
      </c>
      <c r="Y40" s="678" t="s">
        <v>734</v>
      </c>
      <c r="Z40" s="678" t="s">
        <v>734</v>
      </c>
      <c r="AA40" s="678" t="s">
        <v>734</v>
      </c>
      <c r="AB40" s="678" t="s">
        <v>734</v>
      </c>
      <c r="AC40" s="678" t="s">
        <v>734</v>
      </c>
      <c r="AD40" s="678" t="s">
        <v>734</v>
      </c>
      <c r="AE40" s="678" t="s">
        <v>734</v>
      </c>
      <c r="AF40" s="678" t="s">
        <v>734</v>
      </c>
      <c r="AG40" s="678" t="s">
        <v>734</v>
      </c>
      <c r="AH40" s="678" t="s">
        <v>734</v>
      </c>
      <c r="AI40" s="678" t="s">
        <v>734</v>
      </c>
      <c r="AJ40" s="678" t="s">
        <v>734</v>
      </c>
      <c r="AK40" s="678" t="s">
        <v>734</v>
      </c>
      <c r="AL40" s="678" t="s">
        <v>734</v>
      </c>
      <c r="AM40" s="678" t="s">
        <v>734</v>
      </c>
      <c r="AN40" s="678" t="s">
        <v>734</v>
      </c>
      <c r="AO40" s="678" t="s">
        <v>719</v>
      </c>
      <c r="AP40" s="678" t="s">
        <v>736</v>
      </c>
      <c r="AQ40" s="678" t="s">
        <v>736</v>
      </c>
      <c r="AR40" s="678" t="s">
        <v>737</v>
      </c>
      <c r="AS40" s="678" t="s">
        <v>737</v>
      </c>
      <c r="AT40" s="678" t="s">
        <v>737</v>
      </c>
      <c r="AU40" s="678" t="s">
        <v>737</v>
      </c>
      <c r="AV40" s="177"/>
      <c r="AW40" s="678" t="s">
        <v>734</v>
      </c>
      <c r="AX40" s="678" t="s">
        <v>738</v>
      </c>
      <c r="AY40" s="678" t="s">
        <v>738</v>
      </c>
      <c r="AZ40" s="678">
        <v>2524.67</v>
      </c>
      <c r="BA40" s="678">
        <v>2524.67</v>
      </c>
      <c r="BB40" s="678">
        <v>2524.67</v>
      </c>
      <c r="BC40" s="678">
        <v>2524.67</v>
      </c>
      <c r="BD40" s="678" t="s">
        <v>739</v>
      </c>
      <c r="BE40" s="678" t="s">
        <v>739</v>
      </c>
      <c r="BF40" s="678" t="s">
        <v>739</v>
      </c>
      <c r="BG40" s="678" t="s">
        <v>739</v>
      </c>
      <c r="BH40" s="678" t="s">
        <v>739</v>
      </c>
      <c r="BI40" s="678" t="s">
        <v>739</v>
      </c>
      <c r="BJ40" s="678" t="s">
        <v>739</v>
      </c>
      <c r="BK40" s="678" t="s">
        <v>739</v>
      </c>
      <c r="BL40" s="678" t="s">
        <v>738</v>
      </c>
      <c r="BM40" s="678" t="s">
        <v>738</v>
      </c>
      <c r="BN40" s="678" t="s">
        <v>738</v>
      </c>
      <c r="BO40" s="678" t="s">
        <v>738</v>
      </c>
      <c r="BP40" s="678" t="s">
        <v>738</v>
      </c>
      <c r="BQ40" s="678" t="s">
        <v>738</v>
      </c>
      <c r="BR40" s="678" t="s">
        <v>738</v>
      </c>
      <c r="BS40" s="678" t="s">
        <v>738</v>
      </c>
      <c r="BT40" s="678" t="s">
        <v>738</v>
      </c>
      <c r="BU40" s="678" t="s">
        <v>738</v>
      </c>
      <c r="BV40" s="678" t="s">
        <v>738</v>
      </c>
      <c r="BW40" s="678" t="s">
        <v>737</v>
      </c>
      <c r="BX40" s="678" t="s">
        <v>737</v>
      </c>
      <c r="BY40" s="678" t="s">
        <v>737</v>
      </c>
      <c r="BZ40" s="679" t="s">
        <v>737</v>
      </c>
      <c r="CA40" s="167"/>
    </row>
    <row r="41" spans="2:79" s="17" customFormat="1" ht="15.6">
      <c r="B41" s="272">
        <v>18</v>
      </c>
      <c r="C41" s="177" t="s">
        <v>210</v>
      </c>
      <c r="D41" s="177" t="s">
        <v>671</v>
      </c>
      <c r="E41" s="177" t="s">
        <v>1</v>
      </c>
      <c r="F41" s="177" t="s">
        <v>672</v>
      </c>
      <c r="G41" s="177" t="s">
        <v>29</v>
      </c>
      <c r="H41" s="177" t="s">
        <v>673</v>
      </c>
      <c r="I41" s="177">
        <v>2014</v>
      </c>
      <c r="J41" s="177" t="s">
        <v>710</v>
      </c>
      <c r="K41" s="177"/>
      <c r="L41" s="177" t="s">
        <v>731</v>
      </c>
      <c r="M41" s="177" t="s">
        <v>682</v>
      </c>
      <c r="N41" s="678">
        <v>203.1617</v>
      </c>
      <c r="O41" s="678">
        <v>14.14764707</v>
      </c>
      <c r="P41" s="678">
        <v>102437.0086</v>
      </c>
      <c r="Q41" s="177"/>
      <c r="R41" s="678" t="s">
        <v>734</v>
      </c>
      <c r="S41" s="678" t="s">
        <v>734</v>
      </c>
      <c r="T41" s="678" t="s">
        <v>735</v>
      </c>
      <c r="U41" s="678">
        <v>14.15</v>
      </c>
      <c r="V41" s="678">
        <v>14.15</v>
      </c>
      <c r="W41" s="678">
        <v>14.15</v>
      </c>
      <c r="X41" s="678">
        <v>14.15</v>
      </c>
      <c r="Y41" s="678" t="s">
        <v>734</v>
      </c>
      <c r="Z41" s="678" t="s">
        <v>734</v>
      </c>
      <c r="AA41" s="678" t="s">
        <v>734</v>
      </c>
      <c r="AB41" s="678" t="s">
        <v>734</v>
      </c>
      <c r="AC41" s="678" t="s">
        <v>734</v>
      </c>
      <c r="AD41" s="678" t="s">
        <v>734</v>
      </c>
      <c r="AE41" s="678" t="s">
        <v>734</v>
      </c>
      <c r="AF41" s="678" t="s">
        <v>734</v>
      </c>
      <c r="AG41" s="678" t="s">
        <v>734</v>
      </c>
      <c r="AH41" s="678" t="s">
        <v>734</v>
      </c>
      <c r="AI41" s="678" t="s">
        <v>734</v>
      </c>
      <c r="AJ41" s="678" t="s">
        <v>734</v>
      </c>
      <c r="AK41" s="678" t="s">
        <v>734</v>
      </c>
      <c r="AL41" s="678" t="s">
        <v>734</v>
      </c>
      <c r="AM41" s="678" t="s">
        <v>734</v>
      </c>
      <c r="AN41" s="678" t="s">
        <v>734</v>
      </c>
      <c r="AO41" s="678" t="s">
        <v>719</v>
      </c>
      <c r="AP41" s="678" t="s">
        <v>736</v>
      </c>
      <c r="AQ41" s="678" t="s">
        <v>736</v>
      </c>
      <c r="AR41" s="678" t="s">
        <v>737</v>
      </c>
      <c r="AS41" s="678" t="s">
        <v>737</v>
      </c>
      <c r="AT41" s="678" t="s">
        <v>737</v>
      </c>
      <c r="AU41" s="678" t="s">
        <v>737</v>
      </c>
      <c r="AV41" s="177"/>
      <c r="AW41" s="678" t="s">
        <v>734</v>
      </c>
      <c r="AX41" s="678" t="s">
        <v>738</v>
      </c>
      <c r="AY41" s="678" t="s">
        <v>738</v>
      </c>
      <c r="AZ41" s="678">
        <v>102437.01</v>
      </c>
      <c r="BA41" s="678">
        <v>102437.01</v>
      </c>
      <c r="BB41" s="678">
        <v>102437.01</v>
      </c>
      <c r="BC41" s="678">
        <v>102437.01</v>
      </c>
      <c r="BD41" s="678" t="s">
        <v>739</v>
      </c>
      <c r="BE41" s="678" t="s">
        <v>739</v>
      </c>
      <c r="BF41" s="678" t="s">
        <v>739</v>
      </c>
      <c r="BG41" s="678" t="s">
        <v>739</v>
      </c>
      <c r="BH41" s="678" t="s">
        <v>739</v>
      </c>
      <c r="BI41" s="678" t="s">
        <v>739</v>
      </c>
      <c r="BJ41" s="678" t="s">
        <v>739</v>
      </c>
      <c r="BK41" s="678" t="s">
        <v>739</v>
      </c>
      <c r="BL41" s="678" t="s">
        <v>738</v>
      </c>
      <c r="BM41" s="678" t="s">
        <v>738</v>
      </c>
      <c r="BN41" s="678" t="s">
        <v>738</v>
      </c>
      <c r="BO41" s="678" t="s">
        <v>738</v>
      </c>
      <c r="BP41" s="678" t="s">
        <v>738</v>
      </c>
      <c r="BQ41" s="678" t="s">
        <v>738</v>
      </c>
      <c r="BR41" s="678" t="s">
        <v>738</v>
      </c>
      <c r="BS41" s="678" t="s">
        <v>738</v>
      </c>
      <c r="BT41" s="678" t="s">
        <v>738</v>
      </c>
      <c r="BU41" s="678" t="s">
        <v>738</v>
      </c>
      <c r="BV41" s="678" t="s">
        <v>738</v>
      </c>
      <c r="BW41" s="678" t="s">
        <v>737</v>
      </c>
      <c r="BX41" s="678" t="s">
        <v>737</v>
      </c>
      <c r="BY41" s="678" t="s">
        <v>737</v>
      </c>
      <c r="BZ41" s="679" t="s">
        <v>737</v>
      </c>
      <c r="CA41" s="167"/>
    </row>
    <row r="42" spans="2:79" s="17" customFormat="1" ht="15.6">
      <c r="B42" s="272">
        <v>19</v>
      </c>
      <c r="C42" s="177" t="s">
        <v>210</v>
      </c>
      <c r="D42" s="177" t="s">
        <v>671</v>
      </c>
      <c r="E42" s="177" t="s">
        <v>1</v>
      </c>
      <c r="F42" s="177" t="s">
        <v>672</v>
      </c>
      <c r="G42" s="177" t="s">
        <v>29</v>
      </c>
      <c r="H42" s="177" t="s">
        <v>673</v>
      </c>
      <c r="I42" s="177">
        <v>2014</v>
      </c>
      <c r="J42" s="177" t="s">
        <v>710</v>
      </c>
      <c r="K42" s="177"/>
      <c r="L42" s="177" t="s">
        <v>731</v>
      </c>
      <c r="M42" s="177" t="s">
        <v>682</v>
      </c>
      <c r="N42" s="678">
        <v>386.40429999999998</v>
      </c>
      <c r="O42" s="678">
        <v>23.180989060000002</v>
      </c>
      <c r="P42" s="678">
        <v>157732.2678</v>
      </c>
      <c r="Q42" s="177"/>
      <c r="R42" s="678" t="s">
        <v>734</v>
      </c>
      <c r="S42" s="678" t="s">
        <v>734</v>
      </c>
      <c r="T42" s="678" t="s">
        <v>735</v>
      </c>
      <c r="U42" s="678">
        <v>23.18</v>
      </c>
      <c r="V42" s="678">
        <v>23.18</v>
      </c>
      <c r="W42" s="678">
        <v>23.18</v>
      </c>
      <c r="X42" s="678">
        <v>23.18</v>
      </c>
      <c r="Y42" s="678">
        <v>23.18</v>
      </c>
      <c r="Z42" s="678" t="s">
        <v>734</v>
      </c>
      <c r="AA42" s="678" t="s">
        <v>734</v>
      </c>
      <c r="AB42" s="678" t="s">
        <v>734</v>
      </c>
      <c r="AC42" s="678" t="s">
        <v>734</v>
      </c>
      <c r="AD42" s="678" t="s">
        <v>734</v>
      </c>
      <c r="AE42" s="678" t="s">
        <v>734</v>
      </c>
      <c r="AF42" s="678" t="s">
        <v>734</v>
      </c>
      <c r="AG42" s="678" t="s">
        <v>734</v>
      </c>
      <c r="AH42" s="678" t="s">
        <v>734</v>
      </c>
      <c r="AI42" s="678" t="s">
        <v>734</v>
      </c>
      <c r="AJ42" s="678" t="s">
        <v>734</v>
      </c>
      <c r="AK42" s="678" t="s">
        <v>734</v>
      </c>
      <c r="AL42" s="678" t="s">
        <v>734</v>
      </c>
      <c r="AM42" s="678" t="s">
        <v>734</v>
      </c>
      <c r="AN42" s="678" t="s">
        <v>734</v>
      </c>
      <c r="AO42" s="678" t="s">
        <v>719</v>
      </c>
      <c r="AP42" s="678" t="s">
        <v>736</v>
      </c>
      <c r="AQ42" s="678" t="s">
        <v>736</v>
      </c>
      <c r="AR42" s="678" t="s">
        <v>737</v>
      </c>
      <c r="AS42" s="678" t="s">
        <v>737</v>
      </c>
      <c r="AT42" s="678" t="s">
        <v>737</v>
      </c>
      <c r="AU42" s="678" t="s">
        <v>737</v>
      </c>
      <c r="AV42" s="177"/>
      <c r="AW42" s="678" t="s">
        <v>734</v>
      </c>
      <c r="AX42" s="678" t="s">
        <v>738</v>
      </c>
      <c r="AY42" s="678" t="s">
        <v>738</v>
      </c>
      <c r="AZ42" s="678">
        <v>157732.26999999999</v>
      </c>
      <c r="BA42" s="678">
        <v>157732.26999999999</v>
      </c>
      <c r="BB42" s="678">
        <v>157732.26999999999</v>
      </c>
      <c r="BC42" s="678">
        <v>157732.26999999999</v>
      </c>
      <c r="BD42" s="678">
        <v>157732.26999999999</v>
      </c>
      <c r="BE42" s="678" t="s">
        <v>739</v>
      </c>
      <c r="BF42" s="678" t="s">
        <v>739</v>
      </c>
      <c r="BG42" s="678" t="s">
        <v>739</v>
      </c>
      <c r="BH42" s="678" t="s">
        <v>739</v>
      </c>
      <c r="BI42" s="678" t="s">
        <v>739</v>
      </c>
      <c r="BJ42" s="678" t="s">
        <v>739</v>
      </c>
      <c r="BK42" s="678" t="s">
        <v>739</v>
      </c>
      <c r="BL42" s="678" t="s">
        <v>738</v>
      </c>
      <c r="BM42" s="678" t="s">
        <v>738</v>
      </c>
      <c r="BN42" s="678" t="s">
        <v>738</v>
      </c>
      <c r="BO42" s="678" t="s">
        <v>738</v>
      </c>
      <c r="BP42" s="678" t="s">
        <v>738</v>
      </c>
      <c r="BQ42" s="678" t="s">
        <v>738</v>
      </c>
      <c r="BR42" s="678" t="s">
        <v>738</v>
      </c>
      <c r="BS42" s="678" t="s">
        <v>738</v>
      </c>
      <c r="BT42" s="678" t="s">
        <v>738</v>
      </c>
      <c r="BU42" s="678" t="s">
        <v>738</v>
      </c>
      <c r="BV42" s="678" t="s">
        <v>738</v>
      </c>
      <c r="BW42" s="678" t="s">
        <v>737</v>
      </c>
      <c r="BX42" s="678" t="s">
        <v>737</v>
      </c>
      <c r="BY42" s="678" t="s">
        <v>737</v>
      </c>
      <c r="BZ42" s="679" t="s">
        <v>737</v>
      </c>
      <c r="CA42" s="167"/>
    </row>
    <row r="43" spans="2:79" s="17" customFormat="1" ht="15.6">
      <c r="B43" s="272">
        <v>20</v>
      </c>
      <c r="C43" s="177" t="s">
        <v>210</v>
      </c>
      <c r="D43" s="177" t="s">
        <v>671</v>
      </c>
      <c r="E43" s="177" t="s">
        <v>5</v>
      </c>
      <c r="F43" s="177" t="s">
        <v>672</v>
      </c>
      <c r="G43" s="177" t="s">
        <v>29</v>
      </c>
      <c r="H43" s="177" t="s">
        <v>673</v>
      </c>
      <c r="I43" s="177">
        <v>2014</v>
      </c>
      <c r="J43" s="177" t="s">
        <v>710</v>
      </c>
      <c r="K43" s="177"/>
      <c r="L43" s="177" t="s">
        <v>732</v>
      </c>
      <c r="M43" s="177" t="s">
        <v>714</v>
      </c>
      <c r="N43" s="678">
        <v>195057.5</v>
      </c>
      <c r="O43" s="678">
        <v>325.18292700000001</v>
      </c>
      <c r="P43" s="678">
        <v>4968774.7280000001</v>
      </c>
      <c r="Q43" s="177"/>
      <c r="R43" s="678" t="s">
        <v>734</v>
      </c>
      <c r="S43" s="678" t="s">
        <v>734</v>
      </c>
      <c r="T43" s="678" t="s">
        <v>735</v>
      </c>
      <c r="U43" s="678">
        <v>325.18</v>
      </c>
      <c r="V43" s="678">
        <v>283.85000000000002</v>
      </c>
      <c r="W43" s="678">
        <v>262.31</v>
      </c>
      <c r="X43" s="678">
        <v>262.31</v>
      </c>
      <c r="Y43" s="678">
        <v>262.31</v>
      </c>
      <c r="Z43" s="678">
        <v>262.31</v>
      </c>
      <c r="AA43" s="678">
        <v>262.31</v>
      </c>
      <c r="AB43" s="678">
        <v>262.11</v>
      </c>
      <c r="AC43" s="678">
        <v>262.11</v>
      </c>
      <c r="AD43" s="678">
        <v>244.7</v>
      </c>
      <c r="AE43" s="678">
        <v>222.69</v>
      </c>
      <c r="AF43" s="678">
        <v>188.64</v>
      </c>
      <c r="AG43" s="678">
        <v>188.64</v>
      </c>
      <c r="AH43" s="678">
        <v>187.73</v>
      </c>
      <c r="AI43" s="678">
        <v>187.73</v>
      </c>
      <c r="AJ43" s="678">
        <v>187.35</v>
      </c>
      <c r="AK43" s="678">
        <v>152.30000000000001</v>
      </c>
      <c r="AL43" s="678">
        <v>152.30000000000001</v>
      </c>
      <c r="AM43" s="678">
        <v>152.30000000000001</v>
      </c>
      <c r="AN43" s="678">
        <v>152.30000000000001</v>
      </c>
      <c r="AO43" s="678" t="s">
        <v>719</v>
      </c>
      <c r="AP43" s="678" t="s">
        <v>736</v>
      </c>
      <c r="AQ43" s="678" t="s">
        <v>736</v>
      </c>
      <c r="AR43" s="678" t="s">
        <v>737</v>
      </c>
      <c r="AS43" s="678" t="s">
        <v>737</v>
      </c>
      <c r="AT43" s="678" t="s">
        <v>737</v>
      </c>
      <c r="AU43" s="678" t="s">
        <v>737</v>
      </c>
      <c r="AV43" s="177"/>
      <c r="AW43" s="678" t="s">
        <v>734</v>
      </c>
      <c r="AX43" s="678" t="s">
        <v>738</v>
      </c>
      <c r="AY43" s="678" t="s">
        <v>738</v>
      </c>
      <c r="AZ43" s="678">
        <v>4968774.7300000004</v>
      </c>
      <c r="BA43" s="678">
        <v>4310359.59</v>
      </c>
      <c r="BB43" s="678">
        <v>3967230.08</v>
      </c>
      <c r="BC43" s="678">
        <v>3967230.08</v>
      </c>
      <c r="BD43" s="678">
        <v>3967230.08</v>
      </c>
      <c r="BE43" s="678">
        <v>3967230.08</v>
      </c>
      <c r="BF43" s="678">
        <v>3967230.08</v>
      </c>
      <c r="BG43" s="678">
        <v>3965511.53</v>
      </c>
      <c r="BH43" s="678">
        <v>3965511.53</v>
      </c>
      <c r="BI43" s="678">
        <v>3688146.04</v>
      </c>
      <c r="BJ43" s="678">
        <v>3585580.29</v>
      </c>
      <c r="BK43" s="678">
        <v>3031996.67</v>
      </c>
      <c r="BL43" s="678">
        <v>3031996.67</v>
      </c>
      <c r="BM43" s="678">
        <v>2988578.74</v>
      </c>
      <c r="BN43" s="678">
        <v>2988578.74</v>
      </c>
      <c r="BO43" s="678">
        <v>2984353.58</v>
      </c>
      <c r="BP43" s="678">
        <v>2426083.39</v>
      </c>
      <c r="BQ43" s="678">
        <v>2426083.39</v>
      </c>
      <c r="BR43" s="678">
        <v>2426083.39</v>
      </c>
      <c r="BS43" s="678">
        <v>2426083.39</v>
      </c>
      <c r="BT43" s="678" t="s">
        <v>738</v>
      </c>
      <c r="BU43" s="678" t="s">
        <v>738</v>
      </c>
      <c r="BV43" s="678" t="s">
        <v>738</v>
      </c>
      <c r="BW43" s="678" t="s">
        <v>737</v>
      </c>
      <c r="BX43" s="678" t="s">
        <v>737</v>
      </c>
      <c r="BY43" s="678" t="s">
        <v>737</v>
      </c>
      <c r="BZ43" s="679" t="s">
        <v>737</v>
      </c>
      <c r="CA43" s="167"/>
    </row>
    <row r="44" spans="2:79" s="17" customFormat="1" ht="15.6">
      <c r="B44" s="272">
        <v>21</v>
      </c>
      <c r="C44" s="177" t="s">
        <v>210</v>
      </c>
      <c r="D44" s="177" t="s">
        <v>671</v>
      </c>
      <c r="E44" s="177" t="s">
        <v>4</v>
      </c>
      <c r="F44" s="177" t="s">
        <v>672</v>
      </c>
      <c r="G44" s="177" t="s">
        <v>29</v>
      </c>
      <c r="H44" s="177" t="s">
        <v>673</v>
      </c>
      <c r="I44" s="177">
        <v>2013</v>
      </c>
      <c r="J44" s="177" t="s">
        <v>710</v>
      </c>
      <c r="K44" s="177"/>
      <c r="L44" s="177" t="s">
        <v>732</v>
      </c>
      <c r="M44" s="177" t="s">
        <v>714</v>
      </c>
      <c r="N44" s="678">
        <v>42.454639999999998</v>
      </c>
      <c r="O44" s="678">
        <v>0.1</v>
      </c>
      <c r="P44" s="678">
        <v>953</v>
      </c>
      <c r="Q44" s="177"/>
      <c r="R44" s="678" t="s">
        <v>734</v>
      </c>
      <c r="S44" s="678" t="s">
        <v>734</v>
      </c>
      <c r="T44" s="678">
        <v>7.0000000000000007E-2</v>
      </c>
      <c r="U44" s="678">
        <v>7.0000000000000007E-2</v>
      </c>
      <c r="V44" s="678">
        <v>0.06</v>
      </c>
      <c r="W44" s="678">
        <v>0.06</v>
      </c>
      <c r="X44" s="678">
        <v>0.06</v>
      </c>
      <c r="Y44" s="678">
        <v>0.06</v>
      </c>
      <c r="Z44" s="678">
        <v>0.06</v>
      </c>
      <c r="AA44" s="678">
        <v>0.06</v>
      </c>
      <c r="AB44" s="678">
        <v>0.05</v>
      </c>
      <c r="AC44" s="678">
        <v>0.05</v>
      </c>
      <c r="AD44" s="678">
        <v>0.04</v>
      </c>
      <c r="AE44" s="678">
        <v>0.04</v>
      </c>
      <c r="AF44" s="678">
        <v>0.04</v>
      </c>
      <c r="AG44" s="678">
        <v>0.04</v>
      </c>
      <c r="AH44" s="678">
        <v>0.04</v>
      </c>
      <c r="AI44" s="678">
        <v>0.04</v>
      </c>
      <c r="AJ44" s="678">
        <v>0.02</v>
      </c>
      <c r="AK44" s="678">
        <v>0.02</v>
      </c>
      <c r="AL44" s="678">
        <v>0.02</v>
      </c>
      <c r="AM44" s="678">
        <v>0.02</v>
      </c>
      <c r="AN44" s="678" t="s">
        <v>734</v>
      </c>
      <c r="AO44" s="678" t="s">
        <v>719</v>
      </c>
      <c r="AP44" s="678" t="s">
        <v>736</v>
      </c>
      <c r="AQ44" s="678" t="s">
        <v>736</v>
      </c>
      <c r="AR44" s="678" t="s">
        <v>737</v>
      </c>
      <c r="AS44" s="678" t="s">
        <v>737</v>
      </c>
      <c r="AT44" s="678" t="s">
        <v>737</v>
      </c>
      <c r="AU44" s="678" t="s">
        <v>737</v>
      </c>
      <c r="AV44" s="177"/>
      <c r="AW44" s="678" t="s">
        <v>734</v>
      </c>
      <c r="AX44" s="678" t="s">
        <v>738</v>
      </c>
      <c r="AY44" s="678">
        <v>953</v>
      </c>
      <c r="AZ44" s="678">
        <v>953</v>
      </c>
      <c r="BA44" s="678">
        <v>907</v>
      </c>
      <c r="BB44" s="678">
        <v>784</v>
      </c>
      <c r="BC44" s="678">
        <v>784</v>
      </c>
      <c r="BD44" s="678">
        <v>784</v>
      </c>
      <c r="BE44" s="678">
        <v>784</v>
      </c>
      <c r="BF44" s="678">
        <v>784</v>
      </c>
      <c r="BG44" s="678">
        <v>658</v>
      </c>
      <c r="BH44" s="678">
        <v>658</v>
      </c>
      <c r="BI44" s="678">
        <v>625</v>
      </c>
      <c r="BJ44" s="678">
        <v>625</v>
      </c>
      <c r="BK44" s="678">
        <v>625</v>
      </c>
      <c r="BL44" s="678">
        <v>625</v>
      </c>
      <c r="BM44" s="678">
        <v>625</v>
      </c>
      <c r="BN44" s="678">
        <v>625</v>
      </c>
      <c r="BO44" s="678">
        <v>329</v>
      </c>
      <c r="BP44" s="678">
        <v>329</v>
      </c>
      <c r="BQ44" s="678">
        <v>329</v>
      </c>
      <c r="BR44" s="678">
        <v>329</v>
      </c>
      <c r="BS44" s="678" t="s">
        <v>738</v>
      </c>
      <c r="BT44" s="678" t="s">
        <v>738</v>
      </c>
      <c r="BU44" s="678" t="s">
        <v>738</v>
      </c>
      <c r="BV44" s="678" t="s">
        <v>738</v>
      </c>
      <c r="BW44" s="678" t="s">
        <v>737</v>
      </c>
      <c r="BX44" s="678" t="s">
        <v>737</v>
      </c>
      <c r="BY44" s="678" t="s">
        <v>737</v>
      </c>
      <c r="BZ44" s="679" t="s">
        <v>737</v>
      </c>
      <c r="CA44" s="167"/>
    </row>
    <row r="45" spans="2:79" s="17" customFormat="1" ht="15.6">
      <c r="B45" s="272">
        <v>22</v>
      </c>
      <c r="C45" s="177" t="s">
        <v>210</v>
      </c>
      <c r="D45" s="177" t="s">
        <v>671</v>
      </c>
      <c r="E45" s="177" t="s">
        <v>4</v>
      </c>
      <c r="F45" s="177" t="s">
        <v>672</v>
      </c>
      <c r="G45" s="177" t="s">
        <v>29</v>
      </c>
      <c r="H45" s="177" t="s">
        <v>673</v>
      </c>
      <c r="I45" s="177">
        <v>2014</v>
      </c>
      <c r="J45" s="177" t="s">
        <v>710</v>
      </c>
      <c r="K45" s="177"/>
      <c r="L45" s="177" t="s">
        <v>732</v>
      </c>
      <c r="M45" s="177" t="s">
        <v>714</v>
      </c>
      <c r="N45" s="678">
        <v>42295.02</v>
      </c>
      <c r="O45" s="678">
        <v>86.398373480000004</v>
      </c>
      <c r="P45" s="678">
        <v>1153158.784</v>
      </c>
      <c r="Q45" s="177"/>
      <c r="R45" s="678" t="s">
        <v>734</v>
      </c>
      <c r="S45" s="678" t="s">
        <v>734</v>
      </c>
      <c r="T45" s="678" t="s">
        <v>735</v>
      </c>
      <c r="U45" s="678">
        <v>86.4</v>
      </c>
      <c r="V45" s="678">
        <v>81.44</v>
      </c>
      <c r="W45" s="678">
        <v>79.02</v>
      </c>
      <c r="X45" s="678">
        <v>79.02</v>
      </c>
      <c r="Y45" s="678">
        <v>79.02</v>
      </c>
      <c r="Z45" s="678">
        <v>79.02</v>
      </c>
      <c r="AA45" s="678">
        <v>79.02</v>
      </c>
      <c r="AB45" s="678">
        <v>78.8</v>
      </c>
      <c r="AC45" s="678">
        <v>78.8</v>
      </c>
      <c r="AD45" s="678">
        <v>69.540000000000006</v>
      </c>
      <c r="AE45" s="678">
        <v>50.46</v>
      </c>
      <c r="AF45" s="678">
        <v>50.46</v>
      </c>
      <c r="AG45" s="678">
        <v>50.46</v>
      </c>
      <c r="AH45" s="678">
        <v>50.06</v>
      </c>
      <c r="AI45" s="678">
        <v>50.06</v>
      </c>
      <c r="AJ45" s="678">
        <v>49.98</v>
      </c>
      <c r="AK45" s="678">
        <v>22.38</v>
      </c>
      <c r="AL45" s="678">
        <v>22.38</v>
      </c>
      <c r="AM45" s="678">
        <v>22.38</v>
      </c>
      <c r="AN45" s="678">
        <v>22.38</v>
      </c>
      <c r="AO45" s="678" t="s">
        <v>719</v>
      </c>
      <c r="AP45" s="678" t="s">
        <v>736</v>
      </c>
      <c r="AQ45" s="678" t="s">
        <v>736</v>
      </c>
      <c r="AR45" s="678" t="s">
        <v>737</v>
      </c>
      <c r="AS45" s="678" t="s">
        <v>737</v>
      </c>
      <c r="AT45" s="678" t="s">
        <v>737</v>
      </c>
      <c r="AU45" s="678" t="s">
        <v>737</v>
      </c>
      <c r="AV45" s="177"/>
      <c r="AW45" s="678" t="s">
        <v>734</v>
      </c>
      <c r="AX45" s="678" t="s">
        <v>738</v>
      </c>
      <c r="AY45" s="678" t="s">
        <v>738</v>
      </c>
      <c r="AZ45" s="678">
        <v>1153158.78</v>
      </c>
      <c r="BA45" s="678">
        <v>1074242.3899999999</v>
      </c>
      <c r="BB45" s="678">
        <v>1035847.51</v>
      </c>
      <c r="BC45" s="678">
        <v>1035847.51</v>
      </c>
      <c r="BD45" s="678">
        <v>1035847.51</v>
      </c>
      <c r="BE45" s="678">
        <v>1035847.51</v>
      </c>
      <c r="BF45" s="678">
        <v>1035847.51</v>
      </c>
      <c r="BG45" s="678">
        <v>1033860.44</v>
      </c>
      <c r="BH45" s="678">
        <v>1033860.44</v>
      </c>
      <c r="BI45" s="678">
        <v>886442.62</v>
      </c>
      <c r="BJ45" s="678">
        <v>812843.13</v>
      </c>
      <c r="BK45" s="678">
        <v>802720.37</v>
      </c>
      <c r="BL45" s="678">
        <v>802720.37</v>
      </c>
      <c r="BM45" s="678">
        <v>797074.78</v>
      </c>
      <c r="BN45" s="678">
        <v>797074.78</v>
      </c>
      <c r="BO45" s="678">
        <v>796129.07</v>
      </c>
      <c r="BP45" s="678">
        <v>356476.95</v>
      </c>
      <c r="BQ45" s="678">
        <v>356476.95</v>
      </c>
      <c r="BR45" s="678">
        <v>356476.95</v>
      </c>
      <c r="BS45" s="678">
        <v>356476.95</v>
      </c>
      <c r="BT45" s="678" t="s">
        <v>738</v>
      </c>
      <c r="BU45" s="678" t="s">
        <v>738</v>
      </c>
      <c r="BV45" s="678" t="s">
        <v>738</v>
      </c>
      <c r="BW45" s="678" t="s">
        <v>737</v>
      </c>
      <c r="BX45" s="678" t="s">
        <v>737</v>
      </c>
      <c r="BY45" s="678" t="s">
        <v>737</v>
      </c>
      <c r="BZ45" s="679" t="s">
        <v>737</v>
      </c>
      <c r="CA45" s="167"/>
    </row>
    <row r="46" spans="2:79" s="17" customFormat="1" ht="15.6">
      <c r="B46" s="272">
        <v>23</v>
      </c>
      <c r="C46" s="177" t="s">
        <v>210</v>
      </c>
      <c r="D46" s="177" t="s">
        <v>695</v>
      </c>
      <c r="E46" s="177" t="s">
        <v>14</v>
      </c>
      <c r="F46" s="177" t="s">
        <v>672</v>
      </c>
      <c r="G46" s="177" t="s">
        <v>29</v>
      </c>
      <c r="H46" s="177" t="s">
        <v>673</v>
      </c>
      <c r="I46" s="177">
        <v>2012</v>
      </c>
      <c r="J46" s="177" t="s">
        <v>710</v>
      </c>
      <c r="K46" s="177"/>
      <c r="L46" s="177" t="s">
        <v>731</v>
      </c>
      <c r="M46" s="177" t="s">
        <v>733</v>
      </c>
      <c r="N46" s="678">
        <v>12</v>
      </c>
      <c r="O46" s="678">
        <v>0.80372432599999999</v>
      </c>
      <c r="P46" s="678">
        <v>26030.799999999999</v>
      </c>
      <c r="Q46" s="177"/>
      <c r="R46" s="678">
        <v>1</v>
      </c>
      <c r="S46" s="678">
        <v>0.83</v>
      </c>
      <c r="T46" s="678">
        <v>0.83</v>
      </c>
      <c r="U46" s="678">
        <v>0.81</v>
      </c>
      <c r="V46" s="678">
        <v>0.8</v>
      </c>
      <c r="W46" s="678">
        <v>0.72</v>
      </c>
      <c r="X46" s="678">
        <v>0.67</v>
      </c>
      <c r="Y46" s="678">
        <v>0.63</v>
      </c>
      <c r="Z46" s="678">
        <v>0.61</v>
      </c>
      <c r="AA46" s="678">
        <v>0.61</v>
      </c>
      <c r="AB46" s="678">
        <v>0.28000000000000003</v>
      </c>
      <c r="AC46" s="678">
        <v>0.28000000000000003</v>
      </c>
      <c r="AD46" s="678">
        <v>0.25</v>
      </c>
      <c r="AE46" s="678">
        <v>0.25</v>
      </c>
      <c r="AF46" s="678">
        <v>0.25</v>
      </c>
      <c r="AG46" s="678">
        <v>0.25</v>
      </c>
      <c r="AH46" s="678">
        <v>0.09</v>
      </c>
      <c r="AI46" s="678">
        <v>0.09</v>
      </c>
      <c r="AJ46" s="678">
        <v>0.09</v>
      </c>
      <c r="AK46" s="678">
        <v>0.09</v>
      </c>
      <c r="AL46" s="678">
        <v>0.09</v>
      </c>
      <c r="AM46" s="678">
        <v>0.09</v>
      </c>
      <c r="AN46" s="678">
        <v>0.09</v>
      </c>
      <c r="AO46" s="678" t="s">
        <v>719</v>
      </c>
      <c r="AP46" s="678" t="s">
        <v>736</v>
      </c>
      <c r="AQ46" s="678" t="s">
        <v>736</v>
      </c>
      <c r="AR46" s="678" t="s">
        <v>737</v>
      </c>
      <c r="AS46" s="678" t="s">
        <v>737</v>
      </c>
      <c r="AT46" s="678" t="s">
        <v>737</v>
      </c>
      <c r="AU46" s="678" t="s">
        <v>737</v>
      </c>
      <c r="AV46" s="177"/>
      <c r="AW46" s="678">
        <v>13531</v>
      </c>
      <c r="AX46" s="678">
        <v>13531</v>
      </c>
      <c r="AY46" s="678">
        <v>13531</v>
      </c>
      <c r="AZ46" s="678">
        <v>13099.8</v>
      </c>
      <c r="BA46" s="678">
        <v>12931</v>
      </c>
      <c r="BB46" s="678">
        <v>11245.62</v>
      </c>
      <c r="BC46" s="678">
        <v>10319.93</v>
      </c>
      <c r="BD46" s="678">
        <v>9650.23</v>
      </c>
      <c r="BE46" s="678">
        <v>9180.23</v>
      </c>
      <c r="BF46" s="678">
        <v>8958.23</v>
      </c>
      <c r="BG46" s="678">
        <v>2619</v>
      </c>
      <c r="BH46" s="678">
        <v>2619</v>
      </c>
      <c r="BI46" s="678">
        <v>1983</v>
      </c>
      <c r="BJ46" s="678">
        <v>1983</v>
      </c>
      <c r="BK46" s="678">
        <v>1983</v>
      </c>
      <c r="BL46" s="678">
        <v>1983</v>
      </c>
      <c r="BM46" s="678">
        <v>633</v>
      </c>
      <c r="BN46" s="678">
        <v>633</v>
      </c>
      <c r="BO46" s="678">
        <v>633</v>
      </c>
      <c r="BP46" s="678">
        <v>633</v>
      </c>
      <c r="BQ46" s="678">
        <v>633</v>
      </c>
      <c r="BR46" s="678">
        <v>633</v>
      </c>
      <c r="BS46" s="678">
        <v>633</v>
      </c>
      <c r="BT46" s="678" t="s">
        <v>738</v>
      </c>
      <c r="BU46" s="678" t="s">
        <v>738</v>
      </c>
      <c r="BV46" s="678" t="s">
        <v>738</v>
      </c>
      <c r="BW46" s="678" t="s">
        <v>737</v>
      </c>
      <c r="BX46" s="678" t="s">
        <v>737</v>
      </c>
      <c r="BY46" s="678" t="s">
        <v>737</v>
      </c>
      <c r="BZ46" s="679" t="s">
        <v>737</v>
      </c>
      <c r="CA46" s="167"/>
    </row>
    <row r="47" spans="2:79" s="17" customFormat="1" ht="15.6">
      <c r="B47" s="272">
        <v>24</v>
      </c>
      <c r="C47" s="177" t="s">
        <v>210</v>
      </c>
      <c r="D47" s="177" t="s">
        <v>695</v>
      </c>
      <c r="E47" s="177" t="s">
        <v>14</v>
      </c>
      <c r="F47" s="177" t="s">
        <v>672</v>
      </c>
      <c r="G47" s="177" t="s">
        <v>29</v>
      </c>
      <c r="H47" s="177" t="s">
        <v>673</v>
      </c>
      <c r="I47" s="177">
        <v>2013</v>
      </c>
      <c r="J47" s="177" t="s">
        <v>710</v>
      </c>
      <c r="K47" s="177"/>
      <c r="L47" s="177" t="s">
        <v>731</v>
      </c>
      <c r="M47" s="177" t="s">
        <v>733</v>
      </c>
      <c r="N47" s="678">
        <v>206</v>
      </c>
      <c r="O47" s="678">
        <v>199.17017870000001</v>
      </c>
      <c r="P47" s="678">
        <v>1418207.43</v>
      </c>
      <c r="Q47" s="177"/>
      <c r="R47" s="678" t="s">
        <v>734</v>
      </c>
      <c r="S47" s="678" t="s">
        <v>734</v>
      </c>
      <c r="T47" s="678">
        <v>199.73</v>
      </c>
      <c r="U47" s="678">
        <v>199.5</v>
      </c>
      <c r="V47" s="678">
        <v>199.17</v>
      </c>
      <c r="W47" s="678">
        <v>198</v>
      </c>
      <c r="X47" s="678">
        <v>197.41</v>
      </c>
      <c r="Y47" s="678">
        <v>196.95</v>
      </c>
      <c r="Z47" s="678">
        <v>196.69</v>
      </c>
      <c r="AA47" s="678">
        <v>196.69</v>
      </c>
      <c r="AB47" s="678">
        <v>191.98</v>
      </c>
      <c r="AC47" s="678">
        <v>191.98</v>
      </c>
      <c r="AD47" s="678">
        <v>189.86</v>
      </c>
      <c r="AE47" s="678">
        <v>189.83</v>
      </c>
      <c r="AF47" s="678">
        <v>189</v>
      </c>
      <c r="AG47" s="678">
        <v>189</v>
      </c>
      <c r="AH47" s="678">
        <v>182.19</v>
      </c>
      <c r="AI47" s="678">
        <v>181.71</v>
      </c>
      <c r="AJ47" s="678">
        <v>181.71</v>
      </c>
      <c r="AK47" s="678">
        <v>181.71</v>
      </c>
      <c r="AL47" s="678">
        <v>181.71</v>
      </c>
      <c r="AM47" s="678">
        <v>181.71</v>
      </c>
      <c r="AN47" s="678">
        <v>0.59</v>
      </c>
      <c r="AO47" s="678" t="s">
        <v>719</v>
      </c>
      <c r="AP47" s="678" t="s">
        <v>736</v>
      </c>
      <c r="AQ47" s="678" t="s">
        <v>736</v>
      </c>
      <c r="AR47" s="678" t="s">
        <v>737</v>
      </c>
      <c r="AS47" s="678" t="s">
        <v>737</v>
      </c>
      <c r="AT47" s="678" t="s">
        <v>737</v>
      </c>
      <c r="AU47" s="678" t="s">
        <v>737</v>
      </c>
      <c r="AV47" s="177"/>
      <c r="AW47" s="678" t="s">
        <v>734</v>
      </c>
      <c r="AX47" s="678" t="s">
        <v>738</v>
      </c>
      <c r="AY47" s="678">
        <v>716807.62</v>
      </c>
      <c r="AZ47" s="678">
        <v>712241.86</v>
      </c>
      <c r="BA47" s="678">
        <v>705965.57</v>
      </c>
      <c r="BB47" s="678">
        <v>683510.5</v>
      </c>
      <c r="BC47" s="678">
        <v>672233.71</v>
      </c>
      <c r="BD47" s="678">
        <v>663399.1</v>
      </c>
      <c r="BE47" s="678">
        <v>658360.65</v>
      </c>
      <c r="BF47" s="678">
        <v>658360.65</v>
      </c>
      <c r="BG47" s="678">
        <v>567707.68000000005</v>
      </c>
      <c r="BH47" s="678">
        <v>567707.68000000005</v>
      </c>
      <c r="BI47" s="678">
        <v>548114.53</v>
      </c>
      <c r="BJ47" s="678">
        <v>525394.74</v>
      </c>
      <c r="BK47" s="678">
        <v>522639.39</v>
      </c>
      <c r="BL47" s="678">
        <v>522639.39</v>
      </c>
      <c r="BM47" s="678">
        <v>466680.39</v>
      </c>
      <c r="BN47" s="678">
        <v>462652.39</v>
      </c>
      <c r="BO47" s="678">
        <v>462652.39</v>
      </c>
      <c r="BP47" s="678">
        <v>462652.39</v>
      </c>
      <c r="BQ47" s="678">
        <v>462652.39</v>
      </c>
      <c r="BR47" s="678">
        <v>462652.39</v>
      </c>
      <c r="BS47" s="678">
        <v>4314.3900000000003</v>
      </c>
      <c r="BT47" s="678" t="s">
        <v>738</v>
      </c>
      <c r="BU47" s="678" t="s">
        <v>738</v>
      </c>
      <c r="BV47" s="678" t="s">
        <v>738</v>
      </c>
      <c r="BW47" s="678" t="s">
        <v>737</v>
      </c>
      <c r="BX47" s="678" t="s">
        <v>737</v>
      </c>
      <c r="BY47" s="678" t="s">
        <v>737</v>
      </c>
      <c r="BZ47" s="679" t="s">
        <v>737</v>
      </c>
      <c r="CA47" s="167"/>
    </row>
    <row r="48" spans="2:79" s="17" customFormat="1" ht="15.6">
      <c r="B48" s="272">
        <v>25</v>
      </c>
      <c r="C48" s="177" t="s">
        <v>210</v>
      </c>
      <c r="D48" s="177" t="s">
        <v>695</v>
      </c>
      <c r="E48" s="177" t="s">
        <v>14</v>
      </c>
      <c r="F48" s="177" t="s">
        <v>672</v>
      </c>
      <c r="G48" s="177" t="s">
        <v>29</v>
      </c>
      <c r="H48" s="177" t="s">
        <v>673</v>
      </c>
      <c r="I48" s="177">
        <v>2014</v>
      </c>
      <c r="J48" s="177" t="s">
        <v>710</v>
      </c>
      <c r="K48" s="177"/>
      <c r="L48" s="177" t="s">
        <v>731</v>
      </c>
      <c r="M48" s="177" t="s">
        <v>733</v>
      </c>
      <c r="N48" s="678">
        <v>3538</v>
      </c>
      <c r="O48" s="678">
        <v>712.78776919999996</v>
      </c>
      <c r="P48" s="678">
        <v>8689063.2080000006</v>
      </c>
      <c r="Q48" s="177"/>
      <c r="R48" s="678" t="s">
        <v>734</v>
      </c>
      <c r="S48" s="678" t="s">
        <v>734</v>
      </c>
      <c r="T48" s="678" t="s">
        <v>735</v>
      </c>
      <c r="U48" s="678">
        <v>717.19</v>
      </c>
      <c r="V48" s="678">
        <v>712.79</v>
      </c>
      <c r="W48" s="678">
        <v>696.04</v>
      </c>
      <c r="X48" s="678">
        <v>688.93</v>
      </c>
      <c r="Y48" s="678">
        <v>683.41</v>
      </c>
      <c r="Z48" s="678">
        <v>683.41</v>
      </c>
      <c r="AA48" s="678">
        <v>680.1</v>
      </c>
      <c r="AB48" s="678">
        <v>680.1</v>
      </c>
      <c r="AC48" s="678">
        <v>612.07000000000005</v>
      </c>
      <c r="AD48" s="678">
        <v>594.54</v>
      </c>
      <c r="AE48" s="678">
        <v>585.79</v>
      </c>
      <c r="AF48" s="678">
        <v>585.69000000000005</v>
      </c>
      <c r="AG48" s="678">
        <v>578.42999999999995</v>
      </c>
      <c r="AH48" s="678">
        <v>578.42999999999995</v>
      </c>
      <c r="AI48" s="678">
        <v>472.47</v>
      </c>
      <c r="AJ48" s="678">
        <v>470.46</v>
      </c>
      <c r="AK48" s="678">
        <v>470.46</v>
      </c>
      <c r="AL48" s="678">
        <v>470.46</v>
      </c>
      <c r="AM48" s="678">
        <v>470.46</v>
      </c>
      <c r="AN48" s="678">
        <v>470.46</v>
      </c>
      <c r="AO48" s="678">
        <v>15.89</v>
      </c>
      <c r="AP48" s="678" t="s">
        <v>736</v>
      </c>
      <c r="AQ48" s="678" t="s">
        <v>736</v>
      </c>
      <c r="AR48" s="678" t="s">
        <v>737</v>
      </c>
      <c r="AS48" s="678" t="s">
        <v>737</v>
      </c>
      <c r="AT48" s="678" t="s">
        <v>737</v>
      </c>
      <c r="AU48" s="678" t="s">
        <v>737</v>
      </c>
      <c r="AV48" s="177"/>
      <c r="AW48" s="678" t="s">
        <v>734</v>
      </c>
      <c r="AX48" s="678" t="s">
        <v>738</v>
      </c>
      <c r="AY48" s="678" t="s">
        <v>738</v>
      </c>
      <c r="AZ48" s="678">
        <v>4387048.0599999996</v>
      </c>
      <c r="BA48" s="678">
        <v>4302015.1900000004</v>
      </c>
      <c r="BB48" s="678">
        <v>3979381.76</v>
      </c>
      <c r="BC48" s="678">
        <v>3842943.05</v>
      </c>
      <c r="BD48" s="678">
        <v>3737111.45</v>
      </c>
      <c r="BE48" s="678">
        <v>3737111.45</v>
      </c>
      <c r="BF48" s="678">
        <v>3673666.62</v>
      </c>
      <c r="BG48" s="678">
        <v>3668713.74</v>
      </c>
      <c r="BH48" s="678">
        <v>2357678.5099999998</v>
      </c>
      <c r="BI48" s="678">
        <v>2341310.5099999998</v>
      </c>
      <c r="BJ48" s="678">
        <v>2241454.5</v>
      </c>
      <c r="BK48" s="678">
        <v>2179342.75</v>
      </c>
      <c r="BL48" s="678">
        <v>2155176.58</v>
      </c>
      <c r="BM48" s="678">
        <v>2155176.58</v>
      </c>
      <c r="BN48" s="678">
        <v>1284029.58</v>
      </c>
      <c r="BO48" s="678">
        <v>1267421.2</v>
      </c>
      <c r="BP48" s="678">
        <v>1267421.2</v>
      </c>
      <c r="BQ48" s="678">
        <v>1267421.2</v>
      </c>
      <c r="BR48" s="678">
        <v>1267421.2</v>
      </c>
      <c r="BS48" s="678">
        <v>1267421.2</v>
      </c>
      <c r="BT48" s="678">
        <v>117105</v>
      </c>
      <c r="BU48" s="678" t="s">
        <v>738</v>
      </c>
      <c r="BV48" s="678" t="s">
        <v>738</v>
      </c>
      <c r="BW48" s="678" t="s">
        <v>737</v>
      </c>
      <c r="BX48" s="678" t="s">
        <v>737</v>
      </c>
      <c r="BY48" s="678" t="s">
        <v>737</v>
      </c>
      <c r="BZ48" s="679" t="s">
        <v>737</v>
      </c>
      <c r="CA48" s="167"/>
    </row>
    <row r="49" spans="2:79" s="17" customFormat="1" ht="15.6">
      <c r="B49" s="272">
        <v>26</v>
      </c>
      <c r="C49" s="177" t="s">
        <v>210</v>
      </c>
      <c r="D49" s="177" t="s">
        <v>671</v>
      </c>
      <c r="E49" s="177" t="s">
        <v>3</v>
      </c>
      <c r="F49" s="177" t="s">
        <v>672</v>
      </c>
      <c r="G49" s="177" t="s">
        <v>29</v>
      </c>
      <c r="H49" s="177" t="s">
        <v>674</v>
      </c>
      <c r="I49" s="177">
        <v>2013</v>
      </c>
      <c r="J49" s="177" t="s">
        <v>710</v>
      </c>
      <c r="K49" s="177"/>
      <c r="L49" s="177" t="s">
        <v>717</v>
      </c>
      <c r="M49" s="177" t="s">
        <v>718</v>
      </c>
      <c r="N49" s="678">
        <v>255</v>
      </c>
      <c r="O49" s="678">
        <v>54.73239942</v>
      </c>
      <c r="P49" s="678">
        <v>190430.42189999999</v>
      </c>
      <c r="Q49" s="177"/>
      <c r="R49" s="678" t="s">
        <v>734</v>
      </c>
      <c r="S49" s="678" t="s">
        <v>734</v>
      </c>
      <c r="T49" s="678">
        <v>54.73</v>
      </c>
      <c r="U49" s="678">
        <v>54.73</v>
      </c>
      <c r="V49" s="678">
        <v>54.73</v>
      </c>
      <c r="W49" s="678">
        <v>54.73</v>
      </c>
      <c r="X49" s="678">
        <v>54.73</v>
      </c>
      <c r="Y49" s="678">
        <v>54.73</v>
      </c>
      <c r="Z49" s="678">
        <v>54.73</v>
      </c>
      <c r="AA49" s="678">
        <v>54.73</v>
      </c>
      <c r="AB49" s="678">
        <v>54.73</v>
      </c>
      <c r="AC49" s="678">
        <v>54.73</v>
      </c>
      <c r="AD49" s="678">
        <v>54.73</v>
      </c>
      <c r="AE49" s="678">
        <v>54.73</v>
      </c>
      <c r="AF49" s="678">
        <v>54.73</v>
      </c>
      <c r="AG49" s="678">
        <v>54.73</v>
      </c>
      <c r="AH49" s="678">
        <v>54.73</v>
      </c>
      <c r="AI49" s="678">
        <v>54.73</v>
      </c>
      <c r="AJ49" s="678">
        <v>54.73</v>
      </c>
      <c r="AK49" s="678">
        <v>54.73</v>
      </c>
      <c r="AL49" s="678">
        <v>44.17</v>
      </c>
      <c r="AM49" s="678" t="s">
        <v>734</v>
      </c>
      <c r="AN49" s="678" t="s">
        <v>734</v>
      </c>
      <c r="AO49" s="678" t="s">
        <v>719</v>
      </c>
      <c r="AP49" s="678" t="s">
        <v>736</v>
      </c>
      <c r="AQ49" s="678" t="s">
        <v>736</v>
      </c>
      <c r="AR49" s="678" t="s">
        <v>737</v>
      </c>
      <c r="AS49" s="678" t="s">
        <v>737</v>
      </c>
      <c r="AT49" s="678" t="s">
        <v>737</v>
      </c>
      <c r="AU49" s="678" t="s">
        <v>737</v>
      </c>
      <c r="AV49" s="177"/>
      <c r="AW49" s="678" t="s">
        <v>734</v>
      </c>
      <c r="AX49" s="678" t="s">
        <v>738</v>
      </c>
      <c r="AY49" s="678">
        <v>95215.21</v>
      </c>
      <c r="AZ49" s="678">
        <v>95215.21</v>
      </c>
      <c r="BA49" s="678">
        <v>95215.21</v>
      </c>
      <c r="BB49" s="678">
        <v>95215.21</v>
      </c>
      <c r="BC49" s="678">
        <v>95215.21</v>
      </c>
      <c r="BD49" s="678">
        <v>95215.21</v>
      </c>
      <c r="BE49" s="678">
        <v>95215.21</v>
      </c>
      <c r="BF49" s="678">
        <v>95215.21</v>
      </c>
      <c r="BG49" s="678">
        <v>95215.21</v>
      </c>
      <c r="BH49" s="678">
        <v>95215.21</v>
      </c>
      <c r="BI49" s="678">
        <v>95215.21</v>
      </c>
      <c r="BJ49" s="678">
        <v>95215.21</v>
      </c>
      <c r="BK49" s="678">
        <v>95215.21</v>
      </c>
      <c r="BL49" s="678">
        <v>95215.21</v>
      </c>
      <c r="BM49" s="678">
        <v>95215.21</v>
      </c>
      <c r="BN49" s="678">
        <v>95215.21</v>
      </c>
      <c r="BO49" s="678">
        <v>95215.21</v>
      </c>
      <c r="BP49" s="678">
        <v>95215.21</v>
      </c>
      <c r="BQ49" s="678">
        <v>85772.79</v>
      </c>
      <c r="BR49" s="678" t="s">
        <v>738</v>
      </c>
      <c r="BS49" s="678" t="s">
        <v>738</v>
      </c>
      <c r="BT49" s="678" t="s">
        <v>738</v>
      </c>
      <c r="BU49" s="678" t="s">
        <v>738</v>
      </c>
      <c r="BV49" s="678" t="s">
        <v>738</v>
      </c>
      <c r="BW49" s="678" t="s">
        <v>737</v>
      </c>
      <c r="BX49" s="678" t="s">
        <v>737</v>
      </c>
      <c r="BY49" s="678" t="s">
        <v>737</v>
      </c>
      <c r="BZ49" s="679" t="s">
        <v>737</v>
      </c>
      <c r="CA49" s="167"/>
    </row>
    <row r="50" spans="2:79" s="17" customFormat="1" ht="15.6">
      <c r="B50" s="272">
        <v>27</v>
      </c>
      <c r="C50" s="177" t="s">
        <v>210</v>
      </c>
      <c r="D50" s="177" t="s">
        <v>671</v>
      </c>
      <c r="E50" s="177" t="s">
        <v>3</v>
      </c>
      <c r="F50" s="177" t="s">
        <v>672</v>
      </c>
      <c r="G50" s="177" t="s">
        <v>29</v>
      </c>
      <c r="H50" s="177" t="s">
        <v>673</v>
      </c>
      <c r="I50" s="177">
        <v>2012</v>
      </c>
      <c r="J50" s="177" t="s">
        <v>710</v>
      </c>
      <c r="K50" s="177"/>
      <c r="L50" s="177" t="s">
        <v>731</v>
      </c>
      <c r="M50" s="177" t="s">
        <v>718</v>
      </c>
      <c r="N50" s="678">
        <v>8</v>
      </c>
      <c r="O50" s="678">
        <v>1.8258646549999999</v>
      </c>
      <c r="P50" s="678">
        <v>9351.7881219999999</v>
      </c>
      <c r="Q50" s="177"/>
      <c r="R50" s="678" t="s">
        <v>734</v>
      </c>
      <c r="S50" s="678">
        <v>1.83</v>
      </c>
      <c r="T50" s="678">
        <v>1.83</v>
      </c>
      <c r="U50" s="678">
        <v>1.83</v>
      </c>
      <c r="V50" s="678">
        <v>1.83</v>
      </c>
      <c r="W50" s="678">
        <v>1.83</v>
      </c>
      <c r="X50" s="678">
        <v>1.83</v>
      </c>
      <c r="Y50" s="678">
        <v>1.83</v>
      </c>
      <c r="Z50" s="678">
        <v>1.83</v>
      </c>
      <c r="AA50" s="678">
        <v>1.83</v>
      </c>
      <c r="AB50" s="678">
        <v>1.83</v>
      </c>
      <c r="AC50" s="678">
        <v>1.83</v>
      </c>
      <c r="AD50" s="678">
        <v>1.83</v>
      </c>
      <c r="AE50" s="678">
        <v>1.83</v>
      </c>
      <c r="AF50" s="678">
        <v>1.83</v>
      </c>
      <c r="AG50" s="678">
        <v>1.83</v>
      </c>
      <c r="AH50" s="678">
        <v>1.83</v>
      </c>
      <c r="AI50" s="678">
        <v>1.83</v>
      </c>
      <c r="AJ50" s="678">
        <v>1.83</v>
      </c>
      <c r="AK50" s="678">
        <v>1.42</v>
      </c>
      <c r="AL50" s="678" t="s">
        <v>734</v>
      </c>
      <c r="AM50" s="678" t="s">
        <v>734</v>
      </c>
      <c r="AN50" s="678" t="s">
        <v>734</v>
      </c>
      <c r="AO50" s="678" t="s">
        <v>719</v>
      </c>
      <c r="AP50" s="678" t="s">
        <v>736</v>
      </c>
      <c r="AQ50" s="678" t="s">
        <v>736</v>
      </c>
      <c r="AR50" s="678" t="s">
        <v>737</v>
      </c>
      <c r="AS50" s="678" t="s">
        <v>737</v>
      </c>
      <c r="AT50" s="678" t="s">
        <v>737</v>
      </c>
      <c r="AU50" s="678" t="s">
        <v>737</v>
      </c>
      <c r="AV50" s="177"/>
      <c r="AW50" s="678" t="s">
        <v>734</v>
      </c>
      <c r="AX50" s="678">
        <v>3117.26</v>
      </c>
      <c r="AY50" s="678">
        <v>3117.26</v>
      </c>
      <c r="AZ50" s="678">
        <v>3117.26</v>
      </c>
      <c r="BA50" s="678">
        <v>3117.26</v>
      </c>
      <c r="BB50" s="678">
        <v>3117.26</v>
      </c>
      <c r="BC50" s="678">
        <v>3117.26</v>
      </c>
      <c r="BD50" s="678">
        <v>3117.26</v>
      </c>
      <c r="BE50" s="678">
        <v>3117.26</v>
      </c>
      <c r="BF50" s="678">
        <v>3117.26</v>
      </c>
      <c r="BG50" s="678">
        <v>3117.26</v>
      </c>
      <c r="BH50" s="678">
        <v>3117.26</v>
      </c>
      <c r="BI50" s="678">
        <v>3117.26</v>
      </c>
      <c r="BJ50" s="678">
        <v>3117.26</v>
      </c>
      <c r="BK50" s="678">
        <v>3117.26</v>
      </c>
      <c r="BL50" s="678">
        <v>3117.26</v>
      </c>
      <c r="BM50" s="678">
        <v>3117.26</v>
      </c>
      <c r="BN50" s="678">
        <v>3117.26</v>
      </c>
      <c r="BO50" s="678">
        <v>3117.26</v>
      </c>
      <c r="BP50" s="678">
        <v>2756.29</v>
      </c>
      <c r="BQ50" s="678" t="s">
        <v>738</v>
      </c>
      <c r="BR50" s="678" t="s">
        <v>738</v>
      </c>
      <c r="BS50" s="678" t="s">
        <v>738</v>
      </c>
      <c r="BT50" s="678" t="s">
        <v>738</v>
      </c>
      <c r="BU50" s="678" t="s">
        <v>738</v>
      </c>
      <c r="BV50" s="678" t="s">
        <v>738</v>
      </c>
      <c r="BW50" s="678" t="s">
        <v>737</v>
      </c>
      <c r="BX50" s="678" t="s">
        <v>737</v>
      </c>
      <c r="BY50" s="678" t="s">
        <v>737</v>
      </c>
      <c r="BZ50" s="679" t="s">
        <v>737</v>
      </c>
      <c r="CA50" s="167"/>
    </row>
    <row r="51" spans="2:79" s="17" customFormat="1" ht="15.6">
      <c r="B51" s="272">
        <v>28</v>
      </c>
      <c r="C51" s="177" t="s">
        <v>210</v>
      </c>
      <c r="D51" s="177" t="s">
        <v>671</v>
      </c>
      <c r="E51" s="177" t="s">
        <v>3</v>
      </c>
      <c r="F51" s="177" t="s">
        <v>672</v>
      </c>
      <c r="G51" s="177" t="s">
        <v>29</v>
      </c>
      <c r="H51" s="177" t="s">
        <v>673</v>
      </c>
      <c r="I51" s="177">
        <v>2014</v>
      </c>
      <c r="J51" s="177" t="s">
        <v>710</v>
      </c>
      <c r="K51" s="177"/>
      <c r="L51" s="177" t="s">
        <v>731</v>
      </c>
      <c r="M51" s="177" t="s">
        <v>718</v>
      </c>
      <c r="N51" s="678">
        <v>5772</v>
      </c>
      <c r="O51" s="678">
        <v>1109.0715299999999</v>
      </c>
      <c r="P51" s="678">
        <v>2035819.1910000001</v>
      </c>
      <c r="Q51" s="177"/>
      <c r="R51" s="678" t="s">
        <v>734</v>
      </c>
      <c r="S51" s="678" t="s">
        <v>734</v>
      </c>
      <c r="T51" s="678" t="s">
        <v>735</v>
      </c>
      <c r="U51" s="678">
        <v>1109.07</v>
      </c>
      <c r="V51" s="678">
        <v>1109.07</v>
      </c>
      <c r="W51" s="678">
        <v>1109.07</v>
      </c>
      <c r="X51" s="678">
        <v>1109.07</v>
      </c>
      <c r="Y51" s="678">
        <v>1109.07</v>
      </c>
      <c r="Z51" s="678">
        <v>1109.07</v>
      </c>
      <c r="AA51" s="678">
        <v>1109.07</v>
      </c>
      <c r="AB51" s="678">
        <v>1109.07</v>
      </c>
      <c r="AC51" s="678">
        <v>1109.07</v>
      </c>
      <c r="AD51" s="678">
        <v>1109.07</v>
      </c>
      <c r="AE51" s="678">
        <v>1109.07</v>
      </c>
      <c r="AF51" s="678">
        <v>1109.07</v>
      </c>
      <c r="AG51" s="678">
        <v>1109.07</v>
      </c>
      <c r="AH51" s="678">
        <v>1109.07</v>
      </c>
      <c r="AI51" s="678">
        <v>1109.07</v>
      </c>
      <c r="AJ51" s="678">
        <v>1109.07</v>
      </c>
      <c r="AK51" s="678">
        <v>1109.07</v>
      </c>
      <c r="AL51" s="678">
        <v>1109.07</v>
      </c>
      <c r="AM51" s="678">
        <v>984.2</v>
      </c>
      <c r="AN51" s="678" t="s">
        <v>734</v>
      </c>
      <c r="AO51" s="678" t="s">
        <v>719</v>
      </c>
      <c r="AP51" s="678" t="s">
        <v>736</v>
      </c>
      <c r="AQ51" s="678" t="s">
        <v>736</v>
      </c>
      <c r="AR51" s="678" t="s">
        <v>737</v>
      </c>
      <c r="AS51" s="678" t="s">
        <v>737</v>
      </c>
      <c r="AT51" s="678" t="s">
        <v>737</v>
      </c>
      <c r="AU51" s="678" t="s">
        <v>737</v>
      </c>
      <c r="AV51" s="177"/>
      <c r="AW51" s="678" t="s">
        <v>734</v>
      </c>
      <c r="AX51" s="678" t="s">
        <v>738</v>
      </c>
      <c r="AY51" s="678" t="s">
        <v>738</v>
      </c>
      <c r="AZ51" s="678">
        <v>2035819.19</v>
      </c>
      <c r="BA51" s="678">
        <v>2035819.19</v>
      </c>
      <c r="BB51" s="678">
        <v>2035819.19</v>
      </c>
      <c r="BC51" s="678">
        <v>2035819.19</v>
      </c>
      <c r="BD51" s="678">
        <v>2035819.19</v>
      </c>
      <c r="BE51" s="678">
        <v>2035819.19</v>
      </c>
      <c r="BF51" s="678">
        <v>2035819.19</v>
      </c>
      <c r="BG51" s="678">
        <v>2035819.19</v>
      </c>
      <c r="BH51" s="678">
        <v>2035819.19</v>
      </c>
      <c r="BI51" s="678">
        <v>2035819.19</v>
      </c>
      <c r="BJ51" s="678">
        <v>2035819.19</v>
      </c>
      <c r="BK51" s="678">
        <v>2035819.19</v>
      </c>
      <c r="BL51" s="678">
        <v>2035819.19</v>
      </c>
      <c r="BM51" s="678">
        <v>2035819.19</v>
      </c>
      <c r="BN51" s="678">
        <v>2035819.19</v>
      </c>
      <c r="BO51" s="678">
        <v>2035819.19</v>
      </c>
      <c r="BP51" s="678">
        <v>2035819.19</v>
      </c>
      <c r="BQ51" s="678">
        <v>2035819.19</v>
      </c>
      <c r="BR51" s="678">
        <v>1924155.82</v>
      </c>
      <c r="BS51" s="678" t="s">
        <v>738</v>
      </c>
      <c r="BT51" s="678" t="s">
        <v>738</v>
      </c>
      <c r="BU51" s="678" t="s">
        <v>738</v>
      </c>
      <c r="BV51" s="678" t="s">
        <v>738</v>
      </c>
      <c r="BW51" s="678" t="s">
        <v>737</v>
      </c>
      <c r="BX51" s="678" t="s">
        <v>737</v>
      </c>
      <c r="BY51" s="678" t="s">
        <v>737</v>
      </c>
      <c r="BZ51" s="679" t="s">
        <v>737</v>
      </c>
      <c r="CA51" s="167"/>
    </row>
    <row r="52" spans="2:79" s="17" customFormat="1" ht="15.6">
      <c r="B52" s="272">
        <v>29</v>
      </c>
      <c r="C52" s="177" t="s">
        <v>210</v>
      </c>
      <c r="D52" s="177" t="s">
        <v>502</v>
      </c>
      <c r="E52" s="177" t="s">
        <v>725</v>
      </c>
      <c r="F52" s="177" t="s">
        <v>672</v>
      </c>
      <c r="G52" s="177" t="s">
        <v>502</v>
      </c>
      <c r="H52" s="177" t="s">
        <v>674</v>
      </c>
      <c r="I52" s="177">
        <v>2014</v>
      </c>
      <c r="J52" s="177" t="s">
        <v>710</v>
      </c>
      <c r="K52" s="177"/>
      <c r="L52" s="177" t="s">
        <v>731</v>
      </c>
      <c r="M52" s="177" t="s">
        <v>731</v>
      </c>
      <c r="N52" s="678"/>
      <c r="O52" s="678">
        <v>2486.730736</v>
      </c>
      <c r="P52" s="678">
        <v>0</v>
      </c>
      <c r="Q52" s="177"/>
      <c r="R52" s="678" t="s">
        <v>734</v>
      </c>
      <c r="S52" s="678" t="s">
        <v>734</v>
      </c>
      <c r="T52" s="678" t="s">
        <v>735</v>
      </c>
      <c r="U52" s="678">
        <v>2486.73</v>
      </c>
      <c r="V52" s="678" t="s">
        <v>735</v>
      </c>
      <c r="W52" s="678" t="s">
        <v>734</v>
      </c>
      <c r="X52" s="678" t="s">
        <v>734</v>
      </c>
      <c r="Y52" s="678" t="s">
        <v>734</v>
      </c>
      <c r="Z52" s="678" t="s">
        <v>734</v>
      </c>
      <c r="AA52" s="678" t="s">
        <v>734</v>
      </c>
      <c r="AB52" s="678" t="s">
        <v>734</v>
      </c>
      <c r="AC52" s="678" t="s">
        <v>734</v>
      </c>
      <c r="AD52" s="678" t="s">
        <v>734</v>
      </c>
      <c r="AE52" s="678" t="s">
        <v>734</v>
      </c>
      <c r="AF52" s="678" t="s">
        <v>734</v>
      </c>
      <c r="AG52" s="678" t="s">
        <v>734</v>
      </c>
      <c r="AH52" s="678" t="s">
        <v>734</v>
      </c>
      <c r="AI52" s="678" t="s">
        <v>734</v>
      </c>
      <c r="AJ52" s="678" t="s">
        <v>734</v>
      </c>
      <c r="AK52" s="678" t="s">
        <v>734</v>
      </c>
      <c r="AL52" s="678" t="s">
        <v>734</v>
      </c>
      <c r="AM52" s="678" t="s">
        <v>734</v>
      </c>
      <c r="AN52" s="678" t="s">
        <v>734</v>
      </c>
      <c r="AO52" s="678" t="s">
        <v>719</v>
      </c>
      <c r="AP52" s="678" t="s">
        <v>736</v>
      </c>
      <c r="AQ52" s="678" t="s">
        <v>736</v>
      </c>
      <c r="AR52" s="678" t="s">
        <v>737</v>
      </c>
      <c r="AS52" s="678" t="s">
        <v>737</v>
      </c>
      <c r="AT52" s="678" t="s">
        <v>737</v>
      </c>
      <c r="AU52" s="678" t="s">
        <v>737</v>
      </c>
      <c r="AV52" s="177"/>
      <c r="AW52" s="678" t="s">
        <v>734</v>
      </c>
      <c r="AX52" s="678" t="s">
        <v>738</v>
      </c>
      <c r="AY52" s="678" t="s">
        <v>738</v>
      </c>
      <c r="AZ52" s="678" t="s">
        <v>739</v>
      </c>
      <c r="BA52" s="678" t="s">
        <v>739</v>
      </c>
      <c r="BB52" s="678" t="s">
        <v>739</v>
      </c>
      <c r="BC52" s="678" t="s">
        <v>739</v>
      </c>
      <c r="BD52" s="678" t="s">
        <v>739</v>
      </c>
      <c r="BE52" s="678" t="s">
        <v>739</v>
      </c>
      <c r="BF52" s="678" t="s">
        <v>739</v>
      </c>
      <c r="BG52" s="678" t="s">
        <v>739</v>
      </c>
      <c r="BH52" s="678" t="s">
        <v>739</v>
      </c>
      <c r="BI52" s="678" t="s">
        <v>739</v>
      </c>
      <c r="BJ52" s="678" t="s">
        <v>739</v>
      </c>
      <c r="BK52" s="678" t="s">
        <v>739</v>
      </c>
      <c r="BL52" s="678" t="s">
        <v>738</v>
      </c>
      <c r="BM52" s="678" t="s">
        <v>738</v>
      </c>
      <c r="BN52" s="678" t="s">
        <v>738</v>
      </c>
      <c r="BO52" s="678" t="s">
        <v>738</v>
      </c>
      <c r="BP52" s="678" t="s">
        <v>738</v>
      </c>
      <c r="BQ52" s="678" t="s">
        <v>738</v>
      </c>
      <c r="BR52" s="678" t="s">
        <v>738</v>
      </c>
      <c r="BS52" s="678" t="s">
        <v>738</v>
      </c>
      <c r="BT52" s="678" t="s">
        <v>738</v>
      </c>
      <c r="BU52" s="678" t="s">
        <v>738</v>
      </c>
      <c r="BV52" s="678" t="s">
        <v>738</v>
      </c>
      <c r="BW52" s="678" t="s">
        <v>737</v>
      </c>
      <c r="BX52" s="678" t="s">
        <v>737</v>
      </c>
      <c r="BY52" s="678" t="s">
        <v>737</v>
      </c>
      <c r="BZ52" s="679" t="s">
        <v>737</v>
      </c>
      <c r="CA52" s="167"/>
    </row>
    <row r="53" spans="2:79" s="17" customFormat="1" ht="15.6">
      <c r="B53" s="272">
        <v>30</v>
      </c>
      <c r="C53" s="177" t="s">
        <v>210</v>
      </c>
      <c r="D53" s="177" t="s">
        <v>680</v>
      </c>
      <c r="E53" s="177" t="s">
        <v>17</v>
      </c>
      <c r="F53" s="177" t="s">
        <v>672</v>
      </c>
      <c r="G53" s="177" t="s">
        <v>730</v>
      </c>
      <c r="H53" s="177" t="s">
        <v>673</v>
      </c>
      <c r="I53" s="177">
        <v>2012</v>
      </c>
      <c r="J53" s="177" t="s">
        <v>710</v>
      </c>
      <c r="K53" s="177"/>
      <c r="L53" s="177" t="s">
        <v>731</v>
      </c>
      <c r="M53" s="177"/>
      <c r="N53" s="678">
        <v>1</v>
      </c>
      <c r="O53" s="678">
        <v>296</v>
      </c>
      <c r="P53" s="678">
        <v>7918180.5</v>
      </c>
      <c r="Q53" s="177"/>
      <c r="R53" s="678" t="s">
        <v>734</v>
      </c>
      <c r="S53" s="678">
        <v>296</v>
      </c>
      <c r="T53" s="678">
        <v>296</v>
      </c>
      <c r="U53" s="678">
        <v>296</v>
      </c>
      <c r="V53" s="678">
        <v>296</v>
      </c>
      <c r="W53" s="678">
        <v>296</v>
      </c>
      <c r="X53" s="678">
        <v>296</v>
      </c>
      <c r="Y53" s="678">
        <v>296</v>
      </c>
      <c r="Z53" s="678">
        <v>296</v>
      </c>
      <c r="AA53" s="678">
        <v>296</v>
      </c>
      <c r="AB53" s="678">
        <v>296</v>
      </c>
      <c r="AC53" s="678">
        <v>296</v>
      </c>
      <c r="AD53" s="678">
        <v>296</v>
      </c>
      <c r="AE53" s="678">
        <v>296</v>
      </c>
      <c r="AF53" s="678">
        <v>296</v>
      </c>
      <c r="AG53" s="678">
        <v>296</v>
      </c>
      <c r="AH53" s="678">
        <v>296</v>
      </c>
      <c r="AI53" s="678">
        <v>296</v>
      </c>
      <c r="AJ53" s="678">
        <v>296</v>
      </c>
      <c r="AK53" s="678">
        <v>296</v>
      </c>
      <c r="AL53" s="678">
        <v>296</v>
      </c>
      <c r="AM53" s="678">
        <v>296</v>
      </c>
      <c r="AN53" s="678">
        <v>296</v>
      </c>
      <c r="AO53" s="678">
        <v>296</v>
      </c>
      <c r="AP53" s="678">
        <v>296</v>
      </c>
      <c r="AQ53" s="678">
        <v>296</v>
      </c>
      <c r="AR53" s="678" t="s">
        <v>737</v>
      </c>
      <c r="AS53" s="678" t="s">
        <v>737</v>
      </c>
      <c r="AT53" s="678" t="s">
        <v>737</v>
      </c>
      <c r="AU53" s="678" t="s">
        <v>737</v>
      </c>
      <c r="AV53" s="177"/>
      <c r="AW53" s="678" t="s">
        <v>734</v>
      </c>
      <c r="AX53" s="678">
        <v>2639393.5</v>
      </c>
      <c r="AY53" s="678">
        <v>2639393.5</v>
      </c>
      <c r="AZ53" s="678">
        <v>2639393.5</v>
      </c>
      <c r="BA53" s="678">
        <v>2639393.5</v>
      </c>
      <c r="BB53" s="678">
        <v>2639393.5</v>
      </c>
      <c r="BC53" s="678">
        <v>2639393.5</v>
      </c>
      <c r="BD53" s="678">
        <v>2639393.5</v>
      </c>
      <c r="BE53" s="678">
        <v>2639393.5</v>
      </c>
      <c r="BF53" s="678">
        <v>2639393.5</v>
      </c>
      <c r="BG53" s="678">
        <v>2639393.5</v>
      </c>
      <c r="BH53" s="678">
        <v>2639393.5</v>
      </c>
      <c r="BI53" s="678">
        <v>2639393.5</v>
      </c>
      <c r="BJ53" s="678">
        <v>2639393.5</v>
      </c>
      <c r="BK53" s="678">
        <v>2639393.5</v>
      </c>
      <c r="BL53" s="678">
        <v>2639393.5</v>
      </c>
      <c r="BM53" s="678">
        <v>2639393.5</v>
      </c>
      <c r="BN53" s="678">
        <v>2639393.5</v>
      </c>
      <c r="BO53" s="678">
        <v>2639393.5</v>
      </c>
      <c r="BP53" s="678">
        <v>2639393.5</v>
      </c>
      <c r="BQ53" s="678">
        <v>2639393.5</v>
      </c>
      <c r="BR53" s="678">
        <v>2639393.5</v>
      </c>
      <c r="BS53" s="678">
        <v>2639393.5</v>
      </c>
      <c r="BT53" s="678">
        <v>2639393.5</v>
      </c>
      <c r="BU53" s="678">
        <v>2639393.5</v>
      </c>
      <c r="BV53" s="678">
        <v>2639393.5</v>
      </c>
      <c r="BW53" s="678" t="s">
        <v>737</v>
      </c>
      <c r="BX53" s="678" t="s">
        <v>737</v>
      </c>
      <c r="BY53" s="678" t="s">
        <v>737</v>
      </c>
      <c r="BZ53" s="679" t="s">
        <v>737</v>
      </c>
      <c r="CA53" s="167"/>
    </row>
    <row r="54" spans="2:79" s="17" customFormat="1" ht="15.6">
      <c r="B54" s="272">
        <v>31</v>
      </c>
      <c r="C54" s="177" t="s">
        <v>726</v>
      </c>
      <c r="D54" s="177" t="s">
        <v>675</v>
      </c>
      <c r="E54" s="177" t="s">
        <v>727</v>
      </c>
      <c r="F54" s="177" t="s">
        <v>672</v>
      </c>
      <c r="G54" s="177" t="s">
        <v>730</v>
      </c>
      <c r="H54" s="177" t="s">
        <v>674</v>
      </c>
      <c r="I54" s="177">
        <v>2007</v>
      </c>
      <c r="J54" s="177" t="s">
        <v>710</v>
      </c>
      <c r="K54" s="177"/>
      <c r="L54" s="177" t="s">
        <v>731</v>
      </c>
      <c r="M54" s="177" t="s">
        <v>686</v>
      </c>
      <c r="N54" s="678">
        <v>73</v>
      </c>
      <c r="O54" s="678"/>
      <c r="P54" s="678"/>
      <c r="Q54" s="177"/>
      <c r="R54" s="678" t="s">
        <v>734</v>
      </c>
      <c r="S54" s="678" t="s">
        <v>734</v>
      </c>
      <c r="T54" s="678" t="s">
        <v>735</v>
      </c>
      <c r="U54" s="678">
        <v>40.880000000000003</v>
      </c>
      <c r="V54" s="678" t="s">
        <v>735</v>
      </c>
      <c r="W54" s="678" t="s">
        <v>734</v>
      </c>
      <c r="X54" s="678" t="s">
        <v>734</v>
      </c>
      <c r="Y54" s="678" t="s">
        <v>734</v>
      </c>
      <c r="Z54" s="678" t="s">
        <v>734</v>
      </c>
      <c r="AA54" s="678" t="s">
        <v>734</v>
      </c>
      <c r="AB54" s="678" t="s">
        <v>734</v>
      </c>
      <c r="AC54" s="678" t="s">
        <v>734</v>
      </c>
      <c r="AD54" s="678" t="s">
        <v>734</v>
      </c>
      <c r="AE54" s="678" t="s">
        <v>734</v>
      </c>
      <c r="AF54" s="678" t="s">
        <v>734</v>
      </c>
      <c r="AG54" s="678" t="s">
        <v>734</v>
      </c>
      <c r="AH54" s="678" t="s">
        <v>734</v>
      </c>
      <c r="AI54" s="678" t="s">
        <v>734</v>
      </c>
      <c r="AJ54" s="678" t="s">
        <v>734</v>
      </c>
      <c r="AK54" s="678" t="s">
        <v>734</v>
      </c>
      <c r="AL54" s="678" t="s">
        <v>734</v>
      </c>
      <c r="AM54" s="678" t="s">
        <v>734</v>
      </c>
      <c r="AN54" s="678" t="s">
        <v>734</v>
      </c>
      <c r="AO54" s="678" t="s">
        <v>719</v>
      </c>
      <c r="AP54" s="678" t="s">
        <v>736</v>
      </c>
      <c r="AQ54" s="678" t="s">
        <v>736</v>
      </c>
      <c r="AR54" s="678" t="s">
        <v>737</v>
      </c>
      <c r="AS54" s="678" t="s">
        <v>737</v>
      </c>
      <c r="AT54" s="678" t="s">
        <v>737</v>
      </c>
      <c r="AU54" s="678" t="s">
        <v>737</v>
      </c>
      <c r="AV54" s="177"/>
      <c r="AW54" s="678" t="s">
        <v>734</v>
      </c>
      <c r="AX54" s="678" t="s">
        <v>738</v>
      </c>
      <c r="AY54" s="678" t="s">
        <v>738</v>
      </c>
      <c r="AZ54" s="678" t="s">
        <v>739</v>
      </c>
      <c r="BA54" s="678" t="s">
        <v>739</v>
      </c>
      <c r="BB54" s="678" t="s">
        <v>739</v>
      </c>
      <c r="BC54" s="678" t="s">
        <v>739</v>
      </c>
      <c r="BD54" s="678" t="s">
        <v>739</v>
      </c>
      <c r="BE54" s="678" t="s">
        <v>739</v>
      </c>
      <c r="BF54" s="678" t="s">
        <v>739</v>
      </c>
      <c r="BG54" s="678" t="s">
        <v>739</v>
      </c>
      <c r="BH54" s="678" t="s">
        <v>739</v>
      </c>
      <c r="BI54" s="678" t="s">
        <v>739</v>
      </c>
      <c r="BJ54" s="678" t="s">
        <v>739</v>
      </c>
      <c r="BK54" s="678" t="s">
        <v>739</v>
      </c>
      <c r="BL54" s="678" t="s">
        <v>738</v>
      </c>
      <c r="BM54" s="678" t="s">
        <v>738</v>
      </c>
      <c r="BN54" s="678" t="s">
        <v>738</v>
      </c>
      <c r="BO54" s="678" t="s">
        <v>738</v>
      </c>
      <c r="BP54" s="678" t="s">
        <v>738</v>
      </c>
      <c r="BQ54" s="678" t="s">
        <v>738</v>
      </c>
      <c r="BR54" s="678" t="s">
        <v>738</v>
      </c>
      <c r="BS54" s="678" t="s">
        <v>738</v>
      </c>
      <c r="BT54" s="678" t="s">
        <v>738</v>
      </c>
      <c r="BU54" s="678" t="s">
        <v>738</v>
      </c>
      <c r="BV54" s="678" t="s">
        <v>738</v>
      </c>
      <c r="BW54" s="678" t="s">
        <v>737</v>
      </c>
      <c r="BX54" s="678" t="s">
        <v>737</v>
      </c>
      <c r="BY54" s="678" t="s">
        <v>737</v>
      </c>
      <c r="BZ54" s="679" t="s">
        <v>737</v>
      </c>
      <c r="CA54" s="167"/>
    </row>
    <row r="55" spans="2:79" s="17" customFormat="1" ht="15.6">
      <c r="B55" s="272">
        <v>32</v>
      </c>
      <c r="C55" s="177" t="s">
        <v>726</v>
      </c>
      <c r="D55" s="177" t="s">
        <v>675</v>
      </c>
      <c r="E55" s="177" t="s">
        <v>727</v>
      </c>
      <c r="F55" s="177" t="s">
        <v>672</v>
      </c>
      <c r="G55" s="177" t="s">
        <v>730</v>
      </c>
      <c r="H55" s="177" t="s">
        <v>674</v>
      </c>
      <c r="I55" s="177">
        <v>2008</v>
      </c>
      <c r="J55" s="177" t="s">
        <v>710</v>
      </c>
      <c r="K55" s="177"/>
      <c r="L55" s="177" t="s">
        <v>731</v>
      </c>
      <c r="M55" s="177" t="s">
        <v>686</v>
      </c>
      <c r="N55" s="678">
        <v>2</v>
      </c>
      <c r="O55" s="678"/>
      <c r="P55" s="678"/>
      <c r="Q55" s="177"/>
      <c r="R55" s="678" t="s">
        <v>734</v>
      </c>
      <c r="S55" s="678" t="s">
        <v>734</v>
      </c>
      <c r="T55" s="678" t="s">
        <v>735</v>
      </c>
      <c r="U55" s="678">
        <v>1.1200000000000001</v>
      </c>
      <c r="V55" s="678" t="s">
        <v>735</v>
      </c>
      <c r="W55" s="678" t="s">
        <v>734</v>
      </c>
      <c r="X55" s="678" t="s">
        <v>734</v>
      </c>
      <c r="Y55" s="678" t="s">
        <v>734</v>
      </c>
      <c r="Z55" s="678" t="s">
        <v>734</v>
      </c>
      <c r="AA55" s="678" t="s">
        <v>734</v>
      </c>
      <c r="AB55" s="678" t="s">
        <v>734</v>
      </c>
      <c r="AC55" s="678" t="s">
        <v>734</v>
      </c>
      <c r="AD55" s="678" t="s">
        <v>734</v>
      </c>
      <c r="AE55" s="678" t="s">
        <v>734</v>
      </c>
      <c r="AF55" s="678" t="s">
        <v>734</v>
      </c>
      <c r="AG55" s="678" t="s">
        <v>734</v>
      </c>
      <c r="AH55" s="678" t="s">
        <v>734</v>
      </c>
      <c r="AI55" s="678" t="s">
        <v>734</v>
      </c>
      <c r="AJ55" s="678" t="s">
        <v>734</v>
      </c>
      <c r="AK55" s="678" t="s">
        <v>734</v>
      </c>
      <c r="AL55" s="678" t="s">
        <v>734</v>
      </c>
      <c r="AM55" s="678" t="s">
        <v>734</v>
      </c>
      <c r="AN55" s="678" t="s">
        <v>734</v>
      </c>
      <c r="AO55" s="678" t="s">
        <v>719</v>
      </c>
      <c r="AP55" s="678" t="s">
        <v>736</v>
      </c>
      <c r="AQ55" s="678" t="s">
        <v>736</v>
      </c>
      <c r="AR55" s="678" t="s">
        <v>737</v>
      </c>
      <c r="AS55" s="678" t="s">
        <v>737</v>
      </c>
      <c r="AT55" s="678" t="s">
        <v>737</v>
      </c>
      <c r="AU55" s="678" t="s">
        <v>737</v>
      </c>
      <c r="AV55" s="177"/>
      <c r="AW55" s="678" t="s">
        <v>734</v>
      </c>
      <c r="AX55" s="678" t="s">
        <v>738</v>
      </c>
      <c r="AY55" s="678" t="s">
        <v>738</v>
      </c>
      <c r="AZ55" s="678" t="s">
        <v>739</v>
      </c>
      <c r="BA55" s="678" t="s">
        <v>739</v>
      </c>
      <c r="BB55" s="678" t="s">
        <v>739</v>
      </c>
      <c r="BC55" s="678" t="s">
        <v>739</v>
      </c>
      <c r="BD55" s="678" t="s">
        <v>739</v>
      </c>
      <c r="BE55" s="678" t="s">
        <v>739</v>
      </c>
      <c r="BF55" s="678" t="s">
        <v>739</v>
      </c>
      <c r="BG55" s="678" t="s">
        <v>739</v>
      </c>
      <c r="BH55" s="678" t="s">
        <v>739</v>
      </c>
      <c r="BI55" s="678" t="s">
        <v>739</v>
      </c>
      <c r="BJ55" s="678" t="s">
        <v>739</v>
      </c>
      <c r="BK55" s="678" t="s">
        <v>739</v>
      </c>
      <c r="BL55" s="678" t="s">
        <v>738</v>
      </c>
      <c r="BM55" s="678" t="s">
        <v>738</v>
      </c>
      <c r="BN55" s="678" t="s">
        <v>738</v>
      </c>
      <c r="BO55" s="678" t="s">
        <v>738</v>
      </c>
      <c r="BP55" s="678" t="s">
        <v>738</v>
      </c>
      <c r="BQ55" s="678" t="s">
        <v>738</v>
      </c>
      <c r="BR55" s="678" t="s">
        <v>738</v>
      </c>
      <c r="BS55" s="678" t="s">
        <v>738</v>
      </c>
      <c r="BT55" s="678" t="s">
        <v>738</v>
      </c>
      <c r="BU55" s="678" t="s">
        <v>738</v>
      </c>
      <c r="BV55" s="678" t="s">
        <v>738</v>
      </c>
      <c r="BW55" s="678" t="s">
        <v>737</v>
      </c>
      <c r="BX55" s="678" t="s">
        <v>737</v>
      </c>
      <c r="BY55" s="678" t="s">
        <v>737</v>
      </c>
      <c r="BZ55" s="679" t="s">
        <v>737</v>
      </c>
      <c r="CA55" s="167"/>
    </row>
    <row r="56" spans="2:79" s="17" customFormat="1" ht="15.6">
      <c r="B56" s="272">
        <v>33</v>
      </c>
      <c r="C56" s="177" t="s">
        <v>726</v>
      </c>
      <c r="D56" s="177" t="s">
        <v>675</v>
      </c>
      <c r="E56" s="177" t="s">
        <v>727</v>
      </c>
      <c r="F56" s="177" t="s">
        <v>672</v>
      </c>
      <c r="G56" s="177" t="s">
        <v>730</v>
      </c>
      <c r="H56" s="177" t="s">
        <v>674</v>
      </c>
      <c r="I56" s="177">
        <v>2009</v>
      </c>
      <c r="J56" s="177" t="s">
        <v>710</v>
      </c>
      <c r="K56" s="177"/>
      <c r="L56" s="177" t="s">
        <v>731</v>
      </c>
      <c r="M56" s="177" t="s">
        <v>686</v>
      </c>
      <c r="N56" s="678">
        <v>12</v>
      </c>
      <c r="O56" s="678"/>
      <c r="P56" s="678"/>
      <c r="Q56" s="177"/>
      <c r="R56" s="678" t="s">
        <v>734</v>
      </c>
      <c r="S56" s="678" t="s">
        <v>734</v>
      </c>
      <c r="T56" s="678" t="s">
        <v>735</v>
      </c>
      <c r="U56" s="678">
        <v>6.7</v>
      </c>
      <c r="V56" s="678" t="s">
        <v>735</v>
      </c>
      <c r="W56" s="678" t="s">
        <v>734</v>
      </c>
      <c r="X56" s="678" t="s">
        <v>734</v>
      </c>
      <c r="Y56" s="678" t="s">
        <v>734</v>
      </c>
      <c r="Z56" s="678" t="s">
        <v>734</v>
      </c>
      <c r="AA56" s="678" t="s">
        <v>734</v>
      </c>
      <c r="AB56" s="678" t="s">
        <v>734</v>
      </c>
      <c r="AC56" s="678" t="s">
        <v>734</v>
      </c>
      <c r="AD56" s="678" t="s">
        <v>734</v>
      </c>
      <c r="AE56" s="678" t="s">
        <v>734</v>
      </c>
      <c r="AF56" s="678" t="s">
        <v>734</v>
      </c>
      <c r="AG56" s="678" t="s">
        <v>734</v>
      </c>
      <c r="AH56" s="678" t="s">
        <v>734</v>
      </c>
      <c r="AI56" s="678" t="s">
        <v>734</v>
      </c>
      <c r="AJ56" s="678" t="s">
        <v>734</v>
      </c>
      <c r="AK56" s="678" t="s">
        <v>734</v>
      </c>
      <c r="AL56" s="678" t="s">
        <v>734</v>
      </c>
      <c r="AM56" s="678" t="s">
        <v>734</v>
      </c>
      <c r="AN56" s="678" t="s">
        <v>734</v>
      </c>
      <c r="AO56" s="678" t="s">
        <v>719</v>
      </c>
      <c r="AP56" s="678" t="s">
        <v>736</v>
      </c>
      <c r="AQ56" s="678" t="s">
        <v>736</v>
      </c>
      <c r="AR56" s="678" t="s">
        <v>737</v>
      </c>
      <c r="AS56" s="678" t="s">
        <v>737</v>
      </c>
      <c r="AT56" s="678" t="s">
        <v>737</v>
      </c>
      <c r="AU56" s="678" t="s">
        <v>737</v>
      </c>
      <c r="AV56" s="177"/>
      <c r="AW56" s="678" t="s">
        <v>734</v>
      </c>
      <c r="AX56" s="678" t="s">
        <v>738</v>
      </c>
      <c r="AY56" s="678" t="s">
        <v>738</v>
      </c>
      <c r="AZ56" s="678" t="s">
        <v>739</v>
      </c>
      <c r="BA56" s="678" t="s">
        <v>739</v>
      </c>
      <c r="BB56" s="678" t="s">
        <v>739</v>
      </c>
      <c r="BC56" s="678" t="s">
        <v>739</v>
      </c>
      <c r="BD56" s="678" t="s">
        <v>739</v>
      </c>
      <c r="BE56" s="678" t="s">
        <v>739</v>
      </c>
      <c r="BF56" s="678" t="s">
        <v>739</v>
      </c>
      <c r="BG56" s="678" t="s">
        <v>739</v>
      </c>
      <c r="BH56" s="678" t="s">
        <v>739</v>
      </c>
      <c r="BI56" s="678" t="s">
        <v>739</v>
      </c>
      <c r="BJ56" s="678" t="s">
        <v>739</v>
      </c>
      <c r="BK56" s="678" t="s">
        <v>739</v>
      </c>
      <c r="BL56" s="678" t="s">
        <v>738</v>
      </c>
      <c r="BM56" s="678" t="s">
        <v>738</v>
      </c>
      <c r="BN56" s="678" t="s">
        <v>738</v>
      </c>
      <c r="BO56" s="678" t="s">
        <v>738</v>
      </c>
      <c r="BP56" s="678" t="s">
        <v>738</v>
      </c>
      <c r="BQ56" s="678" t="s">
        <v>738</v>
      </c>
      <c r="BR56" s="678" t="s">
        <v>738</v>
      </c>
      <c r="BS56" s="678" t="s">
        <v>738</v>
      </c>
      <c r="BT56" s="678" t="s">
        <v>738</v>
      </c>
      <c r="BU56" s="678" t="s">
        <v>738</v>
      </c>
      <c r="BV56" s="678" t="s">
        <v>738</v>
      </c>
      <c r="BW56" s="678" t="s">
        <v>737</v>
      </c>
      <c r="BX56" s="678" t="s">
        <v>737</v>
      </c>
      <c r="BY56" s="678" t="s">
        <v>737</v>
      </c>
      <c r="BZ56" s="679" t="s">
        <v>737</v>
      </c>
      <c r="CA56" s="167"/>
    </row>
    <row r="57" spans="2:79" s="17" customFormat="1" ht="15.6">
      <c r="B57" s="272">
        <v>34</v>
      </c>
      <c r="C57" s="177" t="s">
        <v>726</v>
      </c>
      <c r="D57" s="177" t="s">
        <v>671</v>
      </c>
      <c r="E57" s="177" t="s">
        <v>42</v>
      </c>
      <c r="F57" s="177" t="s">
        <v>672</v>
      </c>
      <c r="G57" s="177" t="s">
        <v>29</v>
      </c>
      <c r="H57" s="177" t="s">
        <v>674</v>
      </c>
      <c r="I57" s="177">
        <v>2006</v>
      </c>
      <c r="J57" s="177" t="s">
        <v>710</v>
      </c>
      <c r="K57" s="177"/>
      <c r="L57" s="177" t="s">
        <v>731</v>
      </c>
      <c r="M57" s="177" t="s">
        <v>686</v>
      </c>
      <c r="N57" s="678">
        <v>575</v>
      </c>
      <c r="O57" s="678"/>
      <c r="P57" s="678"/>
      <c r="Q57" s="177"/>
      <c r="R57" s="678" t="s">
        <v>734</v>
      </c>
      <c r="S57" s="678" t="s">
        <v>734</v>
      </c>
      <c r="T57" s="678" t="s">
        <v>735</v>
      </c>
      <c r="U57" s="678">
        <v>204.22</v>
      </c>
      <c r="V57" s="678" t="s">
        <v>735</v>
      </c>
      <c r="W57" s="678" t="s">
        <v>734</v>
      </c>
      <c r="X57" s="678" t="s">
        <v>734</v>
      </c>
      <c r="Y57" s="678" t="s">
        <v>734</v>
      </c>
      <c r="Z57" s="678" t="s">
        <v>734</v>
      </c>
      <c r="AA57" s="678" t="s">
        <v>734</v>
      </c>
      <c r="AB57" s="678" t="s">
        <v>734</v>
      </c>
      <c r="AC57" s="678" t="s">
        <v>734</v>
      </c>
      <c r="AD57" s="678" t="s">
        <v>734</v>
      </c>
      <c r="AE57" s="678" t="s">
        <v>734</v>
      </c>
      <c r="AF57" s="678" t="s">
        <v>734</v>
      </c>
      <c r="AG57" s="678" t="s">
        <v>734</v>
      </c>
      <c r="AH57" s="678" t="s">
        <v>734</v>
      </c>
      <c r="AI57" s="678" t="s">
        <v>734</v>
      </c>
      <c r="AJ57" s="678" t="s">
        <v>734</v>
      </c>
      <c r="AK57" s="678" t="s">
        <v>734</v>
      </c>
      <c r="AL57" s="678" t="s">
        <v>734</v>
      </c>
      <c r="AM57" s="678" t="s">
        <v>734</v>
      </c>
      <c r="AN57" s="678" t="s">
        <v>734</v>
      </c>
      <c r="AO57" s="678" t="s">
        <v>719</v>
      </c>
      <c r="AP57" s="678" t="s">
        <v>736</v>
      </c>
      <c r="AQ57" s="678" t="s">
        <v>736</v>
      </c>
      <c r="AR57" s="678" t="s">
        <v>737</v>
      </c>
      <c r="AS57" s="678" t="s">
        <v>737</v>
      </c>
      <c r="AT57" s="678" t="s">
        <v>737</v>
      </c>
      <c r="AU57" s="678" t="s">
        <v>737</v>
      </c>
      <c r="AV57" s="177"/>
      <c r="AW57" s="678" t="s">
        <v>734</v>
      </c>
      <c r="AX57" s="678" t="s">
        <v>738</v>
      </c>
      <c r="AY57" s="678" t="s">
        <v>738</v>
      </c>
      <c r="AZ57" s="678">
        <v>60.68</v>
      </c>
      <c r="BA57" s="678" t="s">
        <v>739</v>
      </c>
      <c r="BB57" s="678" t="s">
        <v>739</v>
      </c>
      <c r="BC57" s="678" t="s">
        <v>739</v>
      </c>
      <c r="BD57" s="678" t="s">
        <v>739</v>
      </c>
      <c r="BE57" s="678" t="s">
        <v>739</v>
      </c>
      <c r="BF57" s="678" t="s">
        <v>739</v>
      </c>
      <c r="BG57" s="678" t="s">
        <v>739</v>
      </c>
      <c r="BH57" s="678" t="s">
        <v>739</v>
      </c>
      <c r="BI57" s="678" t="s">
        <v>739</v>
      </c>
      <c r="BJ57" s="678" t="s">
        <v>739</v>
      </c>
      <c r="BK57" s="678" t="s">
        <v>739</v>
      </c>
      <c r="BL57" s="678" t="s">
        <v>738</v>
      </c>
      <c r="BM57" s="678" t="s">
        <v>738</v>
      </c>
      <c r="BN57" s="678" t="s">
        <v>738</v>
      </c>
      <c r="BO57" s="678" t="s">
        <v>738</v>
      </c>
      <c r="BP57" s="678" t="s">
        <v>738</v>
      </c>
      <c r="BQ57" s="678" t="s">
        <v>738</v>
      </c>
      <c r="BR57" s="678" t="s">
        <v>738</v>
      </c>
      <c r="BS57" s="678" t="s">
        <v>738</v>
      </c>
      <c r="BT57" s="678" t="s">
        <v>738</v>
      </c>
      <c r="BU57" s="678" t="s">
        <v>738</v>
      </c>
      <c r="BV57" s="678" t="s">
        <v>738</v>
      </c>
      <c r="BW57" s="678" t="s">
        <v>737</v>
      </c>
      <c r="BX57" s="678" t="s">
        <v>737</v>
      </c>
      <c r="BY57" s="678" t="s">
        <v>737</v>
      </c>
      <c r="BZ57" s="679" t="s">
        <v>737</v>
      </c>
      <c r="CA57" s="167"/>
    </row>
    <row r="58" spans="2:79" s="17" customFormat="1" ht="15.6">
      <c r="B58" s="272">
        <v>35</v>
      </c>
      <c r="C58" s="177" t="s">
        <v>726</v>
      </c>
      <c r="D58" s="177" t="s">
        <v>671</v>
      </c>
      <c r="E58" s="177" t="s">
        <v>42</v>
      </c>
      <c r="F58" s="177" t="s">
        <v>672</v>
      </c>
      <c r="G58" s="177" t="s">
        <v>29</v>
      </c>
      <c r="H58" s="177" t="s">
        <v>674</v>
      </c>
      <c r="I58" s="177">
        <v>2007</v>
      </c>
      <c r="J58" s="177" t="s">
        <v>710</v>
      </c>
      <c r="K58" s="177"/>
      <c r="L58" s="177" t="s">
        <v>731</v>
      </c>
      <c r="M58" s="177" t="s">
        <v>686</v>
      </c>
      <c r="N58" s="678">
        <v>951</v>
      </c>
      <c r="O58" s="678"/>
      <c r="P58" s="678"/>
      <c r="Q58" s="177"/>
      <c r="R58" s="678" t="s">
        <v>734</v>
      </c>
      <c r="S58" s="678" t="s">
        <v>734</v>
      </c>
      <c r="T58" s="678" t="s">
        <v>735</v>
      </c>
      <c r="U58" s="678">
        <v>338.95</v>
      </c>
      <c r="V58" s="678" t="s">
        <v>735</v>
      </c>
      <c r="W58" s="678" t="s">
        <v>734</v>
      </c>
      <c r="X58" s="678" t="s">
        <v>734</v>
      </c>
      <c r="Y58" s="678" t="s">
        <v>734</v>
      </c>
      <c r="Z58" s="678" t="s">
        <v>734</v>
      </c>
      <c r="AA58" s="678" t="s">
        <v>734</v>
      </c>
      <c r="AB58" s="678" t="s">
        <v>734</v>
      </c>
      <c r="AC58" s="678" t="s">
        <v>734</v>
      </c>
      <c r="AD58" s="678" t="s">
        <v>734</v>
      </c>
      <c r="AE58" s="678" t="s">
        <v>734</v>
      </c>
      <c r="AF58" s="678" t="s">
        <v>734</v>
      </c>
      <c r="AG58" s="678" t="s">
        <v>734</v>
      </c>
      <c r="AH58" s="678" t="s">
        <v>734</v>
      </c>
      <c r="AI58" s="678" t="s">
        <v>734</v>
      </c>
      <c r="AJ58" s="678" t="s">
        <v>734</v>
      </c>
      <c r="AK58" s="678" t="s">
        <v>734</v>
      </c>
      <c r="AL58" s="678" t="s">
        <v>734</v>
      </c>
      <c r="AM58" s="678" t="s">
        <v>734</v>
      </c>
      <c r="AN58" s="678" t="s">
        <v>734</v>
      </c>
      <c r="AO58" s="678" t="s">
        <v>719</v>
      </c>
      <c r="AP58" s="678" t="s">
        <v>736</v>
      </c>
      <c r="AQ58" s="678" t="s">
        <v>736</v>
      </c>
      <c r="AR58" s="678" t="s">
        <v>737</v>
      </c>
      <c r="AS58" s="678" t="s">
        <v>737</v>
      </c>
      <c r="AT58" s="678" t="s">
        <v>737</v>
      </c>
      <c r="AU58" s="678" t="s">
        <v>737</v>
      </c>
      <c r="AV58" s="177"/>
      <c r="AW58" s="678" t="s">
        <v>734</v>
      </c>
      <c r="AX58" s="678" t="s">
        <v>738</v>
      </c>
      <c r="AY58" s="678" t="s">
        <v>738</v>
      </c>
      <c r="AZ58" s="678">
        <v>139.15</v>
      </c>
      <c r="BA58" s="678" t="s">
        <v>739</v>
      </c>
      <c r="BB58" s="678" t="s">
        <v>739</v>
      </c>
      <c r="BC58" s="678" t="s">
        <v>739</v>
      </c>
      <c r="BD58" s="678" t="s">
        <v>739</v>
      </c>
      <c r="BE58" s="678" t="s">
        <v>739</v>
      </c>
      <c r="BF58" s="678" t="s">
        <v>739</v>
      </c>
      <c r="BG58" s="678" t="s">
        <v>739</v>
      </c>
      <c r="BH58" s="678" t="s">
        <v>739</v>
      </c>
      <c r="BI58" s="678" t="s">
        <v>739</v>
      </c>
      <c r="BJ58" s="678" t="s">
        <v>739</v>
      </c>
      <c r="BK58" s="678" t="s">
        <v>739</v>
      </c>
      <c r="BL58" s="678" t="s">
        <v>738</v>
      </c>
      <c r="BM58" s="678" t="s">
        <v>738</v>
      </c>
      <c r="BN58" s="678" t="s">
        <v>738</v>
      </c>
      <c r="BO58" s="678" t="s">
        <v>738</v>
      </c>
      <c r="BP58" s="678" t="s">
        <v>738</v>
      </c>
      <c r="BQ58" s="678" t="s">
        <v>738</v>
      </c>
      <c r="BR58" s="678" t="s">
        <v>738</v>
      </c>
      <c r="BS58" s="678" t="s">
        <v>738</v>
      </c>
      <c r="BT58" s="678" t="s">
        <v>738</v>
      </c>
      <c r="BU58" s="678" t="s">
        <v>738</v>
      </c>
      <c r="BV58" s="678" t="s">
        <v>738</v>
      </c>
      <c r="BW58" s="678" t="s">
        <v>737</v>
      </c>
      <c r="BX58" s="678" t="s">
        <v>737</v>
      </c>
      <c r="BY58" s="678" t="s">
        <v>737</v>
      </c>
      <c r="BZ58" s="679" t="s">
        <v>737</v>
      </c>
      <c r="CA58" s="167"/>
    </row>
    <row r="59" spans="2:79" s="17" customFormat="1" ht="15.6">
      <c r="B59" s="272">
        <v>36</v>
      </c>
      <c r="C59" s="177" t="s">
        <v>726</v>
      </c>
      <c r="D59" s="177" t="s">
        <v>671</v>
      </c>
      <c r="E59" s="177" t="s">
        <v>42</v>
      </c>
      <c r="F59" s="177" t="s">
        <v>672</v>
      </c>
      <c r="G59" s="177" t="s">
        <v>29</v>
      </c>
      <c r="H59" s="177" t="s">
        <v>674</v>
      </c>
      <c r="I59" s="177">
        <v>2008</v>
      </c>
      <c r="J59" s="177" t="s">
        <v>710</v>
      </c>
      <c r="K59" s="177"/>
      <c r="L59" s="177" t="s">
        <v>731</v>
      </c>
      <c r="M59" s="177" t="s">
        <v>686</v>
      </c>
      <c r="N59" s="678">
        <v>1336</v>
      </c>
      <c r="O59" s="678"/>
      <c r="P59" s="678"/>
      <c r="Q59" s="177"/>
      <c r="R59" s="678" t="s">
        <v>734</v>
      </c>
      <c r="S59" s="678" t="s">
        <v>734</v>
      </c>
      <c r="T59" s="678" t="s">
        <v>735</v>
      </c>
      <c r="U59" s="678">
        <v>474.95</v>
      </c>
      <c r="V59" s="678" t="s">
        <v>735</v>
      </c>
      <c r="W59" s="678" t="s">
        <v>734</v>
      </c>
      <c r="X59" s="678" t="s">
        <v>734</v>
      </c>
      <c r="Y59" s="678" t="s">
        <v>734</v>
      </c>
      <c r="Z59" s="678" t="s">
        <v>734</v>
      </c>
      <c r="AA59" s="678" t="s">
        <v>734</v>
      </c>
      <c r="AB59" s="678" t="s">
        <v>734</v>
      </c>
      <c r="AC59" s="678" t="s">
        <v>734</v>
      </c>
      <c r="AD59" s="678" t="s">
        <v>734</v>
      </c>
      <c r="AE59" s="678" t="s">
        <v>734</v>
      </c>
      <c r="AF59" s="678" t="s">
        <v>734</v>
      </c>
      <c r="AG59" s="678" t="s">
        <v>734</v>
      </c>
      <c r="AH59" s="678" t="s">
        <v>734</v>
      </c>
      <c r="AI59" s="678" t="s">
        <v>734</v>
      </c>
      <c r="AJ59" s="678" t="s">
        <v>734</v>
      </c>
      <c r="AK59" s="678" t="s">
        <v>734</v>
      </c>
      <c r="AL59" s="678" t="s">
        <v>734</v>
      </c>
      <c r="AM59" s="678" t="s">
        <v>734</v>
      </c>
      <c r="AN59" s="678" t="s">
        <v>734</v>
      </c>
      <c r="AO59" s="678" t="s">
        <v>719</v>
      </c>
      <c r="AP59" s="678" t="s">
        <v>736</v>
      </c>
      <c r="AQ59" s="678" t="s">
        <v>736</v>
      </c>
      <c r="AR59" s="678" t="s">
        <v>737</v>
      </c>
      <c r="AS59" s="678" t="s">
        <v>737</v>
      </c>
      <c r="AT59" s="678" t="s">
        <v>737</v>
      </c>
      <c r="AU59" s="678" t="s">
        <v>737</v>
      </c>
      <c r="AV59" s="177"/>
      <c r="AW59" s="678" t="s">
        <v>734</v>
      </c>
      <c r="AX59" s="678" t="s">
        <v>738</v>
      </c>
      <c r="AY59" s="678" t="s">
        <v>738</v>
      </c>
      <c r="AZ59" s="678">
        <v>155.11000000000001</v>
      </c>
      <c r="BA59" s="678" t="s">
        <v>739</v>
      </c>
      <c r="BB59" s="678" t="s">
        <v>739</v>
      </c>
      <c r="BC59" s="678" t="s">
        <v>739</v>
      </c>
      <c r="BD59" s="678" t="s">
        <v>739</v>
      </c>
      <c r="BE59" s="678" t="s">
        <v>739</v>
      </c>
      <c r="BF59" s="678" t="s">
        <v>739</v>
      </c>
      <c r="BG59" s="678" t="s">
        <v>739</v>
      </c>
      <c r="BH59" s="678" t="s">
        <v>739</v>
      </c>
      <c r="BI59" s="678" t="s">
        <v>739</v>
      </c>
      <c r="BJ59" s="678" t="s">
        <v>739</v>
      </c>
      <c r="BK59" s="678" t="s">
        <v>739</v>
      </c>
      <c r="BL59" s="678" t="s">
        <v>738</v>
      </c>
      <c r="BM59" s="678" t="s">
        <v>738</v>
      </c>
      <c r="BN59" s="678" t="s">
        <v>738</v>
      </c>
      <c r="BO59" s="678" t="s">
        <v>738</v>
      </c>
      <c r="BP59" s="678" t="s">
        <v>738</v>
      </c>
      <c r="BQ59" s="678" t="s">
        <v>738</v>
      </c>
      <c r="BR59" s="678" t="s">
        <v>738</v>
      </c>
      <c r="BS59" s="678" t="s">
        <v>738</v>
      </c>
      <c r="BT59" s="678" t="s">
        <v>738</v>
      </c>
      <c r="BU59" s="678" t="s">
        <v>738</v>
      </c>
      <c r="BV59" s="678" t="s">
        <v>738</v>
      </c>
      <c r="BW59" s="678" t="s">
        <v>737</v>
      </c>
      <c r="BX59" s="678" t="s">
        <v>737</v>
      </c>
      <c r="BY59" s="678" t="s">
        <v>737</v>
      </c>
      <c r="BZ59" s="679" t="s">
        <v>737</v>
      </c>
      <c r="CA59" s="167"/>
    </row>
    <row r="60" spans="2:79" s="17" customFormat="1" ht="15.6">
      <c r="B60" s="272">
        <v>37</v>
      </c>
      <c r="C60" s="177" t="s">
        <v>726</v>
      </c>
      <c r="D60" s="177" t="s">
        <v>671</v>
      </c>
      <c r="E60" s="177" t="s">
        <v>42</v>
      </c>
      <c r="F60" s="177" t="s">
        <v>672</v>
      </c>
      <c r="G60" s="177" t="s">
        <v>29</v>
      </c>
      <c r="H60" s="177" t="s">
        <v>674</v>
      </c>
      <c r="I60" s="177">
        <v>2009</v>
      </c>
      <c r="J60" s="177" t="s">
        <v>710</v>
      </c>
      <c r="K60" s="177"/>
      <c r="L60" s="177" t="s">
        <v>731</v>
      </c>
      <c r="M60" s="177" t="s">
        <v>686</v>
      </c>
      <c r="N60" s="678">
        <v>1785</v>
      </c>
      <c r="O60" s="678"/>
      <c r="P60" s="678"/>
      <c r="Q60" s="177"/>
      <c r="R60" s="678" t="s">
        <v>734</v>
      </c>
      <c r="S60" s="678" t="s">
        <v>734</v>
      </c>
      <c r="T60" s="678" t="s">
        <v>735</v>
      </c>
      <c r="U60" s="678">
        <v>636.09</v>
      </c>
      <c r="V60" s="678" t="s">
        <v>735</v>
      </c>
      <c r="W60" s="678" t="s">
        <v>734</v>
      </c>
      <c r="X60" s="678" t="s">
        <v>734</v>
      </c>
      <c r="Y60" s="678" t="s">
        <v>734</v>
      </c>
      <c r="Z60" s="678" t="s">
        <v>734</v>
      </c>
      <c r="AA60" s="678" t="s">
        <v>734</v>
      </c>
      <c r="AB60" s="678" t="s">
        <v>734</v>
      </c>
      <c r="AC60" s="678" t="s">
        <v>734</v>
      </c>
      <c r="AD60" s="678" t="s">
        <v>734</v>
      </c>
      <c r="AE60" s="678" t="s">
        <v>734</v>
      </c>
      <c r="AF60" s="678" t="s">
        <v>734</v>
      </c>
      <c r="AG60" s="678" t="s">
        <v>734</v>
      </c>
      <c r="AH60" s="678" t="s">
        <v>734</v>
      </c>
      <c r="AI60" s="678" t="s">
        <v>734</v>
      </c>
      <c r="AJ60" s="678" t="s">
        <v>734</v>
      </c>
      <c r="AK60" s="678" t="s">
        <v>734</v>
      </c>
      <c r="AL60" s="678" t="s">
        <v>734</v>
      </c>
      <c r="AM60" s="678" t="s">
        <v>734</v>
      </c>
      <c r="AN60" s="678" t="s">
        <v>734</v>
      </c>
      <c r="AO60" s="678" t="s">
        <v>719</v>
      </c>
      <c r="AP60" s="678" t="s">
        <v>736</v>
      </c>
      <c r="AQ60" s="678" t="s">
        <v>736</v>
      </c>
      <c r="AR60" s="678" t="s">
        <v>737</v>
      </c>
      <c r="AS60" s="678" t="s">
        <v>737</v>
      </c>
      <c r="AT60" s="678" t="s">
        <v>737</v>
      </c>
      <c r="AU60" s="678" t="s">
        <v>737</v>
      </c>
      <c r="AV60" s="177"/>
      <c r="AW60" s="678" t="s">
        <v>734</v>
      </c>
      <c r="AX60" s="678" t="s">
        <v>738</v>
      </c>
      <c r="AY60" s="678" t="s">
        <v>738</v>
      </c>
      <c r="AZ60" s="678">
        <v>251.72</v>
      </c>
      <c r="BA60" s="678" t="s">
        <v>739</v>
      </c>
      <c r="BB60" s="678" t="s">
        <v>739</v>
      </c>
      <c r="BC60" s="678" t="s">
        <v>739</v>
      </c>
      <c r="BD60" s="678" t="s">
        <v>739</v>
      </c>
      <c r="BE60" s="678" t="s">
        <v>739</v>
      </c>
      <c r="BF60" s="678" t="s">
        <v>739</v>
      </c>
      <c r="BG60" s="678" t="s">
        <v>739</v>
      </c>
      <c r="BH60" s="678" t="s">
        <v>739</v>
      </c>
      <c r="BI60" s="678" t="s">
        <v>739</v>
      </c>
      <c r="BJ60" s="678" t="s">
        <v>739</v>
      </c>
      <c r="BK60" s="678" t="s">
        <v>739</v>
      </c>
      <c r="BL60" s="678" t="s">
        <v>738</v>
      </c>
      <c r="BM60" s="678" t="s">
        <v>738</v>
      </c>
      <c r="BN60" s="678" t="s">
        <v>738</v>
      </c>
      <c r="BO60" s="678" t="s">
        <v>738</v>
      </c>
      <c r="BP60" s="678" t="s">
        <v>738</v>
      </c>
      <c r="BQ60" s="678" t="s">
        <v>738</v>
      </c>
      <c r="BR60" s="678" t="s">
        <v>738</v>
      </c>
      <c r="BS60" s="678" t="s">
        <v>738</v>
      </c>
      <c r="BT60" s="678" t="s">
        <v>738</v>
      </c>
      <c r="BU60" s="678" t="s">
        <v>738</v>
      </c>
      <c r="BV60" s="678" t="s">
        <v>738</v>
      </c>
      <c r="BW60" s="678" t="s">
        <v>737</v>
      </c>
      <c r="BX60" s="678" t="s">
        <v>737</v>
      </c>
      <c r="BY60" s="678" t="s">
        <v>737</v>
      </c>
      <c r="BZ60" s="679" t="s">
        <v>737</v>
      </c>
      <c r="CA60" s="167"/>
    </row>
    <row r="61" spans="2:79" s="17" customFormat="1" ht="15.6">
      <c r="B61" s="272">
        <v>38</v>
      </c>
      <c r="C61" s="177" t="s">
        <v>726</v>
      </c>
      <c r="D61" s="177" t="s">
        <v>671</v>
      </c>
      <c r="E61" s="177" t="s">
        <v>42</v>
      </c>
      <c r="F61" s="177" t="s">
        <v>672</v>
      </c>
      <c r="G61" s="177" t="s">
        <v>29</v>
      </c>
      <c r="H61" s="177" t="s">
        <v>674</v>
      </c>
      <c r="I61" s="177">
        <v>2010</v>
      </c>
      <c r="J61" s="177" t="s">
        <v>710</v>
      </c>
      <c r="K61" s="177"/>
      <c r="L61" s="177" t="s">
        <v>731</v>
      </c>
      <c r="M61" s="177" t="s">
        <v>686</v>
      </c>
      <c r="N61" s="678">
        <v>1143</v>
      </c>
      <c r="O61" s="678"/>
      <c r="P61" s="678"/>
      <c r="Q61" s="177"/>
      <c r="R61" s="678" t="s">
        <v>734</v>
      </c>
      <c r="S61" s="678" t="s">
        <v>734</v>
      </c>
      <c r="T61" s="678" t="s">
        <v>735</v>
      </c>
      <c r="U61" s="678">
        <v>406.45</v>
      </c>
      <c r="V61" s="678" t="s">
        <v>735</v>
      </c>
      <c r="W61" s="678" t="s">
        <v>734</v>
      </c>
      <c r="X61" s="678" t="s">
        <v>734</v>
      </c>
      <c r="Y61" s="678" t="s">
        <v>734</v>
      </c>
      <c r="Z61" s="678" t="s">
        <v>734</v>
      </c>
      <c r="AA61" s="678" t="s">
        <v>734</v>
      </c>
      <c r="AB61" s="678" t="s">
        <v>734</v>
      </c>
      <c r="AC61" s="678" t="s">
        <v>734</v>
      </c>
      <c r="AD61" s="678" t="s">
        <v>734</v>
      </c>
      <c r="AE61" s="678" t="s">
        <v>734</v>
      </c>
      <c r="AF61" s="678" t="s">
        <v>734</v>
      </c>
      <c r="AG61" s="678" t="s">
        <v>734</v>
      </c>
      <c r="AH61" s="678" t="s">
        <v>734</v>
      </c>
      <c r="AI61" s="678" t="s">
        <v>734</v>
      </c>
      <c r="AJ61" s="678" t="s">
        <v>734</v>
      </c>
      <c r="AK61" s="678" t="s">
        <v>734</v>
      </c>
      <c r="AL61" s="678" t="s">
        <v>734</v>
      </c>
      <c r="AM61" s="678" t="s">
        <v>734</v>
      </c>
      <c r="AN61" s="678" t="s">
        <v>734</v>
      </c>
      <c r="AO61" s="678" t="s">
        <v>719</v>
      </c>
      <c r="AP61" s="678" t="s">
        <v>736</v>
      </c>
      <c r="AQ61" s="678" t="s">
        <v>736</v>
      </c>
      <c r="AR61" s="678" t="s">
        <v>737</v>
      </c>
      <c r="AS61" s="678" t="s">
        <v>737</v>
      </c>
      <c r="AT61" s="678" t="s">
        <v>737</v>
      </c>
      <c r="AU61" s="678" t="s">
        <v>737</v>
      </c>
      <c r="AV61" s="177"/>
      <c r="AW61" s="678" t="s">
        <v>734</v>
      </c>
      <c r="AX61" s="678" t="s">
        <v>738</v>
      </c>
      <c r="AY61" s="678" t="s">
        <v>738</v>
      </c>
      <c r="AZ61" s="678">
        <v>133.43</v>
      </c>
      <c r="BA61" s="678" t="s">
        <v>739</v>
      </c>
      <c r="BB61" s="678" t="s">
        <v>739</v>
      </c>
      <c r="BC61" s="678" t="s">
        <v>739</v>
      </c>
      <c r="BD61" s="678" t="s">
        <v>739</v>
      </c>
      <c r="BE61" s="678" t="s">
        <v>739</v>
      </c>
      <c r="BF61" s="678" t="s">
        <v>739</v>
      </c>
      <c r="BG61" s="678" t="s">
        <v>739</v>
      </c>
      <c r="BH61" s="678" t="s">
        <v>739</v>
      </c>
      <c r="BI61" s="678" t="s">
        <v>739</v>
      </c>
      <c r="BJ61" s="678" t="s">
        <v>739</v>
      </c>
      <c r="BK61" s="678" t="s">
        <v>739</v>
      </c>
      <c r="BL61" s="678" t="s">
        <v>738</v>
      </c>
      <c r="BM61" s="678" t="s">
        <v>738</v>
      </c>
      <c r="BN61" s="678" t="s">
        <v>738</v>
      </c>
      <c r="BO61" s="678" t="s">
        <v>738</v>
      </c>
      <c r="BP61" s="678" t="s">
        <v>738</v>
      </c>
      <c r="BQ61" s="678" t="s">
        <v>738</v>
      </c>
      <c r="BR61" s="678" t="s">
        <v>738</v>
      </c>
      <c r="BS61" s="678" t="s">
        <v>738</v>
      </c>
      <c r="BT61" s="678" t="s">
        <v>738</v>
      </c>
      <c r="BU61" s="678" t="s">
        <v>738</v>
      </c>
      <c r="BV61" s="678" t="s">
        <v>738</v>
      </c>
      <c r="BW61" s="678" t="s">
        <v>737</v>
      </c>
      <c r="BX61" s="678" t="s">
        <v>737</v>
      </c>
      <c r="BY61" s="678" t="s">
        <v>737</v>
      </c>
      <c r="BZ61" s="679" t="s">
        <v>737</v>
      </c>
      <c r="CA61" s="167"/>
    </row>
    <row r="62" spans="2:79" s="17" customFormat="1" ht="15.6">
      <c r="B62" s="272">
        <v>39</v>
      </c>
      <c r="C62" s="177" t="s">
        <v>726</v>
      </c>
      <c r="D62" s="177" t="s">
        <v>679</v>
      </c>
      <c r="E62" s="177" t="s">
        <v>9</v>
      </c>
      <c r="F62" s="177" t="s">
        <v>672</v>
      </c>
      <c r="G62" s="177" t="s">
        <v>679</v>
      </c>
      <c r="H62" s="177" t="s">
        <v>674</v>
      </c>
      <c r="I62" s="177">
        <v>2014</v>
      </c>
      <c r="J62" s="177" t="s">
        <v>710</v>
      </c>
      <c r="K62" s="177"/>
      <c r="L62" s="177" t="s">
        <v>731</v>
      </c>
      <c r="M62" s="177" t="s">
        <v>689</v>
      </c>
      <c r="N62" s="678">
        <v>2</v>
      </c>
      <c r="O62" s="678"/>
      <c r="P62" s="678"/>
      <c r="Q62" s="177"/>
      <c r="R62" s="678" t="s">
        <v>734</v>
      </c>
      <c r="S62" s="678" t="s">
        <v>734</v>
      </c>
      <c r="T62" s="678" t="s">
        <v>735</v>
      </c>
      <c r="U62" s="678">
        <v>2737.61</v>
      </c>
      <c r="V62" s="678" t="s">
        <v>735</v>
      </c>
      <c r="W62" s="678" t="s">
        <v>734</v>
      </c>
      <c r="X62" s="678" t="s">
        <v>734</v>
      </c>
      <c r="Y62" s="678" t="s">
        <v>734</v>
      </c>
      <c r="Z62" s="678" t="s">
        <v>734</v>
      </c>
      <c r="AA62" s="678" t="s">
        <v>734</v>
      </c>
      <c r="AB62" s="678" t="s">
        <v>734</v>
      </c>
      <c r="AC62" s="678" t="s">
        <v>734</v>
      </c>
      <c r="AD62" s="678" t="s">
        <v>734</v>
      </c>
      <c r="AE62" s="678" t="s">
        <v>734</v>
      </c>
      <c r="AF62" s="678" t="s">
        <v>734</v>
      </c>
      <c r="AG62" s="678" t="s">
        <v>734</v>
      </c>
      <c r="AH62" s="678" t="s">
        <v>734</v>
      </c>
      <c r="AI62" s="678" t="s">
        <v>734</v>
      </c>
      <c r="AJ62" s="678" t="s">
        <v>734</v>
      </c>
      <c r="AK62" s="678" t="s">
        <v>734</v>
      </c>
      <c r="AL62" s="678" t="s">
        <v>734</v>
      </c>
      <c r="AM62" s="678" t="s">
        <v>734</v>
      </c>
      <c r="AN62" s="678" t="s">
        <v>734</v>
      </c>
      <c r="AO62" s="678" t="s">
        <v>719</v>
      </c>
      <c r="AP62" s="678" t="s">
        <v>736</v>
      </c>
      <c r="AQ62" s="678" t="s">
        <v>736</v>
      </c>
      <c r="AR62" s="678" t="s">
        <v>737</v>
      </c>
      <c r="AS62" s="678" t="s">
        <v>737</v>
      </c>
      <c r="AT62" s="678" t="s">
        <v>737</v>
      </c>
      <c r="AU62" s="678" t="s">
        <v>737</v>
      </c>
      <c r="AV62" s="177"/>
      <c r="AW62" s="678" t="s">
        <v>734</v>
      </c>
      <c r="AX62" s="678" t="s">
        <v>738</v>
      </c>
      <c r="AY62" s="678" t="s">
        <v>738</v>
      </c>
      <c r="AZ62" s="678" t="s">
        <v>739</v>
      </c>
      <c r="BA62" s="678" t="s">
        <v>739</v>
      </c>
      <c r="BB62" s="678" t="s">
        <v>739</v>
      </c>
      <c r="BC62" s="678" t="s">
        <v>739</v>
      </c>
      <c r="BD62" s="678" t="s">
        <v>739</v>
      </c>
      <c r="BE62" s="678" t="s">
        <v>739</v>
      </c>
      <c r="BF62" s="678" t="s">
        <v>739</v>
      </c>
      <c r="BG62" s="678" t="s">
        <v>739</v>
      </c>
      <c r="BH62" s="678" t="s">
        <v>739</v>
      </c>
      <c r="BI62" s="678" t="s">
        <v>739</v>
      </c>
      <c r="BJ62" s="678" t="s">
        <v>739</v>
      </c>
      <c r="BK62" s="678" t="s">
        <v>739</v>
      </c>
      <c r="BL62" s="678" t="s">
        <v>738</v>
      </c>
      <c r="BM62" s="678" t="s">
        <v>738</v>
      </c>
      <c r="BN62" s="678" t="s">
        <v>738</v>
      </c>
      <c r="BO62" s="678" t="s">
        <v>738</v>
      </c>
      <c r="BP62" s="678" t="s">
        <v>738</v>
      </c>
      <c r="BQ62" s="678" t="s">
        <v>738</v>
      </c>
      <c r="BR62" s="678" t="s">
        <v>738</v>
      </c>
      <c r="BS62" s="678" t="s">
        <v>738</v>
      </c>
      <c r="BT62" s="678" t="s">
        <v>738</v>
      </c>
      <c r="BU62" s="678" t="s">
        <v>738</v>
      </c>
      <c r="BV62" s="678" t="s">
        <v>738</v>
      </c>
      <c r="BW62" s="678" t="s">
        <v>737</v>
      </c>
      <c r="BX62" s="678" t="s">
        <v>737</v>
      </c>
      <c r="BY62" s="678" t="s">
        <v>737</v>
      </c>
      <c r="BZ62" s="679" t="s">
        <v>737</v>
      </c>
      <c r="CA62" s="167"/>
    </row>
    <row r="63" spans="2:79" s="17" customFormat="1" ht="15.6">
      <c r="B63" s="272">
        <v>40</v>
      </c>
      <c r="C63" s="177" t="s">
        <v>670</v>
      </c>
      <c r="D63" s="177" t="s">
        <v>675</v>
      </c>
      <c r="E63" s="177" t="s">
        <v>728</v>
      </c>
      <c r="F63" s="177" t="s">
        <v>672</v>
      </c>
      <c r="G63" s="177" t="s">
        <v>730</v>
      </c>
      <c r="H63" s="177" t="s">
        <v>674</v>
      </c>
      <c r="I63" s="177">
        <v>2014</v>
      </c>
      <c r="J63" s="177" t="s">
        <v>710</v>
      </c>
      <c r="K63" s="177"/>
      <c r="L63" s="177" t="s">
        <v>731</v>
      </c>
      <c r="M63" s="177" t="s">
        <v>689</v>
      </c>
      <c r="N63" s="678">
        <v>5</v>
      </c>
      <c r="O63" s="678"/>
      <c r="P63" s="678"/>
      <c r="Q63" s="177"/>
      <c r="R63" s="678" t="s">
        <v>734</v>
      </c>
      <c r="S63" s="678" t="s">
        <v>734</v>
      </c>
      <c r="T63" s="678" t="s">
        <v>735</v>
      </c>
      <c r="U63" s="678">
        <v>594.79999999999995</v>
      </c>
      <c r="V63" s="678" t="s">
        <v>735</v>
      </c>
      <c r="W63" s="678" t="s">
        <v>734</v>
      </c>
      <c r="X63" s="678" t="s">
        <v>734</v>
      </c>
      <c r="Y63" s="678" t="s">
        <v>734</v>
      </c>
      <c r="Z63" s="678" t="s">
        <v>734</v>
      </c>
      <c r="AA63" s="678" t="s">
        <v>734</v>
      </c>
      <c r="AB63" s="678" t="s">
        <v>734</v>
      </c>
      <c r="AC63" s="678" t="s">
        <v>734</v>
      </c>
      <c r="AD63" s="678" t="s">
        <v>734</v>
      </c>
      <c r="AE63" s="678" t="s">
        <v>734</v>
      </c>
      <c r="AF63" s="678" t="s">
        <v>734</v>
      </c>
      <c r="AG63" s="678" t="s">
        <v>734</v>
      </c>
      <c r="AH63" s="678" t="s">
        <v>734</v>
      </c>
      <c r="AI63" s="678" t="s">
        <v>734</v>
      </c>
      <c r="AJ63" s="678" t="s">
        <v>734</v>
      </c>
      <c r="AK63" s="678" t="s">
        <v>734</v>
      </c>
      <c r="AL63" s="678" t="s">
        <v>734</v>
      </c>
      <c r="AM63" s="678" t="s">
        <v>734</v>
      </c>
      <c r="AN63" s="678" t="s">
        <v>734</v>
      </c>
      <c r="AO63" s="678" t="s">
        <v>719</v>
      </c>
      <c r="AP63" s="678" t="s">
        <v>736</v>
      </c>
      <c r="AQ63" s="678" t="s">
        <v>736</v>
      </c>
      <c r="AR63" s="678" t="s">
        <v>737</v>
      </c>
      <c r="AS63" s="678" t="s">
        <v>737</v>
      </c>
      <c r="AT63" s="678" t="s">
        <v>737</v>
      </c>
      <c r="AU63" s="678" t="s">
        <v>737</v>
      </c>
      <c r="AV63" s="177"/>
      <c r="AW63" s="678" t="s">
        <v>734</v>
      </c>
      <c r="AX63" s="678" t="s">
        <v>738</v>
      </c>
      <c r="AY63" s="678" t="s">
        <v>738</v>
      </c>
      <c r="AZ63" s="678" t="s">
        <v>739</v>
      </c>
      <c r="BA63" s="678" t="s">
        <v>739</v>
      </c>
      <c r="BB63" s="678" t="s">
        <v>739</v>
      </c>
      <c r="BC63" s="678" t="s">
        <v>739</v>
      </c>
      <c r="BD63" s="678" t="s">
        <v>739</v>
      </c>
      <c r="BE63" s="678" t="s">
        <v>739</v>
      </c>
      <c r="BF63" s="678" t="s">
        <v>739</v>
      </c>
      <c r="BG63" s="678" t="s">
        <v>739</v>
      </c>
      <c r="BH63" s="678" t="s">
        <v>739</v>
      </c>
      <c r="BI63" s="678" t="s">
        <v>739</v>
      </c>
      <c r="BJ63" s="678" t="s">
        <v>739</v>
      </c>
      <c r="BK63" s="678" t="s">
        <v>739</v>
      </c>
      <c r="BL63" s="678" t="s">
        <v>738</v>
      </c>
      <c r="BM63" s="678" t="s">
        <v>738</v>
      </c>
      <c r="BN63" s="678" t="s">
        <v>738</v>
      </c>
      <c r="BO63" s="678" t="s">
        <v>738</v>
      </c>
      <c r="BP63" s="678" t="s">
        <v>738</v>
      </c>
      <c r="BQ63" s="678" t="s">
        <v>738</v>
      </c>
      <c r="BR63" s="678" t="s">
        <v>738</v>
      </c>
      <c r="BS63" s="678" t="s">
        <v>738</v>
      </c>
      <c r="BT63" s="678" t="s">
        <v>738</v>
      </c>
      <c r="BU63" s="678" t="s">
        <v>738</v>
      </c>
      <c r="BV63" s="678" t="s">
        <v>738</v>
      </c>
      <c r="BW63" s="678" t="s">
        <v>737</v>
      </c>
      <c r="BX63" s="678" t="s">
        <v>737</v>
      </c>
      <c r="BY63" s="678" t="s">
        <v>737</v>
      </c>
      <c r="BZ63" s="679" t="s">
        <v>737</v>
      </c>
      <c r="CA63" s="167"/>
    </row>
    <row r="64" spans="2:79" s="17" customFormat="1" ht="15.6">
      <c r="B64" s="272">
        <v>41</v>
      </c>
      <c r="C64" s="177" t="s">
        <v>670</v>
      </c>
      <c r="D64" s="177" t="s">
        <v>675</v>
      </c>
      <c r="E64" s="177" t="s">
        <v>727</v>
      </c>
      <c r="F64" s="177" t="s">
        <v>672</v>
      </c>
      <c r="G64" s="177" t="s">
        <v>730</v>
      </c>
      <c r="H64" s="177" t="s">
        <v>674</v>
      </c>
      <c r="I64" s="177">
        <v>2007</v>
      </c>
      <c r="J64" s="177" t="s">
        <v>710</v>
      </c>
      <c r="K64" s="177"/>
      <c r="L64" s="177" t="s">
        <v>731</v>
      </c>
      <c r="M64" s="177" t="s">
        <v>686</v>
      </c>
      <c r="N64" s="678">
        <v>2</v>
      </c>
      <c r="O64" s="678"/>
      <c r="P64" s="678"/>
      <c r="Q64" s="177"/>
      <c r="R64" s="678" t="s">
        <v>734</v>
      </c>
      <c r="S64" s="678" t="s">
        <v>734</v>
      </c>
      <c r="T64" s="678" t="s">
        <v>735</v>
      </c>
      <c r="U64" s="678">
        <v>1.1200000000000001</v>
      </c>
      <c r="V64" s="678" t="s">
        <v>735</v>
      </c>
      <c r="W64" s="678" t="s">
        <v>734</v>
      </c>
      <c r="X64" s="678" t="s">
        <v>734</v>
      </c>
      <c r="Y64" s="678" t="s">
        <v>734</v>
      </c>
      <c r="Z64" s="678" t="s">
        <v>734</v>
      </c>
      <c r="AA64" s="678" t="s">
        <v>734</v>
      </c>
      <c r="AB64" s="678" t="s">
        <v>734</v>
      </c>
      <c r="AC64" s="678" t="s">
        <v>734</v>
      </c>
      <c r="AD64" s="678" t="s">
        <v>734</v>
      </c>
      <c r="AE64" s="678" t="s">
        <v>734</v>
      </c>
      <c r="AF64" s="678" t="s">
        <v>734</v>
      </c>
      <c r="AG64" s="678" t="s">
        <v>734</v>
      </c>
      <c r="AH64" s="678" t="s">
        <v>734</v>
      </c>
      <c r="AI64" s="678" t="s">
        <v>734</v>
      </c>
      <c r="AJ64" s="678" t="s">
        <v>734</v>
      </c>
      <c r="AK64" s="678" t="s">
        <v>734</v>
      </c>
      <c r="AL64" s="678" t="s">
        <v>734</v>
      </c>
      <c r="AM64" s="678" t="s">
        <v>734</v>
      </c>
      <c r="AN64" s="678" t="s">
        <v>734</v>
      </c>
      <c r="AO64" s="678" t="s">
        <v>719</v>
      </c>
      <c r="AP64" s="678" t="s">
        <v>736</v>
      </c>
      <c r="AQ64" s="678" t="s">
        <v>736</v>
      </c>
      <c r="AR64" s="678" t="s">
        <v>737</v>
      </c>
      <c r="AS64" s="678" t="s">
        <v>737</v>
      </c>
      <c r="AT64" s="678" t="s">
        <v>737</v>
      </c>
      <c r="AU64" s="678" t="s">
        <v>737</v>
      </c>
      <c r="AV64" s="177"/>
      <c r="AW64" s="678" t="s">
        <v>734</v>
      </c>
      <c r="AX64" s="678" t="s">
        <v>738</v>
      </c>
      <c r="AY64" s="678" t="s">
        <v>738</v>
      </c>
      <c r="AZ64" s="678" t="s">
        <v>739</v>
      </c>
      <c r="BA64" s="678" t="s">
        <v>739</v>
      </c>
      <c r="BB64" s="678" t="s">
        <v>739</v>
      </c>
      <c r="BC64" s="678" t="s">
        <v>739</v>
      </c>
      <c r="BD64" s="678" t="s">
        <v>739</v>
      </c>
      <c r="BE64" s="678" t="s">
        <v>739</v>
      </c>
      <c r="BF64" s="678" t="s">
        <v>739</v>
      </c>
      <c r="BG64" s="678" t="s">
        <v>739</v>
      </c>
      <c r="BH64" s="678" t="s">
        <v>739</v>
      </c>
      <c r="BI64" s="678" t="s">
        <v>739</v>
      </c>
      <c r="BJ64" s="678" t="s">
        <v>739</v>
      </c>
      <c r="BK64" s="678" t="s">
        <v>739</v>
      </c>
      <c r="BL64" s="678" t="s">
        <v>738</v>
      </c>
      <c r="BM64" s="678" t="s">
        <v>738</v>
      </c>
      <c r="BN64" s="678" t="s">
        <v>738</v>
      </c>
      <c r="BO64" s="678" t="s">
        <v>738</v>
      </c>
      <c r="BP64" s="678" t="s">
        <v>738</v>
      </c>
      <c r="BQ64" s="678" t="s">
        <v>738</v>
      </c>
      <c r="BR64" s="678" t="s">
        <v>738</v>
      </c>
      <c r="BS64" s="678" t="s">
        <v>738</v>
      </c>
      <c r="BT64" s="678" t="s">
        <v>738</v>
      </c>
      <c r="BU64" s="678" t="s">
        <v>738</v>
      </c>
      <c r="BV64" s="678" t="s">
        <v>738</v>
      </c>
      <c r="BW64" s="678" t="s">
        <v>737</v>
      </c>
      <c r="BX64" s="678" t="s">
        <v>737</v>
      </c>
      <c r="BY64" s="678" t="s">
        <v>737</v>
      </c>
      <c r="BZ64" s="679" t="s">
        <v>737</v>
      </c>
      <c r="CA64" s="167"/>
    </row>
    <row r="65" spans="2:79" s="17" customFormat="1" ht="15.6">
      <c r="B65" s="272">
        <v>42</v>
      </c>
      <c r="C65" s="177" t="s">
        <v>670</v>
      </c>
      <c r="D65" s="177" t="s">
        <v>675</v>
      </c>
      <c r="E65" s="177" t="s">
        <v>727</v>
      </c>
      <c r="F65" s="177" t="s">
        <v>672</v>
      </c>
      <c r="G65" s="177" t="s">
        <v>730</v>
      </c>
      <c r="H65" s="177" t="s">
        <v>674</v>
      </c>
      <c r="I65" s="177">
        <v>2009</v>
      </c>
      <c r="J65" s="177" t="s">
        <v>710</v>
      </c>
      <c r="K65" s="177"/>
      <c r="L65" s="177" t="s">
        <v>731</v>
      </c>
      <c r="M65" s="177" t="s">
        <v>686</v>
      </c>
      <c r="N65" s="678">
        <v>3</v>
      </c>
      <c r="O65" s="678"/>
      <c r="P65" s="678"/>
      <c r="Q65" s="177"/>
      <c r="R65" s="678" t="s">
        <v>734</v>
      </c>
      <c r="S65" s="678" t="s">
        <v>734</v>
      </c>
      <c r="T65" s="678" t="s">
        <v>735</v>
      </c>
      <c r="U65" s="678">
        <v>1.68</v>
      </c>
      <c r="V65" s="678" t="s">
        <v>735</v>
      </c>
      <c r="W65" s="678" t="s">
        <v>734</v>
      </c>
      <c r="X65" s="678" t="s">
        <v>734</v>
      </c>
      <c r="Y65" s="678" t="s">
        <v>734</v>
      </c>
      <c r="Z65" s="678" t="s">
        <v>734</v>
      </c>
      <c r="AA65" s="678" t="s">
        <v>734</v>
      </c>
      <c r="AB65" s="678" t="s">
        <v>734</v>
      </c>
      <c r="AC65" s="678" t="s">
        <v>734</v>
      </c>
      <c r="AD65" s="678" t="s">
        <v>734</v>
      </c>
      <c r="AE65" s="678" t="s">
        <v>734</v>
      </c>
      <c r="AF65" s="678" t="s">
        <v>734</v>
      </c>
      <c r="AG65" s="678" t="s">
        <v>734</v>
      </c>
      <c r="AH65" s="678" t="s">
        <v>734</v>
      </c>
      <c r="AI65" s="678" t="s">
        <v>734</v>
      </c>
      <c r="AJ65" s="678" t="s">
        <v>734</v>
      </c>
      <c r="AK65" s="678" t="s">
        <v>734</v>
      </c>
      <c r="AL65" s="678" t="s">
        <v>734</v>
      </c>
      <c r="AM65" s="678" t="s">
        <v>734</v>
      </c>
      <c r="AN65" s="678" t="s">
        <v>734</v>
      </c>
      <c r="AO65" s="678" t="s">
        <v>719</v>
      </c>
      <c r="AP65" s="678" t="s">
        <v>736</v>
      </c>
      <c r="AQ65" s="678" t="s">
        <v>736</v>
      </c>
      <c r="AR65" s="678" t="s">
        <v>737</v>
      </c>
      <c r="AS65" s="678" t="s">
        <v>737</v>
      </c>
      <c r="AT65" s="678" t="s">
        <v>737</v>
      </c>
      <c r="AU65" s="678" t="s">
        <v>737</v>
      </c>
      <c r="AV65" s="177"/>
      <c r="AW65" s="678" t="s">
        <v>734</v>
      </c>
      <c r="AX65" s="678" t="s">
        <v>738</v>
      </c>
      <c r="AY65" s="678" t="s">
        <v>738</v>
      </c>
      <c r="AZ65" s="678" t="s">
        <v>739</v>
      </c>
      <c r="BA65" s="678" t="s">
        <v>739</v>
      </c>
      <c r="BB65" s="678" t="s">
        <v>739</v>
      </c>
      <c r="BC65" s="678" t="s">
        <v>739</v>
      </c>
      <c r="BD65" s="678" t="s">
        <v>739</v>
      </c>
      <c r="BE65" s="678" t="s">
        <v>739</v>
      </c>
      <c r="BF65" s="678" t="s">
        <v>739</v>
      </c>
      <c r="BG65" s="678" t="s">
        <v>739</v>
      </c>
      <c r="BH65" s="678" t="s">
        <v>739</v>
      </c>
      <c r="BI65" s="678" t="s">
        <v>739</v>
      </c>
      <c r="BJ65" s="678" t="s">
        <v>739</v>
      </c>
      <c r="BK65" s="678" t="s">
        <v>739</v>
      </c>
      <c r="BL65" s="678" t="s">
        <v>738</v>
      </c>
      <c r="BM65" s="678" t="s">
        <v>738</v>
      </c>
      <c r="BN65" s="678" t="s">
        <v>738</v>
      </c>
      <c r="BO65" s="678" t="s">
        <v>738</v>
      </c>
      <c r="BP65" s="678" t="s">
        <v>738</v>
      </c>
      <c r="BQ65" s="678" t="s">
        <v>738</v>
      </c>
      <c r="BR65" s="678" t="s">
        <v>738</v>
      </c>
      <c r="BS65" s="678" t="s">
        <v>738</v>
      </c>
      <c r="BT65" s="678" t="s">
        <v>738</v>
      </c>
      <c r="BU65" s="678" t="s">
        <v>738</v>
      </c>
      <c r="BV65" s="678" t="s">
        <v>738</v>
      </c>
      <c r="BW65" s="678" t="s">
        <v>737</v>
      </c>
      <c r="BX65" s="678" t="s">
        <v>737</v>
      </c>
      <c r="BY65" s="678" t="s">
        <v>737</v>
      </c>
      <c r="BZ65" s="679" t="s">
        <v>737</v>
      </c>
      <c r="CA65" s="167"/>
    </row>
    <row r="66" spans="2:79" s="17" customFormat="1" ht="15.6">
      <c r="B66" s="272">
        <v>43</v>
      </c>
      <c r="C66" s="177" t="s">
        <v>670</v>
      </c>
      <c r="D66" s="177" t="s">
        <v>675</v>
      </c>
      <c r="E66" s="177" t="s">
        <v>727</v>
      </c>
      <c r="F66" s="177" t="s">
        <v>672</v>
      </c>
      <c r="G66" s="177" t="s">
        <v>730</v>
      </c>
      <c r="H66" s="177" t="s">
        <v>674</v>
      </c>
      <c r="I66" s="177">
        <v>2011</v>
      </c>
      <c r="J66" s="177" t="s">
        <v>710</v>
      </c>
      <c r="K66" s="177"/>
      <c r="L66" s="177" t="s">
        <v>731</v>
      </c>
      <c r="M66" s="177" t="s">
        <v>686</v>
      </c>
      <c r="N66" s="678">
        <v>2</v>
      </c>
      <c r="O66" s="678"/>
      <c r="P66" s="678"/>
      <c r="Q66" s="177"/>
      <c r="R66" s="678" t="s">
        <v>734</v>
      </c>
      <c r="S66" s="678" t="s">
        <v>734</v>
      </c>
      <c r="T66" s="678" t="s">
        <v>735</v>
      </c>
      <c r="U66" s="678">
        <v>1.1100000000000001</v>
      </c>
      <c r="V66" s="678" t="s">
        <v>735</v>
      </c>
      <c r="W66" s="678" t="s">
        <v>734</v>
      </c>
      <c r="X66" s="678" t="s">
        <v>734</v>
      </c>
      <c r="Y66" s="678" t="s">
        <v>734</v>
      </c>
      <c r="Z66" s="678" t="s">
        <v>734</v>
      </c>
      <c r="AA66" s="678" t="s">
        <v>734</v>
      </c>
      <c r="AB66" s="678" t="s">
        <v>734</v>
      </c>
      <c r="AC66" s="678" t="s">
        <v>734</v>
      </c>
      <c r="AD66" s="678" t="s">
        <v>734</v>
      </c>
      <c r="AE66" s="678" t="s">
        <v>734</v>
      </c>
      <c r="AF66" s="678" t="s">
        <v>734</v>
      </c>
      <c r="AG66" s="678" t="s">
        <v>734</v>
      </c>
      <c r="AH66" s="678" t="s">
        <v>734</v>
      </c>
      <c r="AI66" s="678" t="s">
        <v>734</v>
      </c>
      <c r="AJ66" s="678" t="s">
        <v>734</v>
      </c>
      <c r="AK66" s="678" t="s">
        <v>734</v>
      </c>
      <c r="AL66" s="678" t="s">
        <v>734</v>
      </c>
      <c r="AM66" s="678" t="s">
        <v>734</v>
      </c>
      <c r="AN66" s="678" t="s">
        <v>734</v>
      </c>
      <c r="AO66" s="678" t="s">
        <v>719</v>
      </c>
      <c r="AP66" s="678" t="s">
        <v>736</v>
      </c>
      <c r="AQ66" s="678" t="s">
        <v>736</v>
      </c>
      <c r="AR66" s="678" t="s">
        <v>737</v>
      </c>
      <c r="AS66" s="678" t="s">
        <v>737</v>
      </c>
      <c r="AT66" s="678" t="s">
        <v>737</v>
      </c>
      <c r="AU66" s="678" t="s">
        <v>737</v>
      </c>
      <c r="AV66" s="177"/>
      <c r="AW66" s="678" t="s">
        <v>734</v>
      </c>
      <c r="AX66" s="678" t="s">
        <v>738</v>
      </c>
      <c r="AY66" s="678" t="s">
        <v>738</v>
      </c>
      <c r="AZ66" s="678" t="s">
        <v>739</v>
      </c>
      <c r="BA66" s="678" t="s">
        <v>739</v>
      </c>
      <c r="BB66" s="678" t="s">
        <v>739</v>
      </c>
      <c r="BC66" s="678" t="s">
        <v>739</v>
      </c>
      <c r="BD66" s="678" t="s">
        <v>739</v>
      </c>
      <c r="BE66" s="678" t="s">
        <v>739</v>
      </c>
      <c r="BF66" s="678" t="s">
        <v>739</v>
      </c>
      <c r="BG66" s="678" t="s">
        <v>739</v>
      </c>
      <c r="BH66" s="678" t="s">
        <v>739</v>
      </c>
      <c r="BI66" s="678" t="s">
        <v>739</v>
      </c>
      <c r="BJ66" s="678" t="s">
        <v>739</v>
      </c>
      <c r="BK66" s="678" t="s">
        <v>739</v>
      </c>
      <c r="BL66" s="678" t="s">
        <v>738</v>
      </c>
      <c r="BM66" s="678" t="s">
        <v>738</v>
      </c>
      <c r="BN66" s="678" t="s">
        <v>738</v>
      </c>
      <c r="BO66" s="678" t="s">
        <v>738</v>
      </c>
      <c r="BP66" s="678" t="s">
        <v>738</v>
      </c>
      <c r="BQ66" s="678" t="s">
        <v>738</v>
      </c>
      <c r="BR66" s="678" t="s">
        <v>738</v>
      </c>
      <c r="BS66" s="678" t="s">
        <v>738</v>
      </c>
      <c r="BT66" s="678" t="s">
        <v>738</v>
      </c>
      <c r="BU66" s="678" t="s">
        <v>738</v>
      </c>
      <c r="BV66" s="678" t="s">
        <v>738</v>
      </c>
      <c r="BW66" s="678" t="s">
        <v>737</v>
      </c>
      <c r="BX66" s="678" t="s">
        <v>737</v>
      </c>
      <c r="BY66" s="678" t="s">
        <v>737</v>
      </c>
      <c r="BZ66" s="679" t="s">
        <v>737</v>
      </c>
      <c r="CA66" s="167"/>
    </row>
    <row r="67" spans="2:79" s="17" customFormat="1" ht="15.6">
      <c r="B67" s="272">
        <v>44</v>
      </c>
      <c r="C67" s="177" t="s">
        <v>670</v>
      </c>
      <c r="D67" s="177" t="s">
        <v>675</v>
      </c>
      <c r="E67" s="177" t="s">
        <v>727</v>
      </c>
      <c r="F67" s="177" t="s">
        <v>672</v>
      </c>
      <c r="G67" s="177" t="s">
        <v>730</v>
      </c>
      <c r="H67" s="177" t="s">
        <v>674</v>
      </c>
      <c r="I67" s="177">
        <v>2012</v>
      </c>
      <c r="J67" s="177" t="s">
        <v>710</v>
      </c>
      <c r="K67" s="177"/>
      <c r="L67" s="177" t="s">
        <v>731</v>
      </c>
      <c r="M67" s="177" t="s">
        <v>686</v>
      </c>
      <c r="N67" s="678">
        <v>12</v>
      </c>
      <c r="O67" s="678"/>
      <c r="P67" s="678"/>
      <c r="Q67" s="177"/>
      <c r="R67" s="678" t="s">
        <v>734</v>
      </c>
      <c r="S67" s="678" t="s">
        <v>734</v>
      </c>
      <c r="T67" s="678" t="s">
        <v>735</v>
      </c>
      <c r="U67" s="678">
        <v>6.73</v>
      </c>
      <c r="V67" s="678" t="s">
        <v>735</v>
      </c>
      <c r="W67" s="678" t="s">
        <v>734</v>
      </c>
      <c r="X67" s="678" t="s">
        <v>734</v>
      </c>
      <c r="Y67" s="678" t="s">
        <v>734</v>
      </c>
      <c r="Z67" s="678" t="s">
        <v>734</v>
      </c>
      <c r="AA67" s="678" t="s">
        <v>734</v>
      </c>
      <c r="AB67" s="678" t="s">
        <v>734</v>
      </c>
      <c r="AC67" s="678" t="s">
        <v>734</v>
      </c>
      <c r="AD67" s="678" t="s">
        <v>734</v>
      </c>
      <c r="AE67" s="678" t="s">
        <v>734</v>
      </c>
      <c r="AF67" s="678" t="s">
        <v>734</v>
      </c>
      <c r="AG67" s="678" t="s">
        <v>734</v>
      </c>
      <c r="AH67" s="678" t="s">
        <v>734</v>
      </c>
      <c r="AI67" s="678" t="s">
        <v>734</v>
      </c>
      <c r="AJ67" s="678" t="s">
        <v>734</v>
      </c>
      <c r="AK67" s="678" t="s">
        <v>734</v>
      </c>
      <c r="AL67" s="678" t="s">
        <v>734</v>
      </c>
      <c r="AM67" s="678" t="s">
        <v>734</v>
      </c>
      <c r="AN67" s="678" t="s">
        <v>734</v>
      </c>
      <c r="AO67" s="678" t="s">
        <v>719</v>
      </c>
      <c r="AP67" s="678" t="s">
        <v>736</v>
      </c>
      <c r="AQ67" s="678" t="s">
        <v>736</v>
      </c>
      <c r="AR67" s="678" t="s">
        <v>737</v>
      </c>
      <c r="AS67" s="678" t="s">
        <v>737</v>
      </c>
      <c r="AT67" s="678" t="s">
        <v>737</v>
      </c>
      <c r="AU67" s="678" t="s">
        <v>737</v>
      </c>
      <c r="AV67" s="177"/>
      <c r="AW67" s="678" t="s">
        <v>734</v>
      </c>
      <c r="AX67" s="678" t="s">
        <v>738</v>
      </c>
      <c r="AY67" s="678" t="s">
        <v>738</v>
      </c>
      <c r="AZ67" s="678" t="s">
        <v>739</v>
      </c>
      <c r="BA67" s="678" t="s">
        <v>739</v>
      </c>
      <c r="BB67" s="678" t="s">
        <v>739</v>
      </c>
      <c r="BC67" s="678" t="s">
        <v>739</v>
      </c>
      <c r="BD67" s="678" t="s">
        <v>739</v>
      </c>
      <c r="BE67" s="678" t="s">
        <v>739</v>
      </c>
      <c r="BF67" s="678" t="s">
        <v>739</v>
      </c>
      <c r="BG67" s="678" t="s">
        <v>739</v>
      </c>
      <c r="BH67" s="678" t="s">
        <v>739</v>
      </c>
      <c r="BI67" s="678" t="s">
        <v>739</v>
      </c>
      <c r="BJ67" s="678" t="s">
        <v>739</v>
      </c>
      <c r="BK67" s="678" t="s">
        <v>739</v>
      </c>
      <c r="BL67" s="678" t="s">
        <v>738</v>
      </c>
      <c r="BM67" s="678" t="s">
        <v>738</v>
      </c>
      <c r="BN67" s="678" t="s">
        <v>738</v>
      </c>
      <c r="BO67" s="678" t="s">
        <v>738</v>
      </c>
      <c r="BP67" s="678" t="s">
        <v>738</v>
      </c>
      <c r="BQ67" s="678" t="s">
        <v>738</v>
      </c>
      <c r="BR67" s="678" t="s">
        <v>738</v>
      </c>
      <c r="BS67" s="678" t="s">
        <v>738</v>
      </c>
      <c r="BT67" s="678" t="s">
        <v>738</v>
      </c>
      <c r="BU67" s="678" t="s">
        <v>738</v>
      </c>
      <c r="BV67" s="678" t="s">
        <v>738</v>
      </c>
      <c r="BW67" s="678" t="s">
        <v>737</v>
      </c>
      <c r="BX67" s="678" t="s">
        <v>737</v>
      </c>
      <c r="BY67" s="678" t="s">
        <v>737</v>
      </c>
      <c r="BZ67" s="679" t="s">
        <v>737</v>
      </c>
      <c r="CA67" s="167"/>
    </row>
    <row r="68" spans="2:79" s="17" customFormat="1" ht="15.6">
      <c r="B68" s="272">
        <v>45</v>
      </c>
      <c r="C68" s="177" t="s">
        <v>670</v>
      </c>
      <c r="D68" s="177" t="s">
        <v>675</v>
      </c>
      <c r="E68" s="177" t="s">
        <v>727</v>
      </c>
      <c r="F68" s="177" t="s">
        <v>672</v>
      </c>
      <c r="G68" s="177" t="s">
        <v>730</v>
      </c>
      <c r="H68" s="177" t="s">
        <v>674</v>
      </c>
      <c r="I68" s="177">
        <v>2013</v>
      </c>
      <c r="J68" s="177" t="s">
        <v>710</v>
      </c>
      <c r="K68" s="177"/>
      <c r="L68" s="177" t="s">
        <v>731</v>
      </c>
      <c r="M68" s="177" t="s">
        <v>686</v>
      </c>
      <c r="N68" s="678">
        <v>2</v>
      </c>
      <c r="O68" s="678"/>
      <c r="P68" s="678"/>
      <c r="Q68" s="177"/>
      <c r="R68" s="678" t="s">
        <v>734</v>
      </c>
      <c r="S68" s="678" t="s">
        <v>734</v>
      </c>
      <c r="T68" s="678" t="s">
        <v>735</v>
      </c>
      <c r="U68" s="678">
        <v>1.1200000000000001</v>
      </c>
      <c r="V68" s="678" t="s">
        <v>735</v>
      </c>
      <c r="W68" s="678" t="s">
        <v>734</v>
      </c>
      <c r="X68" s="678" t="s">
        <v>734</v>
      </c>
      <c r="Y68" s="678" t="s">
        <v>734</v>
      </c>
      <c r="Z68" s="678" t="s">
        <v>734</v>
      </c>
      <c r="AA68" s="678" t="s">
        <v>734</v>
      </c>
      <c r="AB68" s="678" t="s">
        <v>734</v>
      </c>
      <c r="AC68" s="678" t="s">
        <v>734</v>
      </c>
      <c r="AD68" s="678" t="s">
        <v>734</v>
      </c>
      <c r="AE68" s="678" t="s">
        <v>734</v>
      </c>
      <c r="AF68" s="678" t="s">
        <v>734</v>
      </c>
      <c r="AG68" s="678" t="s">
        <v>734</v>
      </c>
      <c r="AH68" s="678" t="s">
        <v>734</v>
      </c>
      <c r="AI68" s="678" t="s">
        <v>734</v>
      </c>
      <c r="AJ68" s="678" t="s">
        <v>734</v>
      </c>
      <c r="AK68" s="678" t="s">
        <v>734</v>
      </c>
      <c r="AL68" s="678" t="s">
        <v>734</v>
      </c>
      <c r="AM68" s="678" t="s">
        <v>734</v>
      </c>
      <c r="AN68" s="678" t="s">
        <v>734</v>
      </c>
      <c r="AO68" s="678" t="s">
        <v>719</v>
      </c>
      <c r="AP68" s="678" t="s">
        <v>736</v>
      </c>
      <c r="AQ68" s="678" t="s">
        <v>736</v>
      </c>
      <c r="AR68" s="678" t="s">
        <v>737</v>
      </c>
      <c r="AS68" s="678" t="s">
        <v>737</v>
      </c>
      <c r="AT68" s="678" t="s">
        <v>737</v>
      </c>
      <c r="AU68" s="678" t="s">
        <v>737</v>
      </c>
      <c r="AV68" s="177"/>
      <c r="AW68" s="678" t="s">
        <v>734</v>
      </c>
      <c r="AX68" s="678" t="s">
        <v>738</v>
      </c>
      <c r="AY68" s="678" t="s">
        <v>738</v>
      </c>
      <c r="AZ68" s="678" t="s">
        <v>739</v>
      </c>
      <c r="BA68" s="678" t="s">
        <v>739</v>
      </c>
      <c r="BB68" s="678" t="s">
        <v>739</v>
      </c>
      <c r="BC68" s="678" t="s">
        <v>739</v>
      </c>
      <c r="BD68" s="678" t="s">
        <v>739</v>
      </c>
      <c r="BE68" s="678" t="s">
        <v>739</v>
      </c>
      <c r="BF68" s="678" t="s">
        <v>739</v>
      </c>
      <c r="BG68" s="678" t="s">
        <v>739</v>
      </c>
      <c r="BH68" s="678" t="s">
        <v>739</v>
      </c>
      <c r="BI68" s="678" t="s">
        <v>739</v>
      </c>
      <c r="BJ68" s="678" t="s">
        <v>739</v>
      </c>
      <c r="BK68" s="678" t="s">
        <v>739</v>
      </c>
      <c r="BL68" s="678" t="s">
        <v>738</v>
      </c>
      <c r="BM68" s="678" t="s">
        <v>738</v>
      </c>
      <c r="BN68" s="678" t="s">
        <v>738</v>
      </c>
      <c r="BO68" s="678" t="s">
        <v>738</v>
      </c>
      <c r="BP68" s="678" t="s">
        <v>738</v>
      </c>
      <c r="BQ68" s="678" t="s">
        <v>738</v>
      </c>
      <c r="BR68" s="678" t="s">
        <v>738</v>
      </c>
      <c r="BS68" s="678" t="s">
        <v>738</v>
      </c>
      <c r="BT68" s="678" t="s">
        <v>738</v>
      </c>
      <c r="BU68" s="678" t="s">
        <v>738</v>
      </c>
      <c r="BV68" s="678" t="s">
        <v>738</v>
      </c>
      <c r="BW68" s="678" t="s">
        <v>737</v>
      </c>
      <c r="BX68" s="678" t="s">
        <v>737</v>
      </c>
      <c r="BY68" s="678" t="s">
        <v>737</v>
      </c>
      <c r="BZ68" s="679" t="s">
        <v>737</v>
      </c>
      <c r="CA68" s="167"/>
    </row>
    <row r="69" spans="2:79" s="17" customFormat="1" ht="15.6">
      <c r="B69" s="272">
        <v>46</v>
      </c>
      <c r="C69" s="177" t="s">
        <v>670</v>
      </c>
      <c r="D69" s="177" t="s">
        <v>675</v>
      </c>
      <c r="E69" s="177" t="s">
        <v>727</v>
      </c>
      <c r="F69" s="177" t="s">
        <v>672</v>
      </c>
      <c r="G69" s="177" t="s">
        <v>730</v>
      </c>
      <c r="H69" s="177" t="s">
        <v>674</v>
      </c>
      <c r="I69" s="177">
        <v>2014</v>
      </c>
      <c r="J69" s="177" t="s">
        <v>710</v>
      </c>
      <c r="K69" s="177"/>
      <c r="L69" s="177" t="s">
        <v>731</v>
      </c>
      <c r="M69" s="177" t="s">
        <v>686</v>
      </c>
      <c r="N69" s="678">
        <v>1</v>
      </c>
      <c r="O69" s="678"/>
      <c r="P69" s="678"/>
      <c r="Q69" s="177"/>
      <c r="R69" s="678" t="s">
        <v>734</v>
      </c>
      <c r="S69" s="678" t="s">
        <v>734</v>
      </c>
      <c r="T69" s="678" t="s">
        <v>735</v>
      </c>
      <c r="U69" s="678">
        <v>0.56000000000000005</v>
      </c>
      <c r="V69" s="678" t="s">
        <v>735</v>
      </c>
      <c r="W69" s="678" t="s">
        <v>734</v>
      </c>
      <c r="X69" s="678" t="s">
        <v>734</v>
      </c>
      <c r="Y69" s="678" t="s">
        <v>734</v>
      </c>
      <c r="Z69" s="678" t="s">
        <v>734</v>
      </c>
      <c r="AA69" s="678" t="s">
        <v>734</v>
      </c>
      <c r="AB69" s="678" t="s">
        <v>734</v>
      </c>
      <c r="AC69" s="678" t="s">
        <v>734</v>
      </c>
      <c r="AD69" s="678" t="s">
        <v>734</v>
      </c>
      <c r="AE69" s="678" t="s">
        <v>734</v>
      </c>
      <c r="AF69" s="678" t="s">
        <v>734</v>
      </c>
      <c r="AG69" s="678" t="s">
        <v>734</v>
      </c>
      <c r="AH69" s="678" t="s">
        <v>734</v>
      </c>
      <c r="AI69" s="678" t="s">
        <v>734</v>
      </c>
      <c r="AJ69" s="678" t="s">
        <v>734</v>
      </c>
      <c r="AK69" s="678" t="s">
        <v>734</v>
      </c>
      <c r="AL69" s="678" t="s">
        <v>734</v>
      </c>
      <c r="AM69" s="678" t="s">
        <v>734</v>
      </c>
      <c r="AN69" s="678" t="s">
        <v>734</v>
      </c>
      <c r="AO69" s="678" t="s">
        <v>719</v>
      </c>
      <c r="AP69" s="678" t="s">
        <v>736</v>
      </c>
      <c r="AQ69" s="678" t="s">
        <v>736</v>
      </c>
      <c r="AR69" s="678" t="s">
        <v>737</v>
      </c>
      <c r="AS69" s="678" t="s">
        <v>737</v>
      </c>
      <c r="AT69" s="678" t="s">
        <v>737</v>
      </c>
      <c r="AU69" s="678" t="s">
        <v>737</v>
      </c>
      <c r="AV69" s="177"/>
      <c r="AW69" s="678" t="s">
        <v>734</v>
      </c>
      <c r="AX69" s="678" t="s">
        <v>738</v>
      </c>
      <c r="AY69" s="678" t="s">
        <v>738</v>
      </c>
      <c r="AZ69" s="678" t="s">
        <v>739</v>
      </c>
      <c r="BA69" s="678" t="s">
        <v>739</v>
      </c>
      <c r="BB69" s="678" t="s">
        <v>739</v>
      </c>
      <c r="BC69" s="678" t="s">
        <v>739</v>
      </c>
      <c r="BD69" s="678" t="s">
        <v>739</v>
      </c>
      <c r="BE69" s="678" t="s">
        <v>739</v>
      </c>
      <c r="BF69" s="678" t="s">
        <v>739</v>
      </c>
      <c r="BG69" s="678" t="s">
        <v>739</v>
      </c>
      <c r="BH69" s="678" t="s">
        <v>739</v>
      </c>
      <c r="BI69" s="678" t="s">
        <v>739</v>
      </c>
      <c r="BJ69" s="678" t="s">
        <v>739</v>
      </c>
      <c r="BK69" s="678" t="s">
        <v>739</v>
      </c>
      <c r="BL69" s="678" t="s">
        <v>738</v>
      </c>
      <c r="BM69" s="678" t="s">
        <v>738</v>
      </c>
      <c r="BN69" s="678" t="s">
        <v>738</v>
      </c>
      <c r="BO69" s="678" t="s">
        <v>738</v>
      </c>
      <c r="BP69" s="678" t="s">
        <v>738</v>
      </c>
      <c r="BQ69" s="678" t="s">
        <v>738</v>
      </c>
      <c r="BR69" s="678" t="s">
        <v>738</v>
      </c>
      <c r="BS69" s="678" t="s">
        <v>738</v>
      </c>
      <c r="BT69" s="678" t="s">
        <v>738</v>
      </c>
      <c r="BU69" s="678" t="s">
        <v>738</v>
      </c>
      <c r="BV69" s="678" t="s">
        <v>738</v>
      </c>
      <c r="BW69" s="678" t="s">
        <v>737</v>
      </c>
      <c r="BX69" s="678" t="s">
        <v>737</v>
      </c>
      <c r="BY69" s="678" t="s">
        <v>737</v>
      </c>
      <c r="BZ69" s="679" t="s">
        <v>737</v>
      </c>
      <c r="CA69" s="167"/>
    </row>
    <row r="70" spans="2:79" s="17" customFormat="1" ht="15.6">
      <c r="B70" s="272">
        <v>47</v>
      </c>
      <c r="C70" s="177" t="s">
        <v>670</v>
      </c>
      <c r="D70" s="177" t="s">
        <v>671</v>
      </c>
      <c r="E70" s="177" t="s">
        <v>42</v>
      </c>
      <c r="F70" s="177" t="s">
        <v>672</v>
      </c>
      <c r="G70" s="177" t="s">
        <v>29</v>
      </c>
      <c r="H70" s="177" t="s">
        <v>674</v>
      </c>
      <c r="I70" s="177">
        <v>2006</v>
      </c>
      <c r="J70" s="177" t="s">
        <v>710</v>
      </c>
      <c r="K70" s="177"/>
      <c r="L70" s="177" t="s">
        <v>731</v>
      </c>
      <c r="M70" s="177" t="s">
        <v>686</v>
      </c>
      <c r="N70" s="678">
        <v>149</v>
      </c>
      <c r="O70" s="678"/>
      <c r="P70" s="678"/>
      <c r="Q70" s="177"/>
      <c r="R70" s="678" t="s">
        <v>734</v>
      </c>
      <c r="S70" s="678" t="s">
        <v>734</v>
      </c>
      <c r="T70" s="678" t="s">
        <v>735</v>
      </c>
      <c r="U70" s="678">
        <v>53.02</v>
      </c>
      <c r="V70" s="678" t="s">
        <v>735</v>
      </c>
      <c r="W70" s="678" t="s">
        <v>734</v>
      </c>
      <c r="X70" s="678" t="s">
        <v>734</v>
      </c>
      <c r="Y70" s="678" t="s">
        <v>734</v>
      </c>
      <c r="Z70" s="678" t="s">
        <v>734</v>
      </c>
      <c r="AA70" s="678" t="s">
        <v>734</v>
      </c>
      <c r="AB70" s="678" t="s">
        <v>734</v>
      </c>
      <c r="AC70" s="678" t="s">
        <v>734</v>
      </c>
      <c r="AD70" s="678" t="s">
        <v>734</v>
      </c>
      <c r="AE70" s="678" t="s">
        <v>734</v>
      </c>
      <c r="AF70" s="678" t="s">
        <v>734</v>
      </c>
      <c r="AG70" s="678" t="s">
        <v>734</v>
      </c>
      <c r="AH70" s="678" t="s">
        <v>734</v>
      </c>
      <c r="AI70" s="678" t="s">
        <v>734</v>
      </c>
      <c r="AJ70" s="678" t="s">
        <v>734</v>
      </c>
      <c r="AK70" s="678" t="s">
        <v>734</v>
      </c>
      <c r="AL70" s="678" t="s">
        <v>734</v>
      </c>
      <c r="AM70" s="678" t="s">
        <v>734</v>
      </c>
      <c r="AN70" s="678" t="s">
        <v>734</v>
      </c>
      <c r="AO70" s="678" t="s">
        <v>719</v>
      </c>
      <c r="AP70" s="678" t="s">
        <v>736</v>
      </c>
      <c r="AQ70" s="678" t="s">
        <v>736</v>
      </c>
      <c r="AR70" s="678" t="s">
        <v>737</v>
      </c>
      <c r="AS70" s="678" t="s">
        <v>737</v>
      </c>
      <c r="AT70" s="678" t="s">
        <v>737</v>
      </c>
      <c r="AU70" s="678" t="s">
        <v>737</v>
      </c>
      <c r="AV70" s="177"/>
      <c r="AW70" s="678" t="s">
        <v>734</v>
      </c>
      <c r="AX70" s="678" t="s">
        <v>738</v>
      </c>
      <c r="AY70" s="678" t="s">
        <v>738</v>
      </c>
      <c r="AZ70" s="678">
        <v>31.85</v>
      </c>
      <c r="BA70" s="678" t="s">
        <v>739</v>
      </c>
      <c r="BB70" s="678" t="s">
        <v>739</v>
      </c>
      <c r="BC70" s="678" t="s">
        <v>739</v>
      </c>
      <c r="BD70" s="678" t="s">
        <v>739</v>
      </c>
      <c r="BE70" s="678" t="s">
        <v>739</v>
      </c>
      <c r="BF70" s="678" t="s">
        <v>739</v>
      </c>
      <c r="BG70" s="678" t="s">
        <v>739</v>
      </c>
      <c r="BH70" s="678" t="s">
        <v>739</v>
      </c>
      <c r="BI70" s="678" t="s">
        <v>739</v>
      </c>
      <c r="BJ70" s="678" t="s">
        <v>739</v>
      </c>
      <c r="BK70" s="678" t="s">
        <v>739</v>
      </c>
      <c r="BL70" s="678" t="s">
        <v>738</v>
      </c>
      <c r="BM70" s="678" t="s">
        <v>738</v>
      </c>
      <c r="BN70" s="678" t="s">
        <v>738</v>
      </c>
      <c r="BO70" s="678" t="s">
        <v>738</v>
      </c>
      <c r="BP70" s="678" t="s">
        <v>738</v>
      </c>
      <c r="BQ70" s="678" t="s">
        <v>738</v>
      </c>
      <c r="BR70" s="678" t="s">
        <v>738</v>
      </c>
      <c r="BS70" s="678" t="s">
        <v>738</v>
      </c>
      <c r="BT70" s="678" t="s">
        <v>738</v>
      </c>
      <c r="BU70" s="678" t="s">
        <v>738</v>
      </c>
      <c r="BV70" s="678" t="s">
        <v>738</v>
      </c>
      <c r="BW70" s="678" t="s">
        <v>737</v>
      </c>
      <c r="BX70" s="678" t="s">
        <v>737</v>
      </c>
      <c r="BY70" s="678" t="s">
        <v>737</v>
      </c>
      <c r="BZ70" s="679" t="s">
        <v>737</v>
      </c>
      <c r="CA70" s="167"/>
    </row>
    <row r="71" spans="2:79" s="17" customFormat="1" ht="15.6">
      <c r="B71" s="272">
        <v>48</v>
      </c>
      <c r="C71" s="177" t="s">
        <v>670</v>
      </c>
      <c r="D71" s="177" t="s">
        <v>671</v>
      </c>
      <c r="E71" s="177" t="s">
        <v>42</v>
      </c>
      <c r="F71" s="177" t="s">
        <v>672</v>
      </c>
      <c r="G71" s="177" t="s">
        <v>29</v>
      </c>
      <c r="H71" s="177" t="s">
        <v>674</v>
      </c>
      <c r="I71" s="177">
        <v>2007</v>
      </c>
      <c r="J71" s="177" t="s">
        <v>710</v>
      </c>
      <c r="K71" s="177"/>
      <c r="L71" s="177" t="s">
        <v>731</v>
      </c>
      <c r="M71" s="177" t="s">
        <v>686</v>
      </c>
      <c r="N71" s="678">
        <v>437</v>
      </c>
      <c r="O71" s="678"/>
      <c r="P71" s="678"/>
      <c r="Q71" s="177"/>
      <c r="R71" s="678" t="s">
        <v>734</v>
      </c>
      <c r="S71" s="678" t="s">
        <v>734</v>
      </c>
      <c r="T71" s="678" t="s">
        <v>735</v>
      </c>
      <c r="U71" s="678">
        <v>155.37</v>
      </c>
      <c r="V71" s="678" t="s">
        <v>735</v>
      </c>
      <c r="W71" s="678" t="s">
        <v>734</v>
      </c>
      <c r="X71" s="678" t="s">
        <v>734</v>
      </c>
      <c r="Y71" s="678" t="s">
        <v>734</v>
      </c>
      <c r="Z71" s="678" t="s">
        <v>734</v>
      </c>
      <c r="AA71" s="678" t="s">
        <v>734</v>
      </c>
      <c r="AB71" s="678" t="s">
        <v>734</v>
      </c>
      <c r="AC71" s="678" t="s">
        <v>734</v>
      </c>
      <c r="AD71" s="678" t="s">
        <v>734</v>
      </c>
      <c r="AE71" s="678" t="s">
        <v>734</v>
      </c>
      <c r="AF71" s="678" t="s">
        <v>734</v>
      </c>
      <c r="AG71" s="678" t="s">
        <v>734</v>
      </c>
      <c r="AH71" s="678" t="s">
        <v>734</v>
      </c>
      <c r="AI71" s="678" t="s">
        <v>734</v>
      </c>
      <c r="AJ71" s="678" t="s">
        <v>734</v>
      </c>
      <c r="AK71" s="678" t="s">
        <v>734</v>
      </c>
      <c r="AL71" s="678" t="s">
        <v>734</v>
      </c>
      <c r="AM71" s="678" t="s">
        <v>734</v>
      </c>
      <c r="AN71" s="678" t="s">
        <v>734</v>
      </c>
      <c r="AO71" s="678" t="s">
        <v>719</v>
      </c>
      <c r="AP71" s="678" t="s">
        <v>736</v>
      </c>
      <c r="AQ71" s="678" t="s">
        <v>736</v>
      </c>
      <c r="AR71" s="678" t="s">
        <v>737</v>
      </c>
      <c r="AS71" s="678" t="s">
        <v>737</v>
      </c>
      <c r="AT71" s="678" t="s">
        <v>737</v>
      </c>
      <c r="AU71" s="678" t="s">
        <v>737</v>
      </c>
      <c r="AV71" s="177"/>
      <c r="AW71" s="678" t="s">
        <v>734</v>
      </c>
      <c r="AX71" s="678" t="s">
        <v>738</v>
      </c>
      <c r="AY71" s="678" t="s">
        <v>738</v>
      </c>
      <c r="AZ71" s="678">
        <v>78.28</v>
      </c>
      <c r="BA71" s="678" t="s">
        <v>739</v>
      </c>
      <c r="BB71" s="678" t="s">
        <v>739</v>
      </c>
      <c r="BC71" s="678" t="s">
        <v>739</v>
      </c>
      <c r="BD71" s="678" t="s">
        <v>739</v>
      </c>
      <c r="BE71" s="678" t="s">
        <v>739</v>
      </c>
      <c r="BF71" s="678" t="s">
        <v>739</v>
      </c>
      <c r="BG71" s="678" t="s">
        <v>739</v>
      </c>
      <c r="BH71" s="678" t="s">
        <v>739</v>
      </c>
      <c r="BI71" s="678" t="s">
        <v>739</v>
      </c>
      <c r="BJ71" s="678" t="s">
        <v>739</v>
      </c>
      <c r="BK71" s="678" t="s">
        <v>739</v>
      </c>
      <c r="BL71" s="678" t="s">
        <v>738</v>
      </c>
      <c r="BM71" s="678" t="s">
        <v>738</v>
      </c>
      <c r="BN71" s="678" t="s">
        <v>738</v>
      </c>
      <c r="BO71" s="678" t="s">
        <v>738</v>
      </c>
      <c r="BP71" s="678" t="s">
        <v>738</v>
      </c>
      <c r="BQ71" s="678" t="s">
        <v>738</v>
      </c>
      <c r="BR71" s="678" t="s">
        <v>738</v>
      </c>
      <c r="BS71" s="678" t="s">
        <v>738</v>
      </c>
      <c r="BT71" s="678" t="s">
        <v>738</v>
      </c>
      <c r="BU71" s="678" t="s">
        <v>738</v>
      </c>
      <c r="BV71" s="678" t="s">
        <v>738</v>
      </c>
      <c r="BW71" s="678" t="s">
        <v>737</v>
      </c>
      <c r="BX71" s="678" t="s">
        <v>737</v>
      </c>
      <c r="BY71" s="678" t="s">
        <v>737</v>
      </c>
      <c r="BZ71" s="679" t="s">
        <v>737</v>
      </c>
      <c r="CA71" s="167"/>
    </row>
    <row r="72" spans="2:79" s="17" customFormat="1" ht="15.6">
      <c r="B72" s="272">
        <v>49</v>
      </c>
      <c r="C72" s="177" t="s">
        <v>670</v>
      </c>
      <c r="D72" s="177" t="s">
        <v>671</v>
      </c>
      <c r="E72" s="177" t="s">
        <v>42</v>
      </c>
      <c r="F72" s="177" t="s">
        <v>672</v>
      </c>
      <c r="G72" s="177" t="s">
        <v>29</v>
      </c>
      <c r="H72" s="177" t="s">
        <v>674</v>
      </c>
      <c r="I72" s="177">
        <v>2008</v>
      </c>
      <c r="J72" s="177" t="s">
        <v>710</v>
      </c>
      <c r="K72" s="177"/>
      <c r="L72" s="177" t="s">
        <v>731</v>
      </c>
      <c r="M72" s="177" t="s">
        <v>686</v>
      </c>
      <c r="N72" s="678">
        <v>900</v>
      </c>
      <c r="O72" s="678"/>
      <c r="P72" s="678"/>
      <c r="Q72" s="177"/>
      <c r="R72" s="678" t="s">
        <v>734</v>
      </c>
      <c r="S72" s="678" t="s">
        <v>734</v>
      </c>
      <c r="T72" s="678" t="s">
        <v>735</v>
      </c>
      <c r="U72" s="678">
        <v>320.01</v>
      </c>
      <c r="V72" s="678" t="s">
        <v>735</v>
      </c>
      <c r="W72" s="678" t="s">
        <v>734</v>
      </c>
      <c r="X72" s="678" t="s">
        <v>734</v>
      </c>
      <c r="Y72" s="678" t="s">
        <v>734</v>
      </c>
      <c r="Z72" s="678" t="s">
        <v>734</v>
      </c>
      <c r="AA72" s="678" t="s">
        <v>734</v>
      </c>
      <c r="AB72" s="678" t="s">
        <v>734</v>
      </c>
      <c r="AC72" s="678" t="s">
        <v>734</v>
      </c>
      <c r="AD72" s="678" t="s">
        <v>734</v>
      </c>
      <c r="AE72" s="678" t="s">
        <v>734</v>
      </c>
      <c r="AF72" s="678" t="s">
        <v>734</v>
      </c>
      <c r="AG72" s="678" t="s">
        <v>734</v>
      </c>
      <c r="AH72" s="678" t="s">
        <v>734</v>
      </c>
      <c r="AI72" s="678" t="s">
        <v>734</v>
      </c>
      <c r="AJ72" s="678" t="s">
        <v>734</v>
      </c>
      <c r="AK72" s="678" t="s">
        <v>734</v>
      </c>
      <c r="AL72" s="678" t="s">
        <v>734</v>
      </c>
      <c r="AM72" s="678" t="s">
        <v>734</v>
      </c>
      <c r="AN72" s="678" t="s">
        <v>734</v>
      </c>
      <c r="AO72" s="678" t="s">
        <v>719</v>
      </c>
      <c r="AP72" s="678" t="s">
        <v>736</v>
      </c>
      <c r="AQ72" s="678" t="s">
        <v>736</v>
      </c>
      <c r="AR72" s="678" t="s">
        <v>737</v>
      </c>
      <c r="AS72" s="678" t="s">
        <v>737</v>
      </c>
      <c r="AT72" s="678" t="s">
        <v>737</v>
      </c>
      <c r="AU72" s="678" t="s">
        <v>737</v>
      </c>
      <c r="AV72" s="177"/>
      <c r="AW72" s="678" t="s">
        <v>734</v>
      </c>
      <c r="AX72" s="678" t="s">
        <v>738</v>
      </c>
      <c r="AY72" s="678" t="s">
        <v>738</v>
      </c>
      <c r="AZ72" s="678">
        <v>165.03</v>
      </c>
      <c r="BA72" s="678" t="s">
        <v>739</v>
      </c>
      <c r="BB72" s="678" t="s">
        <v>739</v>
      </c>
      <c r="BC72" s="678" t="s">
        <v>739</v>
      </c>
      <c r="BD72" s="678" t="s">
        <v>739</v>
      </c>
      <c r="BE72" s="678" t="s">
        <v>739</v>
      </c>
      <c r="BF72" s="678" t="s">
        <v>739</v>
      </c>
      <c r="BG72" s="678" t="s">
        <v>739</v>
      </c>
      <c r="BH72" s="678" t="s">
        <v>739</v>
      </c>
      <c r="BI72" s="678" t="s">
        <v>739</v>
      </c>
      <c r="BJ72" s="678" t="s">
        <v>739</v>
      </c>
      <c r="BK72" s="678" t="s">
        <v>739</v>
      </c>
      <c r="BL72" s="678" t="s">
        <v>738</v>
      </c>
      <c r="BM72" s="678" t="s">
        <v>738</v>
      </c>
      <c r="BN72" s="678" t="s">
        <v>738</v>
      </c>
      <c r="BO72" s="678" t="s">
        <v>738</v>
      </c>
      <c r="BP72" s="678" t="s">
        <v>738</v>
      </c>
      <c r="BQ72" s="678" t="s">
        <v>738</v>
      </c>
      <c r="BR72" s="678" t="s">
        <v>738</v>
      </c>
      <c r="BS72" s="678" t="s">
        <v>738</v>
      </c>
      <c r="BT72" s="678" t="s">
        <v>738</v>
      </c>
      <c r="BU72" s="678" t="s">
        <v>738</v>
      </c>
      <c r="BV72" s="678" t="s">
        <v>738</v>
      </c>
      <c r="BW72" s="678" t="s">
        <v>737</v>
      </c>
      <c r="BX72" s="678" t="s">
        <v>737</v>
      </c>
      <c r="BY72" s="678" t="s">
        <v>737</v>
      </c>
      <c r="BZ72" s="679" t="s">
        <v>737</v>
      </c>
      <c r="CA72" s="167"/>
    </row>
    <row r="73" spans="2:79" s="17" customFormat="1" ht="15.6">
      <c r="B73" s="272">
        <v>50</v>
      </c>
      <c r="C73" s="177" t="s">
        <v>670</v>
      </c>
      <c r="D73" s="177" t="s">
        <v>671</v>
      </c>
      <c r="E73" s="177" t="s">
        <v>42</v>
      </c>
      <c r="F73" s="177" t="s">
        <v>672</v>
      </c>
      <c r="G73" s="177" t="s">
        <v>29</v>
      </c>
      <c r="H73" s="177" t="s">
        <v>674</v>
      </c>
      <c r="I73" s="177">
        <v>2009</v>
      </c>
      <c r="J73" s="177" t="s">
        <v>710</v>
      </c>
      <c r="K73" s="177"/>
      <c r="L73" s="177" t="s">
        <v>731</v>
      </c>
      <c r="M73" s="177" t="s">
        <v>686</v>
      </c>
      <c r="N73" s="678">
        <v>1474</v>
      </c>
      <c r="O73" s="678"/>
      <c r="P73" s="678"/>
      <c r="Q73" s="177"/>
      <c r="R73" s="678" t="s">
        <v>734</v>
      </c>
      <c r="S73" s="678" t="s">
        <v>734</v>
      </c>
      <c r="T73" s="678" t="s">
        <v>735</v>
      </c>
      <c r="U73" s="678">
        <v>524.92999999999995</v>
      </c>
      <c r="V73" s="678" t="s">
        <v>735</v>
      </c>
      <c r="W73" s="678" t="s">
        <v>734</v>
      </c>
      <c r="X73" s="678" t="s">
        <v>734</v>
      </c>
      <c r="Y73" s="678" t="s">
        <v>734</v>
      </c>
      <c r="Z73" s="678" t="s">
        <v>734</v>
      </c>
      <c r="AA73" s="678" t="s">
        <v>734</v>
      </c>
      <c r="AB73" s="678" t="s">
        <v>734</v>
      </c>
      <c r="AC73" s="678" t="s">
        <v>734</v>
      </c>
      <c r="AD73" s="678" t="s">
        <v>734</v>
      </c>
      <c r="AE73" s="678" t="s">
        <v>734</v>
      </c>
      <c r="AF73" s="678" t="s">
        <v>734</v>
      </c>
      <c r="AG73" s="678" t="s">
        <v>734</v>
      </c>
      <c r="AH73" s="678" t="s">
        <v>734</v>
      </c>
      <c r="AI73" s="678" t="s">
        <v>734</v>
      </c>
      <c r="AJ73" s="678" t="s">
        <v>734</v>
      </c>
      <c r="AK73" s="678" t="s">
        <v>734</v>
      </c>
      <c r="AL73" s="678" t="s">
        <v>734</v>
      </c>
      <c r="AM73" s="678" t="s">
        <v>734</v>
      </c>
      <c r="AN73" s="678" t="s">
        <v>734</v>
      </c>
      <c r="AO73" s="678" t="s">
        <v>719</v>
      </c>
      <c r="AP73" s="678" t="s">
        <v>736</v>
      </c>
      <c r="AQ73" s="678" t="s">
        <v>736</v>
      </c>
      <c r="AR73" s="678" t="s">
        <v>737</v>
      </c>
      <c r="AS73" s="678" t="s">
        <v>737</v>
      </c>
      <c r="AT73" s="678" t="s">
        <v>737</v>
      </c>
      <c r="AU73" s="678" t="s">
        <v>737</v>
      </c>
      <c r="AV73" s="177"/>
      <c r="AW73" s="678" t="s">
        <v>734</v>
      </c>
      <c r="AX73" s="678" t="s">
        <v>738</v>
      </c>
      <c r="AY73" s="678" t="s">
        <v>738</v>
      </c>
      <c r="AZ73" s="678">
        <v>302.58</v>
      </c>
      <c r="BA73" s="678" t="s">
        <v>739</v>
      </c>
      <c r="BB73" s="678" t="s">
        <v>739</v>
      </c>
      <c r="BC73" s="678" t="s">
        <v>739</v>
      </c>
      <c r="BD73" s="678" t="s">
        <v>739</v>
      </c>
      <c r="BE73" s="678" t="s">
        <v>739</v>
      </c>
      <c r="BF73" s="678" t="s">
        <v>739</v>
      </c>
      <c r="BG73" s="678" t="s">
        <v>739</v>
      </c>
      <c r="BH73" s="678" t="s">
        <v>739</v>
      </c>
      <c r="BI73" s="678" t="s">
        <v>739</v>
      </c>
      <c r="BJ73" s="678" t="s">
        <v>739</v>
      </c>
      <c r="BK73" s="678" t="s">
        <v>739</v>
      </c>
      <c r="BL73" s="678" t="s">
        <v>738</v>
      </c>
      <c r="BM73" s="678" t="s">
        <v>738</v>
      </c>
      <c r="BN73" s="678" t="s">
        <v>738</v>
      </c>
      <c r="BO73" s="678" t="s">
        <v>738</v>
      </c>
      <c r="BP73" s="678" t="s">
        <v>738</v>
      </c>
      <c r="BQ73" s="678" t="s">
        <v>738</v>
      </c>
      <c r="BR73" s="678" t="s">
        <v>738</v>
      </c>
      <c r="BS73" s="678" t="s">
        <v>738</v>
      </c>
      <c r="BT73" s="678" t="s">
        <v>738</v>
      </c>
      <c r="BU73" s="678" t="s">
        <v>738</v>
      </c>
      <c r="BV73" s="678" t="s">
        <v>738</v>
      </c>
      <c r="BW73" s="678" t="s">
        <v>737</v>
      </c>
      <c r="BX73" s="678" t="s">
        <v>737</v>
      </c>
      <c r="BY73" s="678" t="s">
        <v>737</v>
      </c>
      <c r="BZ73" s="679" t="s">
        <v>737</v>
      </c>
      <c r="CA73" s="167"/>
    </row>
    <row r="74" spans="2:79" s="17" customFormat="1" ht="15.6">
      <c r="B74" s="272">
        <v>51</v>
      </c>
      <c r="C74" s="177" t="s">
        <v>670</v>
      </c>
      <c r="D74" s="177" t="s">
        <v>671</v>
      </c>
      <c r="E74" s="177" t="s">
        <v>42</v>
      </c>
      <c r="F74" s="177" t="s">
        <v>672</v>
      </c>
      <c r="G74" s="177" t="s">
        <v>29</v>
      </c>
      <c r="H74" s="177" t="s">
        <v>674</v>
      </c>
      <c r="I74" s="177">
        <v>2010</v>
      </c>
      <c r="J74" s="177" t="s">
        <v>710</v>
      </c>
      <c r="K74" s="177"/>
      <c r="L74" s="177" t="s">
        <v>731</v>
      </c>
      <c r="M74" s="177" t="s">
        <v>686</v>
      </c>
      <c r="N74" s="678">
        <v>1085</v>
      </c>
      <c r="O74" s="678"/>
      <c r="P74" s="678"/>
      <c r="Q74" s="177"/>
      <c r="R74" s="678" t="s">
        <v>734</v>
      </c>
      <c r="S74" s="678" t="s">
        <v>734</v>
      </c>
      <c r="T74" s="678" t="s">
        <v>735</v>
      </c>
      <c r="U74" s="678">
        <v>385.65</v>
      </c>
      <c r="V74" s="678" t="s">
        <v>735</v>
      </c>
      <c r="W74" s="678" t="s">
        <v>734</v>
      </c>
      <c r="X74" s="678" t="s">
        <v>734</v>
      </c>
      <c r="Y74" s="678" t="s">
        <v>734</v>
      </c>
      <c r="Z74" s="678" t="s">
        <v>734</v>
      </c>
      <c r="AA74" s="678" t="s">
        <v>734</v>
      </c>
      <c r="AB74" s="678" t="s">
        <v>734</v>
      </c>
      <c r="AC74" s="678" t="s">
        <v>734</v>
      </c>
      <c r="AD74" s="678" t="s">
        <v>734</v>
      </c>
      <c r="AE74" s="678" t="s">
        <v>734</v>
      </c>
      <c r="AF74" s="678" t="s">
        <v>734</v>
      </c>
      <c r="AG74" s="678" t="s">
        <v>734</v>
      </c>
      <c r="AH74" s="678" t="s">
        <v>734</v>
      </c>
      <c r="AI74" s="678" t="s">
        <v>734</v>
      </c>
      <c r="AJ74" s="678" t="s">
        <v>734</v>
      </c>
      <c r="AK74" s="678" t="s">
        <v>734</v>
      </c>
      <c r="AL74" s="678" t="s">
        <v>734</v>
      </c>
      <c r="AM74" s="678" t="s">
        <v>734</v>
      </c>
      <c r="AN74" s="678" t="s">
        <v>734</v>
      </c>
      <c r="AO74" s="678" t="s">
        <v>719</v>
      </c>
      <c r="AP74" s="678" t="s">
        <v>736</v>
      </c>
      <c r="AQ74" s="678" t="s">
        <v>736</v>
      </c>
      <c r="AR74" s="678" t="s">
        <v>737</v>
      </c>
      <c r="AS74" s="678" t="s">
        <v>737</v>
      </c>
      <c r="AT74" s="678" t="s">
        <v>737</v>
      </c>
      <c r="AU74" s="678" t="s">
        <v>737</v>
      </c>
      <c r="AV74" s="177"/>
      <c r="AW74" s="678" t="s">
        <v>734</v>
      </c>
      <c r="AX74" s="678" t="s">
        <v>738</v>
      </c>
      <c r="AY74" s="678" t="s">
        <v>738</v>
      </c>
      <c r="AZ74" s="678">
        <v>187.69</v>
      </c>
      <c r="BA74" s="678" t="s">
        <v>739</v>
      </c>
      <c r="BB74" s="678" t="s">
        <v>739</v>
      </c>
      <c r="BC74" s="678" t="s">
        <v>739</v>
      </c>
      <c r="BD74" s="678" t="s">
        <v>739</v>
      </c>
      <c r="BE74" s="678" t="s">
        <v>739</v>
      </c>
      <c r="BF74" s="678" t="s">
        <v>739</v>
      </c>
      <c r="BG74" s="678" t="s">
        <v>739</v>
      </c>
      <c r="BH74" s="678" t="s">
        <v>739</v>
      </c>
      <c r="BI74" s="678" t="s">
        <v>739</v>
      </c>
      <c r="BJ74" s="678" t="s">
        <v>739</v>
      </c>
      <c r="BK74" s="678" t="s">
        <v>739</v>
      </c>
      <c r="BL74" s="678" t="s">
        <v>738</v>
      </c>
      <c r="BM74" s="678" t="s">
        <v>738</v>
      </c>
      <c r="BN74" s="678" t="s">
        <v>738</v>
      </c>
      <c r="BO74" s="678" t="s">
        <v>738</v>
      </c>
      <c r="BP74" s="678" t="s">
        <v>738</v>
      </c>
      <c r="BQ74" s="678" t="s">
        <v>738</v>
      </c>
      <c r="BR74" s="678" t="s">
        <v>738</v>
      </c>
      <c r="BS74" s="678" t="s">
        <v>738</v>
      </c>
      <c r="BT74" s="678" t="s">
        <v>738</v>
      </c>
      <c r="BU74" s="678" t="s">
        <v>738</v>
      </c>
      <c r="BV74" s="678" t="s">
        <v>738</v>
      </c>
      <c r="BW74" s="678" t="s">
        <v>737</v>
      </c>
      <c r="BX74" s="678" t="s">
        <v>737</v>
      </c>
      <c r="BY74" s="678" t="s">
        <v>737</v>
      </c>
      <c r="BZ74" s="679" t="s">
        <v>737</v>
      </c>
      <c r="CA74" s="167"/>
    </row>
    <row r="75" spans="2:79" s="17" customFormat="1" ht="15.6">
      <c r="B75" s="272">
        <v>52</v>
      </c>
      <c r="C75" s="177" t="s">
        <v>670</v>
      </c>
      <c r="D75" s="177" t="s">
        <v>671</v>
      </c>
      <c r="E75" s="177" t="s">
        <v>42</v>
      </c>
      <c r="F75" s="177" t="s">
        <v>672</v>
      </c>
      <c r="G75" s="177" t="s">
        <v>29</v>
      </c>
      <c r="H75" s="177" t="s">
        <v>674</v>
      </c>
      <c r="I75" s="177">
        <v>2011</v>
      </c>
      <c r="J75" s="177" t="s">
        <v>710</v>
      </c>
      <c r="K75" s="177"/>
      <c r="L75" s="177" t="s">
        <v>731</v>
      </c>
      <c r="M75" s="177" t="s">
        <v>686</v>
      </c>
      <c r="N75" s="678">
        <v>1888</v>
      </c>
      <c r="O75" s="678"/>
      <c r="P75" s="678"/>
      <c r="Q75" s="177"/>
      <c r="R75" s="678" t="s">
        <v>734</v>
      </c>
      <c r="S75" s="678" t="s">
        <v>734</v>
      </c>
      <c r="T75" s="678" t="s">
        <v>735</v>
      </c>
      <c r="U75" s="678">
        <v>672.25</v>
      </c>
      <c r="V75" s="678" t="s">
        <v>735</v>
      </c>
      <c r="W75" s="678" t="s">
        <v>734</v>
      </c>
      <c r="X75" s="678" t="s">
        <v>734</v>
      </c>
      <c r="Y75" s="678" t="s">
        <v>734</v>
      </c>
      <c r="Z75" s="678" t="s">
        <v>734</v>
      </c>
      <c r="AA75" s="678" t="s">
        <v>734</v>
      </c>
      <c r="AB75" s="678" t="s">
        <v>734</v>
      </c>
      <c r="AC75" s="678" t="s">
        <v>734</v>
      </c>
      <c r="AD75" s="678" t="s">
        <v>734</v>
      </c>
      <c r="AE75" s="678" t="s">
        <v>734</v>
      </c>
      <c r="AF75" s="678" t="s">
        <v>734</v>
      </c>
      <c r="AG75" s="678" t="s">
        <v>734</v>
      </c>
      <c r="AH75" s="678" t="s">
        <v>734</v>
      </c>
      <c r="AI75" s="678" t="s">
        <v>734</v>
      </c>
      <c r="AJ75" s="678" t="s">
        <v>734</v>
      </c>
      <c r="AK75" s="678" t="s">
        <v>734</v>
      </c>
      <c r="AL75" s="678" t="s">
        <v>734</v>
      </c>
      <c r="AM75" s="678" t="s">
        <v>734</v>
      </c>
      <c r="AN75" s="678" t="s">
        <v>734</v>
      </c>
      <c r="AO75" s="678" t="s">
        <v>719</v>
      </c>
      <c r="AP75" s="678" t="s">
        <v>736</v>
      </c>
      <c r="AQ75" s="678" t="s">
        <v>736</v>
      </c>
      <c r="AR75" s="678" t="s">
        <v>737</v>
      </c>
      <c r="AS75" s="678" t="s">
        <v>737</v>
      </c>
      <c r="AT75" s="678" t="s">
        <v>737</v>
      </c>
      <c r="AU75" s="678" t="s">
        <v>737</v>
      </c>
      <c r="AV75" s="177"/>
      <c r="AW75" s="678" t="s">
        <v>734</v>
      </c>
      <c r="AX75" s="678" t="s">
        <v>738</v>
      </c>
      <c r="AY75" s="678" t="s">
        <v>738</v>
      </c>
      <c r="AZ75" s="678">
        <v>332.3</v>
      </c>
      <c r="BA75" s="678" t="s">
        <v>739</v>
      </c>
      <c r="BB75" s="678" t="s">
        <v>739</v>
      </c>
      <c r="BC75" s="678" t="s">
        <v>739</v>
      </c>
      <c r="BD75" s="678" t="s">
        <v>739</v>
      </c>
      <c r="BE75" s="678" t="s">
        <v>739</v>
      </c>
      <c r="BF75" s="678" t="s">
        <v>739</v>
      </c>
      <c r="BG75" s="678" t="s">
        <v>739</v>
      </c>
      <c r="BH75" s="678" t="s">
        <v>739</v>
      </c>
      <c r="BI75" s="678" t="s">
        <v>739</v>
      </c>
      <c r="BJ75" s="678" t="s">
        <v>739</v>
      </c>
      <c r="BK75" s="678" t="s">
        <v>739</v>
      </c>
      <c r="BL75" s="678" t="s">
        <v>738</v>
      </c>
      <c r="BM75" s="678" t="s">
        <v>738</v>
      </c>
      <c r="BN75" s="678" t="s">
        <v>738</v>
      </c>
      <c r="BO75" s="678" t="s">
        <v>738</v>
      </c>
      <c r="BP75" s="678" t="s">
        <v>738</v>
      </c>
      <c r="BQ75" s="678" t="s">
        <v>738</v>
      </c>
      <c r="BR75" s="678" t="s">
        <v>738</v>
      </c>
      <c r="BS75" s="678" t="s">
        <v>738</v>
      </c>
      <c r="BT75" s="678" t="s">
        <v>738</v>
      </c>
      <c r="BU75" s="678" t="s">
        <v>738</v>
      </c>
      <c r="BV75" s="678" t="s">
        <v>738</v>
      </c>
      <c r="BW75" s="678" t="s">
        <v>737</v>
      </c>
      <c r="BX75" s="678" t="s">
        <v>737</v>
      </c>
      <c r="BY75" s="678" t="s">
        <v>737</v>
      </c>
      <c r="BZ75" s="679" t="s">
        <v>737</v>
      </c>
      <c r="CA75" s="167"/>
    </row>
    <row r="76" spans="2:79" s="17" customFormat="1" ht="15.6">
      <c r="B76" s="272">
        <v>53</v>
      </c>
      <c r="C76" s="177" t="s">
        <v>670</v>
      </c>
      <c r="D76" s="177" t="s">
        <v>671</v>
      </c>
      <c r="E76" s="177" t="s">
        <v>42</v>
      </c>
      <c r="F76" s="177" t="s">
        <v>672</v>
      </c>
      <c r="G76" s="177" t="s">
        <v>29</v>
      </c>
      <c r="H76" s="177" t="s">
        <v>674</v>
      </c>
      <c r="I76" s="177">
        <v>2012</v>
      </c>
      <c r="J76" s="177" t="s">
        <v>710</v>
      </c>
      <c r="K76" s="177"/>
      <c r="L76" s="177" t="s">
        <v>731</v>
      </c>
      <c r="M76" s="177" t="s">
        <v>686</v>
      </c>
      <c r="N76" s="678">
        <v>1572</v>
      </c>
      <c r="O76" s="678"/>
      <c r="P76" s="678"/>
      <c r="Q76" s="177"/>
      <c r="R76" s="678" t="s">
        <v>734</v>
      </c>
      <c r="S76" s="678" t="s">
        <v>734</v>
      </c>
      <c r="T76" s="678" t="s">
        <v>735</v>
      </c>
      <c r="U76" s="678">
        <v>557.86</v>
      </c>
      <c r="V76" s="678" t="s">
        <v>735</v>
      </c>
      <c r="W76" s="678" t="s">
        <v>734</v>
      </c>
      <c r="X76" s="678" t="s">
        <v>734</v>
      </c>
      <c r="Y76" s="678" t="s">
        <v>734</v>
      </c>
      <c r="Z76" s="678" t="s">
        <v>734</v>
      </c>
      <c r="AA76" s="678" t="s">
        <v>734</v>
      </c>
      <c r="AB76" s="678" t="s">
        <v>734</v>
      </c>
      <c r="AC76" s="678" t="s">
        <v>734</v>
      </c>
      <c r="AD76" s="678" t="s">
        <v>734</v>
      </c>
      <c r="AE76" s="678" t="s">
        <v>734</v>
      </c>
      <c r="AF76" s="678" t="s">
        <v>734</v>
      </c>
      <c r="AG76" s="678" t="s">
        <v>734</v>
      </c>
      <c r="AH76" s="678" t="s">
        <v>734</v>
      </c>
      <c r="AI76" s="678" t="s">
        <v>734</v>
      </c>
      <c r="AJ76" s="678" t="s">
        <v>734</v>
      </c>
      <c r="AK76" s="678" t="s">
        <v>734</v>
      </c>
      <c r="AL76" s="678" t="s">
        <v>734</v>
      </c>
      <c r="AM76" s="678" t="s">
        <v>734</v>
      </c>
      <c r="AN76" s="678" t="s">
        <v>734</v>
      </c>
      <c r="AO76" s="678" t="s">
        <v>719</v>
      </c>
      <c r="AP76" s="678" t="s">
        <v>736</v>
      </c>
      <c r="AQ76" s="678" t="s">
        <v>736</v>
      </c>
      <c r="AR76" s="678" t="s">
        <v>737</v>
      </c>
      <c r="AS76" s="678" t="s">
        <v>737</v>
      </c>
      <c r="AT76" s="678" t="s">
        <v>737</v>
      </c>
      <c r="AU76" s="678" t="s">
        <v>737</v>
      </c>
      <c r="AV76" s="177"/>
      <c r="AW76" s="678" t="s">
        <v>734</v>
      </c>
      <c r="AX76" s="678" t="s">
        <v>738</v>
      </c>
      <c r="AY76" s="678" t="s">
        <v>738</v>
      </c>
      <c r="AZ76" s="678">
        <v>238.11</v>
      </c>
      <c r="BA76" s="678" t="s">
        <v>739</v>
      </c>
      <c r="BB76" s="678" t="s">
        <v>739</v>
      </c>
      <c r="BC76" s="678" t="s">
        <v>739</v>
      </c>
      <c r="BD76" s="678" t="s">
        <v>739</v>
      </c>
      <c r="BE76" s="678" t="s">
        <v>739</v>
      </c>
      <c r="BF76" s="678" t="s">
        <v>739</v>
      </c>
      <c r="BG76" s="678" t="s">
        <v>739</v>
      </c>
      <c r="BH76" s="678" t="s">
        <v>739</v>
      </c>
      <c r="BI76" s="678" t="s">
        <v>739</v>
      </c>
      <c r="BJ76" s="678" t="s">
        <v>739</v>
      </c>
      <c r="BK76" s="678" t="s">
        <v>739</v>
      </c>
      <c r="BL76" s="678" t="s">
        <v>738</v>
      </c>
      <c r="BM76" s="678" t="s">
        <v>738</v>
      </c>
      <c r="BN76" s="678" t="s">
        <v>738</v>
      </c>
      <c r="BO76" s="678" t="s">
        <v>738</v>
      </c>
      <c r="BP76" s="678" t="s">
        <v>738</v>
      </c>
      <c r="BQ76" s="678" t="s">
        <v>738</v>
      </c>
      <c r="BR76" s="678" t="s">
        <v>738</v>
      </c>
      <c r="BS76" s="678" t="s">
        <v>738</v>
      </c>
      <c r="BT76" s="678" t="s">
        <v>738</v>
      </c>
      <c r="BU76" s="678" t="s">
        <v>738</v>
      </c>
      <c r="BV76" s="678" t="s">
        <v>738</v>
      </c>
      <c r="BW76" s="678" t="s">
        <v>737</v>
      </c>
      <c r="BX76" s="678" t="s">
        <v>737</v>
      </c>
      <c r="BY76" s="678" t="s">
        <v>737</v>
      </c>
      <c r="BZ76" s="679" t="s">
        <v>737</v>
      </c>
      <c r="CA76" s="167"/>
    </row>
    <row r="77" spans="2:79" s="17" customFormat="1" ht="15.6">
      <c r="B77" s="272">
        <v>54</v>
      </c>
      <c r="C77" s="177" t="s">
        <v>670</v>
      </c>
      <c r="D77" s="177" t="s">
        <v>671</v>
      </c>
      <c r="E77" s="177" t="s">
        <v>42</v>
      </c>
      <c r="F77" s="177" t="s">
        <v>672</v>
      </c>
      <c r="G77" s="177" t="s">
        <v>29</v>
      </c>
      <c r="H77" s="177" t="s">
        <v>674</v>
      </c>
      <c r="I77" s="177">
        <v>2013</v>
      </c>
      <c r="J77" s="177" t="s">
        <v>710</v>
      </c>
      <c r="K77" s="177"/>
      <c r="L77" s="177" t="s">
        <v>731</v>
      </c>
      <c r="M77" s="177" t="s">
        <v>686</v>
      </c>
      <c r="N77" s="678">
        <v>2174</v>
      </c>
      <c r="O77" s="678"/>
      <c r="P77" s="678"/>
      <c r="Q77" s="177"/>
      <c r="R77" s="678" t="s">
        <v>734</v>
      </c>
      <c r="S77" s="678" t="s">
        <v>734</v>
      </c>
      <c r="T77" s="678" t="s">
        <v>735</v>
      </c>
      <c r="U77" s="678">
        <v>771.41</v>
      </c>
      <c r="V77" s="678" t="s">
        <v>735</v>
      </c>
      <c r="W77" s="678" t="s">
        <v>734</v>
      </c>
      <c r="X77" s="678" t="s">
        <v>734</v>
      </c>
      <c r="Y77" s="678" t="s">
        <v>734</v>
      </c>
      <c r="Z77" s="678" t="s">
        <v>734</v>
      </c>
      <c r="AA77" s="678" t="s">
        <v>734</v>
      </c>
      <c r="AB77" s="678" t="s">
        <v>734</v>
      </c>
      <c r="AC77" s="678" t="s">
        <v>734</v>
      </c>
      <c r="AD77" s="678" t="s">
        <v>734</v>
      </c>
      <c r="AE77" s="678" t="s">
        <v>734</v>
      </c>
      <c r="AF77" s="678" t="s">
        <v>734</v>
      </c>
      <c r="AG77" s="678" t="s">
        <v>734</v>
      </c>
      <c r="AH77" s="678" t="s">
        <v>734</v>
      </c>
      <c r="AI77" s="678" t="s">
        <v>734</v>
      </c>
      <c r="AJ77" s="678" t="s">
        <v>734</v>
      </c>
      <c r="AK77" s="678" t="s">
        <v>734</v>
      </c>
      <c r="AL77" s="678" t="s">
        <v>734</v>
      </c>
      <c r="AM77" s="678" t="s">
        <v>734</v>
      </c>
      <c r="AN77" s="678" t="s">
        <v>734</v>
      </c>
      <c r="AO77" s="678" t="s">
        <v>719</v>
      </c>
      <c r="AP77" s="678" t="s">
        <v>736</v>
      </c>
      <c r="AQ77" s="678" t="s">
        <v>736</v>
      </c>
      <c r="AR77" s="678" t="s">
        <v>737</v>
      </c>
      <c r="AS77" s="678" t="s">
        <v>737</v>
      </c>
      <c r="AT77" s="678" t="s">
        <v>737</v>
      </c>
      <c r="AU77" s="678" t="s">
        <v>737</v>
      </c>
      <c r="AV77" s="177"/>
      <c r="AW77" s="678" t="s">
        <v>734</v>
      </c>
      <c r="AX77" s="678" t="s">
        <v>738</v>
      </c>
      <c r="AY77" s="678" t="s">
        <v>738</v>
      </c>
      <c r="AZ77" s="678">
        <v>174.51</v>
      </c>
      <c r="BA77" s="678" t="s">
        <v>739</v>
      </c>
      <c r="BB77" s="678" t="s">
        <v>739</v>
      </c>
      <c r="BC77" s="678" t="s">
        <v>739</v>
      </c>
      <c r="BD77" s="678" t="s">
        <v>739</v>
      </c>
      <c r="BE77" s="678" t="s">
        <v>739</v>
      </c>
      <c r="BF77" s="678" t="s">
        <v>739</v>
      </c>
      <c r="BG77" s="678" t="s">
        <v>739</v>
      </c>
      <c r="BH77" s="678" t="s">
        <v>739</v>
      </c>
      <c r="BI77" s="678" t="s">
        <v>739</v>
      </c>
      <c r="BJ77" s="678" t="s">
        <v>739</v>
      </c>
      <c r="BK77" s="678" t="s">
        <v>739</v>
      </c>
      <c r="BL77" s="678" t="s">
        <v>738</v>
      </c>
      <c r="BM77" s="678" t="s">
        <v>738</v>
      </c>
      <c r="BN77" s="678" t="s">
        <v>738</v>
      </c>
      <c r="BO77" s="678" t="s">
        <v>738</v>
      </c>
      <c r="BP77" s="678" t="s">
        <v>738</v>
      </c>
      <c r="BQ77" s="678" t="s">
        <v>738</v>
      </c>
      <c r="BR77" s="678" t="s">
        <v>738</v>
      </c>
      <c r="BS77" s="678" t="s">
        <v>738</v>
      </c>
      <c r="BT77" s="678" t="s">
        <v>738</v>
      </c>
      <c r="BU77" s="678" t="s">
        <v>738</v>
      </c>
      <c r="BV77" s="678" t="s">
        <v>738</v>
      </c>
      <c r="BW77" s="678" t="s">
        <v>737</v>
      </c>
      <c r="BX77" s="678" t="s">
        <v>737</v>
      </c>
      <c r="BY77" s="678" t="s">
        <v>737</v>
      </c>
      <c r="BZ77" s="679" t="s">
        <v>737</v>
      </c>
      <c r="CA77" s="167"/>
    </row>
    <row r="78" spans="2:79" s="17" customFormat="1" ht="15.6">
      <c r="B78" s="272">
        <v>55</v>
      </c>
      <c r="C78" s="177" t="s">
        <v>670</v>
      </c>
      <c r="D78" s="177" t="s">
        <v>671</v>
      </c>
      <c r="E78" s="177" t="s">
        <v>42</v>
      </c>
      <c r="F78" s="177" t="s">
        <v>672</v>
      </c>
      <c r="G78" s="177" t="s">
        <v>29</v>
      </c>
      <c r="H78" s="177" t="s">
        <v>674</v>
      </c>
      <c r="I78" s="177">
        <v>2014</v>
      </c>
      <c r="J78" s="177" t="s">
        <v>710</v>
      </c>
      <c r="K78" s="177"/>
      <c r="L78" s="177" t="s">
        <v>731</v>
      </c>
      <c r="M78" s="177" t="s">
        <v>686</v>
      </c>
      <c r="N78" s="678">
        <v>2860</v>
      </c>
      <c r="O78" s="678"/>
      <c r="P78" s="678"/>
      <c r="Q78" s="177"/>
      <c r="R78" s="678" t="s">
        <v>734</v>
      </c>
      <c r="S78" s="678" t="s">
        <v>734</v>
      </c>
      <c r="T78" s="678" t="s">
        <v>735</v>
      </c>
      <c r="U78" s="678">
        <v>1016.17</v>
      </c>
      <c r="V78" s="678" t="s">
        <v>735</v>
      </c>
      <c r="W78" s="678" t="s">
        <v>734</v>
      </c>
      <c r="X78" s="678" t="s">
        <v>734</v>
      </c>
      <c r="Y78" s="678" t="s">
        <v>734</v>
      </c>
      <c r="Z78" s="678" t="s">
        <v>734</v>
      </c>
      <c r="AA78" s="678" t="s">
        <v>734</v>
      </c>
      <c r="AB78" s="678" t="s">
        <v>734</v>
      </c>
      <c r="AC78" s="678" t="s">
        <v>734</v>
      </c>
      <c r="AD78" s="678" t="s">
        <v>734</v>
      </c>
      <c r="AE78" s="678" t="s">
        <v>734</v>
      </c>
      <c r="AF78" s="678" t="s">
        <v>734</v>
      </c>
      <c r="AG78" s="678" t="s">
        <v>734</v>
      </c>
      <c r="AH78" s="678" t="s">
        <v>734</v>
      </c>
      <c r="AI78" s="678" t="s">
        <v>734</v>
      </c>
      <c r="AJ78" s="678" t="s">
        <v>734</v>
      </c>
      <c r="AK78" s="678" t="s">
        <v>734</v>
      </c>
      <c r="AL78" s="678" t="s">
        <v>734</v>
      </c>
      <c r="AM78" s="678" t="s">
        <v>734</v>
      </c>
      <c r="AN78" s="678" t="s">
        <v>734</v>
      </c>
      <c r="AO78" s="678" t="s">
        <v>719</v>
      </c>
      <c r="AP78" s="678" t="s">
        <v>736</v>
      </c>
      <c r="AQ78" s="678" t="s">
        <v>736</v>
      </c>
      <c r="AR78" s="678" t="s">
        <v>737</v>
      </c>
      <c r="AS78" s="678" t="s">
        <v>737</v>
      </c>
      <c r="AT78" s="678" t="s">
        <v>737</v>
      </c>
      <c r="AU78" s="678" t="s">
        <v>737</v>
      </c>
      <c r="AV78" s="177"/>
      <c r="AW78" s="678" t="s">
        <v>734</v>
      </c>
      <c r="AX78" s="678" t="s">
        <v>738</v>
      </c>
      <c r="AY78" s="678" t="s">
        <v>738</v>
      </c>
      <c r="AZ78" s="678" t="s">
        <v>739</v>
      </c>
      <c r="BA78" s="678" t="s">
        <v>739</v>
      </c>
      <c r="BB78" s="678" t="s">
        <v>739</v>
      </c>
      <c r="BC78" s="678" t="s">
        <v>739</v>
      </c>
      <c r="BD78" s="678" t="s">
        <v>739</v>
      </c>
      <c r="BE78" s="678" t="s">
        <v>739</v>
      </c>
      <c r="BF78" s="678" t="s">
        <v>739</v>
      </c>
      <c r="BG78" s="678" t="s">
        <v>739</v>
      </c>
      <c r="BH78" s="678" t="s">
        <v>739</v>
      </c>
      <c r="BI78" s="678" t="s">
        <v>739</v>
      </c>
      <c r="BJ78" s="678" t="s">
        <v>739</v>
      </c>
      <c r="BK78" s="678" t="s">
        <v>739</v>
      </c>
      <c r="BL78" s="678" t="s">
        <v>738</v>
      </c>
      <c r="BM78" s="678" t="s">
        <v>738</v>
      </c>
      <c r="BN78" s="678" t="s">
        <v>738</v>
      </c>
      <c r="BO78" s="678" t="s">
        <v>738</v>
      </c>
      <c r="BP78" s="678" t="s">
        <v>738</v>
      </c>
      <c r="BQ78" s="678" t="s">
        <v>738</v>
      </c>
      <c r="BR78" s="678" t="s">
        <v>738</v>
      </c>
      <c r="BS78" s="678" t="s">
        <v>738</v>
      </c>
      <c r="BT78" s="678" t="s">
        <v>738</v>
      </c>
      <c r="BU78" s="678" t="s">
        <v>738</v>
      </c>
      <c r="BV78" s="678" t="s">
        <v>738</v>
      </c>
      <c r="BW78" s="678" t="s">
        <v>737</v>
      </c>
      <c r="BX78" s="678" t="s">
        <v>737</v>
      </c>
      <c r="BY78" s="678" t="s">
        <v>737</v>
      </c>
      <c r="BZ78" s="679" t="s">
        <v>737</v>
      </c>
      <c r="CA78" s="167"/>
    </row>
    <row r="79" spans="2:79" s="17" customFormat="1" ht="15.6">
      <c r="B79" s="272">
        <v>56</v>
      </c>
      <c r="C79" s="177" t="s">
        <v>670</v>
      </c>
      <c r="D79" s="177" t="s">
        <v>679</v>
      </c>
      <c r="E79" s="177" t="s">
        <v>9</v>
      </c>
      <c r="F79" s="177" t="s">
        <v>672</v>
      </c>
      <c r="G79" s="177" t="s">
        <v>679</v>
      </c>
      <c r="H79" s="177" t="s">
        <v>674</v>
      </c>
      <c r="I79" s="177">
        <v>2014</v>
      </c>
      <c r="J79" s="177" t="s">
        <v>710</v>
      </c>
      <c r="K79" s="177"/>
      <c r="L79" s="177" t="s">
        <v>731</v>
      </c>
      <c r="M79" s="177" t="s">
        <v>689</v>
      </c>
      <c r="N79" s="678">
        <v>11</v>
      </c>
      <c r="O79" s="678"/>
      <c r="P79" s="678"/>
      <c r="Q79" s="177"/>
      <c r="R79" s="678" t="s">
        <v>734</v>
      </c>
      <c r="S79" s="678" t="s">
        <v>734</v>
      </c>
      <c r="T79" s="678" t="s">
        <v>735</v>
      </c>
      <c r="U79" s="678">
        <v>17093.41</v>
      </c>
      <c r="V79" s="678" t="s">
        <v>735</v>
      </c>
      <c r="W79" s="678" t="s">
        <v>734</v>
      </c>
      <c r="X79" s="678" t="s">
        <v>734</v>
      </c>
      <c r="Y79" s="678" t="s">
        <v>734</v>
      </c>
      <c r="Z79" s="678" t="s">
        <v>734</v>
      </c>
      <c r="AA79" s="678" t="s">
        <v>734</v>
      </c>
      <c r="AB79" s="678" t="s">
        <v>734</v>
      </c>
      <c r="AC79" s="678" t="s">
        <v>734</v>
      </c>
      <c r="AD79" s="678" t="s">
        <v>734</v>
      </c>
      <c r="AE79" s="678" t="s">
        <v>734</v>
      </c>
      <c r="AF79" s="678" t="s">
        <v>734</v>
      </c>
      <c r="AG79" s="678" t="s">
        <v>734</v>
      </c>
      <c r="AH79" s="678" t="s">
        <v>734</v>
      </c>
      <c r="AI79" s="678" t="s">
        <v>734</v>
      </c>
      <c r="AJ79" s="678" t="s">
        <v>734</v>
      </c>
      <c r="AK79" s="678" t="s">
        <v>734</v>
      </c>
      <c r="AL79" s="678" t="s">
        <v>734</v>
      </c>
      <c r="AM79" s="678" t="s">
        <v>734</v>
      </c>
      <c r="AN79" s="678" t="s">
        <v>734</v>
      </c>
      <c r="AO79" s="678" t="s">
        <v>719</v>
      </c>
      <c r="AP79" s="678" t="s">
        <v>736</v>
      </c>
      <c r="AQ79" s="678" t="s">
        <v>736</v>
      </c>
      <c r="AR79" s="678" t="s">
        <v>737</v>
      </c>
      <c r="AS79" s="678" t="s">
        <v>737</v>
      </c>
      <c r="AT79" s="678" t="s">
        <v>737</v>
      </c>
      <c r="AU79" s="678" t="s">
        <v>737</v>
      </c>
      <c r="AV79" s="177"/>
      <c r="AW79" s="678" t="s">
        <v>734</v>
      </c>
      <c r="AX79" s="678" t="s">
        <v>738</v>
      </c>
      <c r="AY79" s="678" t="s">
        <v>738</v>
      </c>
      <c r="AZ79" s="678" t="s">
        <v>739</v>
      </c>
      <c r="BA79" s="678" t="s">
        <v>739</v>
      </c>
      <c r="BB79" s="678" t="s">
        <v>739</v>
      </c>
      <c r="BC79" s="678" t="s">
        <v>739</v>
      </c>
      <c r="BD79" s="678" t="s">
        <v>739</v>
      </c>
      <c r="BE79" s="678" t="s">
        <v>739</v>
      </c>
      <c r="BF79" s="678" t="s">
        <v>739</v>
      </c>
      <c r="BG79" s="678" t="s">
        <v>739</v>
      </c>
      <c r="BH79" s="678" t="s">
        <v>739</v>
      </c>
      <c r="BI79" s="678" t="s">
        <v>739</v>
      </c>
      <c r="BJ79" s="678" t="s">
        <v>739</v>
      </c>
      <c r="BK79" s="678" t="s">
        <v>739</v>
      </c>
      <c r="BL79" s="678" t="s">
        <v>738</v>
      </c>
      <c r="BM79" s="678" t="s">
        <v>738</v>
      </c>
      <c r="BN79" s="678" t="s">
        <v>738</v>
      </c>
      <c r="BO79" s="678" t="s">
        <v>738</v>
      </c>
      <c r="BP79" s="678" t="s">
        <v>738</v>
      </c>
      <c r="BQ79" s="678" t="s">
        <v>738</v>
      </c>
      <c r="BR79" s="678" t="s">
        <v>738</v>
      </c>
      <c r="BS79" s="678" t="s">
        <v>738</v>
      </c>
      <c r="BT79" s="678" t="s">
        <v>738</v>
      </c>
      <c r="BU79" s="678" t="s">
        <v>738</v>
      </c>
      <c r="BV79" s="678" t="s">
        <v>738</v>
      </c>
      <c r="BW79" s="678" t="s">
        <v>737</v>
      </c>
      <c r="BX79" s="678" t="s">
        <v>737</v>
      </c>
      <c r="BY79" s="678" t="s">
        <v>737</v>
      </c>
      <c r="BZ79" s="679" t="s">
        <v>737</v>
      </c>
      <c r="CA79" s="167"/>
    </row>
    <row r="80" spans="2:79" s="17" customFormat="1" ht="15.6">
      <c r="B80" s="272">
        <v>57</v>
      </c>
      <c r="C80" s="177" t="s">
        <v>670</v>
      </c>
      <c r="D80" s="177" t="s">
        <v>679</v>
      </c>
      <c r="E80" s="177" t="s">
        <v>729</v>
      </c>
      <c r="F80" s="177" t="s">
        <v>672</v>
      </c>
      <c r="G80" s="177" t="s">
        <v>679</v>
      </c>
      <c r="H80" s="177" t="s">
        <v>673</v>
      </c>
      <c r="I80" s="177">
        <v>2012</v>
      </c>
      <c r="J80" s="177" t="s">
        <v>710</v>
      </c>
      <c r="K80" s="177"/>
      <c r="L80" s="177" t="s">
        <v>731</v>
      </c>
      <c r="M80" s="177"/>
      <c r="N80" s="678">
        <v>1</v>
      </c>
      <c r="O80" s="678">
        <v>5.8662000000000001</v>
      </c>
      <c r="P80" s="678">
        <v>13208.102999999999</v>
      </c>
      <c r="Q80" s="177"/>
      <c r="R80" s="678" t="s">
        <v>734</v>
      </c>
      <c r="S80" s="678">
        <v>6.65</v>
      </c>
      <c r="T80" s="678">
        <v>5.87</v>
      </c>
      <c r="U80" s="678">
        <v>5.87</v>
      </c>
      <c r="V80" s="678">
        <v>5.87</v>
      </c>
      <c r="W80" s="678">
        <v>5.87</v>
      </c>
      <c r="X80" s="678">
        <v>5.87</v>
      </c>
      <c r="Y80" s="678">
        <v>6.65</v>
      </c>
      <c r="Z80" s="678">
        <v>6.65</v>
      </c>
      <c r="AA80" s="678">
        <v>6.65</v>
      </c>
      <c r="AB80" s="678">
        <v>6.65</v>
      </c>
      <c r="AC80" s="678">
        <v>2.41</v>
      </c>
      <c r="AD80" s="678">
        <v>2.41</v>
      </c>
      <c r="AE80" s="678">
        <v>2.41</v>
      </c>
      <c r="AF80" s="678">
        <v>2.41</v>
      </c>
      <c r="AG80" s="678">
        <v>2.41</v>
      </c>
      <c r="AH80" s="678" t="s">
        <v>734</v>
      </c>
      <c r="AI80" s="678" t="s">
        <v>734</v>
      </c>
      <c r="AJ80" s="678" t="s">
        <v>734</v>
      </c>
      <c r="AK80" s="678" t="s">
        <v>734</v>
      </c>
      <c r="AL80" s="678" t="s">
        <v>734</v>
      </c>
      <c r="AM80" s="678" t="s">
        <v>734</v>
      </c>
      <c r="AN80" s="678" t="s">
        <v>734</v>
      </c>
      <c r="AO80" s="678" t="s">
        <v>719</v>
      </c>
      <c r="AP80" s="678" t="s">
        <v>736</v>
      </c>
      <c r="AQ80" s="678" t="s">
        <v>736</v>
      </c>
      <c r="AR80" s="678" t="s">
        <v>737</v>
      </c>
      <c r="AS80" s="678" t="s">
        <v>737</v>
      </c>
      <c r="AT80" s="678" t="s">
        <v>737</v>
      </c>
      <c r="AU80" s="678" t="s">
        <v>737</v>
      </c>
      <c r="AV80" s="177"/>
      <c r="AW80" s="678" t="s">
        <v>734</v>
      </c>
      <c r="AX80" s="678">
        <v>5452.46</v>
      </c>
      <c r="AY80" s="678">
        <v>3877.82</v>
      </c>
      <c r="AZ80" s="678">
        <v>3877.82</v>
      </c>
      <c r="BA80" s="678">
        <v>3877.82</v>
      </c>
      <c r="BB80" s="678">
        <v>3877.82</v>
      </c>
      <c r="BC80" s="678">
        <v>3877.82</v>
      </c>
      <c r="BD80" s="678">
        <v>5452.46</v>
      </c>
      <c r="BE80" s="678">
        <v>5452.46</v>
      </c>
      <c r="BF80" s="678">
        <v>5452.46</v>
      </c>
      <c r="BG80" s="678">
        <v>5452.46</v>
      </c>
      <c r="BH80" s="678">
        <v>2543.21</v>
      </c>
      <c r="BI80" s="678">
        <v>2543.21</v>
      </c>
      <c r="BJ80" s="678">
        <v>2543.21</v>
      </c>
      <c r="BK80" s="678">
        <v>2543.21</v>
      </c>
      <c r="BL80" s="678">
        <v>2543.21</v>
      </c>
      <c r="BM80" s="678" t="s">
        <v>738</v>
      </c>
      <c r="BN80" s="678" t="s">
        <v>738</v>
      </c>
      <c r="BO80" s="678" t="s">
        <v>738</v>
      </c>
      <c r="BP80" s="678" t="s">
        <v>738</v>
      </c>
      <c r="BQ80" s="678" t="s">
        <v>738</v>
      </c>
      <c r="BR80" s="678" t="s">
        <v>738</v>
      </c>
      <c r="BS80" s="678" t="s">
        <v>738</v>
      </c>
      <c r="BT80" s="678" t="s">
        <v>738</v>
      </c>
      <c r="BU80" s="678" t="s">
        <v>738</v>
      </c>
      <c r="BV80" s="678" t="s">
        <v>738</v>
      </c>
      <c r="BW80" s="678" t="s">
        <v>737</v>
      </c>
      <c r="BX80" s="678" t="s">
        <v>737</v>
      </c>
      <c r="BY80" s="678" t="s">
        <v>737</v>
      </c>
      <c r="BZ80" s="679" t="s">
        <v>737</v>
      </c>
      <c r="CA80" s="167"/>
    </row>
    <row r="81" spans="2:79" s="17" customFormat="1" ht="15.6">
      <c r="B81" s="272">
        <v>58</v>
      </c>
      <c r="C81" s="177" t="s">
        <v>670</v>
      </c>
      <c r="D81" s="177" t="s">
        <v>679</v>
      </c>
      <c r="E81" s="177" t="s">
        <v>729</v>
      </c>
      <c r="F81" s="177" t="s">
        <v>672</v>
      </c>
      <c r="G81" s="177" t="s">
        <v>679</v>
      </c>
      <c r="H81" s="177" t="s">
        <v>673</v>
      </c>
      <c r="I81" s="177">
        <v>2013</v>
      </c>
      <c r="J81" s="177" t="s">
        <v>710</v>
      </c>
      <c r="K81" s="177"/>
      <c r="L81" s="177" t="s">
        <v>731</v>
      </c>
      <c r="M81" s="177"/>
      <c r="N81" s="678">
        <v>3</v>
      </c>
      <c r="O81" s="678">
        <v>-14.974451999999999</v>
      </c>
      <c r="P81" s="678">
        <v>-255204.83480000001</v>
      </c>
      <c r="Q81" s="177"/>
      <c r="R81" s="678" t="s">
        <v>734</v>
      </c>
      <c r="S81" s="678" t="s">
        <v>734</v>
      </c>
      <c r="T81" s="678">
        <v>-20.56</v>
      </c>
      <c r="U81" s="678">
        <v>-14.52</v>
      </c>
      <c r="V81" s="678">
        <v>-14.52</v>
      </c>
      <c r="W81" s="678">
        <v>-14.7</v>
      </c>
      <c r="X81" s="678">
        <v>-8.65</v>
      </c>
      <c r="Y81" s="678">
        <v>3.39</v>
      </c>
      <c r="Z81" s="678">
        <v>3.39</v>
      </c>
      <c r="AA81" s="678">
        <v>3.39</v>
      </c>
      <c r="AB81" s="678">
        <v>3.39</v>
      </c>
      <c r="AC81" s="678">
        <v>3.39</v>
      </c>
      <c r="AD81" s="678">
        <v>3.39</v>
      </c>
      <c r="AE81" s="678">
        <v>3.39</v>
      </c>
      <c r="AF81" s="678">
        <v>3.39</v>
      </c>
      <c r="AG81" s="678">
        <v>3.39</v>
      </c>
      <c r="AH81" s="678">
        <v>3.39</v>
      </c>
      <c r="AI81" s="678" t="s">
        <v>734</v>
      </c>
      <c r="AJ81" s="678" t="s">
        <v>734</v>
      </c>
      <c r="AK81" s="678" t="s">
        <v>734</v>
      </c>
      <c r="AL81" s="678" t="s">
        <v>734</v>
      </c>
      <c r="AM81" s="678" t="s">
        <v>734</v>
      </c>
      <c r="AN81" s="678" t="s">
        <v>734</v>
      </c>
      <c r="AO81" s="678" t="s">
        <v>719</v>
      </c>
      <c r="AP81" s="678" t="s">
        <v>736</v>
      </c>
      <c r="AQ81" s="678" t="s">
        <v>736</v>
      </c>
      <c r="AR81" s="678" t="s">
        <v>737</v>
      </c>
      <c r="AS81" s="678" t="s">
        <v>737</v>
      </c>
      <c r="AT81" s="678" t="s">
        <v>737</v>
      </c>
      <c r="AU81" s="678" t="s">
        <v>737</v>
      </c>
      <c r="AV81" s="177"/>
      <c r="AW81" s="678" t="s">
        <v>734</v>
      </c>
      <c r="AX81" s="678" t="s">
        <v>738</v>
      </c>
      <c r="AY81" s="678">
        <v>-153585.60000000001</v>
      </c>
      <c r="AZ81" s="678">
        <v>-101619.24</v>
      </c>
      <c r="BA81" s="678">
        <v>-101619.24</v>
      </c>
      <c r="BB81" s="678">
        <v>-112086.93</v>
      </c>
      <c r="BC81" s="678">
        <v>-60120.57</v>
      </c>
      <c r="BD81" s="678">
        <v>12574.8</v>
      </c>
      <c r="BE81" s="678">
        <v>12574.8</v>
      </c>
      <c r="BF81" s="678">
        <v>12574.8</v>
      </c>
      <c r="BG81" s="678">
        <v>12574.8</v>
      </c>
      <c r="BH81" s="678">
        <v>12574.8</v>
      </c>
      <c r="BI81" s="678">
        <v>12574.8</v>
      </c>
      <c r="BJ81" s="678">
        <v>12574.8</v>
      </c>
      <c r="BK81" s="678">
        <v>12574.8</v>
      </c>
      <c r="BL81" s="678">
        <v>12574.8</v>
      </c>
      <c r="BM81" s="678">
        <v>12574.8</v>
      </c>
      <c r="BN81" s="678" t="s">
        <v>738</v>
      </c>
      <c r="BO81" s="678" t="s">
        <v>738</v>
      </c>
      <c r="BP81" s="678" t="s">
        <v>738</v>
      </c>
      <c r="BQ81" s="678" t="s">
        <v>738</v>
      </c>
      <c r="BR81" s="678" t="s">
        <v>738</v>
      </c>
      <c r="BS81" s="678" t="s">
        <v>738</v>
      </c>
      <c r="BT81" s="678" t="s">
        <v>738</v>
      </c>
      <c r="BU81" s="678" t="s">
        <v>738</v>
      </c>
      <c r="BV81" s="678" t="s">
        <v>738</v>
      </c>
      <c r="BW81" s="678" t="s">
        <v>737</v>
      </c>
      <c r="BX81" s="678" t="s">
        <v>737</v>
      </c>
      <c r="BY81" s="678" t="s">
        <v>737</v>
      </c>
      <c r="BZ81" s="679" t="s">
        <v>737</v>
      </c>
      <c r="CA81" s="167"/>
    </row>
    <row r="82" spans="2:79" s="17" customFormat="1" ht="15.6">
      <c r="B82" s="272">
        <v>59</v>
      </c>
      <c r="C82" s="177" t="s">
        <v>670</v>
      </c>
      <c r="D82" s="177" t="s">
        <v>679</v>
      </c>
      <c r="E82" s="177" t="s">
        <v>729</v>
      </c>
      <c r="F82" s="177" t="s">
        <v>672</v>
      </c>
      <c r="G82" s="177" t="s">
        <v>679</v>
      </c>
      <c r="H82" s="177" t="s">
        <v>673</v>
      </c>
      <c r="I82" s="177">
        <v>2014</v>
      </c>
      <c r="J82" s="177" t="s">
        <v>710</v>
      </c>
      <c r="K82" s="177"/>
      <c r="L82" s="177" t="s">
        <v>731</v>
      </c>
      <c r="M82" s="177"/>
      <c r="N82" s="678">
        <v>9</v>
      </c>
      <c r="O82" s="678">
        <v>41.085954000000001</v>
      </c>
      <c r="P82" s="678">
        <v>1056691.699</v>
      </c>
      <c r="Q82" s="177"/>
      <c r="R82" s="678" t="s">
        <v>734</v>
      </c>
      <c r="S82" s="678" t="s">
        <v>734</v>
      </c>
      <c r="T82" s="678" t="s">
        <v>735</v>
      </c>
      <c r="U82" s="678">
        <v>41.09</v>
      </c>
      <c r="V82" s="678">
        <v>41.09</v>
      </c>
      <c r="W82" s="678">
        <v>40.76</v>
      </c>
      <c r="X82" s="678">
        <v>40.76</v>
      </c>
      <c r="Y82" s="678">
        <v>40.76</v>
      </c>
      <c r="Z82" s="678">
        <v>40.76</v>
      </c>
      <c r="AA82" s="678">
        <v>40.76</v>
      </c>
      <c r="AB82" s="678">
        <v>40.76</v>
      </c>
      <c r="AC82" s="678">
        <v>40.76</v>
      </c>
      <c r="AD82" s="678">
        <v>40.76</v>
      </c>
      <c r="AE82" s="678">
        <v>40.76</v>
      </c>
      <c r="AF82" s="678">
        <v>38.520000000000003</v>
      </c>
      <c r="AG82" s="678">
        <v>25</v>
      </c>
      <c r="AH82" s="678">
        <v>25</v>
      </c>
      <c r="AI82" s="678">
        <v>25</v>
      </c>
      <c r="AJ82" s="678" t="s">
        <v>734</v>
      </c>
      <c r="AK82" s="678" t="s">
        <v>734</v>
      </c>
      <c r="AL82" s="678" t="s">
        <v>734</v>
      </c>
      <c r="AM82" s="678" t="s">
        <v>734</v>
      </c>
      <c r="AN82" s="678" t="s">
        <v>734</v>
      </c>
      <c r="AO82" s="678" t="s">
        <v>719</v>
      </c>
      <c r="AP82" s="678" t="s">
        <v>736</v>
      </c>
      <c r="AQ82" s="678" t="s">
        <v>736</v>
      </c>
      <c r="AR82" s="678" t="s">
        <v>737</v>
      </c>
      <c r="AS82" s="678" t="s">
        <v>737</v>
      </c>
      <c r="AT82" s="678" t="s">
        <v>737</v>
      </c>
      <c r="AU82" s="678" t="s">
        <v>737</v>
      </c>
      <c r="AV82" s="177"/>
      <c r="AW82" s="678" t="s">
        <v>734</v>
      </c>
      <c r="AX82" s="678" t="s">
        <v>738</v>
      </c>
      <c r="AY82" s="678" t="s">
        <v>738</v>
      </c>
      <c r="AZ82" s="678">
        <v>1056691.7</v>
      </c>
      <c r="BA82" s="678">
        <v>1056691.7</v>
      </c>
      <c r="BB82" s="678">
        <v>1055204.76</v>
      </c>
      <c r="BC82" s="678">
        <v>1055204.76</v>
      </c>
      <c r="BD82" s="678">
        <v>1055204.76</v>
      </c>
      <c r="BE82" s="678">
        <v>1055204.76</v>
      </c>
      <c r="BF82" s="678">
        <v>1055204.76</v>
      </c>
      <c r="BG82" s="678">
        <v>1055204.76</v>
      </c>
      <c r="BH82" s="678">
        <v>1055204.76</v>
      </c>
      <c r="BI82" s="678">
        <v>1055204.76</v>
      </c>
      <c r="BJ82" s="678">
        <v>1055204.76</v>
      </c>
      <c r="BK82" s="678">
        <v>1042262.9</v>
      </c>
      <c r="BL82" s="678">
        <v>635665.36</v>
      </c>
      <c r="BM82" s="678">
        <v>635665.36</v>
      </c>
      <c r="BN82" s="678">
        <v>635665.36</v>
      </c>
      <c r="BO82" s="678" t="s">
        <v>738</v>
      </c>
      <c r="BP82" s="678" t="s">
        <v>738</v>
      </c>
      <c r="BQ82" s="678" t="s">
        <v>738</v>
      </c>
      <c r="BR82" s="678" t="s">
        <v>738</v>
      </c>
      <c r="BS82" s="678" t="s">
        <v>738</v>
      </c>
      <c r="BT82" s="678" t="s">
        <v>738</v>
      </c>
      <c r="BU82" s="678" t="s">
        <v>738</v>
      </c>
      <c r="BV82" s="678" t="s">
        <v>738</v>
      </c>
      <c r="BW82" s="678" t="s">
        <v>737</v>
      </c>
      <c r="BX82" s="678" t="s">
        <v>737</v>
      </c>
      <c r="BY82" s="678" t="s">
        <v>737</v>
      </c>
      <c r="BZ82" s="679" t="s">
        <v>737</v>
      </c>
      <c r="CA82" s="167"/>
    </row>
    <row r="83" spans="2:79" s="17" customFormat="1" ht="15.6">
      <c r="B83" s="273" t="s">
        <v>492</v>
      </c>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686"/>
      <c r="AX83" s="686"/>
      <c r="AY83" s="686"/>
      <c r="AZ83" s="686"/>
      <c r="BA83" s="686"/>
      <c r="BB83" s="686"/>
      <c r="BC83" s="686"/>
      <c r="BD83" s="686"/>
      <c r="BE83" s="686"/>
      <c r="BF83" s="686"/>
      <c r="BG83" s="686"/>
      <c r="BH83" s="686"/>
      <c r="BI83" s="686"/>
      <c r="BJ83" s="686"/>
      <c r="BK83" s="686"/>
      <c r="BL83" s="686"/>
      <c r="BM83" s="686"/>
      <c r="BN83" s="686"/>
      <c r="BO83" s="686"/>
      <c r="BP83" s="686"/>
      <c r="BQ83" s="686"/>
      <c r="BR83" s="686"/>
      <c r="BS83" s="686"/>
      <c r="BT83" s="686"/>
      <c r="BU83" s="686"/>
      <c r="BV83" s="686"/>
      <c r="BW83" s="686"/>
      <c r="BX83" s="686"/>
      <c r="BY83" s="686"/>
      <c r="BZ83" s="687"/>
      <c r="CA83" s="167"/>
    </row>
  </sheetData>
  <mergeCells count="1">
    <mergeCell ref="B22:B23"/>
  </mergeCells>
  <hyperlinks>
    <hyperlink ref="H18" location="Table_4_d.__2014_Lost_Revenues_Work_Form" display="Go to Tab 4."/>
  </hyperlinks>
  <pageMargins left="0.7" right="0.7" top="0.75" bottom="0.75" header="0.3" footer="0.3"/>
  <pageSetup scale="35"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view="pageBreakPreview" topLeftCell="A13" zoomScaleNormal="90" zoomScaleSheetLayoutView="100" workbookViewId="0">
      <selection activeCell="F21" sqref="F21"/>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1029" t="s">
        <v>656</v>
      </c>
      <c r="C3" s="1030"/>
      <c r="D3" s="1030"/>
      <c r="E3" s="1030"/>
      <c r="F3" s="1031"/>
      <c r="G3" s="124"/>
    </row>
    <row r="4" spans="2:20" ht="16.5" customHeight="1">
      <c r="B4" s="1032"/>
      <c r="C4" s="1033"/>
      <c r="D4" s="1033"/>
      <c r="E4" s="1033"/>
      <c r="F4" s="1034"/>
      <c r="G4" s="124"/>
    </row>
    <row r="5" spans="2:20" ht="71.25" customHeight="1">
      <c r="B5" s="1032"/>
      <c r="C5" s="1033"/>
      <c r="D5" s="1033"/>
      <c r="E5" s="1033"/>
      <c r="F5" s="1034"/>
      <c r="G5" s="124"/>
    </row>
    <row r="6" spans="2:20" ht="21.75" customHeight="1">
      <c r="B6" s="1035"/>
      <c r="C6" s="1036"/>
      <c r="D6" s="1036"/>
      <c r="E6" s="1036"/>
      <c r="F6" s="1037"/>
      <c r="G6" s="124"/>
    </row>
    <row r="8" spans="2:20" ht="21">
      <c r="B8" s="1028" t="s">
        <v>493</v>
      </c>
      <c r="C8" s="1028"/>
      <c r="D8" s="1028"/>
      <c r="E8" s="1028"/>
      <c r="F8" s="1028"/>
      <c r="G8" s="1028"/>
    </row>
    <row r="9" spans="2:20" ht="24.75" customHeight="1" thickBot="1">
      <c r="B9" s="115"/>
      <c r="C9" s="115"/>
      <c r="D9" s="115"/>
      <c r="E9" s="115"/>
      <c r="F9" s="115"/>
      <c r="G9" s="120"/>
    </row>
    <row r="10" spans="2:20" ht="27.75" customHeight="1" thickBot="1">
      <c r="B10" s="118" t="s">
        <v>172</v>
      </c>
      <c r="C10" s="103" t="s">
        <v>410</v>
      </c>
      <c r="D10" s="115"/>
      <c r="E10" s="115"/>
      <c r="F10" s="115"/>
      <c r="G10" s="120"/>
    </row>
    <row r="11" spans="2:20">
      <c r="B11" s="115"/>
      <c r="C11" s="115"/>
      <c r="D11" s="115"/>
      <c r="E11" s="115"/>
      <c r="F11" s="115"/>
      <c r="G11" s="120"/>
    </row>
    <row r="12" spans="2:20" s="9" customFormat="1" ht="31.5" customHeight="1" thickBot="1">
      <c r="B12" s="85" t="s">
        <v>607</v>
      </c>
      <c r="G12" s="28"/>
      <c r="L12" s="33"/>
      <c r="M12" s="33"/>
      <c r="N12" s="33"/>
      <c r="O12" s="33"/>
      <c r="P12" s="33"/>
      <c r="Q12" s="70"/>
      <c r="S12" s="8"/>
      <c r="T12" s="8"/>
    </row>
    <row r="13" spans="2:20" s="9" customFormat="1" ht="26.25" customHeight="1" thickBot="1">
      <c r="B13" s="103" t="s">
        <v>419</v>
      </c>
      <c r="C13" s="126" t="s">
        <v>655</v>
      </c>
      <c r="G13" s="110"/>
      <c r="L13" s="33"/>
      <c r="M13" s="33"/>
      <c r="N13" s="33"/>
      <c r="O13" s="33"/>
      <c r="P13" s="33"/>
      <c r="Q13" s="70"/>
      <c r="S13" s="8"/>
      <c r="T13" s="8"/>
    </row>
    <row r="14" spans="2:20" s="9" customFormat="1" ht="26.25" customHeight="1" thickBot="1">
      <c r="B14" s="103" t="s">
        <v>419</v>
      </c>
      <c r="C14" s="179" t="s">
        <v>635</v>
      </c>
      <c r="G14" s="125"/>
      <c r="L14" s="33"/>
      <c r="M14" s="33"/>
      <c r="N14" s="33"/>
      <c r="O14" s="33"/>
      <c r="P14" s="33"/>
      <c r="Q14" s="70"/>
      <c r="S14" s="8"/>
      <c r="T14" s="8"/>
    </row>
    <row r="15" spans="2:20" s="9" customFormat="1" ht="26.25" customHeight="1" thickBot="1">
      <c r="B15" s="103" t="s">
        <v>419</v>
      </c>
      <c r="C15" s="179" t="s">
        <v>657</v>
      </c>
      <c r="G15" s="125"/>
      <c r="L15" s="33"/>
      <c r="M15" s="33"/>
      <c r="N15" s="33"/>
      <c r="O15" s="33"/>
      <c r="P15" s="33"/>
      <c r="Q15" s="70"/>
      <c r="S15" s="8"/>
      <c r="T15" s="8"/>
    </row>
    <row r="16" spans="2:20" s="9" customFormat="1" ht="26.25" customHeight="1" thickBot="1">
      <c r="B16" s="103" t="s">
        <v>419</v>
      </c>
      <c r="C16" s="179" t="s">
        <v>636</v>
      </c>
      <c r="G16" s="125"/>
      <c r="L16" s="33"/>
      <c r="M16" s="33"/>
      <c r="N16" s="33"/>
      <c r="O16" s="33"/>
      <c r="P16" s="33"/>
      <c r="Q16" s="70"/>
      <c r="S16" s="8"/>
      <c r="T16" s="8"/>
    </row>
    <row r="17" spans="2:20" s="9" customFormat="1" ht="26.25" customHeight="1" thickBot="1">
      <c r="B17" s="103" t="s">
        <v>419</v>
      </c>
      <c r="C17" s="126" t="s">
        <v>637</v>
      </c>
      <c r="G17" s="110"/>
      <c r="L17" s="33"/>
      <c r="M17" s="33"/>
      <c r="N17" s="33"/>
      <c r="O17" s="33"/>
      <c r="P17" s="33"/>
      <c r="Q17" s="70"/>
      <c r="S17" s="8"/>
      <c r="T17" s="8"/>
    </row>
    <row r="18" spans="2:20" s="9" customFormat="1" ht="26.25" customHeight="1" thickBot="1">
      <c r="B18" s="103" t="s">
        <v>419</v>
      </c>
      <c r="C18" s="126" t="s">
        <v>658</v>
      </c>
      <c r="G18" s="125"/>
      <c r="L18" s="33"/>
      <c r="M18" s="33"/>
      <c r="N18" s="33"/>
      <c r="O18" s="33"/>
      <c r="P18" s="33"/>
      <c r="Q18" s="70"/>
      <c r="S18" s="8"/>
      <c r="T18" s="8"/>
    </row>
    <row r="19" spans="2:20" s="9" customFormat="1" ht="26.25" customHeight="1" thickBot="1">
      <c r="B19" s="103"/>
      <c r="C19" s="126" t="s">
        <v>628</v>
      </c>
      <c r="G19" s="125"/>
      <c r="L19" s="33"/>
      <c r="M19" s="33"/>
      <c r="N19" s="33"/>
      <c r="O19" s="33"/>
      <c r="P19" s="33"/>
      <c r="Q19" s="70"/>
      <c r="S19" s="8"/>
      <c r="T19" s="8"/>
    </row>
    <row r="20" spans="2:20" s="60" customFormat="1" ht="25.5" customHeight="1">
      <c r="D20" s="98"/>
      <c r="E20" s="98"/>
      <c r="F20" s="98"/>
      <c r="G20" s="98"/>
      <c r="J20" s="12"/>
      <c r="K20" s="12"/>
      <c r="S20" s="61"/>
      <c r="T20" s="61"/>
    </row>
    <row r="21" spans="2:20" s="17" customFormat="1" ht="39" customHeight="1">
      <c r="B21" s="261" t="s">
        <v>611</v>
      </c>
      <c r="C21" s="261" t="s">
        <v>475</v>
      </c>
      <c r="D21" s="261" t="s">
        <v>451</v>
      </c>
      <c r="E21" s="261" t="s">
        <v>442</v>
      </c>
      <c r="F21" s="261" t="s">
        <v>625</v>
      </c>
      <c r="G21" s="40"/>
      <c r="M21" s="25"/>
      <c r="T21" s="25"/>
    </row>
    <row r="22" spans="2:20" s="17" customFormat="1" ht="15" customHeight="1">
      <c r="B22" s="181"/>
      <c r="C22" s="631"/>
      <c r="D22" s="182"/>
      <c r="E22" s="183"/>
      <c r="F22" s="188"/>
      <c r="G22" s="184"/>
      <c r="M22" s="25"/>
      <c r="T22" s="25"/>
    </row>
    <row r="23" spans="2:20" s="17" customFormat="1" ht="23.25" customHeight="1">
      <c r="B23" s="635" t="s">
        <v>615</v>
      </c>
      <c r="C23" s="630" t="s">
        <v>440</v>
      </c>
      <c r="D23" s="186" t="s">
        <v>446</v>
      </c>
      <c r="E23" s="181" t="s">
        <v>448</v>
      </c>
      <c r="F23" s="186" t="s">
        <v>452</v>
      </c>
      <c r="G23" s="184"/>
      <c r="M23" s="25"/>
      <c r="T23" s="25"/>
    </row>
    <row r="24" spans="2:20" s="17" customFormat="1" ht="23.25" customHeight="1">
      <c r="B24" s="633" t="s">
        <v>462</v>
      </c>
      <c r="C24" s="630" t="s">
        <v>441</v>
      </c>
      <c r="D24" s="186" t="s">
        <v>447</v>
      </c>
      <c r="E24" s="181" t="s">
        <v>448</v>
      </c>
      <c r="F24" s="186" t="s">
        <v>452</v>
      </c>
      <c r="G24" s="184"/>
      <c r="M24" s="25"/>
      <c r="T24" s="25"/>
    </row>
    <row r="25" spans="2:20" s="17" customFormat="1" ht="23.25" customHeight="1">
      <c r="B25" s="633" t="s">
        <v>459</v>
      </c>
      <c r="C25" s="630" t="s">
        <v>441</v>
      </c>
      <c r="D25" s="186" t="s">
        <v>449</v>
      </c>
      <c r="E25" s="181" t="s">
        <v>448</v>
      </c>
      <c r="F25" s="186" t="s">
        <v>452</v>
      </c>
      <c r="G25" s="184"/>
      <c r="M25" s="25"/>
      <c r="T25" s="25"/>
    </row>
    <row r="26" spans="2:20" s="17" customFormat="1" ht="23.25" customHeight="1">
      <c r="B26" s="634" t="s">
        <v>460</v>
      </c>
      <c r="C26" s="630" t="s">
        <v>440</v>
      </c>
      <c r="D26" s="186" t="s">
        <v>450</v>
      </c>
      <c r="E26" s="181" t="s">
        <v>210</v>
      </c>
      <c r="F26" s="188"/>
      <c r="G26" s="184"/>
      <c r="M26" s="25"/>
      <c r="T26" s="25"/>
    </row>
    <row r="27" spans="2:20" s="17" customFormat="1" ht="23.25" customHeight="1">
      <c r="B27" s="635" t="s">
        <v>613</v>
      </c>
      <c r="C27" s="630" t="s">
        <v>440</v>
      </c>
      <c r="D27" s="186"/>
      <c r="E27" s="181"/>
      <c r="F27" s="188"/>
      <c r="G27" s="184"/>
      <c r="M27" s="25"/>
      <c r="T27" s="25"/>
    </row>
    <row r="28" spans="2:20" s="17" customFormat="1" ht="23.25" customHeight="1">
      <c r="B28" s="636" t="s">
        <v>614</v>
      </c>
      <c r="C28" s="630" t="s">
        <v>440</v>
      </c>
      <c r="D28" s="185" t="s">
        <v>609</v>
      </c>
      <c r="E28" s="181"/>
      <c r="F28" s="188"/>
      <c r="G28" s="184"/>
      <c r="M28" s="25"/>
      <c r="T28" s="25"/>
    </row>
    <row r="29" spans="2:20" s="17" customFormat="1" ht="23.25" customHeight="1">
      <c r="B29" s="634" t="s">
        <v>461</v>
      </c>
      <c r="C29" s="630" t="s">
        <v>443</v>
      </c>
      <c r="D29" s="186" t="s">
        <v>494</v>
      </c>
      <c r="E29" s="181" t="s">
        <v>463</v>
      </c>
      <c r="F29" s="188"/>
      <c r="G29" s="184"/>
      <c r="M29" s="25"/>
      <c r="T29" s="25"/>
    </row>
    <row r="30" spans="2:20" s="17" customFormat="1" ht="23.25" customHeight="1">
      <c r="B30" s="636" t="s">
        <v>456</v>
      </c>
      <c r="C30" s="630" t="s">
        <v>440</v>
      </c>
      <c r="D30" s="186"/>
      <c r="E30" s="181"/>
      <c r="F30" s="186" t="s">
        <v>411</v>
      </c>
      <c r="G30" s="184"/>
      <c r="M30" s="25"/>
      <c r="T30" s="25"/>
    </row>
    <row r="31" spans="2:20" s="17" customFormat="1" ht="23.25" customHeight="1">
      <c r="B31" s="634" t="s">
        <v>209</v>
      </c>
      <c r="C31" s="630" t="s">
        <v>445</v>
      </c>
      <c r="D31" s="186" t="s">
        <v>627</v>
      </c>
      <c r="E31" s="183"/>
      <c r="F31" s="186" t="s">
        <v>626</v>
      </c>
      <c r="G31" s="167"/>
      <c r="M31" s="25"/>
    </row>
    <row r="32" spans="2:20" s="107" customFormat="1" ht="23.25" customHeight="1">
      <c r="B32" s="637" t="s">
        <v>610</v>
      </c>
      <c r="C32" s="632" t="s">
        <v>444</v>
      </c>
      <c r="D32" s="209"/>
      <c r="E32" s="146"/>
      <c r="F32" s="209"/>
      <c r="G32" s="210"/>
      <c r="M32" s="25"/>
    </row>
    <row r="33" spans="2:13" s="17" customFormat="1" ht="23.25" customHeight="1">
      <c r="B33" s="104"/>
      <c r="C33" s="180"/>
      <c r="D33" s="180"/>
      <c r="E33" s="180"/>
      <c r="G33" s="167"/>
      <c r="M33" s="25"/>
    </row>
    <row r="34" spans="2:13" s="17" customFormat="1">
      <c r="B34" s="187"/>
      <c r="C34" s="180"/>
      <c r="D34" s="180"/>
      <c r="E34" s="180"/>
      <c r="G34" s="167"/>
      <c r="M34" s="25"/>
    </row>
    <row r="35" spans="2:13">
      <c r="C35" s="10"/>
      <c r="D35" s="10"/>
      <c r="E35" s="10"/>
    </row>
  </sheetData>
  <mergeCells count="2">
    <mergeCell ref="B8:G8"/>
    <mergeCell ref="B3:F6"/>
  </mergeCells>
  <pageMargins left="0.7" right="0.7" top="0.75" bottom="0.75" header="0.3" footer="0.3"/>
  <pageSetup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9"/>
  <sheetViews>
    <sheetView topLeftCell="A13" zoomScale="80" zoomScaleNormal="80" workbookViewId="0">
      <pane xSplit="4" ySplit="11" topLeftCell="AS24"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52" width="9.109375" style="12"/>
    <col min="53" max="64" width="12.33203125" style="12" bestFit="1" customWidth="1"/>
    <col min="65" max="71" width="11" style="12" bestFit="1" customWidth="1"/>
    <col min="72" max="75" width="9.33203125" style="12" bestFit="1" customWidth="1"/>
    <col min="76" max="78" width="4.88671875" style="12"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13.5" customHeight="1">
      <c r="D17" s="92"/>
    </row>
    <row r="18" spans="2:79" ht="20.25" customHeight="1">
      <c r="B18" s="195" t="s">
        <v>578</v>
      </c>
      <c r="D18" s="92"/>
      <c r="H18" s="615" t="s">
        <v>600</v>
      </c>
    </row>
    <row r="19" spans="2:79" ht="27.75" customHeight="1">
      <c r="B19" s="650" t="s">
        <v>528</v>
      </c>
      <c r="C19" s="639"/>
      <c r="D19" s="639"/>
      <c r="E19" s="639"/>
      <c r="F19" s="639"/>
      <c r="G19" s="639"/>
      <c r="H19" s="639"/>
      <c r="I19" s="639"/>
      <c r="J19" s="639"/>
      <c r="K19" s="639"/>
      <c r="L19" s="639"/>
      <c r="M19" s="639"/>
      <c r="N19" s="639"/>
      <c r="O19" s="639"/>
      <c r="P19" s="639"/>
    </row>
    <row r="20" spans="2:79" ht="24.75" customHeight="1">
      <c r="B20" s="650" t="s">
        <v>529</v>
      </c>
      <c r="C20" s="639"/>
      <c r="D20" s="639"/>
      <c r="E20" s="639"/>
      <c r="F20" s="639"/>
      <c r="G20" s="639"/>
      <c r="H20" s="639"/>
      <c r="I20" s="639"/>
      <c r="J20" s="639"/>
      <c r="K20" s="639"/>
      <c r="L20" s="639"/>
      <c r="M20" s="639"/>
      <c r="N20" s="639"/>
      <c r="O20" s="639"/>
      <c r="P20" s="639"/>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c r="D24" s="177" t="s">
        <v>95</v>
      </c>
      <c r="E24" s="177"/>
      <c r="F24" s="177"/>
      <c r="G24" s="177"/>
      <c r="H24" s="177"/>
      <c r="I24" s="177"/>
      <c r="J24" s="177"/>
      <c r="K24" s="177"/>
      <c r="L24" s="177"/>
      <c r="M24" s="177"/>
      <c r="N24" s="177"/>
      <c r="O24" s="177"/>
      <c r="P24" s="177"/>
      <c r="Q24" s="177"/>
      <c r="R24" s="177"/>
      <c r="S24" s="177"/>
      <c r="T24" s="177"/>
      <c r="U24" s="177"/>
      <c r="V24" s="177">
        <v>38</v>
      </c>
      <c r="W24" s="177">
        <v>37</v>
      </c>
      <c r="X24" s="177">
        <v>37</v>
      </c>
      <c r="Y24" s="177">
        <v>37</v>
      </c>
      <c r="Z24" s="177">
        <v>37</v>
      </c>
      <c r="AA24" s="177">
        <v>37</v>
      </c>
      <c r="AB24" s="177">
        <v>37</v>
      </c>
      <c r="AC24" s="177">
        <v>37</v>
      </c>
      <c r="AD24" s="177">
        <v>37</v>
      </c>
      <c r="AE24" s="177">
        <v>37</v>
      </c>
      <c r="AF24" s="177">
        <v>32</v>
      </c>
      <c r="AG24" s="177">
        <v>32</v>
      </c>
      <c r="AH24" s="177">
        <v>32</v>
      </c>
      <c r="AI24" s="177">
        <v>32</v>
      </c>
      <c r="AJ24" s="177">
        <v>32</v>
      </c>
      <c r="AK24" s="177">
        <v>32</v>
      </c>
      <c r="AL24" s="177">
        <v>13</v>
      </c>
      <c r="AM24" s="177">
        <v>13</v>
      </c>
      <c r="AN24" s="177">
        <v>13</v>
      </c>
      <c r="AO24" s="177">
        <v>13</v>
      </c>
      <c r="AP24" s="177">
        <v>0</v>
      </c>
      <c r="AQ24" s="177">
        <v>0</v>
      </c>
      <c r="AR24" s="177">
        <v>0</v>
      </c>
      <c r="AS24" s="177">
        <v>0</v>
      </c>
      <c r="AT24" s="177">
        <v>0</v>
      </c>
      <c r="AU24" s="177">
        <v>0</v>
      </c>
      <c r="AV24" s="177"/>
      <c r="AW24" s="177"/>
      <c r="AX24" s="177"/>
      <c r="AY24" s="177"/>
      <c r="AZ24" s="177"/>
      <c r="BA24" s="677">
        <v>585232</v>
      </c>
      <c r="BB24" s="677">
        <v>580190</v>
      </c>
      <c r="BC24" s="677">
        <v>580190</v>
      </c>
      <c r="BD24" s="677">
        <v>580190</v>
      </c>
      <c r="BE24" s="677">
        <v>580190</v>
      </c>
      <c r="BF24" s="677">
        <v>580190</v>
      </c>
      <c r="BG24" s="677">
        <v>580190</v>
      </c>
      <c r="BH24" s="677">
        <v>580033</v>
      </c>
      <c r="BI24" s="677">
        <v>580033</v>
      </c>
      <c r="BJ24" s="677">
        <v>580033</v>
      </c>
      <c r="BK24" s="677">
        <v>518769</v>
      </c>
      <c r="BL24" s="677">
        <v>516204</v>
      </c>
      <c r="BM24" s="677">
        <v>516204</v>
      </c>
      <c r="BN24" s="677">
        <v>515276</v>
      </c>
      <c r="BO24" s="677">
        <v>515276</v>
      </c>
      <c r="BP24" s="677">
        <v>515003</v>
      </c>
      <c r="BQ24" s="677">
        <v>202745</v>
      </c>
      <c r="BR24" s="677">
        <v>202745</v>
      </c>
      <c r="BS24" s="677">
        <v>202745</v>
      </c>
      <c r="BT24" s="677">
        <v>202745</v>
      </c>
      <c r="BU24" s="177">
        <v>0</v>
      </c>
      <c r="BV24" s="177">
        <v>0</v>
      </c>
      <c r="BW24" s="177">
        <v>0</v>
      </c>
      <c r="BX24" s="177">
        <v>0</v>
      </c>
      <c r="BY24" s="177">
        <v>0</v>
      </c>
      <c r="BZ24" s="274">
        <v>0</v>
      </c>
      <c r="CA24" s="167"/>
    </row>
    <row r="25" spans="2:79" s="17" customFormat="1" ht="15.6">
      <c r="B25" s="272">
        <v>2</v>
      </c>
      <c r="C25" s="177"/>
      <c r="D25" s="177" t="s">
        <v>96</v>
      </c>
      <c r="E25" s="177"/>
      <c r="F25" s="177"/>
      <c r="G25" s="177"/>
      <c r="H25" s="177"/>
      <c r="I25" s="177"/>
      <c r="J25" s="177"/>
      <c r="K25" s="177"/>
      <c r="L25" s="177"/>
      <c r="M25" s="177"/>
      <c r="N25" s="177"/>
      <c r="O25" s="177"/>
      <c r="P25" s="177"/>
      <c r="Q25" s="177"/>
      <c r="R25" s="177"/>
      <c r="S25" s="177"/>
      <c r="T25" s="177"/>
      <c r="U25" s="177"/>
      <c r="V25" s="177">
        <v>102</v>
      </c>
      <c r="W25" s="177">
        <v>99</v>
      </c>
      <c r="X25" s="177">
        <v>99</v>
      </c>
      <c r="Y25" s="177">
        <v>99</v>
      </c>
      <c r="Z25" s="177">
        <v>99</v>
      </c>
      <c r="AA25" s="177">
        <v>99</v>
      </c>
      <c r="AB25" s="177">
        <v>99</v>
      </c>
      <c r="AC25" s="177">
        <v>99</v>
      </c>
      <c r="AD25" s="177">
        <v>99</v>
      </c>
      <c r="AE25" s="177">
        <v>99</v>
      </c>
      <c r="AF25" s="177">
        <v>74</v>
      </c>
      <c r="AG25" s="177">
        <v>64</v>
      </c>
      <c r="AH25" s="177">
        <v>64</v>
      </c>
      <c r="AI25" s="177">
        <v>64</v>
      </c>
      <c r="AJ25" s="177">
        <v>64</v>
      </c>
      <c r="AK25" s="177">
        <v>64</v>
      </c>
      <c r="AL25" s="177">
        <v>43</v>
      </c>
      <c r="AM25" s="177">
        <v>43</v>
      </c>
      <c r="AN25" s="177">
        <v>43</v>
      </c>
      <c r="AO25" s="177">
        <v>43</v>
      </c>
      <c r="AP25" s="177">
        <v>0</v>
      </c>
      <c r="AQ25" s="177">
        <v>0</v>
      </c>
      <c r="AR25" s="177">
        <v>0</v>
      </c>
      <c r="AS25" s="177">
        <v>0</v>
      </c>
      <c r="AT25" s="177">
        <v>0</v>
      </c>
      <c r="AU25" s="177">
        <v>0</v>
      </c>
      <c r="AV25" s="177"/>
      <c r="AW25" s="177"/>
      <c r="AX25" s="177"/>
      <c r="AY25" s="177"/>
      <c r="AZ25" s="177"/>
      <c r="BA25" s="677">
        <v>1375807</v>
      </c>
      <c r="BB25" s="677">
        <v>1328446</v>
      </c>
      <c r="BC25" s="677">
        <v>1328446</v>
      </c>
      <c r="BD25" s="677">
        <v>1328446</v>
      </c>
      <c r="BE25" s="677">
        <v>1328446</v>
      </c>
      <c r="BF25" s="677">
        <v>1328446</v>
      </c>
      <c r="BG25" s="677">
        <v>1328446</v>
      </c>
      <c r="BH25" s="677">
        <v>1328446</v>
      </c>
      <c r="BI25" s="677">
        <v>1328446</v>
      </c>
      <c r="BJ25" s="677">
        <v>1328446</v>
      </c>
      <c r="BK25" s="677">
        <v>1178266</v>
      </c>
      <c r="BL25" s="677">
        <v>1018592</v>
      </c>
      <c r="BM25" s="677">
        <v>1018592</v>
      </c>
      <c r="BN25" s="677">
        <v>1018592</v>
      </c>
      <c r="BO25" s="677">
        <v>1018592</v>
      </c>
      <c r="BP25" s="677">
        <v>1018592</v>
      </c>
      <c r="BQ25" s="677">
        <v>686140</v>
      </c>
      <c r="BR25" s="677">
        <v>686140</v>
      </c>
      <c r="BS25" s="677">
        <v>686140</v>
      </c>
      <c r="BT25" s="677">
        <v>686140</v>
      </c>
      <c r="BU25" s="177">
        <v>0</v>
      </c>
      <c r="BV25" s="177">
        <v>0</v>
      </c>
      <c r="BW25" s="177">
        <v>0</v>
      </c>
      <c r="BX25" s="177">
        <v>0</v>
      </c>
      <c r="BY25" s="177">
        <v>0</v>
      </c>
      <c r="BZ25" s="274">
        <v>0</v>
      </c>
      <c r="CA25" s="167"/>
    </row>
    <row r="26" spans="2:79" s="17" customFormat="1" ht="16.5" customHeight="1">
      <c r="B26" s="272">
        <v>3</v>
      </c>
      <c r="C26" s="177"/>
      <c r="D26" s="177" t="s">
        <v>97</v>
      </c>
      <c r="E26" s="177"/>
      <c r="F26" s="177"/>
      <c r="G26" s="177"/>
      <c r="H26" s="177"/>
      <c r="I26" s="177"/>
      <c r="J26" s="177"/>
      <c r="K26" s="177"/>
      <c r="L26" s="177"/>
      <c r="M26" s="177"/>
      <c r="N26" s="177"/>
      <c r="O26" s="177"/>
      <c r="P26" s="177"/>
      <c r="Q26" s="177"/>
      <c r="R26" s="177"/>
      <c r="S26" s="177"/>
      <c r="T26" s="177"/>
      <c r="U26" s="177"/>
      <c r="V26" s="177">
        <v>13</v>
      </c>
      <c r="W26" s="177">
        <v>13</v>
      </c>
      <c r="X26" s="177">
        <v>13</v>
      </c>
      <c r="Y26" s="177">
        <v>13</v>
      </c>
      <c r="Z26" s="177">
        <v>7</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c r="AW26" s="177"/>
      <c r="AX26" s="177"/>
      <c r="AY26" s="177"/>
      <c r="AZ26" s="177"/>
      <c r="BA26" s="677">
        <v>86849</v>
      </c>
      <c r="BB26" s="677">
        <v>86849</v>
      </c>
      <c r="BC26" s="677">
        <v>86849</v>
      </c>
      <c r="BD26" s="677">
        <v>86432</v>
      </c>
      <c r="BE26" s="677">
        <v>47616</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274">
        <v>0</v>
      </c>
      <c r="CA26" s="167"/>
    </row>
    <row r="27" spans="2:79" s="17" customFormat="1" ht="15.6">
      <c r="B27" s="272">
        <v>4</v>
      </c>
      <c r="C27" s="177"/>
      <c r="D27" s="177" t="s">
        <v>669</v>
      </c>
      <c r="E27" s="275"/>
      <c r="F27" s="177"/>
      <c r="G27" s="177"/>
      <c r="H27" s="177"/>
      <c r="I27" s="177"/>
      <c r="J27" s="177"/>
      <c r="K27" s="177"/>
      <c r="L27" s="177"/>
      <c r="M27" s="177"/>
      <c r="N27" s="177"/>
      <c r="O27" s="177"/>
      <c r="P27" s="177"/>
      <c r="Q27" s="177"/>
      <c r="R27" s="177"/>
      <c r="S27" s="177"/>
      <c r="T27" s="177"/>
      <c r="U27" s="177"/>
      <c r="V27" s="177">
        <v>783</v>
      </c>
      <c r="W27" s="177">
        <v>783</v>
      </c>
      <c r="X27" s="177">
        <v>783</v>
      </c>
      <c r="Y27" s="177">
        <v>783</v>
      </c>
      <c r="Z27" s="177">
        <v>783</v>
      </c>
      <c r="AA27" s="177">
        <v>783</v>
      </c>
      <c r="AB27" s="177">
        <v>783</v>
      </c>
      <c r="AC27" s="177">
        <v>783</v>
      </c>
      <c r="AD27" s="177">
        <v>783</v>
      </c>
      <c r="AE27" s="177">
        <v>783</v>
      </c>
      <c r="AF27" s="177">
        <v>783</v>
      </c>
      <c r="AG27" s="177">
        <v>783</v>
      </c>
      <c r="AH27" s="177">
        <v>783</v>
      </c>
      <c r="AI27" s="177">
        <v>783</v>
      </c>
      <c r="AJ27" s="177">
        <v>783</v>
      </c>
      <c r="AK27" s="177">
        <v>783</v>
      </c>
      <c r="AL27" s="177">
        <v>783</v>
      </c>
      <c r="AM27" s="177">
        <v>783</v>
      </c>
      <c r="AN27" s="177">
        <v>696</v>
      </c>
      <c r="AO27" s="177">
        <v>0</v>
      </c>
      <c r="AP27" s="177">
        <v>0</v>
      </c>
      <c r="AQ27" s="177">
        <v>0</v>
      </c>
      <c r="AR27" s="177">
        <v>0</v>
      </c>
      <c r="AS27" s="177">
        <v>0</v>
      </c>
      <c r="AT27" s="177">
        <v>0</v>
      </c>
      <c r="AU27" s="177">
        <v>0</v>
      </c>
      <c r="AV27" s="177"/>
      <c r="AW27" s="177"/>
      <c r="AX27" s="177"/>
      <c r="AY27" s="177"/>
      <c r="AZ27" s="177"/>
      <c r="BA27" s="677">
        <v>1477035</v>
      </c>
      <c r="BB27" s="677">
        <v>1477035</v>
      </c>
      <c r="BC27" s="677">
        <v>1477035</v>
      </c>
      <c r="BD27" s="677">
        <v>1477035</v>
      </c>
      <c r="BE27" s="677">
        <v>1477035</v>
      </c>
      <c r="BF27" s="677">
        <v>1477035</v>
      </c>
      <c r="BG27" s="677">
        <v>1477035</v>
      </c>
      <c r="BH27" s="677">
        <v>1477035</v>
      </c>
      <c r="BI27" s="677">
        <v>1477035</v>
      </c>
      <c r="BJ27" s="677">
        <v>1477035</v>
      </c>
      <c r="BK27" s="677">
        <v>1477035</v>
      </c>
      <c r="BL27" s="677">
        <v>1477035</v>
      </c>
      <c r="BM27" s="677">
        <v>1477035</v>
      </c>
      <c r="BN27" s="677">
        <v>1477035</v>
      </c>
      <c r="BO27" s="677">
        <v>1477035</v>
      </c>
      <c r="BP27" s="677">
        <v>1477035</v>
      </c>
      <c r="BQ27" s="677">
        <v>1477035</v>
      </c>
      <c r="BR27" s="677">
        <v>1477035</v>
      </c>
      <c r="BS27" s="677">
        <v>1399353</v>
      </c>
      <c r="BT27" s="177">
        <v>0</v>
      </c>
      <c r="BU27" s="177">
        <v>0</v>
      </c>
      <c r="BV27" s="177">
        <v>0</v>
      </c>
      <c r="BW27" s="177">
        <v>0</v>
      </c>
      <c r="BX27" s="177">
        <v>0</v>
      </c>
      <c r="BY27" s="177">
        <v>0</v>
      </c>
      <c r="BZ27" s="274">
        <v>0</v>
      </c>
      <c r="CA27" s="167"/>
    </row>
    <row r="28" spans="2:79" s="17" customFormat="1" ht="15.6">
      <c r="B28" s="272">
        <v>5</v>
      </c>
      <c r="C28" s="177"/>
      <c r="D28" s="177" t="s">
        <v>99</v>
      </c>
      <c r="E28" s="177"/>
      <c r="F28" s="177"/>
      <c r="G28" s="177"/>
      <c r="H28" s="177"/>
      <c r="I28" s="177"/>
      <c r="J28" s="177"/>
      <c r="K28" s="177"/>
      <c r="L28" s="177"/>
      <c r="M28" s="177"/>
      <c r="N28" s="177"/>
      <c r="O28" s="177"/>
      <c r="P28" s="177"/>
      <c r="Q28" s="177"/>
      <c r="R28" s="177"/>
      <c r="S28" s="177"/>
      <c r="T28" s="177"/>
      <c r="U28" s="177"/>
      <c r="V28" s="177">
        <v>62</v>
      </c>
      <c r="W28" s="177">
        <v>62</v>
      </c>
      <c r="X28" s="177">
        <v>62</v>
      </c>
      <c r="Y28" s="177">
        <v>62</v>
      </c>
      <c r="Z28" s="177">
        <v>62</v>
      </c>
      <c r="AA28" s="177">
        <v>62</v>
      </c>
      <c r="AB28" s="177">
        <v>62</v>
      </c>
      <c r="AC28" s="177">
        <v>62</v>
      </c>
      <c r="AD28" s="177">
        <v>62</v>
      </c>
      <c r="AE28" s="177">
        <v>62</v>
      </c>
      <c r="AF28" s="177">
        <v>62</v>
      </c>
      <c r="AG28" s="177">
        <v>62</v>
      </c>
      <c r="AH28" s="177">
        <v>62</v>
      </c>
      <c r="AI28" s="177">
        <v>62</v>
      </c>
      <c r="AJ28" s="177">
        <v>62</v>
      </c>
      <c r="AK28" s="177">
        <v>62</v>
      </c>
      <c r="AL28" s="177">
        <v>62</v>
      </c>
      <c r="AM28" s="177">
        <v>62</v>
      </c>
      <c r="AN28" s="177">
        <v>62</v>
      </c>
      <c r="AO28" s="177">
        <v>62</v>
      </c>
      <c r="AP28" s="177">
        <v>57</v>
      </c>
      <c r="AQ28" s="177">
        <v>57</v>
      </c>
      <c r="AR28" s="177">
        <v>57</v>
      </c>
      <c r="AS28" s="177">
        <v>0</v>
      </c>
      <c r="AT28" s="177">
        <v>0</v>
      </c>
      <c r="AU28" s="177">
        <v>0</v>
      </c>
      <c r="AV28" s="177"/>
      <c r="AW28" s="177"/>
      <c r="AX28" s="177"/>
      <c r="AY28" s="177"/>
      <c r="AZ28" s="177"/>
      <c r="BA28" s="677">
        <v>219469</v>
      </c>
      <c r="BB28" s="677">
        <v>219469</v>
      </c>
      <c r="BC28" s="677">
        <v>219469</v>
      </c>
      <c r="BD28" s="677">
        <v>219469</v>
      </c>
      <c r="BE28" s="677">
        <v>219469</v>
      </c>
      <c r="BF28" s="677">
        <v>219469</v>
      </c>
      <c r="BG28" s="677">
        <v>219469</v>
      </c>
      <c r="BH28" s="677">
        <v>219469</v>
      </c>
      <c r="BI28" s="677">
        <v>219469</v>
      </c>
      <c r="BJ28" s="677">
        <v>219469</v>
      </c>
      <c r="BK28" s="677">
        <v>219469</v>
      </c>
      <c r="BL28" s="677">
        <v>219469</v>
      </c>
      <c r="BM28" s="677">
        <v>219469</v>
      </c>
      <c r="BN28" s="677">
        <v>219469</v>
      </c>
      <c r="BO28" s="677">
        <v>219469</v>
      </c>
      <c r="BP28" s="677">
        <v>219469</v>
      </c>
      <c r="BQ28" s="677">
        <v>219469</v>
      </c>
      <c r="BR28" s="677">
        <v>219469</v>
      </c>
      <c r="BS28" s="677">
        <v>219469</v>
      </c>
      <c r="BT28" s="677">
        <v>219469</v>
      </c>
      <c r="BU28" s="677">
        <v>143902</v>
      </c>
      <c r="BV28" s="677">
        <v>143902</v>
      </c>
      <c r="BW28" s="677">
        <v>143902</v>
      </c>
      <c r="BX28" s="177">
        <v>0</v>
      </c>
      <c r="BY28" s="177">
        <v>0</v>
      </c>
      <c r="BZ28" s="274">
        <v>0</v>
      </c>
      <c r="CA28" s="167"/>
    </row>
    <row r="29" spans="2:79" s="17" customFormat="1" ht="15.6">
      <c r="B29" s="272">
        <v>6</v>
      </c>
      <c r="C29" s="177"/>
      <c r="D29" s="177" t="s">
        <v>100</v>
      </c>
      <c r="E29" s="177"/>
      <c r="F29" s="177"/>
      <c r="G29" s="177"/>
      <c r="H29" s="177"/>
      <c r="I29" s="177"/>
      <c r="J29" s="177"/>
      <c r="K29" s="177"/>
      <c r="L29" s="177"/>
      <c r="M29" s="177"/>
      <c r="N29" s="177"/>
      <c r="O29" s="177"/>
      <c r="P29" s="177"/>
      <c r="Q29" s="177"/>
      <c r="R29" s="177"/>
      <c r="S29" s="177"/>
      <c r="T29" s="177"/>
      <c r="U29" s="177"/>
      <c r="V29" s="177">
        <v>106</v>
      </c>
      <c r="W29" s="177">
        <v>106</v>
      </c>
      <c r="X29" s="177">
        <v>106</v>
      </c>
      <c r="Y29" s="177">
        <v>106</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c r="AW29" s="177"/>
      <c r="AX29" s="177"/>
      <c r="AY29" s="177"/>
      <c r="AZ29" s="177"/>
      <c r="BA29" s="677">
        <v>499499</v>
      </c>
      <c r="BB29" s="677">
        <v>499499</v>
      </c>
      <c r="BC29" s="677">
        <v>499499</v>
      </c>
      <c r="BD29" s="677">
        <v>499499</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274">
        <v>0</v>
      </c>
      <c r="CA29" s="167"/>
    </row>
    <row r="30" spans="2:79" s="17" customFormat="1" ht="15.6">
      <c r="B30" s="272">
        <v>7</v>
      </c>
      <c r="C30" s="177"/>
      <c r="D30" s="177" t="s">
        <v>101</v>
      </c>
      <c r="E30" s="177"/>
      <c r="F30" s="177"/>
      <c r="G30" s="177"/>
      <c r="H30" s="177"/>
      <c r="I30" s="177"/>
      <c r="J30" s="177"/>
      <c r="K30" s="177"/>
      <c r="L30" s="177"/>
      <c r="M30" s="177"/>
      <c r="N30" s="177"/>
      <c r="O30" s="177"/>
      <c r="P30" s="177"/>
      <c r="Q30" s="177"/>
      <c r="R30" s="177"/>
      <c r="S30" s="177"/>
      <c r="T30" s="177"/>
      <c r="U30" s="177"/>
      <c r="V30" s="677">
        <v>2370</v>
      </c>
      <c r="W30" s="677">
        <v>2370</v>
      </c>
      <c r="X30" s="677">
        <v>2330</v>
      </c>
      <c r="Y30" s="677">
        <v>2330</v>
      </c>
      <c r="Z30" s="677">
        <v>2330</v>
      </c>
      <c r="AA30" s="677">
        <v>2324</v>
      </c>
      <c r="AB30" s="677">
        <v>2246</v>
      </c>
      <c r="AC30" s="677">
        <v>2246</v>
      </c>
      <c r="AD30" s="677">
        <v>2190</v>
      </c>
      <c r="AE30" s="677">
        <v>1936</v>
      </c>
      <c r="AF30" s="677">
        <v>1245</v>
      </c>
      <c r="AG30" s="677">
        <v>1194</v>
      </c>
      <c r="AH30" s="177">
        <v>970</v>
      </c>
      <c r="AI30" s="177">
        <v>795</v>
      </c>
      <c r="AJ30" s="177">
        <v>795</v>
      </c>
      <c r="AK30" s="177">
        <v>624</v>
      </c>
      <c r="AL30" s="177">
        <v>336</v>
      </c>
      <c r="AM30" s="177">
        <v>336</v>
      </c>
      <c r="AN30" s="177">
        <v>336</v>
      </c>
      <c r="AO30" s="177">
        <v>336</v>
      </c>
      <c r="AP30" s="177">
        <v>0</v>
      </c>
      <c r="AQ30" s="177">
        <v>0</v>
      </c>
      <c r="AR30" s="177">
        <v>0</v>
      </c>
      <c r="AS30" s="177">
        <v>0</v>
      </c>
      <c r="AT30" s="177">
        <v>0</v>
      </c>
      <c r="AU30" s="177">
        <v>0</v>
      </c>
      <c r="AV30" s="177"/>
      <c r="AW30" s="177"/>
      <c r="AX30" s="177"/>
      <c r="AY30" s="177"/>
      <c r="AZ30" s="177"/>
      <c r="BA30" s="677">
        <v>25824643</v>
      </c>
      <c r="BB30" s="677">
        <v>25824643</v>
      </c>
      <c r="BC30" s="677">
        <v>25697363</v>
      </c>
      <c r="BD30" s="677">
        <v>25696945</v>
      </c>
      <c r="BE30" s="677">
        <v>25696945</v>
      </c>
      <c r="BF30" s="677">
        <v>25676804</v>
      </c>
      <c r="BG30" s="677">
        <v>25138822</v>
      </c>
      <c r="BH30" s="677">
        <v>25138822</v>
      </c>
      <c r="BI30" s="677">
        <v>24860563</v>
      </c>
      <c r="BJ30" s="677">
        <v>23036754</v>
      </c>
      <c r="BK30" s="677">
        <v>18023880</v>
      </c>
      <c r="BL30" s="677">
        <v>17534117</v>
      </c>
      <c r="BM30" s="677">
        <v>4990062</v>
      </c>
      <c r="BN30" s="677">
        <v>4433065</v>
      </c>
      <c r="BO30" s="677">
        <v>4433065</v>
      </c>
      <c r="BP30" s="677">
        <v>3096171</v>
      </c>
      <c r="BQ30" s="677">
        <v>972236</v>
      </c>
      <c r="BR30" s="677">
        <v>972236</v>
      </c>
      <c r="BS30" s="677">
        <v>972236</v>
      </c>
      <c r="BT30" s="677">
        <v>972236</v>
      </c>
      <c r="BU30" s="177">
        <v>0</v>
      </c>
      <c r="BV30" s="177">
        <v>0</v>
      </c>
      <c r="BW30" s="177">
        <v>0</v>
      </c>
      <c r="BX30" s="177">
        <v>0</v>
      </c>
      <c r="BY30" s="177">
        <v>0</v>
      </c>
      <c r="BZ30" s="274">
        <v>0</v>
      </c>
      <c r="CA30" s="167"/>
    </row>
    <row r="31" spans="2:79" s="17" customFormat="1" ht="15.6">
      <c r="B31" s="272">
        <v>8</v>
      </c>
      <c r="C31" s="177"/>
      <c r="D31" s="177" t="s">
        <v>102</v>
      </c>
      <c r="E31" s="177"/>
      <c r="F31" s="177"/>
      <c r="G31" s="177"/>
      <c r="H31" s="177"/>
      <c r="I31" s="177"/>
      <c r="J31" s="177"/>
      <c r="K31" s="177"/>
      <c r="L31" s="177"/>
      <c r="M31" s="177"/>
      <c r="N31" s="177"/>
      <c r="O31" s="177"/>
      <c r="P31" s="177"/>
      <c r="Q31" s="177"/>
      <c r="R31" s="177"/>
      <c r="S31" s="177"/>
      <c r="T31" s="177"/>
      <c r="U31" s="177"/>
      <c r="V31" s="677">
        <v>1178</v>
      </c>
      <c r="W31" s="677">
        <v>1019</v>
      </c>
      <c r="X31" s="177">
        <v>734</v>
      </c>
      <c r="Y31" s="177">
        <v>733</v>
      </c>
      <c r="Z31" s="177">
        <v>733</v>
      </c>
      <c r="AA31" s="177">
        <v>733</v>
      </c>
      <c r="AB31" s="177">
        <v>733</v>
      </c>
      <c r="AC31" s="177">
        <v>733</v>
      </c>
      <c r="AD31" s="177">
        <v>733</v>
      </c>
      <c r="AE31" s="177">
        <v>733</v>
      </c>
      <c r="AF31" s="177">
        <v>720</v>
      </c>
      <c r="AG31" s="177">
        <v>223</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c r="AW31" s="177"/>
      <c r="AX31" s="177"/>
      <c r="AY31" s="177"/>
      <c r="AZ31" s="177"/>
      <c r="BA31" s="677">
        <v>4901161</v>
      </c>
      <c r="BB31" s="677">
        <v>4211758</v>
      </c>
      <c r="BC31" s="677">
        <v>3148129</v>
      </c>
      <c r="BD31" s="677">
        <v>3146287</v>
      </c>
      <c r="BE31" s="677">
        <v>3146287</v>
      </c>
      <c r="BF31" s="677">
        <v>3146287</v>
      </c>
      <c r="BG31" s="677">
        <v>3146287</v>
      </c>
      <c r="BH31" s="677">
        <v>3146287</v>
      </c>
      <c r="BI31" s="677">
        <v>3146287</v>
      </c>
      <c r="BJ31" s="677">
        <v>3146287</v>
      </c>
      <c r="BK31" s="677">
        <v>3000236</v>
      </c>
      <c r="BL31" s="677">
        <v>829290</v>
      </c>
      <c r="BM31" s="177">
        <v>0</v>
      </c>
      <c r="BN31" s="177">
        <v>0</v>
      </c>
      <c r="BO31" s="177">
        <v>0</v>
      </c>
      <c r="BP31" s="177">
        <v>0</v>
      </c>
      <c r="BQ31" s="177">
        <v>0</v>
      </c>
      <c r="BR31" s="177">
        <v>0</v>
      </c>
      <c r="BS31" s="177">
        <v>0</v>
      </c>
      <c r="BT31" s="177">
        <v>0</v>
      </c>
      <c r="BU31" s="177">
        <v>0</v>
      </c>
      <c r="BV31" s="177">
        <v>0</v>
      </c>
      <c r="BW31" s="177">
        <v>0</v>
      </c>
      <c r="BX31" s="177">
        <v>0</v>
      </c>
      <c r="BY31" s="177">
        <v>0</v>
      </c>
      <c r="BZ31" s="274">
        <v>0</v>
      </c>
      <c r="CA31" s="167"/>
    </row>
    <row r="32" spans="2:79" s="17" customFormat="1" ht="15.6">
      <c r="B32" s="272">
        <v>9</v>
      </c>
      <c r="C32" s="177"/>
      <c r="D32" s="177" t="s">
        <v>103</v>
      </c>
      <c r="E32" s="177"/>
      <c r="F32" s="177"/>
      <c r="G32" s="177"/>
      <c r="H32" s="177"/>
      <c r="I32" s="177"/>
      <c r="J32" s="177"/>
      <c r="K32" s="177"/>
      <c r="L32" s="177"/>
      <c r="M32" s="177"/>
      <c r="N32" s="177"/>
      <c r="O32" s="177"/>
      <c r="P32" s="177"/>
      <c r="Q32" s="177"/>
      <c r="R32" s="177"/>
      <c r="S32" s="177"/>
      <c r="T32" s="177"/>
      <c r="U32" s="177"/>
      <c r="V32" s="177">
        <v>39</v>
      </c>
      <c r="W32" s="177">
        <v>39</v>
      </c>
      <c r="X32" s="177">
        <v>39</v>
      </c>
      <c r="Y32" s="177">
        <v>39</v>
      </c>
      <c r="Z32" s="177">
        <v>39</v>
      </c>
      <c r="AA32" s="177">
        <v>39</v>
      </c>
      <c r="AB32" s="177">
        <v>39</v>
      </c>
      <c r="AC32" s="177">
        <v>39</v>
      </c>
      <c r="AD32" s="177">
        <v>39</v>
      </c>
      <c r="AE32" s="177">
        <v>39</v>
      </c>
      <c r="AF32" s="177">
        <v>39</v>
      </c>
      <c r="AG32" s="177">
        <v>39</v>
      </c>
      <c r="AH32" s="177">
        <v>39</v>
      </c>
      <c r="AI32" s="177">
        <v>39</v>
      </c>
      <c r="AJ32" s="177">
        <v>32</v>
      </c>
      <c r="AK32" s="177">
        <v>0</v>
      </c>
      <c r="AL32" s="177">
        <v>0</v>
      </c>
      <c r="AM32" s="177">
        <v>0</v>
      </c>
      <c r="AN32" s="177">
        <v>0</v>
      </c>
      <c r="AO32" s="177">
        <v>0</v>
      </c>
      <c r="AP32" s="177">
        <v>0</v>
      </c>
      <c r="AQ32" s="177">
        <v>0</v>
      </c>
      <c r="AR32" s="177">
        <v>0</v>
      </c>
      <c r="AS32" s="177">
        <v>0</v>
      </c>
      <c r="AT32" s="177">
        <v>0</v>
      </c>
      <c r="AU32" s="177">
        <v>0</v>
      </c>
      <c r="AV32" s="177"/>
      <c r="AW32" s="177"/>
      <c r="AX32" s="177"/>
      <c r="AY32" s="177"/>
      <c r="AZ32" s="177"/>
      <c r="BA32" s="677">
        <v>58323</v>
      </c>
      <c r="BB32" s="677">
        <v>58323</v>
      </c>
      <c r="BC32" s="677">
        <v>58323</v>
      </c>
      <c r="BD32" s="677">
        <v>58323</v>
      </c>
      <c r="BE32" s="677">
        <v>58323</v>
      </c>
      <c r="BF32" s="677">
        <v>58323</v>
      </c>
      <c r="BG32" s="677">
        <v>58323</v>
      </c>
      <c r="BH32" s="677">
        <v>58323</v>
      </c>
      <c r="BI32" s="677">
        <v>58323</v>
      </c>
      <c r="BJ32" s="677">
        <v>58323</v>
      </c>
      <c r="BK32" s="677">
        <v>58323</v>
      </c>
      <c r="BL32" s="677">
        <v>58323</v>
      </c>
      <c r="BM32" s="677">
        <v>58323</v>
      </c>
      <c r="BN32" s="677">
        <v>58323</v>
      </c>
      <c r="BO32" s="677">
        <v>29414</v>
      </c>
      <c r="BP32" s="177">
        <v>0</v>
      </c>
      <c r="BQ32" s="177">
        <v>0</v>
      </c>
      <c r="BR32" s="177">
        <v>0</v>
      </c>
      <c r="BS32" s="177">
        <v>0</v>
      </c>
      <c r="BT32" s="177">
        <v>0</v>
      </c>
      <c r="BU32" s="177">
        <v>0</v>
      </c>
      <c r="BV32" s="177">
        <v>0</v>
      </c>
      <c r="BW32" s="177">
        <v>0</v>
      </c>
      <c r="BX32" s="177">
        <v>0</v>
      </c>
      <c r="BY32" s="177">
        <v>0</v>
      </c>
      <c r="BZ32" s="274">
        <v>0</v>
      </c>
      <c r="CA32" s="167"/>
    </row>
    <row r="33" spans="2:79" s="17" customFormat="1" ht="15.6">
      <c r="B33" s="272">
        <v>10</v>
      </c>
      <c r="C33" s="177"/>
      <c r="D33" s="177" t="s">
        <v>104</v>
      </c>
      <c r="E33" s="177"/>
      <c r="F33" s="177"/>
      <c r="G33" s="177"/>
      <c r="H33" s="177"/>
      <c r="I33" s="177"/>
      <c r="J33" s="177"/>
      <c r="K33" s="177"/>
      <c r="L33" s="177"/>
      <c r="M33" s="177"/>
      <c r="N33" s="177"/>
      <c r="O33" s="177"/>
      <c r="P33" s="177"/>
      <c r="Q33" s="177"/>
      <c r="R33" s="177"/>
      <c r="S33" s="177"/>
      <c r="T33" s="177"/>
      <c r="U33" s="177"/>
      <c r="V33" s="177">
        <v>250</v>
      </c>
      <c r="W33" s="177">
        <v>250</v>
      </c>
      <c r="X33" s="177">
        <v>250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c r="AW33" s="177"/>
      <c r="AX33" s="177"/>
      <c r="AY33" s="177"/>
      <c r="AZ33" s="177"/>
      <c r="BA33" s="677">
        <v>596676</v>
      </c>
      <c r="BB33" s="677">
        <v>596676</v>
      </c>
      <c r="BC33" s="677">
        <v>596676</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274">
        <v>0</v>
      </c>
      <c r="CA33" s="167"/>
    </row>
    <row r="34" spans="2:79" s="17" customFormat="1" ht="15.6">
      <c r="B34" s="272">
        <v>11</v>
      </c>
      <c r="C34" s="177"/>
      <c r="D34" s="177" t="s">
        <v>105</v>
      </c>
      <c r="E34" s="177"/>
      <c r="F34" s="177"/>
      <c r="G34" s="177"/>
      <c r="H34" s="177"/>
      <c r="I34" s="177"/>
      <c r="J34" s="177"/>
      <c r="K34" s="177"/>
      <c r="L34" s="177"/>
      <c r="M34" s="177"/>
      <c r="N34" s="177"/>
      <c r="O34" s="177"/>
      <c r="P34" s="177"/>
      <c r="Q34" s="177"/>
      <c r="R34" s="177"/>
      <c r="S34" s="177"/>
      <c r="T34" s="177"/>
      <c r="U34" s="177"/>
      <c r="V34" s="677">
        <v>3348</v>
      </c>
      <c r="W34" s="677">
        <v>3348</v>
      </c>
      <c r="X34" s="677">
        <v>3348</v>
      </c>
      <c r="Y34" s="677">
        <v>3348</v>
      </c>
      <c r="Z34" s="677">
        <v>3348</v>
      </c>
      <c r="AA34" s="677">
        <v>3348</v>
      </c>
      <c r="AB34" s="677">
        <v>3348</v>
      </c>
      <c r="AC34" s="677">
        <v>3348</v>
      </c>
      <c r="AD34" s="677">
        <v>3348</v>
      </c>
      <c r="AE34" s="677">
        <v>3348</v>
      </c>
      <c r="AF34" s="177">
        <v>157</v>
      </c>
      <c r="AG34" s="177">
        <v>157</v>
      </c>
      <c r="AH34" s="177">
        <v>157</v>
      </c>
      <c r="AI34" s="177">
        <v>157</v>
      </c>
      <c r="AJ34" s="177">
        <v>157</v>
      </c>
      <c r="AK34" s="177">
        <v>0</v>
      </c>
      <c r="AL34" s="177">
        <v>0</v>
      </c>
      <c r="AM34" s="177">
        <v>0</v>
      </c>
      <c r="AN34" s="177">
        <v>0</v>
      </c>
      <c r="AO34" s="177">
        <v>0</v>
      </c>
      <c r="AP34" s="177">
        <v>0</v>
      </c>
      <c r="AQ34" s="177">
        <v>0</v>
      </c>
      <c r="AR34" s="177">
        <v>0</v>
      </c>
      <c r="AS34" s="177">
        <v>0</v>
      </c>
      <c r="AT34" s="177">
        <v>0</v>
      </c>
      <c r="AU34" s="177">
        <v>0</v>
      </c>
      <c r="AV34" s="177"/>
      <c r="AW34" s="177"/>
      <c r="AX34" s="177"/>
      <c r="AY34" s="177"/>
      <c r="AZ34" s="177"/>
      <c r="BA34" s="677">
        <v>29092220</v>
      </c>
      <c r="BB34" s="677">
        <v>29092220</v>
      </c>
      <c r="BC34" s="677">
        <v>29092220</v>
      </c>
      <c r="BD34" s="677">
        <v>29092220</v>
      </c>
      <c r="BE34" s="677">
        <v>29092220</v>
      </c>
      <c r="BF34" s="677">
        <v>29092220</v>
      </c>
      <c r="BG34" s="677">
        <v>29092220</v>
      </c>
      <c r="BH34" s="677">
        <v>29092220</v>
      </c>
      <c r="BI34" s="677">
        <v>29092220</v>
      </c>
      <c r="BJ34" s="677">
        <v>29092220</v>
      </c>
      <c r="BK34" s="677">
        <v>1377500</v>
      </c>
      <c r="BL34" s="677">
        <v>1377500</v>
      </c>
      <c r="BM34" s="677">
        <v>1377500</v>
      </c>
      <c r="BN34" s="677">
        <v>1377500</v>
      </c>
      <c r="BO34" s="677">
        <v>1377500</v>
      </c>
      <c r="BP34" s="177">
        <v>0</v>
      </c>
      <c r="BQ34" s="177">
        <v>0</v>
      </c>
      <c r="BR34" s="177">
        <v>0</v>
      </c>
      <c r="BS34" s="177">
        <v>0</v>
      </c>
      <c r="BT34" s="177">
        <v>0</v>
      </c>
      <c r="BU34" s="177">
        <v>0</v>
      </c>
      <c r="BV34" s="177">
        <v>0</v>
      </c>
      <c r="BW34" s="177">
        <v>0</v>
      </c>
      <c r="BX34" s="177">
        <v>0</v>
      </c>
      <c r="BY34" s="177">
        <v>0</v>
      </c>
      <c r="BZ34" s="274">
        <v>0</v>
      </c>
      <c r="CA34" s="167"/>
    </row>
    <row r="35" spans="2:79" s="17" customFormat="1" ht="15.6">
      <c r="B35" s="272">
        <v>12</v>
      </c>
      <c r="C35" s="177"/>
      <c r="D35" s="177" t="s">
        <v>107</v>
      </c>
      <c r="E35" s="177"/>
      <c r="F35" s="177"/>
      <c r="G35" s="177"/>
      <c r="H35" s="177"/>
      <c r="I35" s="177"/>
      <c r="J35" s="177"/>
      <c r="K35" s="177"/>
      <c r="L35" s="177"/>
      <c r="M35" s="177"/>
      <c r="N35" s="177"/>
      <c r="O35" s="177"/>
      <c r="P35" s="177"/>
      <c r="Q35" s="177"/>
      <c r="R35" s="177"/>
      <c r="S35" s="177"/>
      <c r="T35" s="177"/>
      <c r="U35" s="177"/>
      <c r="V35" s="177">
        <v>116</v>
      </c>
      <c r="W35" s="177">
        <v>116</v>
      </c>
      <c r="X35" s="177">
        <v>116</v>
      </c>
      <c r="Y35" s="177">
        <v>116</v>
      </c>
      <c r="Z35" s="177">
        <v>116</v>
      </c>
      <c r="AA35" s="177">
        <v>103</v>
      </c>
      <c r="AB35" s="177">
        <v>103</v>
      </c>
      <c r="AC35" s="177">
        <v>103</v>
      </c>
      <c r="AD35" s="177">
        <v>100</v>
      </c>
      <c r="AE35" s="177">
        <v>92</v>
      </c>
      <c r="AF35" s="177">
        <v>65</v>
      </c>
      <c r="AG35" s="177">
        <v>12</v>
      </c>
      <c r="AH35" s="177">
        <v>0</v>
      </c>
      <c r="AI35" s="177">
        <v>0</v>
      </c>
      <c r="AJ35" s="177">
        <v>0</v>
      </c>
      <c r="AK35" s="177">
        <v>0</v>
      </c>
      <c r="AL35" s="177">
        <v>0</v>
      </c>
      <c r="AM35" s="177">
        <v>0</v>
      </c>
      <c r="AN35" s="177">
        <v>0</v>
      </c>
      <c r="AO35" s="177">
        <v>0</v>
      </c>
      <c r="AP35" s="177">
        <v>0</v>
      </c>
      <c r="AQ35" s="177">
        <v>0</v>
      </c>
      <c r="AR35" s="177">
        <v>0</v>
      </c>
      <c r="AS35" s="177">
        <v>0</v>
      </c>
      <c r="AT35" s="177">
        <v>0</v>
      </c>
      <c r="AU35" s="177">
        <v>0</v>
      </c>
      <c r="AV35" s="177"/>
      <c r="AW35" s="177"/>
      <c r="AX35" s="177"/>
      <c r="AY35" s="177"/>
      <c r="AZ35" s="177"/>
      <c r="BA35" s="677">
        <v>1382502</v>
      </c>
      <c r="BB35" s="677">
        <v>1382502</v>
      </c>
      <c r="BC35" s="677">
        <v>1382502</v>
      </c>
      <c r="BD35" s="677">
        <v>1382502</v>
      </c>
      <c r="BE35" s="677">
        <v>1358635</v>
      </c>
      <c r="BF35" s="677">
        <v>1320160</v>
      </c>
      <c r="BG35" s="677">
        <v>1320160</v>
      </c>
      <c r="BH35" s="677">
        <v>1312773</v>
      </c>
      <c r="BI35" s="677">
        <v>1299574</v>
      </c>
      <c r="BJ35" s="677">
        <v>528341</v>
      </c>
      <c r="BK35" s="677">
        <v>442298</v>
      </c>
      <c r="BL35" s="677">
        <v>80814</v>
      </c>
      <c r="BM35" s="677">
        <v>2948</v>
      </c>
      <c r="BN35" s="677">
        <v>2948</v>
      </c>
      <c r="BO35" s="677">
        <v>2948</v>
      </c>
      <c r="BP35" s="177">
        <v>0</v>
      </c>
      <c r="BQ35" s="177">
        <v>0</v>
      </c>
      <c r="BR35" s="177">
        <v>0</v>
      </c>
      <c r="BS35" s="177">
        <v>0</v>
      </c>
      <c r="BT35" s="177">
        <v>0</v>
      </c>
      <c r="BU35" s="177">
        <v>0</v>
      </c>
      <c r="BV35" s="177">
        <v>0</v>
      </c>
      <c r="BW35" s="177">
        <v>0</v>
      </c>
      <c r="BX35" s="177">
        <v>0</v>
      </c>
      <c r="BY35" s="177">
        <v>0</v>
      </c>
      <c r="BZ35" s="274">
        <v>0</v>
      </c>
      <c r="CA35" s="167"/>
    </row>
    <row r="36" spans="2:79" s="17" customFormat="1" ht="15.6">
      <c r="B36" s="272">
        <v>13</v>
      </c>
      <c r="C36" s="177"/>
      <c r="D36" s="177" t="s">
        <v>106</v>
      </c>
      <c r="E36" s="177"/>
      <c r="F36" s="177"/>
      <c r="G36" s="177"/>
      <c r="H36" s="177"/>
      <c r="I36" s="177"/>
      <c r="J36" s="177"/>
      <c r="K36" s="177"/>
      <c r="L36" s="177"/>
      <c r="M36" s="177"/>
      <c r="N36" s="177"/>
      <c r="O36" s="177"/>
      <c r="P36" s="177"/>
      <c r="Q36" s="177"/>
      <c r="R36" s="177"/>
      <c r="S36" s="177"/>
      <c r="T36" s="177"/>
      <c r="U36" s="177"/>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177">
        <v>0</v>
      </c>
      <c r="AV36" s="177"/>
      <c r="AW36" s="177"/>
      <c r="AX36" s="177"/>
      <c r="AY36" s="177"/>
      <c r="AZ36" s="177"/>
      <c r="BA36" s="177">
        <v>0</v>
      </c>
      <c r="BB36" s="177">
        <v>0</v>
      </c>
      <c r="BC36" s="177">
        <v>0</v>
      </c>
      <c r="BD36" s="177">
        <v>0</v>
      </c>
      <c r="BE36" s="177">
        <v>0</v>
      </c>
      <c r="BF36" s="177">
        <v>0</v>
      </c>
      <c r="BG36" s="177">
        <v>0</v>
      </c>
      <c r="BH36" s="177">
        <v>0</v>
      </c>
      <c r="BI36" s="177">
        <v>0</v>
      </c>
      <c r="BJ36" s="177">
        <v>0</v>
      </c>
      <c r="BK36" s="177">
        <v>0</v>
      </c>
      <c r="BL36" s="177">
        <v>0</v>
      </c>
      <c r="BM36" s="177">
        <v>0</v>
      </c>
      <c r="BN36" s="177">
        <v>0</v>
      </c>
      <c r="BO36" s="177">
        <v>0</v>
      </c>
      <c r="BP36" s="177">
        <v>0</v>
      </c>
      <c r="BQ36" s="177">
        <v>0</v>
      </c>
      <c r="BR36" s="177">
        <v>0</v>
      </c>
      <c r="BS36" s="177">
        <v>0</v>
      </c>
      <c r="BT36" s="177">
        <v>0</v>
      </c>
      <c r="BU36" s="177">
        <v>0</v>
      </c>
      <c r="BV36" s="177">
        <v>0</v>
      </c>
      <c r="BW36" s="177">
        <v>0</v>
      </c>
      <c r="BX36" s="177">
        <v>0</v>
      </c>
      <c r="BY36" s="177">
        <v>0</v>
      </c>
      <c r="BZ36" s="274">
        <v>0</v>
      </c>
      <c r="CA36" s="167"/>
    </row>
    <row r="37" spans="2:79" s="17" customFormat="1" ht="15.6">
      <c r="B37" s="272">
        <v>14</v>
      </c>
      <c r="C37" s="177"/>
      <c r="D37" s="177" t="s">
        <v>109</v>
      </c>
      <c r="E37" s="177"/>
      <c r="F37" s="177"/>
      <c r="G37" s="177"/>
      <c r="H37" s="177"/>
      <c r="I37" s="177"/>
      <c r="J37" s="177"/>
      <c r="K37" s="177"/>
      <c r="L37" s="177"/>
      <c r="M37" s="177"/>
      <c r="N37" s="177"/>
      <c r="O37" s="177"/>
      <c r="P37" s="177"/>
      <c r="Q37" s="177"/>
      <c r="R37" s="177"/>
      <c r="S37" s="177"/>
      <c r="T37" s="177"/>
      <c r="U37" s="177"/>
      <c r="V37" s="177">
        <v>20</v>
      </c>
      <c r="W37" s="177">
        <v>17</v>
      </c>
      <c r="X37" s="177">
        <v>17</v>
      </c>
      <c r="Y37" s="177">
        <v>16</v>
      </c>
      <c r="Z37" s="177">
        <v>16</v>
      </c>
      <c r="AA37" s="177">
        <v>16</v>
      </c>
      <c r="AB37" s="177">
        <v>16</v>
      </c>
      <c r="AC37" s="177">
        <v>16</v>
      </c>
      <c r="AD37" s="177">
        <v>12</v>
      </c>
      <c r="AE37" s="177">
        <v>12</v>
      </c>
      <c r="AF37" s="177">
        <v>11</v>
      </c>
      <c r="AG37" s="177">
        <v>11</v>
      </c>
      <c r="AH37" s="177">
        <v>11</v>
      </c>
      <c r="AI37" s="177">
        <v>11</v>
      </c>
      <c r="AJ37" s="177">
        <v>2</v>
      </c>
      <c r="AK37" s="177">
        <v>2</v>
      </c>
      <c r="AL37" s="177">
        <v>2</v>
      </c>
      <c r="AM37" s="177">
        <v>2</v>
      </c>
      <c r="AN37" s="177">
        <v>2</v>
      </c>
      <c r="AO37" s="177">
        <v>2</v>
      </c>
      <c r="AP37" s="177">
        <v>1</v>
      </c>
      <c r="AQ37" s="177">
        <v>0</v>
      </c>
      <c r="AR37" s="177">
        <v>0</v>
      </c>
      <c r="AS37" s="177">
        <v>0</v>
      </c>
      <c r="AT37" s="177">
        <v>0</v>
      </c>
      <c r="AU37" s="177">
        <v>0</v>
      </c>
      <c r="AV37" s="177"/>
      <c r="AW37" s="177"/>
      <c r="AX37" s="177"/>
      <c r="AY37" s="177"/>
      <c r="AZ37" s="177"/>
      <c r="BA37" s="677">
        <v>237547</v>
      </c>
      <c r="BB37" s="677">
        <v>185413</v>
      </c>
      <c r="BC37" s="677">
        <v>176726</v>
      </c>
      <c r="BD37" s="677">
        <v>169475</v>
      </c>
      <c r="BE37" s="677">
        <v>169475</v>
      </c>
      <c r="BF37" s="677">
        <v>169475</v>
      </c>
      <c r="BG37" s="677">
        <v>166931</v>
      </c>
      <c r="BH37" s="677">
        <v>166831</v>
      </c>
      <c r="BI37" s="677">
        <v>86294</v>
      </c>
      <c r="BJ37" s="677">
        <v>85862</v>
      </c>
      <c r="BK37" s="677">
        <v>81001</v>
      </c>
      <c r="BL37" s="677">
        <v>80388</v>
      </c>
      <c r="BM37" s="677">
        <v>79825</v>
      </c>
      <c r="BN37" s="677">
        <v>79825</v>
      </c>
      <c r="BO37" s="677">
        <v>8230</v>
      </c>
      <c r="BP37" s="677">
        <v>8134</v>
      </c>
      <c r="BQ37" s="677">
        <v>8134</v>
      </c>
      <c r="BR37" s="677">
        <v>8134</v>
      </c>
      <c r="BS37" s="677">
        <v>8134</v>
      </c>
      <c r="BT37" s="677">
        <v>8134</v>
      </c>
      <c r="BU37" s="677">
        <v>4649</v>
      </c>
      <c r="BV37" s="177">
        <v>0</v>
      </c>
      <c r="BW37" s="177">
        <v>0</v>
      </c>
      <c r="BX37" s="177">
        <v>0</v>
      </c>
      <c r="BY37" s="177">
        <v>0</v>
      </c>
      <c r="BZ37" s="274">
        <v>0</v>
      </c>
      <c r="CA37" s="167"/>
    </row>
    <row r="38" spans="2:79" s="17" customFormat="1" ht="15.6">
      <c r="B38" s="272">
        <v>15</v>
      </c>
      <c r="C38" s="177"/>
      <c r="D38" s="177" t="s">
        <v>110</v>
      </c>
      <c r="E38" s="177"/>
      <c r="F38" s="177"/>
      <c r="G38" s="177"/>
      <c r="H38" s="177"/>
      <c r="I38" s="177"/>
      <c r="J38" s="177"/>
      <c r="K38" s="177"/>
      <c r="L38" s="177"/>
      <c r="M38" s="177"/>
      <c r="N38" s="177"/>
      <c r="O38" s="177"/>
      <c r="P38" s="177"/>
      <c r="Q38" s="177"/>
      <c r="R38" s="177"/>
      <c r="S38" s="177"/>
      <c r="T38" s="177"/>
      <c r="U38" s="177"/>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c r="AW38" s="177"/>
      <c r="AX38" s="177"/>
      <c r="AY38" s="177"/>
      <c r="AZ38" s="177"/>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274">
        <v>0</v>
      </c>
      <c r="CA38" s="167"/>
    </row>
    <row r="39" spans="2:79" s="17" customFormat="1" ht="15.6">
      <c r="B39" s="272">
        <v>16</v>
      </c>
      <c r="C39" s="177"/>
      <c r="D39" s="177" t="s">
        <v>111</v>
      </c>
      <c r="E39" s="177"/>
      <c r="F39" s="177"/>
      <c r="G39" s="177"/>
      <c r="H39" s="177"/>
      <c r="I39" s="177"/>
      <c r="J39" s="177"/>
      <c r="K39" s="177"/>
      <c r="L39" s="177"/>
      <c r="M39" s="177"/>
      <c r="N39" s="177"/>
      <c r="O39" s="177"/>
      <c r="P39" s="177"/>
      <c r="Q39" s="177"/>
      <c r="R39" s="177"/>
      <c r="S39" s="177"/>
      <c r="T39" s="177"/>
      <c r="U39" s="177"/>
      <c r="V39" s="177">
        <v>505</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c r="AW39" s="177"/>
      <c r="AX39" s="177"/>
      <c r="AY39" s="177"/>
      <c r="AZ39" s="177"/>
      <c r="BA39" s="677">
        <v>2978654</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274">
        <v>0</v>
      </c>
      <c r="CA39" s="167"/>
    </row>
    <row r="40" spans="2:79" s="17" customFormat="1" ht="15.6">
      <c r="B40" s="272">
        <v>17</v>
      </c>
      <c r="C40" s="177"/>
      <c r="D40" s="177" t="s">
        <v>112</v>
      </c>
      <c r="E40" s="177"/>
      <c r="F40" s="177"/>
      <c r="G40" s="177"/>
      <c r="H40" s="177"/>
      <c r="I40" s="177"/>
      <c r="J40" s="177"/>
      <c r="K40" s="177"/>
      <c r="L40" s="177"/>
      <c r="M40" s="177"/>
      <c r="N40" s="177"/>
      <c r="O40" s="177"/>
      <c r="P40" s="177"/>
      <c r="Q40" s="177"/>
      <c r="R40" s="177"/>
      <c r="S40" s="177"/>
      <c r="T40" s="177"/>
      <c r="U40" s="177"/>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c r="AW40" s="177"/>
      <c r="AX40" s="177"/>
      <c r="AY40" s="177"/>
      <c r="AZ40" s="177"/>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274">
        <v>0</v>
      </c>
      <c r="CA40" s="167"/>
    </row>
    <row r="41" spans="2:79" s="17" customFormat="1" ht="15.6">
      <c r="B41" s="272">
        <v>18</v>
      </c>
      <c r="C41" s="177"/>
      <c r="D41" s="177" t="s">
        <v>113</v>
      </c>
      <c r="E41" s="177"/>
      <c r="F41" s="177"/>
      <c r="G41" s="177"/>
      <c r="H41" s="177"/>
      <c r="I41" s="177"/>
      <c r="J41" s="177"/>
      <c r="K41" s="177"/>
      <c r="L41" s="177"/>
      <c r="M41" s="177"/>
      <c r="N41" s="177"/>
      <c r="O41" s="177"/>
      <c r="P41" s="177"/>
      <c r="Q41" s="177"/>
      <c r="R41" s="177"/>
      <c r="S41" s="177"/>
      <c r="T41" s="177"/>
      <c r="U41" s="177"/>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c r="AW41" s="177"/>
      <c r="AX41" s="177"/>
      <c r="AY41" s="177"/>
      <c r="AZ41" s="177"/>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274">
        <v>0</v>
      </c>
      <c r="CA41" s="167"/>
    </row>
    <row r="42" spans="2:79" s="17" customFormat="1" ht="15.6">
      <c r="B42" s="272">
        <v>19</v>
      </c>
      <c r="C42" s="177"/>
      <c r="D42" s="177" t="s">
        <v>507</v>
      </c>
      <c r="E42" s="177"/>
      <c r="F42" s="177"/>
      <c r="G42" s="177"/>
      <c r="H42" s="177"/>
      <c r="I42" s="177"/>
      <c r="J42" s="177"/>
      <c r="K42" s="177"/>
      <c r="L42" s="177"/>
      <c r="M42" s="177"/>
      <c r="N42" s="177"/>
      <c r="O42" s="177"/>
      <c r="P42" s="177"/>
      <c r="Q42" s="177"/>
      <c r="R42" s="177"/>
      <c r="S42" s="177"/>
      <c r="T42" s="177"/>
      <c r="U42" s="177"/>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c r="AW42" s="177"/>
      <c r="AX42" s="177"/>
      <c r="AY42" s="177"/>
      <c r="AZ42" s="177"/>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274">
        <v>0</v>
      </c>
      <c r="CA42" s="167"/>
    </row>
    <row r="43" spans="2:79" s="17" customFormat="1" ht="15.6">
      <c r="B43" s="272">
        <v>20</v>
      </c>
      <c r="C43" s="177"/>
      <c r="D43" s="177" t="s">
        <v>503</v>
      </c>
      <c r="E43" s="177"/>
      <c r="F43" s="177"/>
      <c r="G43" s="177"/>
      <c r="H43" s="177"/>
      <c r="I43" s="177"/>
      <c r="J43" s="177"/>
      <c r="K43" s="177"/>
      <c r="L43" s="177"/>
      <c r="M43" s="177"/>
      <c r="N43" s="177"/>
      <c r="O43" s="177"/>
      <c r="P43" s="177"/>
      <c r="Q43" s="177"/>
      <c r="R43" s="177"/>
      <c r="S43" s="177"/>
      <c r="T43" s="177"/>
      <c r="U43" s="177"/>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c r="AW43" s="177"/>
      <c r="AX43" s="177"/>
      <c r="AY43" s="177"/>
      <c r="AZ43" s="177"/>
      <c r="BA43" s="677">
        <v>417923</v>
      </c>
      <c r="BB43" s="677">
        <v>417923</v>
      </c>
      <c r="BC43" s="677">
        <v>417923</v>
      </c>
      <c r="BD43" s="677">
        <v>417923</v>
      </c>
      <c r="BE43" s="677">
        <v>417923</v>
      </c>
      <c r="BF43" s="677">
        <v>417923</v>
      </c>
      <c r="BG43" s="677">
        <v>417923</v>
      </c>
      <c r="BH43" s="677">
        <v>417923</v>
      </c>
      <c r="BI43" s="677">
        <v>417923</v>
      </c>
      <c r="BJ43" s="677">
        <v>417923</v>
      </c>
      <c r="BK43" s="677">
        <v>417923</v>
      </c>
      <c r="BL43" s="677">
        <v>417923</v>
      </c>
      <c r="BM43" s="677">
        <v>417923</v>
      </c>
      <c r="BN43" s="677">
        <v>417923</v>
      </c>
      <c r="BO43" s="677">
        <v>417923</v>
      </c>
      <c r="BP43" s="177">
        <v>0</v>
      </c>
      <c r="BQ43" s="177">
        <v>0</v>
      </c>
      <c r="BR43" s="177">
        <v>0</v>
      </c>
      <c r="BS43" s="177">
        <v>0</v>
      </c>
      <c r="BT43" s="177">
        <v>0</v>
      </c>
      <c r="BU43" s="177">
        <v>0</v>
      </c>
      <c r="BV43" s="177">
        <v>0</v>
      </c>
      <c r="BW43" s="177">
        <v>0</v>
      </c>
      <c r="BX43" s="177">
        <v>0</v>
      </c>
      <c r="BY43" s="177">
        <v>0</v>
      </c>
      <c r="BZ43" s="274">
        <v>0</v>
      </c>
      <c r="CA43" s="167"/>
    </row>
    <row r="44" spans="2:79" s="17" customFormat="1" ht="15.6">
      <c r="B44" s="272">
        <v>21</v>
      </c>
      <c r="C44" s="177"/>
      <c r="D44" s="177" t="s">
        <v>114</v>
      </c>
      <c r="E44" s="177"/>
      <c r="F44" s="177"/>
      <c r="G44" s="177"/>
      <c r="H44" s="177"/>
      <c r="I44" s="177"/>
      <c r="J44" s="177"/>
      <c r="K44" s="177"/>
      <c r="L44" s="177"/>
      <c r="M44" s="177"/>
      <c r="N44" s="177"/>
      <c r="O44" s="177"/>
      <c r="P44" s="177"/>
      <c r="Q44" s="177"/>
      <c r="R44" s="177"/>
      <c r="S44" s="177"/>
      <c r="T44" s="177"/>
      <c r="U44" s="177"/>
      <c r="V44" s="177">
        <v>252</v>
      </c>
      <c r="W44" s="177">
        <v>250</v>
      </c>
      <c r="X44" s="177">
        <v>250</v>
      </c>
      <c r="Y44" s="177">
        <v>250</v>
      </c>
      <c r="Z44" s="177">
        <v>250</v>
      </c>
      <c r="AA44" s="177">
        <v>250</v>
      </c>
      <c r="AB44" s="177">
        <v>250</v>
      </c>
      <c r="AC44" s="177">
        <v>249</v>
      </c>
      <c r="AD44" s="177">
        <v>249</v>
      </c>
      <c r="AE44" s="177">
        <v>249</v>
      </c>
      <c r="AF44" s="177">
        <v>224</v>
      </c>
      <c r="AG44" s="177">
        <v>224</v>
      </c>
      <c r="AH44" s="177">
        <v>224</v>
      </c>
      <c r="AI44" s="177">
        <v>223</v>
      </c>
      <c r="AJ44" s="177">
        <v>223</v>
      </c>
      <c r="AK44" s="177">
        <v>222</v>
      </c>
      <c r="AL44" s="177">
        <v>61</v>
      </c>
      <c r="AM44" s="177">
        <v>61</v>
      </c>
      <c r="AN44" s="177">
        <v>61</v>
      </c>
      <c r="AO44" s="177">
        <v>61</v>
      </c>
      <c r="AP44" s="177">
        <v>0</v>
      </c>
      <c r="AQ44" s="177">
        <v>0</v>
      </c>
      <c r="AR44" s="177">
        <v>0</v>
      </c>
      <c r="AS44" s="177">
        <v>0</v>
      </c>
      <c r="AT44" s="177">
        <v>0</v>
      </c>
      <c r="AU44" s="177">
        <v>0</v>
      </c>
      <c r="AV44" s="177"/>
      <c r="AW44" s="177"/>
      <c r="AX44" s="177"/>
      <c r="AY44" s="177"/>
      <c r="AZ44" s="177"/>
      <c r="BA44" s="677">
        <v>3913143</v>
      </c>
      <c r="BB44" s="677">
        <v>3879729</v>
      </c>
      <c r="BC44" s="677">
        <v>3879729</v>
      </c>
      <c r="BD44" s="677">
        <v>3879729</v>
      </c>
      <c r="BE44" s="677">
        <v>3879729</v>
      </c>
      <c r="BF44" s="677">
        <v>3879729</v>
      </c>
      <c r="BG44" s="677">
        <v>3879729</v>
      </c>
      <c r="BH44" s="677">
        <v>3877505</v>
      </c>
      <c r="BI44" s="677">
        <v>3877505</v>
      </c>
      <c r="BJ44" s="677">
        <v>3877505</v>
      </c>
      <c r="BK44" s="677">
        <v>3636835</v>
      </c>
      <c r="BL44" s="677">
        <v>3616432</v>
      </c>
      <c r="BM44" s="677">
        <v>3616432</v>
      </c>
      <c r="BN44" s="677">
        <v>3540890</v>
      </c>
      <c r="BO44" s="677">
        <v>3540890</v>
      </c>
      <c r="BP44" s="677">
        <v>3532881</v>
      </c>
      <c r="BQ44" s="677">
        <v>975158</v>
      </c>
      <c r="BR44" s="677">
        <v>975158</v>
      </c>
      <c r="BS44" s="677">
        <v>975158</v>
      </c>
      <c r="BT44" s="677">
        <v>975158</v>
      </c>
      <c r="BU44" s="177">
        <v>0</v>
      </c>
      <c r="BV44" s="177">
        <v>0</v>
      </c>
      <c r="BW44" s="177">
        <v>0</v>
      </c>
      <c r="BX44" s="177">
        <v>0</v>
      </c>
      <c r="BY44" s="177">
        <v>0</v>
      </c>
      <c r="BZ44" s="274">
        <v>0</v>
      </c>
      <c r="CA44" s="167"/>
    </row>
    <row r="45" spans="2:79" s="17" customFormat="1" ht="15.6">
      <c r="B45" s="272">
        <v>22</v>
      </c>
      <c r="C45" s="177"/>
      <c r="D45" s="177" t="s">
        <v>115</v>
      </c>
      <c r="E45" s="177"/>
      <c r="F45" s="177"/>
      <c r="G45" s="177"/>
      <c r="H45" s="177"/>
      <c r="I45" s="177"/>
      <c r="J45" s="177"/>
      <c r="K45" s="177"/>
      <c r="L45" s="177"/>
      <c r="M45" s="177"/>
      <c r="N45" s="177"/>
      <c r="O45" s="177"/>
      <c r="P45" s="177"/>
      <c r="Q45" s="177"/>
      <c r="R45" s="177"/>
      <c r="S45" s="177"/>
      <c r="T45" s="177"/>
      <c r="U45" s="177"/>
      <c r="V45" s="177">
        <v>837</v>
      </c>
      <c r="W45" s="177">
        <v>837</v>
      </c>
      <c r="X45" s="177">
        <v>837</v>
      </c>
      <c r="Y45" s="177">
        <v>837</v>
      </c>
      <c r="Z45" s="177">
        <v>837</v>
      </c>
      <c r="AA45" s="177">
        <v>837</v>
      </c>
      <c r="AB45" s="177">
        <v>837</v>
      </c>
      <c r="AC45" s="177">
        <v>837</v>
      </c>
      <c r="AD45" s="177">
        <v>837</v>
      </c>
      <c r="AE45" s="177">
        <v>837</v>
      </c>
      <c r="AF45" s="177">
        <v>837</v>
      </c>
      <c r="AG45" s="177">
        <v>837</v>
      </c>
      <c r="AH45" s="177">
        <v>837</v>
      </c>
      <c r="AI45" s="177">
        <v>837</v>
      </c>
      <c r="AJ45" s="177">
        <v>837</v>
      </c>
      <c r="AK45" s="177">
        <v>837</v>
      </c>
      <c r="AL45" s="177">
        <v>837</v>
      </c>
      <c r="AM45" s="177">
        <v>837</v>
      </c>
      <c r="AN45" s="177">
        <v>752</v>
      </c>
      <c r="AO45" s="177">
        <v>0</v>
      </c>
      <c r="AP45" s="177">
        <v>0</v>
      </c>
      <c r="AQ45" s="177">
        <v>0</v>
      </c>
      <c r="AR45" s="177">
        <v>0</v>
      </c>
      <c r="AS45" s="177">
        <v>0</v>
      </c>
      <c r="AT45" s="177">
        <v>0</v>
      </c>
      <c r="AU45" s="177">
        <v>0</v>
      </c>
      <c r="AV45" s="177"/>
      <c r="AW45" s="177"/>
      <c r="AX45" s="177"/>
      <c r="AY45" s="177"/>
      <c r="AZ45" s="177"/>
      <c r="BA45" s="677">
        <v>1587453</v>
      </c>
      <c r="BB45" s="677">
        <v>1587453</v>
      </c>
      <c r="BC45" s="677">
        <v>1587453</v>
      </c>
      <c r="BD45" s="677">
        <v>1587453</v>
      </c>
      <c r="BE45" s="677">
        <v>1587453</v>
      </c>
      <c r="BF45" s="677">
        <v>1587453</v>
      </c>
      <c r="BG45" s="677">
        <v>1587453</v>
      </c>
      <c r="BH45" s="677">
        <v>1587453</v>
      </c>
      <c r="BI45" s="677">
        <v>1587453</v>
      </c>
      <c r="BJ45" s="677">
        <v>1587453</v>
      </c>
      <c r="BK45" s="677">
        <v>1587453</v>
      </c>
      <c r="BL45" s="677">
        <v>1587453</v>
      </c>
      <c r="BM45" s="677">
        <v>1587453</v>
      </c>
      <c r="BN45" s="677">
        <v>1587453</v>
      </c>
      <c r="BO45" s="677">
        <v>1587453</v>
      </c>
      <c r="BP45" s="677">
        <v>1587453</v>
      </c>
      <c r="BQ45" s="677">
        <v>1587453</v>
      </c>
      <c r="BR45" s="677">
        <v>1587453</v>
      </c>
      <c r="BS45" s="677">
        <v>1511512</v>
      </c>
      <c r="BT45" s="177">
        <v>0</v>
      </c>
      <c r="BU45" s="177">
        <v>0</v>
      </c>
      <c r="BV45" s="177">
        <v>0</v>
      </c>
      <c r="BW45" s="177">
        <v>0</v>
      </c>
      <c r="BX45" s="177">
        <v>0</v>
      </c>
      <c r="BY45" s="177">
        <v>0</v>
      </c>
      <c r="BZ45" s="274">
        <v>0</v>
      </c>
      <c r="CA45" s="167"/>
    </row>
    <row r="46" spans="2:79" s="17" customFormat="1" ht="15.6">
      <c r="B46" s="272">
        <v>23</v>
      </c>
      <c r="C46" s="177"/>
      <c r="D46" s="177" t="s">
        <v>117</v>
      </c>
      <c r="E46" s="177"/>
      <c r="F46" s="177"/>
      <c r="G46" s="177"/>
      <c r="H46" s="177"/>
      <c r="I46" s="177"/>
      <c r="J46" s="177"/>
      <c r="K46" s="177"/>
      <c r="L46" s="177"/>
      <c r="M46" s="177"/>
      <c r="N46" s="177"/>
      <c r="O46" s="177"/>
      <c r="P46" s="177"/>
      <c r="Q46" s="177"/>
      <c r="R46" s="177"/>
      <c r="S46" s="177"/>
      <c r="T46" s="177"/>
      <c r="U46" s="177"/>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c r="AW46" s="177"/>
      <c r="AX46" s="177"/>
      <c r="AY46" s="177"/>
      <c r="AZ46" s="177"/>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274">
        <v>0</v>
      </c>
      <c r="CA46" s="167"/>
    </row>
    <row r="47" spans="2:79" s="17" customFormat="1" ht="15.6">
      <c r="B47" s="272">
        <v>24</v>
      </c>
      <c r="C47" s="177"/>
      <c r="D47" s="177" t="s">
        <v>118</v>
      </c>
      <c r="E47" s="177"/>
      <c r="F47" s="177"/>
      <c r="G47" s="177"/>
      <c r="H47" s="177"/>
      <c r="I47" s="177"/>
      <c r="J47" s="177"/>
      <c r="K47" s="177"/>
      <c r="L47" s="177"/>
      <c r="M47" s="177"/>
      <c r="N47" s="177"/>
      <c r="O47" s="177"/>
      <c r="P47" s="177"/>
      <c r="Q47" s="177"/>
      <c r="R47" s="177"/>
      <c r="S47" s="177"/>
      <c r="T47" s="177"/>
      <c r="U47" s="177"/>
      <c r="V47" s="177">
        <v>0</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177">
        <v>0</v>
      </c>
      <c r="AV47" s="177"/>
      <c r="AW47" s="177"/>
      <c r="AX47" s="177"/>
      <c r="AY47" s="177"/>
      <c r="AZ47" s="177"/>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0</v>
      </c>
      <c r="BX47" s="177">
        <v>0</v>
      </c>
      <c r="BY47" s="177">
        <v>0</v>
      </c>
      <c r="BZ47" s="274">
        <v>0</v>
      </c>
      <c r="CA47" s="167"/>
    </row>
    <row r="48" spans="2:79" s="17" customFormat="1" ht="15.6">
      <c r="B48" s="272">
        <v>25</v>
      </c>
      <c r="C48" s="177"/>
      <c r="D48" s="177" t="s">
        <v>119</v>
      </c>
      <c r="E48" s="177"/>
      <c r="F48" s="177"/>
      <c r="G48" s="177"/>
      <c r="H48" s="177"/>
      <c r="I48" s="177"/>
      <c r="J48" s="177"/>
      <c r="K48" s="177"/>
      <c r="L48" s="177"/>
      <c r="M48" s="177"/>
      <c r="N48" s="177"/>
      <c r="O48" s="177"/>
      <c r="P48" s="177"/>
      <c r="Q48" s="177"/>
      <c r="R48" s="177"/>
      <c r="S48" s="177"/>
      <c r="T48" s="177"/>
      <c r="U48" s="177"/>
      <c r="V48" s="177">
        <v>260</v>
      </c>
      <c r="W48" s="177">
        <v>260</v>
      </c>
      <c r="X48" s="177">
        <v>260</v>
      </c>
      <c r="Y48" s="177">
        <v>260</v>
      </c>
      <c r="Z48" s="177">
        <v>260</v>
      </c>
      <c r="AA48" s="177">
        <v>260</v>
      </c>
      <c r="AB48" s="177">
        <v>245</v>
      </c>
      <c r="AC48" s="177">
        <v>245</v>
      </c>
      <c r="AD48" s="177">
        <v>243</v>
      </c>
      <c r="AE48" s="177">
        <v>195</v>
      </c>
      <c r="AF48" s="177">
        <v>75</v>
      </c>
      <c r="AG48" s="177">
        <v>72</v>
      </c>
      <c r="AH48" s="177">
        <v>44</v>
      </c>
      <c r="AI48" s="177">
        <v>44</v>
      </c>
      <c r="AJ48" s="177">
        <v>44</v>
      </c>
      <c r="AK48" s="177">
        <v>37</v>
      </c>
      <c r="AL48" s="177">
        <v>31</v>
      </c>
      <c r="AM48" s="177">
        <v>31</v>
      </c>
      <c r="AN48" s="177">
        <v>31</v>
      </c>
      <c r="AO48" s="177">
        <v>31</v>
      </c>
      <c r="AP48" s="177">
        <v>0</v>
      </c>
      <c r="AQ48" s="177">
        <v>0</v>
      </c>
      <c r="AR48" s="177">
        <v>0</v>
      </c>
      <c r="AS48" s="177">
        <v>0</v>
      </c>
      <c r="AT48" s="177">
        <v>0</v>
      </c>
      <c r="AU48" s="177">
        <v>0</v>
      </c>
      <c r="AV48" s="177"/>
      <c r="AW48" s="177"/>
      <c r="AX48" s="177"/>
      <c r="AY48" s="177"/>
      <c r="AZ48" s="177"/>
      <c r="BA48" s="677">
        <v>1883044</v>
      </c>
      <c r="BB48" s="677">
        <v>1883044</v>
      </c>
      <c r="BC48" s="677">
        <v>1882176</v>
      </c>
      <c r="BD48" s="677">
        <v>1882176</v>
      </c>
      <c r="BE48" s="677">
        <v>1882176</v>
      </c>
      <c r="BF48" s="677">
        <v>1882176</v>
      </c>
      <c r="BG48" s="677">
        <v>1786538</v>
      </c>
      <c r="BH48" s="677">
        <v>1786538</v>
      </c>
      <c r="BI48" s="677">
        <v>1755270</v>
      </c>
      <c r="BJ48" s="677">
        <v>1432240</v>
      </c>
      <c r="BK48" s="677">
        <v>564489</v>
      </c>
      <c r="BL48" s="677">
        <v>485719</v>
      </c>
      <c r="BM48" s="677">
        <v>149063</v>
      </c>
      <c r="BN48" s="677">
        <v>149063</v>
      </c>
      <c r="BO48" s="677">
        <v>149063</v>
      </c>
      <c r="BP48" s="677">
        <v>94214</v>
      </c>
      <c r="BQ48" s="677">
        <v>75233</v>
      </c>
      <c r="BR48" s="677">
        <v>75233</v>
      </c>
      <c r="BS48" s="677">
        <v>75233</v>
      </c>
      <c r="BT48" s="677">
        <v>75233</v>
      </c>
      <c r="BU48" s="177">
        <v>0</v>
      </c>
      <c r="BV48" s="177">
        <v>0</v>
      </c>
      <c r="BW48" s="177">
        <v>0</v>
      </c>
      <c r="BX48" s="177">
        <v>0</v>
      </c>
      <c r="BY48" s="177">
        <v>0</v>
      </c>
      <c r="BZ48" s="274">
        <v>0</v>
      </c>
      <c r="CA48" s="167"/>
    </row>
    <row r="49" spans="2:79" s="17" customFormat="1" ht="15.6">
      <c r="B49" s="273" t="s">
        <v>492</v>
      </c>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7"/>
      <c r="CA49" s="167"/>
    </row>
  </sheetData>
  <mergeCells count="1">
    <mergeCell ref="B22:B23"/>
  </mergeCells>
  <hyperlinks>
    <hyperlink ref="H18" location="Table_5_a.__2015_Lost_Revenues_Work_Form" display="Go to Tab 5."/>
  </hyperlinks>
  <pageMargins left="0.70866141732283472" right="0.70866141732283472" top="0.74803149606299213" bottom="0.74803149606299213" header="0.31496062992125984" footer="0.31496062992125984"/>
  <pageSetup scale="50" fitToWidth="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topLeftCell="A22" zoomScale="80" zoomScaleNormal="80" workbookViewId="0">
      <pane xSplit="21" ySplit="2" topLeftCell="V36"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hidden="1" customWidth="1"/>
    <col min="11" max="13" width="9.109375" style="12" hidden="1" customWidth="1"/>
    <col min="14" max="14" width="13.5546875" style="12" hidden="1" customWidth="1"/>
    <col min="15" max="15" width="15.6640625" style="12" hidden="1" customWidth="1"/>
    <col min="16" max="16" width="12" style="12" hidden="1" customWidth="1"/>
    <col min="17" max="21" width="9.109375" style="12" hidden="1" customWidth="1"/>
    <col min="22" max="22" width="9.44140625" style="12" customWidth="1"/>
    <col min="23" max="41" width="11.33203125" style="12" customWidth="1"/>
    <col min="42" max="42" width="9.44140625" style="12" customWidth="1"/>
    <col min="43" max="47" width="9.33203125" style="12" customWidth="1"/>
    <col min="48" max="52" width="9.109375" style="12" customWidth="1"/>
    <col min="53" max="53" width="15.6640625" style="12" bestFit="1" customWidth="1"/>
    <col min="54" max="69" width="17" style="12" bestFit="1" customWidth="1"/>
    <col min="70" max="72" width="15.6640625" style="12" bestFit="1" customWidth="1"/>
    <col min="73" max="75" width="13.6640625" style="12" bestFit="1" customWidth="1"/>
    <col min="76" max="78" width="9.33203125" style="12" bestFit="1" customWidth="1"/>
    <col min="79" max="79" width="9.109375" style="16"/>
    <col min="80" max="16384" width="9.109375" style="12"/>
  </cols>
  <sheetData>
    <row r="14" spans="2:79" ht="15" thickBot="1">
      <c r="CA14" s="12"/>
    </row>
    <row r="15" spans="2:79" s="9" customFormat="1" ht="30.7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13.5" customHeight="1">
      <c r="D17" s="92"/>
    </row>
    <row r="18" spans="2:79" ht="21.75" customHeight="1">
      <c r="B18" s="195" t="s">
        <v>579</v>
      </c>
      <c r="D18" s="92"/>
      <c r="G18" s="615" t="s">
        <v>600</v>
      </c>
    </row>
    <row r="19" spans="2:79" ht="21.75" customHeight="1">
      <c r="B19" s="650" t="s">
        <v>530</v>
      </c>
      <c r="C19" s="639"/>
      <c r="D19" s="639"/>
      <c r="E19" s="639"/>
      <c r="F19" s="639"/>
      <c r="G19" s="639"/>
      <c r="H19" s="639"/>
      <c r="I19" s="639"/>
      <c r="J19" s="639"/>
      <c r="K19" s="639"/>
      <c r="L19" s="639"/>
      <c r="M19" s="639"/>
      <c r="N19" s="639"/>
      <c r="O19" s="639"/>
      <c r="P19" s="639"/>
    </row>
    <row r="20" spans="2:79" ht="21.75" customHeight="1">
      <c r="B20" s="650" t="s">
        <v>531</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c r="D24" s="177"/>
      <c r="E24" s="177" t="s">
        <v>114</v>
      </c>
      <c r="F24" s="177"/>
      <c r="G24" s="177"/>
      <c r="H24" s="177"/>
      <c r="I24" s="177" t="s">
        <v>805</v>
      </c>
      <c r="J24" s="177"/>
      <c r="K24" s="177"/>
      <c r="L24" s="177"/>
      <c r="M24" s="177"/>
      <c r="N24" s="177"/>
      <c r="O24" s="177"/>
      <c r="P24" s="177"/>
      <c r="Q24" s="177"/>
      <c r="R24" s="177"/>
      <c r="S24" s="177"/>
      <c r="T24" s="177"/>
      <c r="U24" s="177"/>
      <c r="V24" s="678">
        <v>25</v>
      </c>
      <c r="W24" s="678">
        <v>25</v>
      </c>
      <c r="X24" s="678">
        <v>25</v>
      </c>
      <c r="Y24" s="678">
        <v>25</v>
      </c>
      <c r="Z24" s="678">
        <v>25</v>
      </c>
      <c r="AA24" s="678">
        <v>25</v>
      </c>
      <c r="AB24" s="678">
        <v>25</v>
      </c>
      <c r="AC24" s="678">
        <v>25</v>
      </c>
      <c r="AD24" s="678">
        <v>25</v>
      </c>
      <c r="AE24" s="678">
        <v>25</v>
      </c>
      <c r="AF24" s="678">
        <v>22</v>
      </c>
      <c r="AG24" s="678">
        <v>22</v>
      </c>
      <c r="AH24" s="678">
        <v>22</v>
      </c>
      <c r="AI24" s="678">
        <v>22</v>
      </c>
      <c r="AJ24" s="678">
        <v>22</v>
      </c>
      <c r="AK24" s="678">
        <v>22</v>
      </c>
      <c r="AL24" s="678">
        <v>11</v>
      </c>
      <c r="AM24" s="678">
        <v>11</v>
      </c>
      <c r="AN24" s="678">
        <v>11</v>
      </c>
      <c r="AO24" s="678">
        <v>11</v>
      </c>
      <c r="AP24" s="678">
        <v>0</v>
      </c>
      <c r="AQ24" s="678">
        <v>0</v>
      </c>
      <c r="AR24" s="678">
        <v>0</v>
      </c>
      <c r="AS24" s="678">
        <v>0</v>
      </c>
      <c r="AT24" s="678">
        <v>0</v>
      </c>
      <c r="AU24" s="678">
        <v>0</v>
      </c>
      <c r="AV24" s="177"/>
      <c r="AW24" s="177"/>
      <c r="AX24" s="177"/>
      <c r="AY24" s="177"/>
      <c r="AZ24" s="177"/>
      <c r="BA24" s="678">
        <v>388248</v>
      </c>
      <c r="BB24" s="678">
        <v>382738</v>
      </c>
      <c r="BC24" s="678">
        <v>382738</v>
      </c>
      <c r="BD24" s="678">
        <v>382738</v>
      </c>
      <c r="BE24" s="678">
        <v>382738</v>
      </c>
      <c r="BF24" s="678">
        <v>382738</v>
      </c>
      <c r="BG24" s="678">
        <v>382738</v>
      </c>
      <c r="BH24" s="678">
        <v>382396</v>
      </c>
      <c r="BI24" s="678">
        <v>382396</v>
      </c>
      <c r="BJ24" s="678">
        <v>382396</v>
      </c>
      <c r="BK24" s="678">
        <v>357819</v>
      </c>
      <c r="BL24" s="678">
        <v>357256</v>
      </c>
      <c r="BM24" s="678">
        <v>357256</v>
      </c>
      <c r="BN24" s="678">
        <v>355162</v>
      </c>
      <c r="BO24" s="678">
        <v>355162</v>
      </c>
      <c r="BP24" s="678">
        <v>354426</v>
      </c>
      <c r="BQ24" s="678">
        <v>181989</v>
      </c>
      <c r="BR24" s="678">
        <v>181989</v>
      </c>
      <c r="BS24" s="678">
        <v>181989</v>
      </c>
      <c r="BT24" s="678">
        <v>181989</v>
      </c>
      <c r="BU24" s="678">
        <v>0</v>
      </c>
      <c r="BV24" s="678">
        <v>0</v>
      </c>
      <c r="BW24" s="678">
        <v>0</v>
      </c>
      <c r="BX24" s="678">
        <v>0</v>
      </c>
      <c r="BY24" s="678">
        <v>0</v>
      </c>
      <c r="BZ24" s="679">
        <v>0</v>
      </c>
      <c r="CA24" s="167"/>
    </row>
    <row r="25" spans="2:79" s="17" customFormat="1" ht="15.6">
      <c r="B25" s="272">
        <v>2</v>
      </c>
      <c r="C25" s="177"/>
      <c r="D25" s="177"/>
      <c r="E25" s="177" t="s">
        <v>760</v>
      </c>
      <c r="F25" s="177"/>
      <c r="G25" s="177"/>
      <c r="H25" s="177"/>
      <c r="I25" s="177" t="s">
        <v>805</v>
      </c>
      <c r="J25" s="177"/>
      <c r="K25" s="177"/>
      <c r="L25" s="177"/>
      <c r="M25" s="177"/>
      <c r="N25" s="177"/>
      <c r="O25" s="177"/>
      <c r="P25" s="177"/>
      <c r="Q25" s="177"/>
      <c r="R25" s="177"/>
      <c r="S25" s="177"/>
      <c r="T25" s="177"/>
      <c r="U25" s="177"/>
      <c r="V25" s="678">
        <v>90</v>
      </c>
      <c r="W25" s="678">
        <v>90</v>
      </c>
      <c r="X25" s="678">
        <v>90</v>
      </c>
      <c r="Y25" s="678">
        <v>90</v>
      </c>
      <c r="Z25" s="678">
        <v>90</v>
      </c>
      <c r="AA25" s="678">
        <v>90</v>
      </c>
      <c r="AB25" s="678">
        <v>90</v>
      </c>
      <c r="AC25" s="678">
        <v>90</v>
      </c>
      <c r="AD25" s="678">
        <v>90</v>
      </c>
      <c r="AE25" s="678">
        <v>90</v>
      </c>
      <c r="AF25" s="678">
        <v>90</v>
      </c>
      <c r="AG25" s="678">
        <v>90</v>
      </c>
      <c r="AH25" s="678">
        <v>90</v>
      </c>
      <c r="AI25" s="678">
        <v>90</v>
      </c>
      <c r="AJ25" s="678">
        <v>90</v>
      </c>
      <c r="AK25" s="678">
        <v>90</v>
      </c>
      <c r="AL25" s="678">
        <v>90</v>
      </c>
      <c r="AM25" s="678">
        <v>90</v>
      </c>
      <c r="AN25" s="678">
        <v>83</v>
      </c>
      <c r="AO25" s="678">
        <v>0</v>
      </c>
      <c r="AP25" s="678">
        <v>0</v>
      </c>
      <c r="AQ25" s="678">
        <v>0</v>
      </c>
      <c r="AR25" s="678">
        <v>0</v>
      </c>
      <c r="AS25" s="678">
        <v>0</v>
      </c>
      <c r="AT25" s="678">
        <v>0</v>
      </c>
      <c r="AU25" s="678">
        <v>0</v>
      </c>
      <c r="AV25" s="177"/>
      <c r="AW25" s="177"/>
      <c r="AX25" s="177"/>
      <c r="AY25" s="177"/>
      <c r="AZ25" s="177"/>
      <c r="BA25" s="678">
        <v>172830</v>
      </c>
      <c r="BB25" s="678">
        <v>172830</v>
      </c>
      <c r="BC25" s="678">
        <v>172830</v>
      </c>
      <c r="BD25" s="678">
        <v>172830</v>
      </c>
      <c r="BE25" s="678">
        <v>172830</v>
      </c>
      <c r="BF25" s="678">
        <v>172830</v>
      </c>
      <c r="BG25" s="678">
        <v>172830</v>
      </c>
      <c r="BH25" s="678">
        <v>172830</v>
      </c>
      <c r="BI25" s="678">
        <v>172830</v>
      </c>
      <c r="BJ25" s="678">
        <v>172830</v>
      </c>
      <c r="BK25" s="678">
        <v>172830</v>
      </c>
      <c r="BL25" s="678">
        <v>172830</v>
      </c>
      <c r="BM25" s="678">
        <v>172830</v>
      </c>
      <c r="BN25" s="678">
        <v>172830</v>
      </c>
      <c r="BO25" s="678">
        <v>172830</v>
      </c>
      <c r="BP25" s="678">
        <v>172830</v>
      </c>
      <c r="BQ25" s="678">
        <v>172830</v>
      </c>
      <c r="BR25" s="678">
        <v>172830</v>
      </c>
      <c r="BS25" s="678">
        <v>166478</v>
      </c>
      <c r="BT25" s="678">
        <v>0</v>
      </c>
      <c r="BU25" s="678">
        <v>0</v>
      </c>
      <c r="BV25" s="678">
        <v>0</v>
      </c>
      <c r="BW25" s="678">
        <v>0</v>
      </c>
      <c r="BX25" s="678">
        <v>0</v>
      </c>
      <c r="BY25" s="678">
        <v>0</v>
      </c>
      <c r="BZ25" s="679">
        <v>0</v>
      </c>
      <c r="CA25" s="167"/>
    </row>
    <row r="26" spans="2:79" s="17" customFormat="1" ht="16.5" customHeight="1">
      <c r="B26" s="272">
        <v>3</v>
      </c>
      <c r="C26" s="177"/>
      <c r="D26" s="177"/>
      <c r="E26" s="177" t="s">
        <v>116</v>
      </c>
      <c r="F26" s="177"/>
      <c r="G26" s="177"/>
      <c r="H26" s="177"/>
      <c r="I26" s="177" t="s">
        <v>805</v>
      </c>
      <c r="J26" s="177"/>
      <c r="K26" s="177"/>
      <c r="L26" s="177"/>
      <c r="M26" s="177"/>
      <c r="N26" s="177"/>
      <c r="O26" s="177"/>
      <c r="P26" s="177"/>
      <c r="Q26" s="177"/>
      <c r="R26" s="177"/>
      <c r="S26" s="177"/>
      <c r="T26" s="177"/>
      <c r="U26" s="177"/>
      <c r="V26" s="678">
        <v>0</v>
      </c>
      <c r="W26" s="678">
        <v>0</v>
      </c>
      <c r="X26" s="678">
        <v>0</v>
      </c>
      <c r="Y26" s="678">
        <v>0</v>
      </c>
      <c r="Z26" s="678">
        <v>0</v>
      </c>
      <c r="AA26" s="678">
        <v>0</v>
      </c>
      <c r="AB26" s="678">
        <v>0</v>
      </c>
      <c r="AC26" s="678">
        <v>0</v>
      </c>
      <c r="AD26" s="678">
        <v>0</v>
      </c>
      <c r="AE26" s="678">
        <v>0</v>
      </c>
      <c r="AF26" s="678">
        <v>0</v>
      </c>
      <c r="AG26" s="678">
        <v>0</v>
      </c>
      <c r="AH26" s="678">
        <v>0</v>
      </c>
      <c r="AI26" s="678">
        <v>0</v>
      </c>
      <c r="AJ26" s="678">
        <v>0</v>
      </c>
      <c r="AK26" s="678">
        <v>0</v>
      </c>
      <c r="AL26" s="678">
        <v>0</v>
      </c>
      <c r="AM26" s="678">
        <v>0</v>
      </c>
      <c r="AN26" s="678">
        <v>0</v>
      </c>
      <c r="AO26" s="678">
        <v>0</v>
      </c>
      <c r="AP26" s="678">
        <v>0</v>
      </c>
      <c r="AQ26" s="678">
        <v>0</v>
      </c>
      <c r="AR26" s="678">
        <v>0</v>
      </c>
      <c r="AS26" s="678">
        <v>0</v>
      </c>
      <c r="AT26" s="678">
        <v>0</v>
      </c>
      <c r="AU26" s="678">
        <v>0</v>
      </c>
      <c r="AV26" s="177"/>
      <c r="AW26" s="177"/>
      <c r="AX26" s="177"/>
      <c r="AY26" s="177"/>
      <c r="AZ26" s="177"/>
      <c r="BA26" s="678">
        <v>0</v>
      </c>
      <c r="BB26" s="678">
        <v>0</v>
      </c>
      <c r="BC26" s="678">
        <v>0</v>
      </c>
      <c r="BD26" s="678">
        <v>0</v>
      </c>
      <c r="BE26" s="678">
        <v>0</v>
      </c>
      <c r="BF26" s="678">
        <v>0</v>
      </c>
      <c r="BG26" s="678">
        <v>0</v>
      </c>
      <c r="BH26" s="678">
        <v>0</v>
      </c>
      <c r="BI26" s="678">
        <v>0</v>
      </c>
      <c r="BJ26" s="678">
        <v>0</v>
      </c>
      <c r="BK26" s="678">
        <v>0</v>
      </c>
      <c r="BL26" s="678">
        <v>0</v>
      </c>
      <c r="BM26" s="678">
        <v>0</v>
      </c>
      <c r="BN26" s="678">
        <v>0</v>
      </c>
      <c r="BO26" s="678">
        <v>0</v>
      </c>
      <c r="BP26" s="678">
        <v>0</v>
      </c>
      <c r="BQ26" s="678">
        <v>0</v>
      </c>
      <c r="BR26" s="678">
        <v>0</v>
      </c>
      <c r="BS26" s="678">
        <v>0</v>
      </c>
      <c r="BT26" s="678">
        <v>0</v>
      </c>
      <c r="BU26" s="678">
        <v>0</v>
      </c>
      <c r="BV26" s="678">
        <v>0</v>
      </c>
      <c r="BW26" s="678">
        <v>0</v>
      </c>
      <c r="BX26" s="678">
        <v>0</v>
      </c>
      <c r="BY26" s="678">
        <v>0</v>
      </c>
      <c r="BZ26" s="679">
        <v>0</v>
      </c>
      <c r="CA26" s="167"/>
    </row>
    <row r="27" spans="2:79" s="17" customFormat="1" ht="15.6">
      <c r="B27" s="272">
        <v>4</v>
      </c>
      <c r="C27" s="177"/>
      <c r="D27" s="177"/>
      <c r="E27" s="275" t="s">
        <v>117</v>
      </c>
      <c r="F27" s="177"/>
      <c r="G27" s="177"/>
      <c r="H27" s="177"/>
      <c r="I27" s="177" t="s">
        <v>805</v>
      </c>
      <c r="J27" s="177"/>
      <c r="K27" s="177"/>
      <c r="L27" s="177"/>
      <c r="M27" s="177"/>
      <c r="N27" s="177"/>
      <c r="O27" s="177"/>
      <c r="P27" s="177"/>
      <c r="Q27" s="177"/>
      <c r="R27" s="177"/>
      <c r="S27" s="177"/>
      <c r="T27" s="177"/>
      <c r="U27" s="177"/>
      <c r="V27" s="678">
        <v>0</v>
      </c>
      <c r="W27" s="678">
        <v>0</v>
      </c>
      <c r="X27" s="678">
        <v>0</v>
      </c>
      <c r="Y27" s="678">
        <v>0</v>
      </c>
      <c r="Z27" s="678">
        <v>0</v>
      </c>
      <c r="AA27" s="678">
        <v>0</v>
      </c>
      <c r="AB27" s="678">
        <v>0</v>
      </c>
      <c r="AC27" s="678">
        <v>0</v>
      </c>
      <c r="AD27" s="678">
        <v>0</v>
      </c>
      <c r="AE27" s="678">
        <v>0</v>
      </c>
      <c r="AF27" s="678">
        <v>0</v>
      </c>
      <c r="AG27" s="678">
        <v>0</v>
      </c>
      <c r="AH27" s="678">
        <v>0</v>
      </c>
      <c r="AI27" s="678">
        <v>0</v>
      </c>
      <c r="AJ27" s="678">
        <v>0</v>
      </c>
      <c r="AK27" s="678">
        <v>0</v>
      </c>
      <c r="AL27" s="678">
        <v>0</v>
      </c>
      <c r="AM27" s="678">
        <v>0</v>
      </c>
      <c r="AN27" s="678">
        <v>0</v>
      </c>
      <c r="AO27" s="678">
        <v>0</v>
      </c>
      <c r="AP27" s="678">
        <v>0</v>
      </c>
      <c r="AQ27" s="678">
        <v>0</v>
      </c>
      <c r="AR27" s="678">
        <v>0</v>
      </c>
      <c r="AS27" s="678">
        <v>0</v>
      </c>
      <c r="AT27" s="678">
        <v>0</v>
      </c>
      <c r="AU27" s="678">
        <v>0</v>
      </c>
      <c r="AV27" s="177"/>
      <c r="AW27" s="177"/>
      <c r="AX27" s="177"/>
      <c r="AY27" s="177"/>
      <c r="AZ27" s="177"/>
      <c r="BA27" s="678">
        <v>0</v>
      </c>
      <c r="BB27" s="678">
        <v>0</v>
      </c>
      <c r="BC27" s="678">
        <v>0</v>
      </c>
      <c r="BD27" s="678">
        <v>0</v>
      </c>
      <c r="BE27" s="678">
        <v>0</v>
      </c>
      <c r="BF27" s="678">
        <v>0</v>
      </c>
      <c r="BG27" s="678">
        <v>0</v>
      </c>
      <c r="BH27" s="678">
        <v>0</v>
      </c>
      <c r="BI27" s="678">
        <v>0</v>
      </c>
      <c r="BJ27" s="678">
        <v>0</v>
      </c>
      <c r="BK27" s="678">
        <v>0</v>
      </c>
      <c r="BL27" s="678">
        <v>0</v>
      </c>
      <c r="BM27" s="678">
        <v>0</v>
      </c>
      <c r="BN27" s="678">
        <v>0</v>
      </c>
      <c r="BO27" s="678">
        <v>0</v>
      </c>
      <c r="BP27" s="678">
        <v>0</v>
      </c>
      <c r="BQ27" s="678">
        <v>0</v>
      </c>
      <c r="BR27" s="678">
        <v>0</v>
      </c>
      <c r="BS27" s="678">
        <v>0</v>
      </c>
      <c r="BT27" s="678">
        <v>0</v>
      </c>
      <c r="BU27" s="678">
        <v>0</v>
      </c>
      <c r="BV27" s="678">
        <v>0</v>
      </c>
      <c r="BW27" s="678">
        <v>0</v>
      </c>
      <c r="BX27" s="678">
        <v>0</v>
      </c>
      <c r="BY27" s="678">
        <v>0</v>
      </c>
      <c r="BZ27" s="679">
        <v>0</v>
      </c>
      <c r="CA27" s="167"/>
    </row>
    <row r="28" spans="2:79" s="17" customFormat="1" ht="15.6">
      <c r="B28" s="272">
        <v>5</v>
      </c>
      <c r="C28" s="177"/>
      <c r="D28" s="177"/>
      <c r="E28" s="177" t="s">
        <v>118</v>
      </c>
      <c r="F28" s="177"/>
      <c r="G28" s="177"/>
      <c r="H28" s="177"/>
      <c r="I28" s="177" t="s">
        <v>805</v>
      </c>
      <c r="J28" s="177"/>
      <c r="K28" s="177"/>
      <c r="L28" s="177"/>
      <c r="M28" s="177"/>
      <c r="N28" s="177"/>
      <c r="O28" s="177"/>
      <c r="P28" s="177"/>
      <c r="Q28" s="177"/>
      <c r="R28" s="177"/>
      <c r="S28" s="177"/>
      <c r="T28" s="177"/>
      <c r="U28" s="177"/>
      <c r="V28" s="678">
        <v>16</v>
      </c>
      <c r="W28" s="678">
        <v>16</v>
      </c>
      <c r="X28" s="678">
        <v>16</v>
      </c>
      <c r="Y28" s="678">
        <v>16</v>
      </c>
      <c r="Z28" s="678">
        <v>16</v>
      </c>
      <c r="AA28" s="678">
        <v>16</v>
      </c>
      <c r="AB28" s="678">
        <v>16</v>
      </c>
      <c r="AC28" s="678">
        <v>16</v>
      </c>
      <c r="AD28" s="678">
        <v>16</v>
      </c>
      <c r="AE28" s="678">
        <v>16</v>
      </c>
      <c r="AF28" s="678">
        <v>16</v>
      </c>
      <c r="AG28" s="678">
        <v>16</v>
      </c>
      <c r="AH28" s="678">
        <v>16</v>
      </c>
      <c r="AI28" s="678">
        <v>11</v>
      </c>
      <c r="AJ28" s="678">
        <v>0</v>
      </c>
      <c r="AK28" s="678">
        <v>0</v>
      </c>
      <c r="AL28" s="678">
        <v>0</v>
      </c>
      <c r="AM28" s="678">
        <v>0</v>
      </c>
      <c r="AN28" s="678">
        <v>0</v>
      </c>
      <c r="AO28" s="678">
        <v>0</v>
      </c>
      <c r="AP28" s="678">
        <v>0</v>
      </c>
      <c r="AQ28" s="678">
        <v>0</v>
      </c>
      <c r="AR28" s="678">
        <v>0</v>
      </c>
      <c r="AS28" s="678">
        <v>0</v>
      </c>
      <c r="AT28" s="678">
        <v>0</v>
      </c>
      <c r="AU28" s="678">
        <v>0</v>
      </c>
      <c r="AV28" s="177"/>
      <c r="AW28" s="177"/>
      <c r="AX28" s="177"/>
      <c r="AY28" s="177"/>
      <c r="AZ28" s="177"/>
      <c r="BA28" s="678">
        <v>76159</v>
      </c>
      <c r="BB28" s="678">
        <v>76159</v>
      </c>
      <c r="BC28" s="678">
        <v>76159</v>
      </c>
      <c r="BD28" s="678">
        <v>76159</v>
      </c>
      <c r="BE28" s="678">
        <v>76159</v>
      </c>
      <c r="BF28" s="678">
        <v>76159</v>
      </c>
      <c r="BG28" s="678">
        <v>76159</v>
      </c>
      <c r="BH28" s="678">
        <v>76159</v>
      </c>
      <c r="BI28" s="678">
        <v>76159</v>
      </c>
      <c r="BJ28" s="678">
        <v>76159</v>
      </c>
      <c r="BK28" s="678">
        <v>76159</v>
      </c>
      <c r="BL28" s="678">
        <v>76159</v>
      </c>
      <c r="BM28" s="678">
        <v>76159</v>
      </c>
      <c r="BN28" s="678">
        <v>53311</v>
      </c>
      <c r="BO28" s="678">
        <v>0</v>
      </c>
      <c r="BP28" s="678">
        <v>0</v>
      </c>
      <c r="BQ28" s="678">
        <v>0</v>
      </c>
      <c r="BR28" s="678">
        <v>0</v>
      </c>
      <c r="BS28" s="678">
        <v>0</v>
      </c>
      <c r="BT28" s="678">
        <v>0</v>
      </c>
      <c r="BU28" s="678">
        <v>0</v>
      </c>
      <c r="BV28" s="678">
        <v>0</v>
      </c>
      <c r="BW28" s="678">
        <v>0</v>
      </c>
      <c r="BX28" s="678">
        <v>0</v>
      </c>
      <c r="BY28" s="678">
        <v>0</v>
      </c>
      <c r="BZ28" s="679">
        <v>0</v>
      </c>
      <c r="CA28" s="167"/>
    </row>
    <row r="29" spans="2:79" s="17" customFormat="1" ht="15.6">
      <c r="B29" s="272">
        <v>6</v>
      </c>
      <c r="C29" s="177"/>
      <c r="D29" s="177"/>
      <c r="E29" s="177" t="s">
        <v>119</v>
      </c>
      <c r="F29" s="177"/>
      <c r="G29" s="177"/>
      <c r="H29" s="177"/>
      <c r="I29" s="177" t="s">
        <v>805</v>
      </c>
      <c r="J29" s="177"/>
      <c r="K29" s="177"/>
      <c r="L29" s="177"/>
      <c r="M29" s="177"/>
      <c r="N29" s="177"/>
      <c r="O29" s="177"/>
      <c r="P29" s="177"/>
      <c r="Q29" s="177"/>
      <c r="R29" s="177"/>
      <c r="S29" s="177"/>
      <c r="T29" s="177"/>
      <c r="U29" s="177"/>
      <c r="V29" s="678">
        <v>475</v>
      </c>
      <c r="W29" s="678">
        <v>432</v>
      </c>
      <c r="X29" s="678">
        <v>424</v>
      </c>
      <c r="Y29" s="678">
        <v>424</v>
      </c>
      <c r="Z29" s="678">
        <v>424</v>
      </c>
      <c r="AA29" s="678">
        <v>424</v>
      </c>
      <c r="AB29" s="678">
        <v>402</v>
      </c>
      <c r="AC29" s="678">
        <v>402</v>
      </c>
      <c r="AD29" s="678">
        <v>398</v>
      </c>
      <c r="AE29" s="678">
        <v>328</v>
      </c>
      <c r="AF29" s="678">
        <v>98</v>
      </c>
      <c r="AG29" s="678">
        <v>67</v>
      </c>
      <c r="AH29" s="678">
        <v>44</v>
      </c>
      <c r="AI29" s="678">
        <v>44</v>
      </c>
      <c r="AJ29" s="678">
        <v>44</v>
      </c>
      <c r="AK29" s="678">
        <v>28</v>
      </c>
      <c r="AL29" s="678">
        <v>3</v>
      </c>
      <c r="AM29" s="678">
        <v>3</v>
      </c>
      <c r="AN29" s="678">
        <v>3</v>
      </c>
      <c r="AO29" s="678">
        <v>3</v>
      </c>
      <c r="AP29" s="678">
        <v>0</v>
      </c>
      <c r="AQ29" s="678">
        <v>0</v>
      </c>
      <c r="AR29" s="678">
        <v>0</v>
      </c>
      <c r="AS29" s="678">
        <v>0</v>
      </c>
      <c r="AT29" s="678">
        <v>0</v>
      </c>
      <c r="AU29" s="678">
        <v>0</v>
      </c>
      <c r="AV29" s="177"/>
      <c r="AW29" s="177"/>
      <c r="AX29" s="177"/>
      <c r="AY29" s="177"/>
      <c r="AZ29" s="177"/>
      <c r="BA29" s="678">
        <v>3004373</v>
      </c>
      <c r="BB29" s="678">
        <v>2867197</v>
      </c>
      <c r="BC29" s="678">
        <v>2840727</v>
      </c>
      <c r="BD29" s="678">
        <v>2840727</v>
      </c>
      <c r="BE29" s="678">
        <v>2840727</v>
      </c>
      <c r="BF29" s="678">
        <v>2840727</v>
      </c>
      <c r="BG29" s="678">
        <v>2695898</v>
      </c>
      <c r="BH29" s="678">
        <v>2695898</v>
      </c>
      <c r="BI29" s="678">
        <v>2681930</v>
      </c>
      <c r="BJ29" s="678">
        <v>2223924</v>
      </c>
      <c r="BK29" s="678">
        <v>853115</v>
      </c>
      <c r="BL29" s="678">
        <v>740441</v>
      </c>
      <c r="BM29" s="678">
        <v>517391</v>
      </c>
      <c r="BN29" s="678">
        <v>517391</v>
      </c>
      <c r="BO29" s="678">
        <v>517391</v>
      </c>
      <c r="BP29" s="678">
        <v>342200</v>
      </c>
      <c r="BQ29" s="678">
        <v>1553</v>
      </c>
      <c r="BR29" s="678">
        <v>1553</v>
      </c>
      <c r="BS29" s="678">
        <v>1553</v>
      </c>
      <c r="BT29" s="678">
        <v>1553</v>
      </c>
      <c r="BU29" s="678">
        <v>0</v>
      </c>
      <c r="BV29" s="678">
        <v>0</v>
      </c>
      <c r="BW29" s="678">
        <v>0</v>
      </c>
      <c r="BX29" s="678">
        <v>0</v>
      </c>
      <c r="BY29" s="678">
        <v>0</v>
      </c>
      <c r="BZ29" s="679">
        <v>0</v>
      </c>
      <c r="CA29" s="167"/>
    </row>
    <row r="30" spans="2:79" s="17" customFormat="1" ht="15.6">
      <c r="B30" s="272">
        <v>7</v>
      </c>
      <c r="C30" s="177"/>
      <c r="D30" s="177"/>
      <c r="E30" s="177" t="s">
        <v>95</v>
      </c>
      <c r="F30" s="177"/>
      <c r="G30" s="177"/>
      <c r="H30" s="177"/>
      <c r="I30" s="177" t="s">
        <v>805</v>
      </c>
      <c r="J30" s="177"/>
      <c r="K30" s="177"/>
      <c r="L30" s="177"/>
      <c r="M30" s="177"/>
      <c r="N30" s="177"/>
      <c r="O30" s="177"/>
      <c r="P30" s="177"/>
      <c r="Q30" s="177"/>
      <c r="R30" s="177"/>
      <c r="S30" s="177"/>
      <c r="T30" s="177"/>
      <c r="U30" s="177"/>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177"/>
      <c r="AW30" s="177"/>
      <c r="AX30" s="177"/>
      <c r="AY30" s="177"/>
      <c r="AZ30" s="177"/>
      <c r="BA30" s="678">
        <v>3141</v>
      </c>
      <c r="BB30" s="678">
        <v>3081</v>
      </c>
      <c r="BC30" s="678">
        <v>3081</v>
      </c>
      <c r="BD30" s="678">
        <v>3081</v>
      </c>
      <c r="BE30" s="678">
        <v>3081</v>
      </c>
      <c r="BF30" s="678">
        <v>3081</v>
      </c>
      <c r="BG30" s="678">
        <v>3081</v>
      </c>
      <c r="BH30" s="678">
        <v>3064</v>
      </c>
      <c r="BI30" s="678">
        <v>3064</v>
      </c>
      <c r="BJ30" s="678">
        <v>3064</v>
      </c>
      <c r="BK30" s="678">
        <v>3103</v>
      </c>
      <c r="BL30" s="678">
        <v>3103</v>
      </c>
      <c r="BM30" s="678">
        <v>3103</v>
      </c>
      <c r="BN30" s="678">
        <v>3066</v>
      </c>
      <c r="BO30" s="678">
        <v>3066</v>
      </c>
      <c r="BP30" s="678">
        <v>3064</v>
      </c>
      <c r="BQ30" s="678">
        <v>0</v>
      </c>
      <c r="BR30" s="678">
        <v>0</v>
      </c>
      <c r="BS30" s="678">
        <v>0</v>
      </c>
      <c r="BT30" s="678">
        <v>0</v>
      </c>
      <c r="BU30" s="678">
        <v>0</v>
      </c>
      <c r="BV30" s="678">
        <v>0</v>
      </c>
      <c r="BW30" s="678">
        <v>0</v>
      </c>
      <c r="BX30" s="678">
        <v>0</v>
      </c>
      <c r="BY30" s="678">
        <v>0</v>
      </c>
      <c r="BZ30" s="679">
        <v>0</v>
      </c>
      <c r="CA30" s="167"/>
    </row>
    <row r="31" spans="2:79" s="17" customFormat="1" ht="15.6">
      <c r="B31" s="272">
        <v>8</v>
      </c>
      <c r="C31" s="177"/>
      <c r="D31" s="177"/>
      <c r="E31" s="177" t="s">
        <v>96</v>
      </c>
      <c r="F31" s="177"/>
      <c r="G31" s="177"/>
      <c r="H31" s="177"/>
      <c r="I31" s="177" t="s">
        <v>805</v>
      </c>
      <c r="J31" s="177"/>
      <c r="K31" s="177"/>
      <c r="L31" s="177"/>
      <c r="M31" s="177"/>
      <c r="N31" s="177"/>
      <c r="O31" s="177"/>
      <c r="P31" s="177"/>
      <c r="Q31" s="177"/>
      <c r="R31" s="177"/>
      <c r="S31" s="177"/>
      <c r="T31" s="177"/>
      <c r="U31" s="177"/>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177"/>
      <c r="AW31" s="177"/>
      <c r="AX31" s="177"/>
      <c r="AY31" s="177"/>
      <c r="AZ31" s="177"/>
      <c r="BA31" s="678">
        <v>0</v>
      </c>
      <c r="BB31" s="678">
        <v>0</v>
      </c>
      <c r="BC31" s="678">
        <v>0</v>
      </c>
      <c r="BD31" s="678">
        <v>0</v>
      </c>
      <c r="BE31" s="678">
        <v>0</v>
      </c>
      <c r="BF31" s="678">
        <v>0</v>
      </c>
      <c r="BG31" s="678">
        <v>0</v>
      </c>
      <c r="BH31" s="678">
        <v>0</v>
      </c>
      <c r="BI31" s="678">
        <v>0</v>
      </c>
      <c r="BJ31" s="678">
        <v>0</v>
      </c>
      <c r="BK31" s="678">
        <v>0</v>
      </c>
      <c r="BL31" s="678">
        <v>0</v>
      </c>
      <c r="BM31" s="678">
        <v>0</v>
      </c>
      <c r="BN31" s="678">
        <v>0</v>
      </c>
      <c r="BO31" s="678">
        <v>0</v>
      </c>
      <c r="BP31" s="678">
        <v>0</v>
      </c>
      <c r="BQ31" s="678">
        <v>0</v>
      </c>
      <c r="BR31" s="678">
        <v>0</v>
      </c>
      <c r="BS31" s="678">
        <v>0</v>
      </c>
      <c r="BT31" s="678">
        <v>0</v>
      </c>
      <c r="BU31" s="678">
        <v>0</v>
      </c>
      <c r="BV31" s="678">
        <v>0</v>
      </c>
      <c r="BW31" s="678">
        <v>0</v>
      </c>
      <c r="BX31" s="678">
        <v>0</v>
      </c>
      <c r="BY31" s="678">
        <v>0</v>
      </c>
      <c r="BZ31" s="679">
        <v>0</v>
      </c>
      <c r="CA31" s="167"/>
    </row>
    <row r="32" spans="2:79" s="17" customFormat="1" ht="15.6">
      <c r="B32" s="272">
        <v>9</v>
      </c>
      <c r="C32" s="177"/>
      <c r="D32" s="177"/>
      <c r="E32" s="177" t="s">
        <v>669</v>
      </c>
      <c r="F32" s="177"/>
      <c r="G32" s="177"/>
      <c r="H32" s="177"/>
      <c r="I32" s="177" t="s">
        <v>805</v>
      </c>
      <c r="J32" s="177"/>
      <c r="K32" s="177"/>
      <c r="L32" s="177"/>
      <c r="M32" s="177"/>
      <c r="N32" s="177"/>
      <c r="O32" s="177"/>
      <c r="P32" s="177"/>
      <c r="Q32" s="177"/>
      <c r="R32" s="177"/>
      <c r="S32" s="177"/>
      <c r="T32" s="177"/>
      <c r="U32" s="177"/>
      <c r="V32" s="678">
        <v>20</v>
      </c>
      <c r="W32" s="678">
        <v>20</v>
      </c>
      <c r="X32" s="678">
        <v>20</v>
      </c>
      <c r="Y32" s="678">
        <v>20</v>
      </c>
      <c r="Z32" s="678">
        <v>20</v>
      </c>
      <c r="AA32" s="678">
        <v>20</v>
      </c>
      <c r="AB32" s="678">
        <v>20</v>
      </c>
      <c r="AC32" s="678">
        <v>20</v>
      </c>
      <c r="AD32" s="678">
        <v>20</v>
      </c>
      <c r="AE32" s="678">
        <v>20</v>
      </c>
      <c r="AF32" s="678">
        <v>20</v>
      </c>
      <c r="AG32" s="678">
        <v>20</v>
      </c>
      <c r="AH32" s="678">
        <v>20</v>
      </c>
      <c r="AI32" s="678">
        <v>20</v>
      </c>
      <c r="AJ32" s="678">
        <v>20</v>
      </c>
      <c r="AK32" s="678">
        <v>20</v>
      </c>
      <c r="AL32" s="678">
        <v>20</v>
      </c>
      <c r="AM32" s="678">
        <v>20</v>
      </c>
      <c r="AN32" s="678">
        <v>18</v>
      </c>
      <c r="AO32" s="678">
        <v>0</v>
      </c>
      <c r="AP32" s="678">
        <v>0</v>
      </c>
      <c r="AQ32" s="678">
        <v>0</v>
      </c>
      <c r="AR32" s="678">
        <v>0</v>
      </c>
      <c r="AS32" s="678">
        <v>0</v>
      </c>
      <c r="AT32" s="678">
        <v>0</v>
      </c>
      <c r="AU32" s="678">
        <v>0</v>
      </c>
      <c r="AV32" s="177"/>
      <c r="AW32" s="177"/>
      <c r="AX32" s="177"/>
      <c r="AY32" s="177"/>
      <c r="AZ32" s="177"/>
      <c r="BA32" s="678">
        <v>37584</v>
      </c>
      <c r="BB32" s="678">
        <v>37584</v>
      </c>
      <c r="BC32" s="678">
        <v>37584</v>
      </c>
      <c r="BD32" s="678">
        <v>37584</v>
      </c>
      <c r="BE32" s="678">
        <v>37584</v>
      </c>
      <c r="BF32" s="678">
        <v>37584</v>
      </c>
      <c r="BG32" s="678">
        <v>37584</v>
      </c>
      <c r="BH32" s="678">
        <v>37584</v>
      </c>
      <c r="BI32" s="678">
        <v>37584</v>
      </c>
      <c r="BJ32" s="678">
        <v>37584</v>
      </c>
      <c r="BK32" s="678">
        <v>37584</v>
      </c>
      <c r="BL32" s="678">
        <v>37584</v>
      </c>
      <c r="BM32" s="678">
        <v>37584</v>
      </c>
      <c r="BN32" s="678">
        <v>37584</v>
      </c>
      <c r="BO32" s="678">
        <v>37584</v>
      </c>
      <c r="BP32" s="678">
        <v>37584</v>
      </c>
      <c r="BQ32" s="678">
        <v>37584</v>
      </c>
      <c r="BR32" s="678">
        <v>37584</v>
      </c>
      <c r="BS32" s="678">
        <v>35925</v>
      </c>
      <c r="BT32" s="678">
        <v>0</v>
      </c>
      <c r="BU32" s="678">
        <v>0</v>
      </c>
      <c r="BV32" s="678">
        <v>0</v>
      </c>
      <c r="BW32" s="678">
        <v>0</v>
      </c>
      <c r="BX32" s="678">
        <v>0</v>
      </c>
      <c r="BY32" s="678">
        <v>0</v>
      </c>
      <c r="BZ32" s="679">
        <v>0</v>
      </c>
      <c r="CA32" s="167"/>
    </row>
    <row r="33" spans="2:79" s="17" customFormat="1" ht="15.6">
      <c r="B33" s="272">
        <v>10</v>
      </c>
      <c r="C33" s="177"/>
      <c r="D33" s="177"/>
      <c r="E33" s="177" t="s">
        <v>99</v>
      </c>
      <c r="F33" s="177"/>
      <c r="G33" s="177"/>
      <c r="H33" s="177"/>
      <c r="I33" s="177" t="s">
        <v>805</v>
      </c>
      <c r="J33" s="177"/>
      <c r="K33" s="177"/>
      <c r="L33" s="177"/>
      <c r="M33" s="177"/>
      <c r="N33" s="177"/>
      <c r="O33" s="177"/>
      <c r="P33" s="177"/>
      <c r="Q33" s="177"/>
      <c r="R33" s="177"/>
      <c r="S33" s="177"/>
      <c r="T33" s="177"/>
      <c r="U33" s="177"/>
      <c r="V33" s="678">
        <v>42</v>
      </c>
      <c r="W33" s="678">
        <v>42</v>
      </c>
      <c r="X33" s="678">
        <v>42</v>
      </c>
      <c r="Y33" s="678">
        <v>42</v>
      </c>
      <c r="Z33" s="678">
        <v>42</v>
      </c>
      <c r="AA33" s="678">
        <v>42</v>
      </c>
      <c r="AB33" s="678">
        <v>42</v>
      </c>
      <c r="AC33" s="678">
        <v>42</v>
      </c>
      <c r="AD33" s="678">
        <v>42</v>
      </c>
      <c r="AE33" s="678">
        <v>42</v>
      </c>
      <c r="AF33" s="678">
        <v>42</v>
      </c>
      <c r="AG33" s="678">
        <v>42</v>
      </c>
      <c r="AH33" s="678">
        <v>42</v>
      </c>
      <c r="AI33" s="678">
        <v>42</v>
      </c>
      <c r="AJ33" s="678">
        <v>42</v>
      </c>
      <c r="AK33" s="678">
        <v>42</v>
      </c>
      <c r="AL33" s="678">
        <v>10</v>
      </c>
      <c r="AM33" s="678">
        <v>10</v>
      </c>
      <c r="AN33" s="678">
        <v>10</v>
      </c>
      <c r="AO33" s="678">
        <v>10</v>
      </c>
      <c r="AP33" s="678">
        <v>9</v>
      </c>
      <c r="AQ33" s="678">
        <v>9</v>
      </c>
      <c r="AR33" s="678">
        <v>9</v>
      </c>
      <c r="AS33" s="678">
        <v>0</v>
      </c>
      <c r="AT33" s="678">
        <v>0</v>
      </c>
      <c r="AU33" s="678">
        <v>0</v>
      </c>
      <c r="AV33" s="177"/>
      <c r="AW33" s="177"/>
      <c r="AX33" s="177"/>
      <c r="AY33" s="177"/>
      <c r="AZ33" s="177"/>
      <c r="BA33" s="678">
        <v>807475</v>
      </c>
      <c r="BB33" s="678">
        <v>807475</v>
      </c>
      <c r="BC33" s="678">
        <v>807475</v>
      </c>
      <c r="BD33" s="678">
        <v>807475</v>
      </c>
      <c r="BE33" s="678">
        <v>807475</v>
      </c>
      <c r="BF33" s="678">
        <v>807475</v>
      </c>
      <c r="BG33" s="678">
        <v>807475</v>
      </c>
      <c r="BH33" s="678">
        <v>807475</v>
      </c>
      <c r="BI33" s="678">
        <v>807475</v>
      </c>
      <c r="BJ33" s="678">
        <v>807475</v>
      </c>
      <c r="BK33" s="678">
        <v>807475</v>
      </c>
      <c r="BL33" s="678">
        <v>807475</v>
      </c>
      <c r="BM33" s="678">
        <v>807475</v>
      </c>
      <c r="BN33" s="678">
        <v>807475</v>
      </c>
      <c r="BO33" s="678">
        <v>807475</v>
      </c>
      <c r="BP33" s="678">
        <v>807475</v>
      </c>
      <c r="BQ33" s="678">
        <v>204021</v>
      </c>
      <c r="BR33" s="678">
        <v>204021</v>
      </c>
      <c r="BS33" s="678">
        <v>204021</v>
      </c>
      <c r="BT33" s="678">
        <v>204021</v>
      </c>
      <c r="BU33" s="678">
        <v>192325</v>
      </c>
      <c r="BV33" s="678">
        <v>192325</v>
      </c>
      <c r="BW33" s="678">
        <v>192325</v>
      </c>
      <c r="BX33" s="678">
        <v>0</v>
      </c>
      <c r="BY33" s="678">
        <v>0</v>
      </c>
      <c r="BZ33" s="679">
        <v>0</v>
      </c>
      <c r="CA33" s="167"/>
    </row>
    <row r="34" spans="2:79" s="17" customFormat="1" ht="15.6">
      <c r="B34" s="272">
        <v>11</v>
      </c>
      <c r="C34" s="177"/>
      <c r="D34" s="177"/>
      <c r="E34" s="177" t="s">
        <v>100</v>
      </c>
      <c r="F34" s="177"/>
      <c r="G34" s="177"/>
      <c r="H34" s="177"/>
      <c r="I34" s="177" t="s">
        <v>805</v>
      </c>
      <c r="J34" s="177"/>
      <c r="K34" s="177"/>
      <c r="L34" s="177"/>
      <c r="M34" s="177"/>
      <c r="N34" s="177"/>
      <c r="O34" s="177"/>
      <c r="P34" s="177"/>
      <c r="Q34" s="177"/>
      <c r="R34" s="177"/>
      <c r="S34" s="177"/>
      <c r="T34" s="177"/>
      <c r="U34" s="177"/>
      <c r="V34" s="678">
        <v>72</v>
      </c>
      <c r="W34" s="678">
        <v>72</v>
      </c>
      <c r="X34" s="678">
        <v>72</v>
      </c>
      <c r="Y34" s="678">
        <v>72</v>
      </c>
      <c r="Z34" s="678">
        <v>188</v>
      </c>
      <c r="AA34" s="678">
        <v>188</v>
      </c>
      <c r="AB34" s="678">
        <v>188</v>
      </c>
      <c r="AC34" s="678">
        <v>188</v>
      </c>
      <c r="AD34" s="678">
        <v>188</v>
      </c>
      <c r="AE34" s="678">
        <v>188</v>
      </c>
      <c r="AF34" s="678">
        <v>188</v>
      </c>
      <c r="AG34" s="678">
        <v>188</v>
      </c>
      <c r="AH34" s="678">
        <v>188</v>
      </c>
      <c r="AI34" s="678">
        <v>131</v>
      </c>
      <c r="AJ34" s="678">
        <v>0</v>
      </c>
      <c r="AK34" s="678">
        <v>0</v>
      </c>
      <c r="AL34" s="678">
        <v>0</v>
      </c>
      <c r="AM34" s="678">
        <v>0</v>
      </c>
      <c r="AN34" s="678">
        <v>0</v>
      </c>
      <c r="AO34" s="678">
        <v>0</v>
      </c>
      <c r="AP34" s="678">
        <v>0</v>
      </c>
      <c r="AQ34" s="678">
        <v>0</v>
      </c>
      <c r="AR34" s="678">
        <v>0</v>
      </c>
      <c r="AS34" s="678">
        <v>0</v>
      </c>
      <c r="AT34" s="678">
        <v>0</v>
      </c>
      <c r="AU34" s="678">
        <v>0</v>
      </c>
      <c r="AV34" s="177"/>
      <c r="AW34" s="177"/>
      <c r="AX34" s="177"/>
      <c r="AY34" s="177"/>
      <c r="AZ34" s="177"/>
      <c r="BA34" s="678">
        <v>338247</v>
      </c>
      <c r="BB34" s="678">
        <v>338247</v>
      </c>
      <c r="BC34" s="678">
        <v>338247</v>
      </c>
      <c r="BD34" s="678">
        <v>338247</v>
      </c>
      <c r="BE34" s="678">
        <v>837746</v>
      </c>
      <c r="BF34" s="678">
        <v>837746</v>
      </c>
      <c r="BG34" s="678">
        <v>837746</v>
      </c>
      <c r="BH34" s="678">
        <v>837746</v>
      </c>
      <c r="BI34" s="678">
        <v>837746</v>
      </c>
      <c r="BJ34" s="678">
        <v>837746</v>
      </c>
      <c r="BK34" s="678">
        <v>837746</v>
      </c>
      <c r="BL34" s="678">
        <v>837746</v>
      </c>
      <c r="BM34" s="678">
        <v>837746</v>
      </c>
      <c r="BN34" s="678">
        <v>586422</v>
      </c>
      <c r="BO34" s="678">
        <v>0</v>
      </c>
      <c r="BP34" s="678">
        <v>0</v>
      </c>
      <c r="BQ34" s="678">
        <v>0</v>
      </c>
      <c r="BR34" s="678">
        <v>0</v>
      </c>
      <c r="BS34" s="678">
        <v>0</v>
      </c>
      <c r="BT34" s="678">
        <v>0</v>
      </c>
      <c r="BU34" s="678">
        <v>0</v>
      </c>
      <c r="BV34" s="678">
        <v>0</v>
      </c>
      <c r="BW34" s="678">
        <v>0</v>
      </c>
      <c r="BX34" s="678">
        <v>0</v>
      </c>
      <c r="BY34" s="678">
        <v>0</v>
      </c>
      <c r="BZ34" s="679">
        <v>0</v>
      </c>
      <c r="CA34" s="167"/>
    </row>
    <row r="35" spans="2:79" s="17" customFormat="1" ht="15.6">
      <c r="B35" s="272">
        <v>12</v>
      </c>
      <c r="C35" s="177"/>
      <c r="D35" s="177"/>
      <c r="E35" s="177" t="s">
        <v>101</v>
      </c>
      <c r="F35" s="177"/>
      <c r="G35" s="177"/>
      <c r="H35" s="177"/>
      <c r="I35" s="177" t="s">
        <v>805</v>
      </c>
      <c r="J35" s="177"/>
      <c r="K35" s="177"/>
      <c r="L35" s="177"/>
      <c r="M35" s="177"/>
      <c r="N35" s="177"/>
      <c r="O35" s="177"/>
      <c r="P35" s="177"/>
      <c r="Q35" s="177"/>
      <c r="R35" s="177"/>
      <c r="S35" s="177"/>
      <c r="T35" s="177"/>
      <c r="U35" s="177"/>
      <c r="V35" s="678">
        <v>139</v>
      </c>
      <c r="W35" s="678">
        <v>139</v>
      </c>
      <c r="X35" s="678">
        <v>139</v>
      </c>
      <c r="Y35" s="678">
        <v>130</v>
      </c>
      <c r="Z35" s="678">
        <v>130</v>
      </c>
      <c r="AA35" s="678">
        <v>130</v>
      </c>
      <c r="AB35" s="678">
        <v>127</v>
      </c>
      <c r="AC35" s="678">
        <v>127</v>
      </c>
      <c r="AD35" s="678">
        <v>127</v>
      </c>
      <c r="AE35" s="678">
        <v>113</v>
      </c>
      <c r="AF35" s="678">
        <v>100</v>
      </c>
      <c r="AG35" s="678">
        <v>100</v>
      </c>
      <c r="AH35" s="678">
        <v>67</v>
      </c>
      <c r="AI35" s="678">
        <v>67</v>
      </c>
      <c r="AJ35" s="678">
        <v>67</v>
      </c>
      <c r="AK35" s="678">
        <v>51</v>
      </c>
      <c r="AL35" s="678">
        <v>4</v>
      </c>
      <c r="AM35" s="678">
        <v>4</v>
      </c>
      <c r="AN35" s="678">
        <v>4</v>
      </c>
      <c r="AO35" s="678">
        <v>4</v>
      </c>
      <c r="AP35" s="678">
        <v>0</v>
      </c>
      <c r="AQ35" s="678">
        <v>0</v>
      </c>
      <c r="AR35" s="678">
        <v>0</v>
      </c>
      <c r="AS35" s="678">
        <v>0</v>
      </c>
      <c r="AT35" s="678">
        <v>0</v>
      </c>
      <c r="AU35" s="678">
        <v>0</v>
      </c>
      <c r="AV35" s="177"/>
      <c r="AW35" s="177"/>
      <c r="AX35" s="177"/>
      <c r="AY35" s="177"/>
      <c r="AZ35" s="177"/>
      <c r="BA35" s="678">
        <v>679088</v>
      </c>
      <c r="BB35" s="678">
        <v>679088</v>
      </c>
      <c r="BC35" s="678">
        <v>679088</v>
      </c>
      <c r="BD35" s="678">
        <v>650499</v>
      </c>
      <c r="BE35" s="678">
        <v>650499</v>
      </c>
      <c r="BF35" s="678">
        <v>650499</v>
      </c>
      <c r="BG35" s="678">
        <v>623767</v>
      </c>
      <c r="BH35" s="678">
        <v>623767</v>
      </c>
      <c r="BI35" s="678">
        <v>623767</v>
      </c>
      <c r="BJ35" s="678">
        <v>510518</v>
      </c>
      <c r="BK35" s="678">
        <v>399681</v>
      </c>
      <c r="BL35" s="678">
        <v>399681</v>
      </c>
      <c r="BM35" s="678">
        <v>204589</v>
      </c>
      <c r="BN35" s="678">
        <v>204589</v>
      </c>
      <c r="BO35" s="678">
        <v>204589</v>
      </c>
      <c r="BP35" s="678">
        <v>155734</v>
      </c>
      <c r="BQ35" s="678">
        <v>11858</v>
      </c>
      <c r="BR35" s="678">
        <v>11858</v>
      </c>
      <c r="BS35" s="678">
        <v>11858</v>
      </c>
      <c r="BT35" s="678">
        <v>11858</v>
      </c>
      <c r="BU35" s="678">
        <v>0</v>
      </c>
      <c r="BV35" s="678">
        <v>0</v>
      </c>
      <c r="BW35" s="678">
        <v>0</v>
      </c>
      <c r="BX35" s="678">
        <v>0</v>
      </c>
      <c r="BY35" s="678">
        <v>0</v>
      </c>
      <c r="BZ35" s="679">
        <v>0</v>
      </c>
      <c r="CA35" s="167"/>
    </row>
    <row r="36" spans="2:79" s="17" customFormat="1" ht="15.6">
      <c r="B36" s="272">
        <v>13</v>
      </c>
      <c r="C36" s="177"/>
      <c r="D36" s="177"/>
      <c r="E36" s="177" t="s">
        <v>102</v>
      </c>
      <c r="F36" s="177"/>
      <c r="G36" s="177"/>
      <c r="H36" s="177"/>
      <c r="I36" s="177" t="s">
        <v>805</v>
      </c>
      <c r="J36" s="177"/>
      <c r="K36" s="177"/>
      <c r="L36" s="177"/>
      <c r="M36" s="177"/>
      <c r="N36" s="177"/>
      <c r="O36" s="177"/>
      <c r="P36" s="177"/>
      <c r="Q36" s="177"/>
      <c r="R36" s="177"/>
      <c r="S36" s="177"/>
      <c r="T36" s="177"/>
      <c r="U36" s="177"/>
      <c r="V36" s="678">
        <v>0</v>
      </c>
      <c r="W36" s="678">
        <v>0</v>
      </c>
      <c r="X36" s="678">
        <v>0</v>
      </c>
      <c r="Y36" s="678">
        <v>0</v>
      </c>
      <c r="Z36" s="678">
        <v>0</v>
      </c>
      <c r="AA36" s="678">
        <v>0</v>
      </c>
      <c r="AB36" s="678">
        <v>0</v>
      </c>
      <c r="AC36" s="678">
        <v>0</v>
      </c>
      <c r="AD36" s="678">
        <v>0</v>
      </c>
      <c r="AE36" s="678">
        <v>0</v>
      </c>
      <c r="AF36" s="678">
        <v>0</v>
      </c>
      <c r="AG36" s="678">
        <v>0</v>
      </c>
      <c r="AH36" s="678">
        <v>0</v>
      </c>
      <c r="AI36" s="678">
        <v>0</v>
      </c>
      <c r="AJ36" s="678">
        <v>0</v>
      </c>
      <c r="AK36" s="678">
        <v>0</v>
      </c>
      <c r="AL36" s="678">
        <v>0</v>
      </c>
      <c r="AM36" s="678">
        <v>0</v>
      </c>
      <c r="AN36" s="678">
        <v>0</v>
      </c>
      <c r="AO36" s="678">
        <v>0</v>
      </c>
      <c r="AP36" s="678">
        <v>0</v>
      </c>
      <c r="AQ36" s="678">
        <v>0</v>
      </c>
      <c r="AR36" s="678">
        <v>0</v>
      </c>
      <c r="AS36" s="678">
        <v>0</v>
      </c>
      <c r="AT36" s="678">
        <v>0</v>
      </c>
      <c r="AU36" s="678">
        <v>0</v>
      </c>
      <c r="AV36" s="177"/>
      <c r="AW36" s="177"/>
      <c r="AX36" s="177"/>
      <c r="AY36" s="177"/>
      <c r="AZ36" s="177"/>
      <c r="BA36" s="678">
        <v>0</v>
      </c>
      <c r="BB36" s="678">
        <v>0</v>
      </c>
      <c r="BC36" s="678">
        <v>0</v>
      </c>
      <c r="BD36" s="678">
        <v>0</v>
      </c>
      <c r="BE36" s="678">
        <v>0</v>
      </c>
      <c r="BF36" s="678">
        <v>0</v>
      </c>
      <c r="BG36" s="678">
        <v>0</v>
      </c>
      <c r="BH36" s="678">
        <v>0</v>
      </c>
      <c r="BI36" s="678">
        <v>0</v>
      </c>
      <c r="BJ36" s="678">
        <v>0</v>
      </c>
      <c r="BK36" s="678">
        <v>0</v>
      </c>
      <c r="BL36" s="678">
        <v>0</v>
      </c>
      <c r="BM36" s="678">
        <v>0</v>
      </c>
      <c r="BN36" s="678">
        <v>0</v>
      </c>
      <c r="BO36" s="678">
        <v>0</v>
      </c>
      <c r="BP36" s="678">
        <v>0</v>
      </c>
      <c r="BQ36" s="678">
        <v>0</v>
      </c>
      <c r="BR36" s="678">
        <v>0</v>
      </c>
      <c r="BS36" s="678">
        <v>0</v>
      </c>
      <c r="BT36" s="678">
        <v>0</v>
      </c>
      <c r="BU36" s="678">
        <v>0</v>
      </c>
      <c r="BV36" s="678">
        <v>0</v>
      </c>
      <c r="BW36" s="678">
        <v>0</v>
      </c>
      <c r="BX36" s="678">
        <v>0</v>
      </c>
      <c r="BY36" s="678">
        <v>0</v>
      </c>
      <c r="BZ36" s="679">
        <v>0</v>
      </c>
      <c r="CA36" s="167"/>
    </row>
    <row r="37" spans="2:79" s="17" customFormat="1" ht="15.6">
      <c r="B37" s="272">
        <v>14</v>
      </c>
      <c r="C37" s="177"/>
      <c r="D37" s="177"/>
      <c r="E37" s="177" t="s">
        <v>103</v>
      </c>
      <c r="F37" s="177"/>
      <c r="G37" s="177"/>
      <c r="H37" s="177"/>
      <c r="I37" s="177" t="s">
        <v>805</v>
      </c>
      <c r="J37" s="177"/>
      <c r="K37" s="177"/>
      <c r="L37" s="177"/>
      <c r="M37" s="177"/>
      <c r="N37" s="177"/>
      <c r="O37" s="177"/>
      <c r="P37" s="177"/>
      <c r="Q37" s="177"/>
      <c r="R37" s="177"/>
      <c r="S37" s="177"/>
      <c r="T37" s="177"/>
      <c r="U37" s="177"/>
      <c r="V37" s="678">
        <v>364</v>
      </c>
      <c r="W37" s="678">
        <v>364</v>
      </c>
      <c r="X37" s="678">
        <v>364</v>
      </c>
      <c r="Y37" s="678">
        <v>364</v>
      </c>
      <c r="Z37" s="678">
        <v>364</v>
      </c>
      <c r="AA37" s="678">
        <v>364</v>
      </c>
      <c r="AB37" s="678">
        <v>364</v>
      </c>
      <c r="AC37" s="678">
        <v>364</v>
      </c>
      <c r="AD37" s="678">
        <v>364</v>
      </c>
      <c r="AE37" s="678">
        <v>364</v>
      </c>
      <c r="AF37" s="678">
        <v>364</v>
      </c>
      <c r="AG37" s="678">
        <v>364</v>
      </c>
      <c r="AH37" s="678">
        <v>364</v>
      </c>
      <c r="AI37" s="678">
        <v>364</v>
      </c>
      <c r="AJ37" s="678">
        <v>158</v>
      </c>
      <c r="AK37" s="678">
        <v>0</v>
      </c>
      <c r="AL37" s="678">
        <v>0</v>
      </c>
      <c r="AM37" s="678">
        <v>0</v>
      </c>
      <c r="AN37" s="678">
        <v>0</v>
      </c>
      <c r="AO37" s="678">
        <v>0</v>
      </c>
      <c r="AP37" s="678">
        <v>0</v>
      </c>
      <c r="AQ37" s="678">
        <v>0</v>
      </c>
      <c r="AR37" s="678">
        <v>0</v>
      </c>
      <c r="AS37" s="678">
        <v>0</v>
      </c>
      <c r="AT37" s="678">
        <v>0</v>
      </c>
      <c r="AU37" s="678">
        <v>0</v>
      </c>
      <c r="AV37" s="177"/>
      <c r="AW37" s="177"/>
      <c r="AX37" s="177"/>
      <c r="AY37" s="177"/>
      <c r="AZ37" s="177"/>
      <c r="BA37" s="678">
        <v>878463</v>
      </c>
      <c r="BB37" s="678">
        <v>878463</v>
      </c>
      <c r="BC37" s="678">
        <v>878463</v>
      </c>
      <c r="BD37" s="678">
        <v>878463</v>
      </c>
      <c r="BE37" s="678">
        <v>878463</v>
      </c>
      <c r="BF37" s="678">
        <v>878463</v>
      </c>
      <c r="BG37" s="678">
        <v>878463</v>
      </c>
      <c r="BH37" s="678">
        <v>878463</v>
      </c>
      <c r="BI37" s="678">
        <v>878463</v>
      </c>
      <c r="BJ37" s="678">
        <v>878463</v>
      </c>
      <c r="BK37" s="678">
        <v>878463</v>
      </c>
      <c r="BL37" s="678">
        <v>878463</v>
      </c>
      <c r="BM37" s="678">
        <v>878463</v>
      </c>
      <c r="BN37" s="678">
        <v>878463</v>
      </c>
      <c r="BO37" s="678">
        <v>381173</v>
      </c>
      <c r="BP37" s="678">
        <v>0</v>
      </c>
      <c r="BQ37" s="678">
        <v>0</v>
      </c>
      <c r="BR37" s="678">
        <v>0</v>
      </c>
      <c r="BS37" s="678">
        <v>0</v>
      </c>
      <c r="BT37" s="678">
        <v>0</v>
      </c>
      <c r="BU37" s="678">
        <v>0</v>
      </c>
      <c r="BV37" s="678">
        <v>0</v>
      </c>
      <c r="BW37" s="678">
        <v>0</v>
      </c>
      <c r="BX37" s="678">
        <v>0</v>
      </c>
      <c r="BY37" s="678">
        <v>0</v>
      </c>
      <c r="BZ37" s="679">
        <v>0</v>
      </c>
      <c r="CA37" s="167"/>
    </row>
    <row r="38" spans="2:79" s="17" customFormat="1" ht="15.6">
      <c r="B38" s="272">
        <v>15</v>
      </c>
      <c r="C38" s="177"/>
      <c r="D38" s="177"/>
      <c r="E38" s="177" t="s">
        <v>104</v>
      </c>
      <c r="F38" s="177"/>
      <c r="G38" s="177"/>
      <c r="H38" s="177"/>
      <c r="I38" s="177" t="s">
        <v>805</v>
      </c>
      <c r="J38" s="177"/>
      <c r="K38" s="177"/>
      <c r="L38" s="177"/>
      <c r="M38" s="177"/>
      <c r="N38" s="177"/>
      <c r="O38" s="177"/>
      <c r="P38" s="177"/>
      <c r="Q38" s="177"/>
      <c r="R38" s="177"/>
      <c r="S38" s="177"/>
      <c r="T38" s="177"/>
      <c r="U38" s="177"/>
      <c r="V38" s="678">
        <v>0</v>
      </c>
      <c r="W38" s="678">
        <v>0</v>
      </c>
      <c r="X38" s="678">
        <v>0</v>
      </c>
      <c r="Y38" s="678">
        <v>0</v>
      </c>
      <c r="Z38" s="678">
        <v>0</v>
      </c>
      <c r="AA38" s="678">
        <v>0</v>
      </c>
      <c r="AB38" s="678">
        <v>0</v>
      </c>
      <c r="AC38" s="678">
        <v>0</v>
      </c>
      <c r="AD38" s="678">
        <v>0</v>
      </c>
      <c r="AE38" s="678">
        <v>0</v>
      </c>
      <c r="AF38" s="678">
        <v>0</v>
      </c>
      <c r="AG38" s="678">
        <v>0</v>
      </c>
      <c r="AH38" s="678">
        <v>0</v>
      </c>
      <c r="AI38" s="678">
        <v>0</v>
      </c>
      <c r="AJ38" s="678">
        <v>0</v>
      </c>
      <c r="AK38" s="678">
        <v>0</v>
      </c>
      <c r="AL38" s="678">
        <v>0</v>
      </c>
      <c r="AM38" s="678">
        <v>0</v>
      </c>
      <c r="AN38" s="678">
        <v>0</v>
      </c>
      <c r="AO38" s="678">
        <v>0</v>
      </c>
      <c r="AP38" s="678">
        <v>0</v>
      </c>
      <c r="AQ38" s="678">
        <v>0</v>
      </c>
      <c r="AR38" s="678">
        <v>0</v>
      </c>
      <c r="AS38" s="678">
        <v>0</v>
      </c>
      <c r="AT38" s="678">
        <v>0</v>
      </c>
      <c r="AU38" s="678">
        <v>0</v>
      </c>
      <c r="AV38" s="177"/>
      <c r="AW38" s="177"/>
      <c r="AX38" s="177"/>
      <c r="AY38" s="177"/>
      <c r="AZ38" s="177"/>
      <c r="BA38" s="678">
        <v>0</v>
      </c>
      <c r="BB38" s="678">
        <v>0</v>
      </c>
      <c r="BC38" s="678">
        <v>0</v>
      </c>
      <c r="BD38" s="678">
        <v>0</v>
      </c>
      <c r="BE38" s="678">
        <v>0</v>
      </c>
      <c r="BF38" s="678">
        <v>0</v>
      </c>
      <c r="BG38" s="678">
        <v>0</v>
      </c>
      <c r="BH38" s="678">
        <v>0</v>
      </c>
      <c r="BI38" s="678">
        <v>0</v>
      </c>
      <c r="BJ38" s="678">
        <v>0</v>
      </c>
      <c r="BK38" s="678">
        <v>0</v>
      </c>
      <c r="BL38" s="678">
        <v>0</v>
      </c>
      <c r="BM38" s="678">
        <v>0</v>
      </c>
      <c r="BN38" s="678">
        <v>0</v>
      </c>
      <c r="BO38" s="678">
        <v>0</v>
      </c>
      <c r="BP38" s="678">
        <v>0</v>
      </c>
      <c r="BQ38" s="678">
        <v>0</v>
      </c>
      <c r="BR38" s="678">
        <v>0</v>
      </c>
      <c r="BS38" s="678">
        <v>0</v>
      </c>
      <c r="BT38" s="678">
        <v>0</v>
      </c>
      <c r="BU38" s="678">
        <v>0</v>
      </c>
      <c r="BV38" s="678">
        <v>0</v>
      </c>
      <c r="BW38" s="678">
        <v>0</v>
      </c>
      <c r="BX38" s="678">
        <v>0</v>
      </c>
      <c r="BY38" s="678">
        <v>0</v>
      </c>
      <c r="BZ38" s="679">
        <v>0</v>
      </c>
      <c r="CA38" s="167"/>
    </row>
    <row r="39" spans="2:79" s="17" customFormat="1" ht="15.6">
      <c r="B39" s="272">
        <v>16</v>
      </c>
      <c r="C39" s="177"/>
      <c r="D39" s="177"/>
      <c r="E39" s="177" t="s">
        <v>105</v>
      </c>
      <c r="F39" s="177"/>
      <c r="G39" s="177"/>
      <c r="H39" s="177"/>
      <c r="I39" s="177" t="s">
        <v>805</v>
      </c>
      <c r="J39" s="177"/>
      <c r="K39" s="177"/>
      <c r="L39" s="177"/>
      <c r="M39" s="177"/>
      <c r="N39" s="177"/>
      <c r="O39" s="177"/>
      <c r="P39" s="177"/>
      <c r="Q39" s="177"/>
      <c r="R39" s="177"/>
      <c r="S39" s="177"/>
      <c r="T39" s="177"/>
      <c r="U39" s="177"/>
      <c r="V39" s="678">
        <v>0</v>
      </c>
      <c r="W39" s="678">
        <v>0</v>
      </c>
      <c r="X39" s="678">
        <v>0</v>
      </c>
      <c r="Y39" s="678">
        <v>0</v>
      </c>
      <c r="Z39" s="678">
        <v>0</v>
      </c>
      <c r="AA39" s="678">
        <v>0</v>
      </c>
      <c r="AB39" s="678">
        <v>0</v>
      </c>
      <c r="AC39" s="678">
        <v>0</v>
      </c>
      <c r="AD39" s="678">
        <v>0</v>
      </c>
      <c r="AE39" s="678">
        <v>0</v>
      </c>
      <c r="AF39" s="678">
        <v>0</v>
      </c>
      <c r="AG39" s="678">
        <v>0</v>
      </c>
      <c r="AH39" s="678">
        <v>0</v>
      </c>
      <c r="AI39" s="678">
        <v>0</v>
      </c>
      <c r="AJ39" s="678">
        <v>0</v>
      </c>
      <c r="AK39" s="678">
        <v>0</v>
      </c>
      <c r="AL39" s="678">
        <v>0</v>
      </c>
      <c r="AM39" s="678">
        <v>0</v>
      </c>
      <c r="AN39" s="678">
        <v>0</v>
      </c>
      <c r="AO39" s="678">
        <v>0</v>
      </c>
      <c r="AP39" s="678">
        <v>0</v>
      </c>
      <c r="AQ39" s="678">
        <v>0</v>
      </c>
      <c r="AR39" s="678">
        <v>0</v>
      </c>
      <c r="AS39" s="678">
        <v>0</v>
      </c>
      <c r="AT39" s="678">
        <v>0</v>
      </c>
      <c r="AU39" s="678">
        <v>0</v>
      </c>
      <c r="AV39" s="177"/>
      <c r="AW39" s="177"/>
      <c r="AX39" s="177"/>
      <c r="AY39" s="177"/>
      <c r="AZ39" s="177"/>
      <c r="BA39" s="678">
        <v>0</v>
      </c>
      <c r="BB39" s="678">
        <v>0</v>
      </c>
      <c r="BC39" s="678">
        <v>0</v>
      </c>
      <c r="BD39" s="678">
        <v>0</v>
      </c>
      <c r="BE39" s="678">
        <v>0</v>
      </c>
      <c r="BF39" s="678">
        <v>0</v>
      </c>
      <c r="BG39" s="678">
        <v>0</v>
      </c>
      <c r="BH39" s="678">
        <v>0</v>
      </c>
      <c r="BI39" s="678">
        <v>0</v>
      </c>
      <c r="BJ39" s="678">
        <v>0</v>
      </c>
      <c r="BK39" s="678">
        <v>0</v>
      </c>
      <c r="BL39" s="678">
        <v>0</v>
      </c>
      <c r="BM39" s="678">
        <v>0</v>
      </c>
      <c r="BN39" s="678">
        <v>0</v>
      </c>
      <c r="BO39" s="678">
        <v>0</v>
      </c>
      <c r="BP39" s="678">
        <v>0</v>
      </c>
      <c r="BQ39" s="678">
        <v>0</v>
      </c>
      <c r="BR39" s="678">
        <v>0</v>
      </c>
      <c r="BS39" s="678">
        <v>0</v>
      </c>
      <c r="BT39" s="678">
        <v>0</v>
      </c>
      <c r="BU39" s="678">
        <v>0</v>
      </c>
      <c r="BV39" s="678">
        <v>0</v>
      </c>
      <c r="BW39" s="678">
        <v>0</v>
      </c>
      <c r="BX39" s="678">
        <v>0</v>
      </c>
      <c r="BY39" s="678">
        <v>0</v>
      </c>
      <c r="BZ39" s="679">
        <v>0</v>
      </c>
      <c r="CA39" s="167"/>
    </row>
    <row r="40" spans="2:79" s="17" customFormat="1" ht="15.6">
      <c r="B40" s="272">
        <v>17</v>
      </c>
      <c r="C40" s="177"/>
      <c r="D40" s="177"/>
      <c r="E40" s="177" t="s">
        <v>107</v>
      </c>
      <c r="F40" s="177"/>
      <c r="G40" s="177"/>
      <c r="H40" s="177"/>
      <c r="I40" s="177" t="s">
        <v>805</v>
      </c>
      <c r="J40" s="177"/>
      <c r="K40" s="177"/>
      <c r="L40" s="177"/>
      <c r="M40" s="177"/>
      <c r="N40" s="177"/>
      <c r="O40" s="177"/>
      <c r="P40" s="177"/>
      <c r="Q40" s="177"/>
      <c r="R40" s="177"/>
      <c r="S40" s="177"/>
      <c r="T40" s="177"/>
      <c r="U40" s="177"/>
      <c r="V40" s="678">
        <v>0</v>
      </c>
      <c r="W40" s="678">
        <v>0</v>
      </c>
      <c r="X40" s="678">
        <v>0</v>
      </c>
      <c r="Y40" s="678">
        <v>0</v>
      </c>
      <c r="Z40" s="678">
        <v>0</v>
      </c>
      <c r="AA40" s="678">
        <v>0</v>
      </c>
      <c r="AB40" s="678">
        <v>0</v>
      </c>
      <c r="AC40" s="678">
        <v>0</v>
      </c>
      <c r="AD40" s="678">
        <v>0</v>
      </c>
      <c r="AE40" s="678">
        <v>0</v>
      </c>
      <c r="AF40" s="678">
        <v>0</v>
      </c>
      <c r="AG40" s="678">
        <v>0</v>
      </c>
      <c r="AH40" s="678">
        <v>0</v>
      </c>
      <c r="AI40" s="678">
        <v>0</v>
      </c>
      <c r="AJ40" s="678">
        <v>0</v>
      </c>
      <c r="AK40" s="678">
        <v>0</v>
      </c>
      <c r="AL40" s="678">
        <v>0</v>
      </c>
      <c r="AM40" s="678">
        <v>0</v>
      </c>
      <c r="AN40" s="678">
        <v>0</v>
      </c>
      <c r="AO40" s="678">
        <v>0</v>
      </c>
      <c r="AP40" s="678">
        <v>0</v>
      </c>
      <c r="AQ40" s="678">
        <v>0</v>
      </c>
      <c r="AR40" s="678">
        <v>0</v>
      </c>
      <c r="AS40" s="678">
        <v>0</v>
      </c>
      <c r="AT40" s="678">
        <v>0</v>
      </c>
      <c r="AU40" s="678">
        <v>0</v>
      </c>
      <c r="AV40" s="177"/>
      <c r="AW40" s="177"/>
      <c r="AX40" s="177"/>
      <c r="AY40" s="177"/>
      <c r="AZ40" s="177"/>
      <c r="BA40" s="678">
        <v>0</v>
      </c>
      <c r="BB40" s="678">
        <v>0</v>
      </c>
      <c r="BC40" s="678">
        <v>0</v>
      </c>
      <c r="BD40" s="678">
        <v>0</v>
      </c>
      <c r="BE40" s="678">
        <v>0</v>
      </c>
      <c r="BF40" s="678">
        <v>0</v>
      </c>
      <c r="BG40" s="678">
        <v>0</v>
      </c>
      <c r="BH40" s="678">
        <v>0</v>
      </c>
      <c r="BI40" s="678">
        <v>0</v>
      </c>
      <c r="BJ40" s="678">
        <v>0</v>
      </c>
      <c r="BK40" s="678">
        <v>0</v>
      </c>
      <c r="BL40" s="678">
        <v>0</v>
      </c>
      <c r="BM40" s="678">
        <v>0</v>
      </c>
      <c r="BN40" s="678">
        <v>0</v>
      </c>
      <c r="BO40" s="678">
        <v>0</v>
      </c>
      <c r="BP40" s="678">
        <v>0</v>
      </c>
      <c r="BQ40" s="678">
        <v>0</v>
      </c>
      <c r="BR40" s="678">
        <v>0</v>
      </c>
      <c r="BS40" s="678">
        <v>0</v>
      </c>
      <c r="BT40" s="678">
        <v>0</v>
      </c>
      <c r="BU40" s="678">
        <v>0</v>
      </c>
      <c r="BV40" s="678">
        <v>0</v>
      </c>
      <c r="BW40" s="678">
        <v>0</v>
      </c>
      <c r="BX40" s="678">
        <v>0</v>
      </c>
      <c r="BY40" s="678">
        <v>0</v>
      </c>
      <c r="BZ40" s="679">
        <v>0</v>
      </c>
      <c r="CA40" s="167"/>
    </row>
    <row r="41" spans="2:79" s="17" customFormat="1" ht="15.6">
      <c r="B41" s="272">
        <v>18</v>
      </c>
      <c r="C41" s="177"/>
      <c r="D41" s="177"/>
      <c r="E41" s="177" t="s">
        <v>106</v>
      </c>
      <c r="F41" s="177"/>
      <c r="G41" s="177"/>
      <c r="H41" s="177"/>
      <c r="I41" s="177" t="s">
        <v>805</v>
      </c>
      <c r="J41" s="177"/>
      <c r="K41" s="177"/>
      <c r="L41" s="177"/>
      <c r="M41" s="177"/>
      <c r="N41" s="177"/>
      <c r="O41" s="177"/>
      <c r="P41" s="177"/>
      <c r="Q41" s="177"/>
      <c r="R41" s="177"/>
      <c r="S41" s="177"/>
      <c r="T41" s="177"/>
      <c r="U41" s="177"/>
      <c r="V41" s="678">
        <v>0</v>
      </c>
      <c r="W41" s="678">
        <v>0</v>
      </c>
      <c r="X41" s="678">
        <v>0</v>
      </c>
      <c r="Y41" s="678">
        <v>0</v>
      </c>
      <c r="Z41" s="678">
        <v>0</v>
      </c>
      <c r="AA41" s="678">
        <v>0</v>
      </c>
      <c r="AB41" s="678">
        <v>0</v>
      </c>
      <c r="AC41" s="678">
        <v>0</v>
      </c>
      <c r="AD41" s="678">
        <v>0</v>
      </c>
      <c r="AE41" s="678">
        <v>0</v>
      </c>
      <c r="AF41" s="678">
        <v>0</v>
      </c>
      <c r="AG41" s="678">
        <v>0</v>
      </c>
      <c r="AH41" s="678">
        <v>0</v>
      </c>
      <c r="AI41" s="678">
        <v>0</v>
      </c>
      <c r="AJ41" s="678">
        <v>0</v>
      </c>
      <c r="AK41" s="678">
        <v>0</v>
      </c>
      <c r="AL41" s="678">
        <v>0</v>
      </c>
      <c r="AM41" s="678">
        <v>0</v>
      </c>
      <c r="AN41" s="678">
        <v>0</v>
      </c>
      <c r="AO41" s="678">
        <v>0</v>
      </c>
      <c r="AP41" s="678">
        <v>0</v>
      </c>
      <c r="AQ41" s="678">
        <v>0</v>
      </c>
      <c r="AR41" s="678">
        <v>0</v>
      </c>
      <c r="AS41" s="678">
        <v>0</v>
      </c>
      <c r="AT41" s="678">
        <v>0</v>
      </c>
      <c r="AU41" s="678">
        <v>0</v>
      </c>
      <c r="AV41" s="177"/>
      <c r="AW41" s="177"/>
      <c r="AX41" s="177"/>
      <c r="AY41" s="177"/>
      <c r="AZ41" s="177"/>
      <c r="BA41" s="678">
        <v>0</v>
      </c>
      <c r="BB41" s="678">
        <v>0</v>
      </c>
      <c r="BC41" s="678">
        <v>0</v>
      </c>
      <c r="BD41" s="678">
        <v>0</v>
      </c>
      <c r="BE41" s="678">
        <v>0</v>
      </c>
      <c r="BF41" s="678">
        <v>0</v>
      </c>
      <c r="BG41" s="678">
        <v>0</v>
      </c>
      <c r="BH41" s="678">
        <v>0</v>
      </c>
      <c r="BI41" s="678">
        <v>0</v>
      </c>
      <c r="BJ41" s="678">
        <v>0</v>
      </c>
      <c r="BK41" s="678">
        <v>0</v>
      </c>
      <c r="BL41" s="678">
        <v>0</v>
      </c>
      <c r="BM41" s="678">
        <v>0</v>
      </c>
      <c r="BN41" s="678">
        <v>0</v>
      </c>
      <c r="BO41" s="678">
        <v>0</v>
      </c>
      <c r="BP41" s="678">
        <v>0</v>
      </c>
      <c r="BQ41" s="678">
        <v>0</v>
      </c>
      <c r="BR41" s="678">
        <v>0</v>
      </c>
      <c r="BS41" s="678">
        <v>0</v>
      </c>
      <c r="BT41" s="678">
        <v>0</v>
      </c>
      <c r="BU41" s="678">
        <v>0</v>
      </c>
      <c r="BV41" s="678">
        <v>0</v>
      </c>
      <c r="BW41" s="678">
        <v>0</v>
      </c>
      <c r="BX41" s="678">
        <v>0</v>
      </c>
      <c r="BY41" s="678">
        <v>0</v>
      </c>
      <c r="BZ41" s="679">
        <v>0</v>
      </c>
      <c r="CA41" s="167"/>
    </row>
    <row r="42" spans="2:79" s="17" customFormat="1" ht="15.6">
      <c r="B42" s="272">
        <v>19</v>
      </c>
      <c r="C42" s="177"/>
      <c r="D42" s="177"/>
      <c r="E42" s="177" t="s">
        <v>109</v>
      </c>
      <c r="F42" s="177"/>
      <c r="G42" s="177"/>
      <c r="H42" s="177"/>
      <c r="I42" s="177" t="s">
        <v>805</v>
      </c>
      <c r="J42" s="177"/>
      <c r="K42" s="177"/>
      <c r="L42" s="177"/>
      <c r="M42" s="177"/>
      <c r="N42" s="177"/>
      <c r="O42" s="177"/>
      <c r="P42" s="177"/>
      <c r="Q42" s="177"/>
      <c r="R42" s="177"/>
      <c r="S42" s="177"/>
      <c r="T42" s="177"/>
      <c r="U42" s="177"/>
      <c r="V42" s="678">
        <v>2</v>
      </c>
      <c r="W42" s="678">
        <v>2</v>
      </c>
      <c r="X42" s="678">
        <v>2</v>
      </c>
      <c r="Y42" s="678">
        <v>2</v>
      </c>
      <c r="Z42" s="678">
        <v>2</v>
      </c>
      <c r="AA42" s="678">
        <v>2</v>
      </c>
      <c r="AB42" s="678">
        <v>2</v>
      </c>
      <c r="AC42" s="678">
        <v>2</v>
      </c>
      <c r="AD42" s="678">
        <v>1</v>
      </c>
      <c r="AE42" s="678">
        <v>1</v>
      </c>
      <c r="AF42" s="678">
        <v>1</v>
      </c>
      <c r="AG42" s="678">
        <v>1</v>
      </c>
      <c r="AH42" s="678">
        <v>1</v>
      </c>
      <c r="AI42" s="678">
        <v>1</v>
      </c>
      <c r="AJ42" s="678">
        <v>0</v>
      </c>
      <c r="AK42" s="678">
        <v>0</v>
      </c>
      <c r="AL42" s="678">
        <v>0</v>
      </c>
      <c r="AM42" s="678">
        <v>0</v>
      </c>
      <c r="AN42" s="678">
        <v>0</v>
      </c>
      <c r="AO42" s="678">
        <v>0</v>
      </c>
      <c r="AP42" s="678">
        <v>0</v>
      </c>
      <c r="AQ42" s="678">
        <v>0</v>
      </c>
      <c r="AR42" s="678">
        <v>0</v>
      </c>
      <c r="AS42" s="678">
        <v>0</v>
      </c>
      <c r="AT42" s="678">
        <v>0</v>
      </c>
      <c r="AU42" s="678">
        <v>0</v>
      </c>
      <c r="AV42" s="177"/>
      <c r="AW42" s="177"/>
      <c r="AX42" s="177"/>
      <c r="AY42" s="177"/>
      <c r="AZ42" s="177"/>
      <c r="BA42" s="678">
        <v>21591</v>
      </c>
      <c r="BB42" s="678">
        <v>17590</v>
      </c>
      <c r="BC42" s="678">
        <v>16949</v>
      </c>
      <c r="BD42" s="678">
        <v>16308</v>
      </c>
      <c r="BE42" s="678">
        <v>16308</v>
      </c>
      <c r="BF42" s="678">
        <v>16308</v>
      </c>
      <c r="BG42" s="678">
        <v>15788</v>
      </c>
      <c r="BH42" s="678">
        <v>15788</v>
      </c>
      <c r="BI42" s="678">
        <v>9881</v>
      </c>
      <c r="BJ42" s="678">
        <v>9881</v>
      </c>
      <c r="BK42" s="678">
        <v>9408</v>
      </c>
      <c r="BL42" s="678">
        <v>9408</v>
      </c>
      <c r="BM42" s="678">
        <v>9408</v>
      </c>
      <c r="BN42" s="678">
        <v>9408</v>
      </c>
      <c r="BO42" s="678">
        <v>1917</v>
      </c>
      <c r="BP42" s="678">
        <v>1917</v>
      </c>
      <c r="BQ42" s="678">
        <v>1917</v>
      </c>
      <c r="BR42" s="678">
        <v>1917</v>
      </c>
      <c r="BS42" s="678">
        <v>1917</v>
      </c>
      <c r="BT42" s="678">
        <v>1917</v>
      </c>
      <c r="BU42" s="678">
        <v>1917</v>
      </c>
      <c r="BV42" s="678">
        <v>0</v>
      </c>
      <c r="BW42" s="678">
        <v>0</v>
      </c>
      <c r="BX42" s="678">
        <v>0</v>
      </c>
      <c r="BY42" s="678">
        <v>0</v>
      </c>
      <c r="BZ42" s="679">
        <v>0</v>
      </c>
      <c r="CA42" s="167"/>
    </row>
    <row r="43" spans="2:79" s="17" customFormat="1" ht="15.6">
      <c r="B43" s="272">
        <v>20</v>
      </c>
      <c r="C43" s="177"/>
      <c r="D43" s="177"/>
      <c r="E43" s="177" t="s">
        <v>114</v>
      </c>
      <c r="F43" s="177"/>
      <c r="G43" s="177"/>
      <c r="H43" s="177"/>
      <c r="I43" s="870">
        <v>2016</v>
      </c>
      <c r="J43" s="177"/>
      <c r="K43" s="177"/>
      <c r="L43" s="177"/>
      <c r="M43" s="177"/>
      <c r="N43" s="177"/>
      <c r="O43" s="177"/>
      <c r="P43" s="177"/>
      <c r="Q43" s="177"/>
      <c r="R43" s="177"/>
      <c r="S43" s="177"/>
      <c r="T43" s="177"/>
      <c r="U43" s="177"/>
      <c r="V43" s="678"/>
      <c r="W43" s="678">
        <v>1031</v>
      </c>
      <c r="X43" s="678">
        <v>1031</v>
      </c>
      <c r="Y43" s="678">
        <v>1031</v>
      </c>
      <c r="Z43" s="678">
        <v>1031</v>
      </c>
      <c r="AA43" s="678">
        <v>1031</v>
      </c>
      <c r="AB43" s="678">
        <v>1031</v>
      </c>
      <c r="AC43" s="678">
        <v>1031</v>
      </c>
      <c r="AD43" s="678">
        <v>1031</v>
      </c>
      <c r="AE43" s="678">
        <v>1031</v>
      </c>
      <c r="AF43" s="678">
        <v>1027</v>
      </c>
      <c r="AG43" s="678">
        <v>984</v>
      </c>
      <c r="AH43" s="678">
        <v>984</v>
      </c>
      <c r="AI43" s="678">
        <v>984</v>
      </c>
      <c r="AJ43" s="678">
        <v>983</v>
      </c>
      <c r="AK43" s="678">
        <v>853</v>
      </c>
      <c r="AL43" s="678">
        <v>853</v>
      </c>
      <c r="AM43" s="678">
        <v>368</v>
      </c>
      <c r="AN43" s="678">
        <v>0</v>
      </c>
      <c r="AO43" s="678">
        <v>0</v>
      </c>
      <c r="AP43" s="678">
        <v>0</v>
      </c>
      <c r="AQ43" s="678">
        <v>0</v>
      </c>
      <c r="AR43" s="678">
        <v>0</v>
      </c>
      <c r="AS43" s="678">
        <v>0</v>
      </c>
      <c r="AT43" s="678">
        <v>0</v>
      </c>
      <c r="AU43" s="678">
        <v>0</v>
      </c>
      <c r="AV43" s="177"/>
      <c r="AW43" s="177"/>
      <c r="AX43" s="177"/>
      <c r="AY43" s="177"/>
      <c r="AZ43" s="177"/>
      <c r="BA43" s="678"/>
      <c r="BB43" s="678">
        <v>15788572</v>
      </c>
      <c r="BC43" s="678">
        <v>15788572</v>
      </c>
      <c r="BD43" s="678">
        <v>15788572</v>
      </c>
      <c r="BE43" s="678">
        <v>15788572</v>
      </c>
      <c r="BF43" s="678">
        <v>15788572</v>
      </c>
      <c r="BG43" s="678">
        <v>15788572</v>
      </c>
      <c r="BH43" s="678">
        <v>15788572</v>
      </c>
      <c r="BI43" s="678">
        <v>15786158</v>
      </c>
      <c r="BJ43" s="678">
        <v>15786158</v>
      </c>
      <c r="BK43" s="678">
        <v>15715829</v>
      </c>
      <c r="BL43" s="678">
        <v>15495884</v>
      </c>
      <c r="BM43" s="678">
        <v>15486648</v>
      </c>
      <c r="BN43" s="678">
        <v>15486648</v>
      </c>
      <c r="BO43" s="678">
        <v>15404325</v>
      </c>
      <c r="BP43" s="678">
        <v>13341553</v>
      </c>
      <c r="BQ43" s="678">
        <v>13341553</v>
      </c>
      <c r="BR43" s="678">
        <v>5859918</v>
      </c>
      <c r="BS43" s="678">
        <v>0</v>
      </c>
      <c r="BT43" s="678">
        <v>0</v>
      </c>
      <c r="BU43" s="678">
        <v>0</v>
      </c>
      <c r="BV43" s="678">
        <v>0</v>
      </c>
      <c r="BW43" s="678">
        <v>0</v>
      </c>
      <c r="BX43" s="678">
        <v>0</v>
      </c>
      <c r="BY43" s="678">
        <v>0</v>
      </c>
      <c r="BZ43" s="679">
        <v>0</v>
      </c>
      <c r="CA43" s="167"/>
    </row>
    <row r="44" spans="2:79" s="17" customFormat="1" ht="15.6">
      <c r="B44" s="272">
        <v>21</v>
      </c>
      <c r="C44" s="177"/>
      <c r="D44" s="177"/>
      <c r="E44" s="177" t="s">
        <v>760</v>
      </c>
      <c r="F44" s="177"/>
      <c r="G44" s="177"/>
      <c r="H44" s="177"/>
      <c r="I44" s="870">
        <v>2016</v>
      </c>
      <c r="J44" s="177"/>
      <c r="K44" s="177"/>
      <c r="L44" s="177"/>
      <c r="M44" s="177"/>
      <c r="N44" s="177"/>
      <c r="O44" s="177"/>
      <c r="P44" s="177"/>
      <c r="Q44" s="177"/>
      <c r="R44" s="177"/>
      <c r="S44" s="177"/>
      <c r="T44" s="177"/>
      <c r="U44" s="177"/>
      <c r="V44" s="678"/>
      <c r="W44" s="678">
        <v>1138</v>
      </c>
      <c r="X44" s="678">
        <v>1138</v>
      </c>
      <c r="Y44" s="678">
        <v>1138</v>
      </c>
      <c r="Z44" s="678">
        <v>1138</v>
      </c>
      <c r="AA44" s="678">
        <v>1138</v>
      </c>
      <c r="AB44" s="678">
        <v>1138</v>
      </c>
      <c r="AC44" s="678">
        <v>1138</v>
      </c>
      <c r="AD44" s="678">
        <v>1138</v>
      </c>
      <c r="AE44" s="678">
        <v>1138</v>
      </c>
      <c r="AF44" s="678">
        <v>1138</v>
      </c>
      <c r="AG44" s="678">
        <v>1138</v>
      </c>
      <c r="AH44" s="678">
        <v>1138</v>
      </c>
      <c r="AI44" s="678">
        <v>1138</v>
      </c>
      <c r="AJ44" s="678">
        <v>1138</v>
      </c>
      <c r="AK44" s="678">
        <v>1138</v>
      </c>
      <c r="AL44" s="678">
        <v>1138</v>
      </c>
      <c r="AM44" s="678">
        <v>1138</v>
      </c>
      <c r="AN44" s="678">
        <v>1138</v>
      </c>
      <c r="AO44" s="678">
        <v>1018</v>
      </c>
      <c r="AP44" s="678">
        <v>0</v>
      </c>
      <c r="AQ44" s="678">
        <v>0</v>
      </c>
      <c r="AR44" s="678">
        <v>0</v>
      </c>
      <c r="AS44" s="678">
        <v>0</v>
      </c>
      <c r="AT44" s="678">
        <v>0</v>
      </c>
      <c r="AU44" s="678">
        <v>0</v>
      </c>
      <c r="AV44" s="177"/>
      <c r="AW44" s="177"/>
      <c r="AX44" s="177"/>
      <c r="AY44" s="177"/>
      <c r="AZ44" s="177"/>
      <c r="BA44" s="678"/>
      <c r="BB44" s="678">
        <v>3798500</v>
      </c>
      <c r="BC44" s="678">
        <v>3798500</v>
      </c>
      <c r="BD44" s="678">
        <v>3798500</v>
      </c>
      <c r="BE44" s="678">
        <v>3798500</v>
      </c>
      <c r="BF44" s="678">
        <v>3798500</v>
      </c>
      <c r="BG44" s="678">
        <v>3798500</v>
      </c>
      <c r="BH44" s="678">
        <v>3798500</v>
      </c>
      <c r="BI44" s="678">
        <v>3798500</v>
      </c>
      <c r="BJ44" s="678">
        <v>3798500</v>
      </c>
      <c r="BK44" s="678">
        <v>3798500</v>
      </c>
      <c r="BL44" s="678">
        <v>3798500</v>
      </c>
      <c r="BM44" s="678">
        <v>3798500</v>
      </c>
      <c r="BN44" s="678">
        <v>3798500</v>
      </c>
      <c r="BO44" s="678">
        <v>3798500</v>
      </c>
      <c r="BP44" s="678">
        <v>3798500</v>
      </c>
      <c r="BQ44" s="678">
        <v>3798500</v>
      </c>
      <c r="BR44" s="678">
        <v>3798500</v>
      </c>
      <c r="BS44" s="678">
        <v>3798500</v>
      </c>
      <c r="BT44" s="678">
        <v>3691334</v>
      </c>
      <c r="BU44" s="678">
        <v>0</v>
      </c>
      <c r="BV44" s="678">
        <v>0</v>
      </c>
      <c r="BW44" s="678">
        <v>0</v>
      </c>
      <c r="BX44" s="678">
        <v>0</v>
      </c>
      <c r="BY44" s="678">
        <v>0</v>
      </c>
      <c r="BZ44" s="679">
        <v>0</v>
      </c>
      <c r="CA44" s="167"/>
    </row>
    <row r="45" spans="2:79" s="17" customFormat="1" ht="15.6">
      <c r="B45" s="272">
        <v>22</v>
      </c>
      <c r="C45" s="177"/>
      <c r="D45" s="177"/>
      <c r="E45" s="177" t="s">
        <v>116</v>
      </c>
      <c r="F45" s="177"/>
      <c r="G45" s="177"/>
      <c r="H45" s="177"/>
      <c r="I45" s="870">
        <v>2016</v>
      </c>
      <c r="J45" s="177"/>
      <c r="K45" s="177"/>
      <c r="L45" s="177"/>
      <c r="M45" s="177"/>
      <c r="N45" s="177"/>
      <c r="O45" s="177"/>
      <c r="P45" s="177"/>
      <c r="Q45" s="177"/>
      <c r="R45" s="177"/>
      <c r="S45" s="177"/>
      <c r="T45" s="177"/>
      <c r="U45" s="177"/>
      <c r="V45" s="678"/>
      <c r="W45" s="678">
        <v>4</v>
      </c>
      <c r="X45" s="678">
        <v>4</v>
      </c>
      <c r="Y45" s="678">
        <v>4</v>
      </c>
      <c r="Z45" s="678">
        <v>4</v>
      </c>
      <c r="AA45" s="678">
        <v>4</v>
      </c>
      <c r="AB45" s="678">
        <v>4</v>
      </c>
      <c r="AC45" s="678">
        <v>4</v>
      </c>
      <c r="AD45" s="678">
        <v>4</v>
      </c>
      <c r="AE45" s="678">
        <v>4</v>
      </c>
      <c r="AF45" s="678">
        <v>4</v>
      </c>
      <c r="AG45" s="678">
        <v>4</v>
      </c>
      <c r="AH45" s="678">
        <v>4</v>
      </c>
      <c r="AI45" s="678">
        <v>4</v>
      </c>
      <c r="AJ45" s="678">
        <v>4</v>
      </c>
      <c r="AK45" s="678">
        <v>4</v>
      </c>
      <c r="AL45" s="678">
        <v>0</v>
      </c>
      <c r="AM45" s="678">
        <v>0</v>
      </c>
      <c r="AN45" s="678">
        <v>0</v>
      </c>
      <c r="AO45" s="678">
        <v>0</v>
      </c>
      <c r="AP45" s="678">
        <v>0</v>
      </c>
      <c r="AQ45" s="678">
        <v>0</v>
      </c>
      <c r="AR45" s="678">
        <v>0</v>
      </c>
      <c r="AS45" s="678">
        <v>0</v>
      </c>
      <c r="AT45" s="678">
        <v>0</v>
      </c>
      <c r="AU45" s="678">
        <v>0</v>
      </c>
      <c r="AV45" s="177"/>
      <c r="AW45" s="177"/>
      <c r="AX45" s="177"/>
      <c r="AY45" s="177"/>
      <c r="AZ45" s="177"/>
      <c r="BA45" s="678"/>
      <c r="BB45" s="678">
        <v>18591</v>
      </c>
      <c r="BC45" s="678">
        <v>18591</v>
      </c>
      <c r="BD45" s="678">
        <v>18591</v>
      </c>
      <c r="BE45" s="678">
        <v>18591</v>
      </c>
      <c r="BF45" s="678">
        <v>18591</v>
      </c>
      <c r="BG45" s="678">
        <v>18591</v>
      </c>
      <c r="BH45" s="678">
        <v>18591</v>
      </c>
      <c r="BI45" s="678">
        <v>18591</v>
      </c>
      <c r="BJ45" s="678">
        <v>18591</v>
      </c>
      <c r="BK45" s="678">
        <v>18591</v>
      </c>
      <c r="BL45" s="678">
        <v>17929</v>
      </c>
      <c r="BM45" s="678">
        <v>17929</v>
      </c>
      <c r="BN45" s="678">
        <v>17929</v>
      </c>
      <c r="BO45" s="678">
        <v>17929</v>
      </c>
      <c r="BP45" s="678">
        <v>17929</v>
      </c>
      <c r="BQ45" s="678">
        <v>5463</v>
      </c>
      <c r="BR45" s="678">
        <v>0</v>
      </c>
      <c r="BS45" s="678">
        <v>0</v>
      </c>
      <c r="BT45" s="678">
        <v>0</v>
      </c>
      <c r="BU45" s="678">
        <v>0</v>
      </c>
      <c r="BV45" s="678">
        <v>0</v>
      </c>
      <c r="BW45" s="678">
        <v>0</v>
      </c>
      <c r="BX45" s="678">
        <v>0</v>
      </c>
      <c r="BY45" s="678">
        <v>0</v>
      </c>
      <c r="BZ45" s="679">
        <v>0</v>
      </c>
      <c r="CA45" s="167"/>
    </row>
    <row r="46" spans="2:79" s="17" customFormat="1" ht="15.6">
      <c r="B46" s="272">
        <v>23</v>
      </c>
      <c r="C46" s="177"/>
      <c r="D46" s="177"/>
      <c r="E46" s="177" t="s">
        <v>117</v>
      </c>
      <c r="F46" s="177"/>
      <c r="G46" s="177"/>
      <c r="H46" s="177"/>
      <c r="I46" s="870">
        <v>2016</v>
      </c>
      <c r="J46" s="177"/>
      <c r="K46" s="177"/>
      <c r="L46" s="177"/>
      <c r="M46" s="177"/>
      <c r="N46" s="177"/>
      <c r="O46" s="177"/>
      <c r="P46" s="177"/>
      <c r="Q46" s="177"/>
      <c r="R46" s="177"/>
      <c r="S46" s="177"/>
      <c r="T46" s="177"/>
      <c r="U46" s="177"/>
      <c r="V46" s="678"/>
      <c r="W46" s="678">
        <v>58</v>
      </c>
      <c r="X46" s="678">
        <v>58</v>
      </c>
      <c r="Y46" s="678">
        <v>58</v>
      </c>
      <c r="Z46" s="678">
        <v>58</v>
      </c>
      <c r="AA46" s="678">
        <v>58</v>
      </c>
      <c r="AB46" s="678">
        <v>57</v>
      </c>
      <c r="AC46" s="678">
        <v>57</v>
      </c>
      <c r="AD46" s="678">
        <v>57</v>
      </c>
      <c r="AE46" s="678">
        <v>57</v>
      </c>
      <c r="AF46" s="678">
        <v>45</v>
      </c>
      <c r="AG46" s="678">
        <v>44</v>
      </c>
      <c r="AH46" s="678">
        <v>44</v>
      </c>
      <c r="AI46" s="678">
        <v>43</v>
      </c>
      <c r="AJ46" s="678">
        <v>43</v>
      </c>
      <c r="AK46" s="678">
        <v>43</v>
      </c>
      <c r="AL46" s="678">
        <v>43</v>
      </c>
      <c r="AM46" s="678">
        <v>43</v>
      </c>
      <c r="AN46" s="678">
        <v>43</v>
      </c>
      <c r="AO46" s="678">
        <v>43</v>
      </c>
      <c r="AP46" s="678">
        <v>43</v>
      </c>
      <c r="AQ46" s="678">
        <v>0</v>
      </c>
      <c r="AR46" s="678">
        <v>0</v>
      </c>
      <c r="AS46" s="678">
        <v>0</v>
      </c>
      <c r="AT46" s="678">
        <v>0</v>
      </c>
      <c r="AU46" s="678">
        <v>0</v>
      </c>
      <c r="AV46" s="177"/>
      <c r="AW46" s="177"/>
      <c r="AX46" s="177"/>
      <c r="AY46" s="177"/>
      <c r="AZ46" s="177"/>
      <c r="BA46" s="678"/>
      <c r="BB46" s="678">
        <v>747287</v>
      </c>
      <c r="BC46" s="678">
        <v>747287</v>
      </c>
      <c r="BD46" s="678">
        <v>747287</v>
      </c>
      <c r="BE46" s="678">
        <v>747287</v>
      </c>
      <c r="BF46" s="678">
        <v>747287</v>
      </c>
      <c r="BG46" s="678">
        <v>745739</v>
      </c>
      <c r="BH46" s="678">
        <v>745739</v>
      </c>
      <c r="BI46" s="678">
        <v>745739</v>
      </c>
      <c r="BJ46" s="678">
        <v>745739</v>
      </c>
      <c r="BK46" s="678">
        <v>656028</v>
      </c>
      <c r="BL46" s="678">
        <v>636258</v>
      </c>
      <c r="BM46" s="678">
        <v>636258</v>
      </c>
      <c r="BN46" s="678">
        <v>630946</v>
      </c>
      <c r="BO46" s="678">
        <v>630946</v>
      </c>
      <c r="BP46" s="678">
        <v>630946</v>
      </c>
      <c r="BQ46" s="678">
        <v>630946</v>
      </c>
      <c r="BR46" s="678">
        <v>630946</v>
      </c>
      <c r="BS46" s="678">
        <v>630946</v>
      </c>
      <c r="BT46" s="678">
        <v>630946</v>
      </c>
      <c r="BU46" s="678">
        <v>630946</v>
      </c>
      <c r="BV46" s="678">
        <v>0</v>
      </c>
      <c r="BW46" s="678">
        <v>0</v>
      </c>
      <c r="BX46" s="678">
        <v>0</v>
      </c>
      <c r="BY46" s="678">
        <v>0</v>
      </c>
      <c r="BZ46" s="679">
        <v>0</v>
      </c>
      <c r="CA46" s="167"/>
    </row>
    <row r="47" spans="2:79" s="17" customFormat="1" ht="15.6">
      <c r="B47" s="272">
        <v>24</v>
      </c>
      <c r="C47" s="177"/>
      <c r="D47" s="177"/>
      <c r="E47" s="177" t="s">
        <v>118</v>
      </c>
      <c r="F47" s="177"/>
      <c r="G47" s="177"/>
      <c r="H47" s="177"/>
      <c r="I47" s="870">
        <v>2016</v>
      </c>
      <c r="J47" s="177"/>
      <c r="K47" s="177"/>
      <c r="L47" s="177"/>
      <c r="M47" s="177"/>
      <c r="N47" s="177"/>
      <c r="O47" s="177"/>
      <c r="P47" s="177"/>
      <c r="Q47" s="177"/>
      <c r="R47" s="177"/>
      <c r="S47" s="177"/>
      <c r="T47" s="177"/>
      <c r="U47" s="177"/>
      <c r="V47" s="678"/>
      <c r="W47" s="678">
        <v>21</v>
      </c>
      <c r="X47" s="678">
        <v>21</v>
      </c>
      <c r="Y47" s="678">
        <v>21</v>
      </c>
      <c r="Z47" s="678">
        <v>21</v>
      </c>
      <c r="AA47" s="678">
        <v>21</v>
      </c>
      <c r="AB47" s="678">
        <v>21</v>
      </c>
      <c r="AC47" s="678">
        <v>21</v>
      </c>
      <c r="AD47" s="678">
        <v>21</v>
      </c>
      <c r="AE47" s="678">
        <v>21</v>
      </c>
      <c r="AF47" s="678">
        <v>21</v>
      </c>
      <c r="AG47" s="678">
        <v>5</v>
      </c>
      <c r="AH47" s="678">
        <v>0</v>
      </c>
      <c r="AI47" s="678">
        <v>0</v>
      </c>
      <c r="AJ47" s="678">
        <v>0</v>
      </c>
      <c r="AK47" s="678">
        <v>0</v>
      </c>
      <c r="AL47" s="678">
        <v>0</v>
      </c>
      <c r="AM47" s="678">
        <v>0</v>
      </c>
      <c r="AN47" s="678">
        <v>0</v>
      </c>
      <c r="AO47" s="678">
        <v>0</v>
      </c>
      <c r="AP47" s="678">
        <v>0</v>
      </c>
      <c r="AQ47" s="678">
        <v>0</v>
      </c>
      <c r="AR47" s="678">
        <v>0</v>
      </c>
      <c r="AS47" s="678">
        <v>0</v>
      </c>
      <c r="AT47" s="678">
        <v>0</v>
      </c>
      <c r="AU47" s="678">
        <v>0</v>
      </c>
      <c r="AV47" s="177"/>
      <c r="AW47" s="177"/>
      <c r="AX47" s="177"/>
      <c r="AY47" s="177"/>
      <c r="AZ47" s="177"/>
      <c r="BA47" s="678"/>
      <c r="BB47" s="678">
        <v>157712</v>
      </c>
      <c r="BC47" s="678">
        <v>157712</v>
      </c>
      <c r="BD47" s="678">
        <v>157712</v>
      </c>
      <c r="BE47" s="678">
        <v>157712</v>
      </c>
      <c r="BF47" s="678">
        <v>157712</v>
      </c>
      <c r="BG47" s="678">
        <v>157712</v>
      </c>
      <c r="BH47" s="678">
        <v>157712</v>
      </c>
      <c r="BI47" s="678">
        <v>157712</v>
      </c>
      <c r="BJ47" s="678">
        <v>157712</v>
      </c>
      <c r="BK47" s="678">
        <v>157712</v>
      </c>
      <c r="BL47" s="678">
        <v>38937</v>
      </c>
      <c r="BM47" s="678">
        <v>0</v>
      </c>
      <c r="BN47" s="678">
        <v>0</v>
      </c>
      <c r="BO47" s="678">
        <v>0</v>
      </c>
      <c r="BP47" s="678">
        <v>0</v>
      </c>
      <c r="BQ47" s="678">
        <v>0</v>
      </c>
      <c r="BR47" s="678">
        <v>0</v>
      </c>
      <c r="BS47" s="678">
        <v>0</v>
      </c>
      <c r="BT47" s="678">
        <v>0</v>
      </c>
      <c r="BU47" s="678">
        <v>0</v>
      </c>
      <c r="BV47" s="678">
        <v>0</v>
      </c>
      <c r="BW47" s="678">
        <v>0</v>
      </c>
      <c r="BX47" s="678">
        <v>0</v>
      </c>
      <c r="BY47" s="678">
        <v>0</v>
      </c>
      <c r="BZ47" s="679">
        <v>0</v>
      </c>
      <c r="CA47" s="167"/>
    </row>
    <row r="48" spans="2:79" s="17" customFormat="1" ht="15.6">
      <c r="B48" s="272">
        <v>25</v>
      </c>
      <c r="C48" s="177"/>
      <c r="D48" s="177"/>
      <c r="E48" s="177" t="s">
        <v>119</v>
      </c>
      <c r="F48" s="177"/>
      <c r="G48" s="177"/>
      <c r="H48" s="177"/>
      <c r="I48" s="870">
        <v>2016</v>
      </c>
      <c r="J48" s="177"/>
      <c r="K48" s="177"/>
      <c r="L48" s="177"/>
      <c r="M48" s="177"/>
      <c r="N48" s="177"/>
      <c r="O48" s="177"/>
      <c r="P48" s="177"/>
      <c r="Q48" s="177"/>
      <c r="R48" s="177"/>
      <c r="S48" s="177"/>
      <c r="T48" s="177"/>
      <c r="U48" s="177"/>
      <c r="V48" s="678"/>
      <c r="W48" s="678">
        <v>3341</v>
      </c>
      <c r="X48" s="678">
        <v>3203</v>
      </c>
      <c r="Y48" s="678">
        <v>3203</v>
      </c>
      <c r="Z48" s="678">
        <v>3203</v>
      </c>
      <c r="AA48" s="678">
        <v>3203</v>
      </c>
      <c r="AB48" s="678">
        <v>3185</v>
      </c>
      <c r="AC48" s="678">
        <v>3185</v>
      </c>
      <c r="AD48" s="678">
        <v>3185</v>
      </c>
      <c r="AE48" s="678">
        <v>3172</v>
      </c>
      <c r="AF48" s="678">
        <v>3172</v>
      </c>
      <c r="AG48" s="678">
        <v>3142</v>
      </c>
      <c r="AH48" s="678">
        <v>2190</v>
      </c>
      <c r="AI48" s="678">
        <v>605</v>
      </c>
      <c r="AJ48" s="678">
        <v>605</v>
      </c>
      <c r="AK48" s="678">
        <v>324</v>
      </c>
      <c r="AL48" s="678">
        <v>113</v>
      </c>
      <c r="AM48" s="678">
        <v>113</v>
      </c>
      <c r="AN48" s="678">
        <v>113</v>
      </c>
      <c r="AO48" s="678">
        <v>113</v>
      </c>
      <c r="AP48" s="678">
        <v>113</v>
      </c>
      <c r="AQ48" s="678">
        <v>0</v>
      </c>
      <c r="AR48" s="678">
        <v>0</v>
      </c>
      <c r="AS48" s="678">
        <v>0</v>
      </c>
      <c r="AT48" s="678">
        <v>0</v>
      </c>
      <c r="AU48" s="678">
        <v>0</v>
      </c>
      <c r="AV48" s="177"/>
      <c r="AW48" s="177"/>
      <c r="AX48" s="177"/>
      <c r="AY48" s="177"/>
      <c r="AZ48" s="177"/>
      <c r="BA48" s="678"/>
      <c r="BB48" s="678">
        <v>24740964</v>
      </c>
      <c r="BC48" s="678">
        <v>23977370</v>
      </c>
      <c r="BD48" s="678">
        <v>23977370</v>
      </c>
      <c r="BE48" s="678">
        <v>23977370</v>
      </c>
      <c r="BF48" s="678">
        <v>23977370</v>
      </c>
      <c r="BG48" s="678">
        <v>23855235</v>
      </c>
      <c r="BH48" s="678">
        <v>23855235</v>
      </c>
      <c r="BI48" s="678">
        <v>23855235</v>
      </c>
      <c r="BJ48" s="678">
        <v>23799097</v>
      </c>
      <c r="BK48" s="678">
        <v>23799097</v>
      </c>
      <c r="BL48" s="678">
        <v>23572348</v>
      </c>
      <c r="BM48" s="678">
        <v>17818087</v>
      </c>
      <c r="BN48" s="678">
        <v>4351452</v>
      </c>
      <c r="BO48" s="678">
        <v>4351452</v>
      </c>
      <c r="BP48" s="678">
        <v>1486326</v>
      </c>
      <c r="BQ48" s="678">
        <v>96302</v>
      </c>
      <c r="BR48" s="678">
        <v>96302</v>
      </c>
      <c r="BS48" s="678">
        <v>96302</v>
      </c>
      <c r="BT48" s="678">
        <v>96302</v>
      </c>
      <c r="BU48" s="678">
        <v>96302</v>
      </c>
      <c r="BV48" s="678">
        <v>0</v>
      </c>
      <c r="BW48" s="678">
        <v>0</v>
      </c>
      <c r="BX48" s="678">
        <v>0</v>
      </c>
      <c r="BY48" s="678">
        <v>0</v>
      </c>
      <c r="BZ48" s="679">
        <v>0</v>
      </c>
      <c r="CA48" s="167"/>
    </row>
    <row r="49" spans="2:79" s="17" customFormat="1" ht="15.6">
      <c r="B49" s="272">
        <v>26</v>
      </c>
      <c r="C49" s="177"/>
      <c r="D49" s="177"/>
      <c r="E49" s="177" t="s">
        <v>120</v>
      </c>
      <c r="F49" s="177"/>
      <c r="G49" s="177"/>
      <c r="H49" s="177"/>
      <c r="I49" s="870">
        <v>2016</v>
      </c>
      <c r="J49" s="177"/>
      <c r="K49" s="177"/>
      <c r="L49" s="177"/>
      <c r="M49" s="177"/>
      <c r="N49" s="177"/>
      <c r="O49" s="177"/>
      <c r="P49" s="177"/>
      <c r="Q49" s="177"/>
      <c r="R49" s="177"/>
      <c r="S49" s="177"/>
      <c r="T49" s="177"/>
      <c r="U49" s="177"/>
      <c r="V49" s="678"/>
      <c r="W49" s="678">
        <v>12</v>
      </c>
      <c r="X49" s="678">
        <v>12</v>
      </c>
      <c r="Y49" s="678">
        <v>12</v>
      </c>
      <c r="Z49" s="678">
        <v>11</v>
      </c>
      <c r="AA49" s="678">
        <v>11</v>
      </c>
      <c r="AB49" s="678">
        <v>10</v>
      </c>
      <c r="AC49" s="678">
        <v>9</v>
      </c>
      <c r="AD49" s="678">
        <v>8</v>
      </c>
      <c r="AE49" s="678">
        <v>7</v>
      </c>
      <c r="AF49" s="678">
        <v>6</v>
      </c>
      <c r="AG49" s="678">
        <v>4</v>
      </c>
      <c r="AH49" s="678">
        <v>3</v>
      </c>
      <c r="AI49" s="678">
        <v>1</v>
      </c>
      <c r="AJ49" s="678">
        <v>1</v>
      </c>
      <c r="AK49" s="678">
        <v>1</v>
      </c>
      <c r="AL49" s="678">
        <v>1</v>
      </c>
      <c r="AM49" s="678">
        <v>0</v>
      </c>
      <c r="AN49" s="678">
        <v>0</v>
      </c>
      <c r="AO49" s="678">
        <v>0</v>
      </c>
      <c r="AP49" s="678">
        <v>0</v>
      </c>
      <c r="AQ49" s="678">
        <v>0</v>
      </c>
      <c r="AR49" s="678">
        <v>0</v>
      </c>
      <c r="AS49" s="678">
        <v>0</v>
      </c>
      <c r="AT49" s="678">
        <v>0</v>
      </c>
      <c r="AU49" s="678">
        <v>0</v>
      </c>
      <c r="AV49" s="177"/>
      <c r="AW49" s="177"/>
      <c r="AX49" s="177"/>
      <c r="AY49" s="177"/>
      <c r="AZ49" s="177"/>
      <c r="BA49" s="678"/>
      <c r="BB49" s="678">
        <v>65908</v>
      </c>
      <c r="BC49" s="678">
        <v>65908</v>
      </c>
      <c r="BD49" s="678">
        <v>62249</v>
      </c>
      <c r="BE49" s="678">
        <v>56749</v>
      </c>
      <c r="BF49" s="678">
        <v>53584</v>
      </c>
      <c r="BG49" s="678">
        <v>44903</v>
      </c>
      <c r="BH49" s="678">
        <v>42087</v>
      </c>
      <c r="BI49" s="678">
        <v>33654</v>
      </c>
      <c r="BJ49" s="678">
        <v>27309</v>
      </c>
      <c r="BK49" s="678">
        <v>22379</v>
      </c>
      <c r="BL49" s="678">
        <v>13657</v>
      </c>
      <c r="BM49" s="678">
        <v>9898</v>
      </c>
      <c r="BN49" s="678">
        <v>5288</v>
      </c>
      <c r="BO49" s="678">
        <v>3846</v>
      </c>
      <c r="BP49" s="678">
        <v>3846</v>
      </c>
      <c r="BQ49" s="678">
        <v>3846</v>
      </c>
      <c r="BR49" s="678">
        <v>0</v>
      </c>
      <c r="BS49" s="678">
        <v>0</v>
      </c>
      <c r="BT49" s="678">
        <v>0</v>
      </c>
      <c r="BU49" s="678">
        <v>0</v>
      </c>
      <c r="BV49" s="678">
        <v>0</v>
      </c>
      <c r="BW49" s="678">
        <v>0</v>
      </c>
      <c r="BX49" s="678">
        <v>0</v>
      </c>
      <c r="BY49" s="678">
        <v>0</v>
      </c>
      <c r="BZ49" s="679">
        <v>0</v>
      </c>
      <c r="CA49" s="167"/>
    </row>
    <row r="50" spans="2:79" s="17" customFormat="1" ht="15.6">
      <c r="B50" s="272">
        <v>27</v>
      </c>
      <c r="C50" s="177"/>
      <c r="D50" s="177"/>
      <c r="E50" s="177" t="s">
        <v>121</v>
      </c>
      <c r="F50" s="177"/>
      <c r="G50" s="177"/>
      <c r="H50" s="177"/>
      <c r="I50" s="870">
        <v>2016</v>
      </c>
      <c r="J50" s="177"/>
      <c r="K50" s="177"/>
      <c r="L50" s="177"/>
      <c r="M50" s="177"/>
      <c r="N50" s="177"/>
      <c r="O50" s="177"/>
      <c r="P50" s="177"/>
      <c r="Q50" s="177"/>
      <c r="R50" s="177"/>
      <c r="S50" s="177"/>
      <c r="T50" s="177"/>
      <c r="U50" s="177"/>
      <c r="V50" s="678"/>
      <c r="W50" s="678">
        <v>64</v>
      </c>
      <c r="X50" s="678">
        <v>64</v>
      </c>
      <c r="Y50" s="678">
        <v>64</v>
      </c>
      <c r="Z50" s="678">
        <v>64</v>
      </c>
      <c r="AA50" s="678">
        <v>64</v>
      </c>
      <c r="AB50" s="678">
        <v>64</v>
      </c>
      <c r="AC50" s="678">
        <v>64</v>
      </c>
      <c r="AD50" s="678">
        <v>64</v>
      </c>
      <c r="AE50" s="678">
        <v>64</v>
      </c>
      <c r="AF50" s="678">
        <v>64</v>
      </c>
      <c r="AG50" s="678">
        <v>64</v>
      </c>
      <c r="AH50" s="678">
        <v>64</v>
      </c>
      <c r="AI50" s="678">
        <v>64</v>
      </c>
      <c r="AJ50" s="678">
        <v>64</v>
      </c>
      <c r="AK50" s="678">
        <v>64</v>
      </c>
      <c r="AL50" s="678">
        <v>23</v>
      </c>
      <c r="AM50" s="678">
        <v>0</v>
      </c>
      <c r="AN50" s="678">
        <v>0</v>
      </c>
      <c r="AO50" s="678">
        <v>0</v>
      </c>
      <c r="AP50" s="678">
        <v>0</v>
      </c>
      <c r="AQ50" s="678">
        <v>0</v>
      </c>
      <c r="AR50" s="678">
        <v>0</v>
      </c>
      <c r="AS50" s="678">
        <v>0</v>
      </c>
      <c r="AT50" s="678">
        <v>0</v>
      </c>
      <c r="AU50" s="678">
        <v>0</v>
      </c>
      <c r="AV50" s="177"/>
      <c r="AW50" s="177"/>
      <c r="AX50" s="177"/>
      <c r="AY50" s="177"/>
      <c r="AZ50" s="177"/>
      <c r="BA50" s="678"/>
      <c r="BB50" s="678">
        <v>339878</v>
      </c>
      <c r="BC50" s="678">
        <v>339878</v>
      </c>
      <c r="BD50" s="678">
        <v>339878</v>
      </c>
      <c r="BE50" s="678">
        <v>339878</v>
      </c>
      <c r="BF50" s="678">
        <v>339878</v>
      </c>
      <c r="BG50" s="678">
        <v>339878</v>
      </c>
      <c r="BH50" s="678">
        <v>339878</v>
      </c>
      <c r="BI50" s="678">
        <v>339878</v>
      </c>
      <c r="BJ50" s="678">
        <v>339878</v>
      </c>
      <c r="BK50" s="678">
        <v>339878</v>
      </c>
      <c r="BL50" s="678">
        <v>339878</v>
      </c>
      <c r="BM50" s="678">
        <v>339878</v>
      </c>
      <c r="BN50" s="678">
        <v>339878</v>
      </c>
      <c r="BO50" s="678">
        <v>339878</v>
      </c>
      <c r="BP50" s="678">
        <v>339878</v>
      </c>
      <c r="BQ50" s="678">
        <v>122121</v>
      </c>
      <c r="BR50" s="678">
        <v>0</v>
      </c>
      <c r="BS50" s="678">
        <v>0</v>
      </c>
      <c r="BT50" s="678">
        <v>0</v>
      </c>
      <c r="BU50" s="678">
        <v>0</v>
      </c>
      <c r="BV50" s="678">
        <v>0</v>
      </c>
      <c r="BW50" s="678">
        <v>0</v>
      </c>
      <c r="BX50" s="678">
        <v>0</v>
      </c>
      <c r="BY50" s="678">
        <v>0</v>
      </c>
      <c r="BZ50" s="679">
        <v>0</v>
      </c>
      <c r="CA50" s="167"/>
    </row>
    <row r="51" spans="2:79" s="17" customFormat="1" ht="15.6">
      <c r="B51" s="272">
        <v>28</v>
      </c>
      <c r="C51" s="177"/>
      <c r="D51" s="177"/>
      <c r="E51" s="177" t="s">
        <v>799</v>
      </c>
      <c r="F51" s="177"/>
      <c r="G51" s="177"/>
      <c r="H51" s="177"/>
      <c r="I51" s="870">
        <v>2016</v>
      </c>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678"/>
      <c r="BB51" s="678">
        <v>2781</v>
      </c>
      <c r="BC51" s="678">
        <v>2781</v>
      </c>
      <c r="BD51" s="678">
        <v>2781</v>
      </c>
      <c r="BE51" s="678">
        <v>2781</v>
      </c>
      <c r="BF51" s="678">
        <v>2781</v>
      </c>
      <c r="BG51" s="678">
        <v>2781</v>
      </c>
      <c r="BH51" s="678">
        <v>2781</v>
      </c>
      <c r="BI51" s="678">
        <v>2781</v>
      </c>
      <c r="BJ51" s="678">
        <v>2781</v>
      </c>
      <c r="BK51" s="678">
        <v>2781</v>
      </c>
      <c r="BL51" s="678">
        <v>2781</v>
      </c>
      <c r="BM51" s="678">
        <v>2781</v>
      </c>
      <c r="BN51" s="678">
        <v>2781</v>
      </c>
      <c r="BO51" s="678">
        <v>2781</v>
      </c>
      <c r="BP51" s="678">
        <v>1738</v>
      </c>
      <c r="BQ51" s="678">
        <v>1738</v>
      </c>
      <c r="BR51" s="678">
        <v>1738</v>
      </c>
      <c r="BS51" s="678">
        <v>1738</v>
      </c>
      <c r="BT51" s="678">
        <v>0</v>
      </c>
      <c r="BU51" s="678">
        <v>0</v>
      </c>
      <c r="BV51" s="678">
        <v>0</v>
      </c>
      <c r="BW51" s="678">
        <v>0</v>
      </c>
      <c r="BX51" s="678">
        <v>0</v>
      </c>
      <c r="BY51" s="678">
        <v>0</v>
      </c>
      <c r="BZ51" s="679">
        <v>0</v>
      </c>
      <c r="CA51" s="167"/>
    </row>
    <row r="52" spans="2:79" s="17" customFormat="1" ht="15.6">
      <c r="B52" s="272"/>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274"/>
      <c r="CA52" s="167"/>
    </row>
    <row r="53" spans="2:79" s="17" customFormat="1" ht="15.6">
      <c r="B53" s="272"/>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274"/>
      <c r="CA53" s="167"/>
    </row>
    <row r="54" spans="2:79" s="17" customFormat="1" ht="15.6">
      <c r="B54" s="272"/>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274"/>
      <c r="CA54" s="167"/>
    </row>
    <row r="55" spans="2:79" s="17" customFormat="1" ht="15.6">
      <c r="B55" s="272"/>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274"/>
      <c r="CA55" s="167"/>
    </row>
    <row r="56" spans="2:79" s="17" customFormat="1" ht="15.6">
      <c r="B56" s="272"/>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274"/>
      <c r="CA56" s="167"/>
    </row>
    <row r="57" spans="2:79" s="17" customFormat="1" ht="15.6">
      <c r="B57" s="272"/>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274"/>
      <c r="CA57" s="167"/>
    </row>
    <row r="58" spans="2:79" s="17" customFormat="1" ht="15.6">
      <c r="B58" s="272"/>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274"/>
      <c r="CA58" s="167"/>
    </row>
    <row r="59" spans="2:79" s="17" customFormat="1" ht="15.6">
      <c r="B59" s="272"/>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274"/>
      <c r="CA59" s="167"/>
    </row>
    <row r="60" spans="2:79" s="17" customFormat="1" ht="15.6">
      <c r="B60" s="272"/>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274"/>
      <c r="CA60" s="167"/>
    </row>
    <row r="61" spans="2:79" s="17" customFormat="1" ht="15.6">
      <c r="B61" s="272"/>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274"/>
      <c r="CA61" s="167"/>
    </row>
    <row r="62" spans="2:79" s="17" customFormat="1" ht="15.6">
      <c r="B62" s="272"/>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274"/>
      <c r="CA62" s="167"/>
    </row>
    <row r="63" spans="2:79" s="17" customFormat="1" ht="15.6">
      <c r="B63" s="272"/>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274"/>
      <c r="CA63" s="167"/>
    </row>
    <row r="64" spans="2:79" s="17" customFormat="1" ht="15.6">
      <c r="B64" s="272"/>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274"/>
      <c r="CA64" s="167"/>
    </row>
    <row r="65" spans="2:79" s="17" customFormat="1" ht="15.6">
      <c r="B65" s="272"/>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274"/>
      <c r="CA65" s="167"/>
    </row>
    <row r="66" spans="2:79" s="17" customFormat="1" ht="15.6">
      <c r="B66" s="272"/>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274"/>
      <c r="CA66" s="167"/>
    </row>
    <row r="67" spans="2:79" s="17" customFormat="1" ht="15.6">
      <c r="B67" s="272"/>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4"/>
      <c r="CA67" s="167"/>
    </row>
    <row r="68" spans="2:79" s="17" customFormat="1" ht="15.6">
      <c r="B68" s="272"/>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274"/>
      <c r="CA68" s="167"/>
    </row>
    <row r="69" spans="2:79" s="17" customFormat="1" ht="15.6">
      <c r="B69" s="272"/>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274"/>
      <c r="CA69" s="167"/>
    </row>
    <row r="70" spans="2:79" s="17" customFormat="1" ht="15.6">
      <c r="B70" s="272"/>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274"/>
      <c r="CA70" s="167"/>
    </row>
    <row r="71" spans="2:79" s="17" customFormat="1" ht="15.6">
      <c r="B71" s="272"/>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274"/>
      <c r="CA71" s="167"/>
    </row>
    <row r="72" spans="2:79" s="17" customFormat="1" ht="15.6">
      <c r="B72" s="272"/>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274"/>
      <c r="CA72" s="167"/>
    </row>
    <row r="73" spans="2:79" s="17" customFormat="1" ht="15.6">
      <c r="B73" s="272"/>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274"/>
      <c r="CA73" s="167"/>
    </row>
    <row r="74" spans="2:79" s="17" customFormat="1" ht="15.6">
      <c r="B74" s="272"/>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274"/>
      <c r="CA74" s="167"/>
    </row>
    <row r="75" spans="2:79" s="17" customFormat="1" ht="15.6">
      <c r="B75" s="272"/>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274"/>
      <c r="CA75" s="167"/>
    </row>
    <row r="76" spans="2:79" s="17" customFormat="1" ht="15.6">
      <c r="B76" s="272"/>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274"/>
      <c r="CA76" s="167"/>
    </row>
    <row r="77" spans="2:79" s="17" customFormat="1" ht="15.6">
      <c r="B77" s="272">
        <v>20</v>
      </c>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274"/>
      <c r="CA77" s="167"/>
    </row>
    <row r="78" spans="2:79" s="17" customFormat="1" ht="15.6">
      <c r="B78" s="272">
        <v>21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274"/>
      <c r="CA78" s="167"/>
    </row>
    <row r="79" spans="2:79" s="17" customFormat="1" ht="15.6">
      <c r="B79" s="272">
        <v>22</v>
      </c>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274"/>
      <c r="CA79" s="167"/>
    </row>
    <row r="80" spans="2:79" s="17" customFormat="1" ht="15.6">
      <c r="B80" s="272">
        <v>23</v>
      </c>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c r="BU80" s="177"/>
      <c r="BV80" s="177"/>
      <c r="BW80" s="177"/>
      <c r="BX80" s="177"/>
      <c r="BY80" s="177"/>
      <c r="BZ80" s="274"/>
      <c r="CA80" s="167"/>
    </row>
    <row r="81" spans="2:79" s="17" customFormat="1" ht="15.6">
      <c r="B81" s="272">
        <v>24</v>
      </c>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274"/>
      <c r="CA81" s="167"/>
    </row>
    <row r="82" spans="2:79" s="17" customFormat="1" ht="15.6">
      <c r="B82" s="272">
        <v>25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274"/>
      <c r="CA82" s="167"/>
    </row>
    <row r="83" spans="2:79" s="17" customFormat="1" ht="15.6">
      <c r="B83" s="273" t="s">
        <v>492</v>
      </c>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7"/>
      <c r="CA83" s="167"/>
    </row>
  </sheetData>
  <mergeCells count="1">
    <mergeCell ref="B22:B23"/>
  </mergeCells>
  <hyperlinks>
    <hyperlink ref="G18" location="Table_5_b.__2016_Lost_Revenues_Work_Form" display="Go to Tab 5."/>
  </hyperlinks>
  <pageMargins left="0.7" right="0.7" top="0.75" bottom="0.75" header="0.3" footer="0.3"/>
  <pageSetup scale="35" fitToWidth="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T232"/>
  <sheetViews>
    <sheetView zoomScaleNormal="100" workbookViewId="0">
      <pane xSplit="5" ySplit="6" topLeftCell="BL110" activePane="bottomRight" state="frozen"/>
      <selection activeCell="A120" sqref="A120:TI120"/>
      <selection pane="topRight" activeCell="A120" sqref="A120:TI120"/>
      <selection pane="bottomLeft" activeCell="A120" sqref="A120:TI120"/>
      <selection pane="bottomRight" activeCell="BN142" sqref="BN142"/>
    </sheetView>
  </sheetViews>
  <sheetFormatPr defaultColWidth="9.109375" defaultRowHeight="10.199999999999999" outlineLevelRow="1" outlineLevelCol="2"/>
  <cols>
    <col min="1" max="1" width="2.6640625" style="691" customWidth="1"/>
    <col min="2" max="2" width="3.5546875" style="691" customWidth="1"/>
    <col min="3" max="3" width="43.109375" style="691" customWidth="1"/>
    <col min="4" max="4" width="13.44140625" style="691" customWidth="1"/>
    <col min="5" max="5" width="0.88671875" style="691" customWidth="1"/>
    <col min="6" max="21" width="10.88671875" style="691" hidden="1" customWidth="1" outlineLevel="2"/>
    <col min="22" max="25" width="9.5546875" style="691" hidden="1" customWidth="1" outlineLevel="2"/>
    <col min="26" max="31" width="8.6640625" style="691" hidden="1" customWidth="1" outlineLevel="2"/>
    <col min="32" max="32" width="1.109375" style="691" hidden="1" customWidth="1" outlineLevel="2"/>
    <col min="33" max="33" width="3.6640625" style="691" hidden="1" customWidth="1" outlineLevel="1" collapsed="1"/>
    <col min="34" max="34" width="0.88671875" style="691" hidden="1" customWidth="1" outlineLevel="1"/>
    <col min="35" max="53" width="6.5546875" style="691" hidden="1" customWidth="1" outlineLevel="2"/>
    <col min="54" max="54" width="5.6640625" style="691" hidden="1" customWidth="1" outlineLevel="2"/>
    <col min="55" max="60" width="4.88671875" style="691" hidden="1" customWidth="1" outlineLevel="2"/>
    <col min="61" max="61" width="1.109375" style="691" hidden="1" customWidth="1" outlineLevel="2"/>
    <col min="62" max="62" width="3.6640625" style="691" hidden="1" customWidth="1" outlineLevel="1" collapsed="1"/>
    <col min="63" max="63" width="0.88671875" style="691" hidden="1" customWidth="1" outlineLevel="1"/>
    <col min="64" max="64" width="3.6640625" style="691" customWidth="1" collapsed="1"/>
    <col min="65" max="65" width="0.88671875" style="691" customWidth="1"/>
    <col min="66" max="81" width="10.88671875" style="691" customWidth="1" outlineLevel="2"/>
    <col min="82" max="85" width="9.5546875" style="691" customWidth="1" outlineLevel="2"/>
    <col min="86" max="88" width="8.6640625" style="691" customWidth="1" outlineLevel="2"/>
    <col min="89" max="91" width="7.88671875" style="691" customWidth="1" outlineLevel="2"/>
    <col min="92" max="92" width="1.109375" style="691" customWidth="1" outlineLevel="2"/>
    <col min="93" max="93" width="3.6640625" style="691" customWidth="1" outlineLevel="1"/>
    <col min="94" max="94" width="0.88671875" style="691" customWidth="1" outlineLevel="1"/>
    <col min="95" max="113" width="6.5546875" style="691" hidden="1" customWidth="1" outlineLevel="2"/>
    <col min="114" max="114" width="5.6640625" style="691" hidden="1" customWidth="1" outlineLevel="2"/>
    <col min="115" max="120" width="4.88671875" style="691" hidden="1" customWidth="1" outlineLevel="2"/>
    <col min="121" max="121" width="1.109375" style="691" hidden="1" customWidth="1" outlineLevel="2"/>
    <col min="122" max="122" width="3.6640625" style="691" customWidth="1" outlineLevel="1" collapsed="1"/>
    <col min="123" max="123" width="0.88671875" style="691" customWidth="1" outlineLevel="1"/>
    <col min="124" max="124" width="3.6640625" style="691" customWidth="1"/>
    <col min="125" max="125" width="0.88671875" style="691" customWidth="1"/>
    <col min="126" max="16384" width="9.109375" style="691"/>
  </cols>
  <sheetData>
    <row r="1" spans="2:124" ht="15.75" customHeight="1">
      <c r="B1" s="690" t="s">
        <v>745</v>
      </c>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c r="AF1" s="692"/>
      <c r="AG1" s="1094" t="s">
        <v>746</v>
      </c>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1096" t="s">
        <v>747</v>
      </c>
      <c r="BK1" s="692"/>
      <c r="BL1" s="1082" t="s">
        <v>748</v>
      </c>
      <c r="BM1" s="692"/>
      <c r="BN1" s="692"/>
      <c r="BO1" s="692"/>
      <c r="BP1" s="692"/>
      <c r="BQ1" s="692"/>
      <c r="BR1" s="692"/>
      <c r="BS1" s="692"/>
      <c r="BT1" s="692"/>
      <c r="BU1" s="692"/>
      <c r="BV1" s="692"/>
      <c r="BW1" s="692"/>
      <c r="BX1" s="692"/>
      <c r="BY1" s="692"/>
      <c r="BZ1" s="692"/>
      <c r="CA1" s="692"/>
      <c r="CB1" s="692"/>
      <c r="CC1" s="692"/>
      <c r="CD1" s="692"/>
      <c r="CE1" s="692"/>
      <c r="CF1" s="692"/>
      <c r="CG1" s="692"/>
      <c r="CH1" s="692"/>
      <c r="CI1" s="692"/>
      <c r="CJ1" s="692"/>
      <c r="CK1" s="692"/>
      <c r="CL1" s="692"/>
      <c r="CM1" s="692"/>
      <c r="CN1" s="692"/>
      <c r="CO1" s="1084" t="s">
        <v>749</v>
      </c>
      <c r="CP1" s="692"/>
      <c r="CQ1" s="692"/>
      <c r="CR1" s="692"/>
      <c r="CS1" s="692"/>
      <c r="CT1" s="692"/>
      <c r="CU1" s="692"/>
      <c r="CV1" s="692"/>
      <c r="CW1" s="692"/>
      <c r="CX1" s="692"/>
      <c r="CY1" s="692"/>
      <c r="CZ1" s="692"/>
      <c r="DA1" s="692"/>
      <c r="DB1" s="692"/>
      <c r="DC1" s="692"/>
      <c r="DD1" s="692"/>
      <c r="DE1" s="692"/>
      <c r="DF1" s="692"/>
      <c r="DG1" s="692"/>
      <c r="DH1" s="692"/>
      <c r="DI1" s="692"/>
      <c r="DJ1" s="692"/>
      <c r="DK1" s="692"/>
      <c r="DL1" s="692"/>
      <c r="DM1" s="692"/>
      <c r="DN1" s="692"/>
      <c r="DO1" s="692"/>
      <c r="DP1" s="692"/>
      <c r="DQ1" s="692"/>
      <c r="DR1" s="1086" t="s">
        <v>750</v>
      </c>
      <c r="DS1" s="692"/>
      <c r="DT1" s="1088" t="s">
        <v>751</v>
      </c>
    </row>
    <row r="2" spans="2:124" ht="13.8">
      <c r="B2" s="693" t="s">
        <v>752</v>
      </c>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1094"/>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1096"/>
      <c r="BK2" s="692"/>
      <c r="BL2" s="1082"/>
      <c r="BM2" s="692"/>
      <c r="BN2" s="692"/>
      <c r="BO2" s="692"/>
      <c r="BP2" s="692"/>
      <c r="BQ2" s="692"/>
      <c r="BR2" s="692"/>
      <c r="BS2" s="692"/>
      <c r="BT2" s="692"/>
      <c r="BU2" s="692"/>
      <c r="BV2" s="692"/>
      <c r="BW2" s="692"/>
      <c r="BX2" s="692"/>
      <c r="BY2" s="692"/>
      <c r="BZ2" s="692"/>
      <c r="CA2" s="692"/>
      <c r="CB2" s="692"/>
      <c r="CC2" s="692"/>
      <c r="CD2" s="692"/>
      <c r="CE2" s="692"/>
      <c r="CF2" s="692"/>
      <c r="CG2" s="692"/>
      <c r="CH2" s="692"/>
      <c r="CI2" s="692"/>
      <c r="CJ2" s="692"/>
      <c r="CK2" s="692"/>
      <c r="CL2" s="692"/>
      <c r="CM2" s="692"/>
      <c r="CN2" s="692"/>
      <c r="CO2" s="1084"/>
      <c r="CP2" s="692"/>
      <c r="CQ2" s="692"/>
      <c r="CR2" s="692"/>
      <c r="CS2" s="692"/>
      <c r="CT2" s="692"/>
      <c r="CU2" s="692"/>
      <c r="CV2" s="692"/>
      <c r="CW2" s="692"/>
      <c r="CX2" s="692"/>
      <c r="CY2" s="692"/>
      <c r="CZ2" s="692"/>
      <c r="DA2" s="692"/>
      <c r="DB2" s="692"/>
      <c r="DC2" s="692"/>
      <c r="DD2" s="692"/>
      <c r="DE2" s="692"/>
      <c r="DF2" s="692"/>
      <c r="DG2" s="692"/>
      <c r="DH2" s="692"/>
      <c r="DI2" s="692"/>
      <c r="DJ2" s="692"/>
      <c r="DK2" s="692"/>
      <c r="DL2" s="692"/>
      <c r="DM2" s="692"/>
      <c r="DN2" s="692"/>
      <c r="DO2" s="692"/>
      <c r="DP2" s="692"/>
      <c r="DQ2" s="692"/>
      <c r="DR2" s="1086"/>
      <c r="DS2" s="692"/>
      <c r="DT2" s="1088"/>
    </row>
    <row r="3" spans="2:124" ht="5.0999999999999996" customHeight="1">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1094"/>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1096"/>
      <c r="BK3" s="692"/>
      <c r="BL3" s="108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1084"/>
      <c r="CP3" s="692"/>
      <c r="CQ3" s="692"/>
      <c r="CR3" s="692"/>
      <c r="CS3" s="692"/>
      <c r="CT3" s="692"/>
      <c r="CU3" s="692"/>
      <c r="CV3" s="692"/>
      <c r="CW3" s="692"/>
      <c r="CX3" s="692"/>
      <c r="CY3" s="692"/>
      <c r="CZ3" s="692"/>
      <c r="DA3" s="692"/>
      <c r="DB3" s="692"/>
      <c r="DC3" s="692"/>
      <c r="DD3" s="692"/>
      <c r="DE3" s="692"/>
      <c r="DF3" s="692"/>
      <c r="DG3" s="692"/>
      <c r="DH3" s="692"/>
      <c r="DI3" s="692"/>
      <c r="DJ3" s="692"/>
      <c r="DK3" s="692"/>
      <c r="DL3" s="692"/>
      <c r="DM3" s="692"/>
      <c r="DN3" s="692"/>
      <c r="DO3" s="692"/>
      <c r="DP3" s="692"/>
      <c r="DQ3" s="692"/>
      <c r="DR3" s="1086"/>
      <c r="DS3" s="692"/>
      <c r="DT3" s="1088"/>
    </row>
    <row r="4" spans="2:124" ht="11.25" customHeight="1">
      <c r="B4" s="1090" t="s">
        <v>477</v>
      </c>
      <c r="C4" s="1092" t="s">
        <v>753</v>
      </c>
      <c r="D4" s="1092" t="s">
        <v>754</v>
      </c>
      <c r="F4" s="694" t="s">
        <v>755</v>
      </c>
      <c r="G4" s="695"/>
      <c r="H4" s="695"/>
      <c r="I4" s="695"/>
      <c r="J4" s="695"/>
      <c r="K4" s="695"/>
      <c r="L4" s="695"/>
      <c r="M4" s="695"/>
      <c r="N4" s="695"/>
      <c r="O4" s="695"/>
      <c r="P4" s="695"/>
      <c r="Q4" s="695"/>
      <c r="R4" s="695"/>
      <c r="S4" s="695"/>
      <c r="T4" s="695"/>
      <c r="U4" s="695"/>
      <c r="V4" s="695"/>
      <c r="W4" s="695"/>
      <c r="X4" s="695"/>
      <c r="Y4" s="695"/>
      <c r="Z4" s="695"/>
      <c r="AA4" s="695"/>
      <c r="AB4" s="695"/>
      <c r="AC4" s="695"/>
      <c r="AD4" s="695"/>
      <c r="AE4" s="696"/>
      <c r="AF4" s="692"/>
      <c r="AG4" s="1094"/>
      <c r="AH4" s="692"/>
      <c r="AI4" s="697" t="s">
        <v>756</v>
      </c>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9"/>
      <c r="BI4" s="692"/>
      <c r="BJ4" s="1096"/>
      <c r="BK4" s="692"/>
      <c r="BL4" s="1082"/>
      <c r="BM4" s="692"/>
      <c r="BN4" s="700" t="s">
        <v>757</v>
      </c>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2"/>
      <c r="CN4" s="692"/>
      <c r="CO4" s="1084"/>
      <c r="CP4" s="692"/>
      <c r="CQ4" s="703" t="s">
        <v>758</v>
      </c>
      <c r="CR4" s="704"/>
      <c r="CS4" s="704"/>
      <c r="CT4" s="704"/>
      <c r="CU4" s="704"/>
      <c r="CV4" s="704"/>
      <c r="CW4" s="704"/>
      <c r="CX4" s="704"/>
      <c r="CY4" s="704"/>
      <c r="CZ4" s="704"/>
      <c r="DA4" s="704"/>
      <c r="DB4" s="704"/>
      <c r="DC4" s="704"/>
      <c r="DD4" s="704"/>
      <c r="DE4" s="704"/>
      <c r="DF4" s="704"/>
      <c r="DG4" s="704"/>
      <c r="DH4" s="704"/>
      <c r="DI4" s="704"/>
      <c r="DJ4" s="704"/>
      <c r="DK4" s="704"/>
      <c r="DL4" s="704"/>
      <c r="DM4" s="704"/>
      <c r="DN4" s="704"/>
      <c r="DO4" s="704"/>
      <c r="DP4" s="705"/>
      <c r="DQ4" s="692"/>
      <c r="DR4" s="1086"/>
      <c r="DS4" s="692"/>
      <c r="DT4" s="1088"/>
    </row>
    <row r="5" spans="2:124" ht="21">
      <c r="B5" s="1091"/>
      <c r="C5" s="1093"/>
      <c r="D5" s="1093"/>
      <c r="F5" s="706">
        <v>2015</v>
      </c>
      <c r="G5" s="706">
        <v>2016</v>
      </c>
      <c r="H5" s="706">
        <v>2017</v>
      </c>
      <c r="I5" s="706">
        <v>2018</v>
      </c>
      <c r="J5" s="706">
        <v>2019</v>
      </c>
      <c r="K5" s="706">
        <v>2020</v>
      </c>
      <c r="L5" s="706">
        <v>2021</v>
      </c>
      <c r="M5" s="706">
        <v>2022</v>
      </c>
      <c r="N5" s="706">
        <v>2023</v>
      </c>
      <c r="O5" s="706">
        <v>2024</v>
      </c>
      <c r="P5" s="706">
        <v>2025</v>
      </c>
      <c r="Q5" s="706">
        <v>2026</v>
      </c>
      <c r="R5" s="706">
        <v>2027</v>
      </c>
      <c r="S5" s="706">
        <v>2028</v>
      </c>
      <c r="T5" s="706">
        <v>2029</v>
      </c>
      <c r="U5" s="706">
        <v>2030</v>
      </c>
      <c r="V5" s="706">
        <v>2031</v>
      </c>
      <c r="W5" s="706">
        <v>2032</v>
      </c>
      <c r="X5" s="706">
        <v>2033</v>
      </c>
      <c r="Y5" s="706">
        <v>2034</v>
      </c>
      <c r="Z5" s="706">
        <v>2035</v>
      </c>
      <c r="AA5" s="706">
        <v>2036</v>
      </c>
      <c r="AB5" s="706">
        <v>2037</v>
      </c>
      <c r="AC5" s="706">
        <v>2038</v>
      </c>
      <c r="AD5" s="706">
        <v>2039</v>
      </c>
      <c r="AE5" s="706">
        <v>2040</v>
      </c>
      <c r="AF5" s="692"/>
      <c r="AG5" s="1094"/>
      <c r="AH5" s="692"/>
      <c r="AI5" s="707">
        <v>2015</v>
      </c>
      <c r="AJ5" s="707">
        <v>2016</v>
      </c>
      <c r="AK5" s="707">
        <v>2017</v>
      </c>
      <c r="AL5" s="707">
        <v>2018</v>
      </c>
      <c r="AM5" s="707">
        <v>2019</v>
      </c>
      <c r="AN5" s="707">
        <v>2020</v>
      </c>
      <c r="AO5" s="707">
        <v>2021</v>
      </c>
      <c r="AP5" s="707">
        <v>2022</v>
      </c>
      <c r="AQ5" s="707">
        <v>2023</v>
      </c>
      <c r="AR5" s="707">
        <v>2024</v>
      </c>
      <c r="AS5" s="707">
        <v>2025</v>
      </c>
      <c r="AT5" s="707">
        <v>2026</v>
      </c>
      <c r="AU5" s="707">
        <v>2027</v>
      </c>
      <c r="AV5" s="707">
        <v>2028</v>
      </c>
      <c r="AW5" s="707">
        <v>2029</v>
      </c>
      <c r="AX5" s="707">
        <v>2030</v>
      </c>
      <c r="AY5" s="707">
        <v>2031</v>
      </c>
      <c r="AZ5" s="707">
        <v>2032</v>
      </c>
      <c r="BA5" s="707">
        <v>2033</v>
      </c>
      <c r="BB5" s="707">
        <v>2034</v>
      </c>
      <c r="BC5" s="707">
        <v>2035</v>
      </c>
      <c r="BD5" s="707">
        <v>2036</v>
      </c>
      <c r="BE5" s="707">
        <v>2037</v>
      </c>
      <c r="BF5" s="707">
        <v>2038</v>
      </c>
      <c r="BG5" s="707">
        <v>2039</v>
      </c>
      <c r="BH5" s="707">
        <v>2040</v>
      </c>
      <c r="BI5" s="692"/>
      <c r="BJ5" s="1096"/>
      <c r="BK5" s="692"/>
      <c r="BL5" s="1082"/>
      <c r="BM5" s="692"/>
      <c r="BN5" s="708">
        <v>2015</v>
      </c>
      <c r="BO5" s="708">
        <v>2016</v>
      </c>
      <c r="BP5" s="708">
        <v>2017</v>
      </c>
      <c r="BQ5" s="708">
        <v>2018</v>
      </c>
      <c r="BR5" s="708">
        <v>2019</v>
      </c>
      <c r="BS5" s="708">
        <v>2020</v>
      </c>
      <c r="BT5" s="708">
        <v>2021</v>
      </c>
      <c r="BU5" s="708">
        <v>2022</v>
      </c>
      <c r="BV5" s="708">
        <v>2023</v>
      </c>
      <c r="BW5" s="708">
        <v>2024</v>
      </c>
      <c r="BX5" s="708">
        <v>2025</v>
      </c>
      <c r="BY5" s="708">
        <v>2026</v>
      </c>
      <c r="BZ5" s="708">
        <v>2027</v>
      </c>
      <c r="CA5" s="708">
        <v>2028</v>
      </c>
      <c r="CB5" s="708">
        <v>2029</v>
      </c>
      <c r="CC5" s="708">
        <v>2030</v>
      </c>
      <c r="CD5" s="708">
        <v>2031</v>
      </c>
      <c r="CE5" s="708">
        <v>2032</v>
      </c>
      <c r="CF5" s="708">
        <v>2033</v>
      </c>
      <c r="CG5" s="708">
        <v>2034</v>
      </c>
      <c r="CH5" s="708">
        <v>2035</v>
      </c>
      <c r="CI5" s="708">
        <v>2036</v>
      </c>
      <c r="CJ5" s="708">
        <v>2037</v>
      </c>
      <c r="CK5" s="708">
        <v>2038</v>
      </c>
      <c r="CL5" s="708">
        <v>2039</v>
      </c>
      <c r="CM5" s="708">
        <v>2040</v>
      </c>
      <c r="CN5" s="692"/>
      <c r="CO5" s="1084"/>
      <c r="CP5" s="692"/>
      <c r="CQ5" s="709">
        <v>2015</v>
      </c>
      <c r="CR5" s="709">
        <v>2016</v>
      </c>
      <c r="CS5" s="709">
        <v>2017</v>
      </c>
      <c r="CT5" s="709">
        <v>2018</v>
      </c>
      <c r="CU5" s="709">
        <v>2019</v>
      </c>
      <c r="CV5" s="709">
        <v>2020</v>
      </c>
      <c r="CW5" s="709">
        <v>2021</v>
      </c>
      <c r="CX5" s="709">
        <v>2022</v>
      </c>
      <c r="CY5" s="709">
        <v>2023</v>
      </c>
      <c r="CZ5" s="709">
        <v>2024</v>
      </c>
      <c r="DA5" s="709">
        <v>2025</v>
      </c>
      <c r="DB5" s="709">
        <v>2026</v>
      </c>
      <c r="DC5" s="709">
        <v>2027</v>
      </c>
      <c r="DD5" s="709">
        <v>2028</v>
      </c>
      <c r="DE5" s="709">
        <v>2029</v>
      </c>
      <c r="DF5" s="709">
        <v>2030</v>
      </c>
      <c r="DG5" s="709">
        <v>2031</v>
      </c>
      <c r="DH5" s="709">
        <v>2032</v>
      </c>
      <c r="DI5" s="709">
        <v>2033</v>
      </c>
      <c r="DJ5" s="709">
        <v>2034</v>
      </c>
      <c r="DK5" s="709">
        <v>2035</v>
      </c>
      <c r="DL5" s="709">
        <v>2036</v>
      </c>
      <c r="DM5" s="709">
        <v>2037</v>
      </c>
      <c r="DN5" s="709">
        <v>2038</v>
      </c>
      <c r="DO5" s="709">
        <v>2039</v>
      </c>
      <c r="DP5" s="709">
        <v>2040</v>
      </c>
      <c r="DQ5" s="692"/>
      <c r="DR5" s="1086"/>
      <c r="DS5" s="692"/>
      <c r="DT5" s="1088"/>
    </row>
    <row r="6" spans="2:124" ht="5.0999999999999996" customHeight="1">
      <c r="F6" s="692"/>
      <c r="G6" s="692"/>
      <c r="H6" s="692"/>
      <c r="I6" s="692"/>
      <c r="J6" s="692"/>
      <c r="K6" s="692"/>
      <c r="L6" s="692"/>
      <c r="M6" s="692"/>
      <c r="N6" s="692"/>
      <c r="O6" s="692"/>
      <c r="P6" s="692"/>
      <c r="Q6" s="692"/>
      <c r="R6" s="692"/>
      <c r="S6" s="692"/>
      <c r="T6" s="692"/>
      <c r="U6" s="692"/>
      <c r="V6" s="692"/>
      <c r="W6" s="692"/>
      <c r="X6" s="692"/>
      <c r="Y6" s="692"/>
      <c r="Z6" s="692"/>
      <c r="AA6" s="692"/>
      <c r="AB6" s="692"/>
      <c r="AC6" s="692"/>
      <c r="AD6" s="692"/>
      <c r="AE6" s="692"/>
      <c r="AF6" s="692"/>
      <c r="AG6" s="1094"/>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1096"/>
      <c r="BK6" s="692"/>
      <c r="BL6" s="1082"/>
      <c r="BM6" s="692"/>
      <c r="BN6" s="692"/>
      <c r="BO6" s="692"/>
      <c r="BP6" s="692"/>
      <c r="BQ6" s="692"/>
      <c r="BR6" s="692"/>
      <c r="BS6" s="692"/>
      <c r="BT6" s="692"/>
      <c r="BU6" s="692"/>
      <c r="BV6" s="692"/>
      <c r="BW6" s="692"/>
      <c r="BX6" s="692"/>
      <c r="BY6" s="692"/>
      <c r="BZ6" s="692"/>
      <c r="CA6" s="692"/>
      <c r="CB6" s="692"/>
      <c r="CC6" s="692"/>
      <c r="CD6" s="692"/>
      <c r="CE6" s="692"/>
      <c r="CF6" s="692"/>
      <c r="CG6" s="692"/>
      <c r="CH6" s="692"/>
      <c r="CI6" s="692"/>
      <c r="CJ6" s="692"/>
      <c r="CK6" s="692"/>
      <c r="CL6" s="692"/>
      <c r="CM6" s="692"/>
      <c r="CN6" s="692"/>
      <c r="CO6" s="1084"/>
      <c r="CP6" s="692"/>
      <c r="CQ6" s="692"/>
      <c r="CR6" s="692"/>
      <c r="CS6" s="692"/>
      <c r="CT6" s="692"/>
      <c r="CU6" s="692"/>
      <c r="CV6" s="692"/>
      <c r="CW6" s="692"/>
      <c r="CX6" s="692"/>
      <c r="CY6" s="692"/>
      <c r="CZ6" s="692"/>
      <c r="DA6" s="692"/>
      <c r="DB6" s="692"/>
      <c r="DC6" s="692"/>
      <c r="DD6" s="692"/>
      <c r="DE6" s="692"/>
      <c r="DF6" s="692"/>
      <c r="DG6" s="692"/>
      <c r="DH6" s="692"/>
      <c r="DI6" s="692"/>
      <c r="DJ6" s="692"/>
      <c r="DK6" s="692"/>
      <c r="DL6" s="692"/>
      <c r="DM6" s="692"/>
      <c r="DN6" s="692"/>
      <c r="DO6" s="692"/>
      <c r="DP6" s="692"/>
      <c r="DQ6" s="692"/>
      <c r="DR6" s="1086"/>
      <c r="DS6" s="692"/>
      <c r="DT6" s="1088"/>
    </row>
    <row r="7" spans="2:124" outlineLevel="1">
      <c r="B7" s="710" t="s">
        <v>759</v>
      </c>
      <c r="C7" s="711"/>
      <c r="D7" s="712"/>
      <c r="F7" s="713"/>
      <c r="G7" s="714"/>
      <c r="H7" s="714"/>
      <c r="I7" s="714"/>
      <c r="J7" s="714"/>
      <c r="K7" s="714"/>
      <c r="L7" s="714"/>
      <c r="M7" s="714"/>
      <c r="N7" s="714"/>
      <c r="O7" s="714"/>
      <c r="P7" s="714"/>
      <c r="Q7" s="714"/>
      <c r="R7" s="714"/>
      <c r="S7" s="714"/>
      <c r="T7" s="714"/>
      <c r="U7" s="714"/>
      <c r="V7" s="714"/>
      <c r="W7" s="714"/>
      <c r="X7" s="714"/>
      <c r="Y7" s="714"/>
      <c r="Z7" s="714"/>
      <c r="AA7" s="714"/>
      <c r="AB7" s="714"/>
      <c r="AC7" s="714"/>
      <c r="AD7" s="714"/>
      <c r="AE7" s="715"/>
      <c r="AF7" s="692"/>
      <c r="AG7" s="1094"/>
      <c r="AH7" s="692"/>
      <c r="AI7" s="71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5"/>
      <c r="BI7" s="692"/>
      <c r="BJ7" s="1096"/>
      <c r="BK7" s="692"/>
      <c r="BL7" s="1082"/>
      <c r="BM7" s="692"/>
      <c r="BN7" s="713"/>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5"/>
      <c r="CN7" s="692"/>
      <c r="CO7" s="1084"/>
      <c r="CP7" s="692"/>
      <c r="CQ7" s="713"/>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5"/>
      <c r="DQ7" s="692"/>
      <c r="DR7" s="1086"/>
      <c r="DS7" s="692"/>
      <c r="DT7" s="1088"/>
    </row>
    <row r="8" spans="2:124" outlineLevel="1">
      <c r="B8" s="716">
        <v>1</v>
      </c>
      <c r="C8" s="717" t="s">
        <v>114</v>
      </c>
      <c r="D8" s="718">
        <v>2015</v>
      </c>
      <c r="F8" s="719">
        <v>2363752</v>
      </c>
      <c r="G8" s="720">
        <v>2343568</v>
      </c>
      <c r="H8" s="721">
        <v>2343568</v>
      </c>
      <c r="I8" s="720">
        <v>2343568</v>
      </c>
      <c r="J8" s="721">
        <v>2343568</v>
      </c>
      <c r="K8" s="720">
        <v>2343568</v>
      </c>
      <c r="L8" s="721">
        <v>2343568</v>
      </c>
      <c r="M8" s="720">
        <v>2342225</v>
      </c>
      <c r="N8" s="721">
        <v>2342225</v>
      </c>
      <c r="O8" s="720">
        <v>2342225</v>
      </c>
      <c r="P8" s="721">
        <v>2196847</v>
      </c>
      <c r="Q8" s="720">
        <v>2184522</v>
      </c>
      <c r="R8" s="721">
        <v>2184522</v>
      </c>
      <c r="S8" s="720">
        <v>2138890</v>
      </c>
      <c r="T8" s="721">
        <v>2138890</v>
      </c>
      <c r="U8" s="720">
        <v>2134053</v>
      </c>
      <c r="V8" s="721">
        <v>589049</v>
      </c>
      <c r="W8" s="720">
        <v>589049</v>
      </c>
      <c r="X8" s="721">
        <v>589049</v>
      </c>
      <c r="Y8" s="720">
        <v>589049</v>
      </c>
      <c r="Z8" s="721">
        <v>0</v>
      </c>
      <c r="AA8" s="720">
        <v>0</v>
      </c>
      <c r="AB8" s="721">
        <v>0</v>
      </c>
      <c r="AC8" s="720">
        <v>0</v>
      </c>
      <c r="AD8" s="721">
        <v>0</v>
      </c>
      <c r="AE8" s="722">
        <v>0</v>
      </c>
      <c r="AF8" s="692"/>
      <c r="AG8" s="1094"/>
      <c r="AH8" s="692"/>
      <c r="AI8" s="719">
        <v>152</v>
      </c>
      <c r="AJ8" s="720">
        <v>151</v>
      </c>
      <c r="AK8" s="721">
        <v>151</v>
      </c>
      <c r="AL8" s="720">
        <v>151</v>
      </c>
      <c r="AM8" s="721">
        <v>151</v>
      </c>
      <c r="AN8" s="720">
        <v>151</v>
      </c>
      <c r="AO8" s="721">
        <v>151</v>
      </c>
      <c r="AP8" s="720">
        <v>151</v>
      </c>
      <c r="AQ8" s="721">
        <v>151</v>
      </c>
      <c r="AR8" s="720">
        <v>151</v>
      </c>
      <c r="AS8" s="721">
        <v>135</v>
      </c>
      <c r="AT8" s="720">
        <v>135</v>
      </c>
      <c r="AU8" s="721">
        <v>135</v>
      </c>
      <c r="AV8" s="720">
        <v>134</v>
      </c>
      <c r="AW8" s="721">
        <v>134</v>
      </c>
      <c r="AX8" s="720">
        <v>134</v>
      </c>
      <c r="AY8" s="721">
        <v>37</v>
      </c>
      <c r="AZ8" s="720">
        <v>37</v>
      </c>
      <c r="BA8" s="721">
        <v>37</v>
      </c>
      <c r="BB8" s="720">
        <v>37</v>
      </c>
      <c r="BC8" s="721">
        <v>0</v>
      </c>
      <c r="BD8" s="720">
        <v>0</v>
      </c>
      <c r="BE8" s="721">
        <v>0</v>
      </c>
      <c r="BF8" s="720">
        <v>0</v>
      </c>
      <c r="BG8" s="721">
        <v>0</v>
      </c>
      <c r="BH8" s="722">
        <v>0</v>
      </c>
      <c r="BI8" s="692"/>
      <c r="BJ8" s="1096"/>
      <c r="BK8" s="692"/>
      <c r="BL8" s="1082"/>
      <c r="BM8" s="692"/>
      <c r="BN8" s="719">
        <v>3913143</v>
      </c>
      <c r="BO8" s="720">
        <v>3879729</v>
      </c>
      <c r="BP8" s="721">
        <v>3879729</v>
      </c>
      <c r="BQ8" s="720">
        <v>3879729</v>
      </c>
      <c r="BR8" s="721">
        <v>3879729</v>
      </c>
      <c r="BS8" s="720">
        <v>3879729</v>
      </c>
      <c r="BT8" s="721">
        <v>3879729</v>
      </c>
      <c r="BU8" s="720">
        <v>3877505</v>
      </c>
      <c r="BV8" s="721">
        <v>3877505</v>
      </c>
      <c r="BW8" s="720">
        <v>3877505</v>
      </c>
      <c r="BX8" s="721">
        <v>3636835</v>
      </c>
      <c r="BY8" s="720">
        <v>3616432</v>
      </c>
      <c r="BZ8" s="721">
        <v>3616432</v>
      </c>
      <c r="CA8" s="720">
        <v>3540890</v>
      </c>
      <c r="CB8" s="721">
        <v>3540890</v>
      </c>
      <c r="CC8" s="720">
        <v>3532881</v>
      </c>
      <c r="CD8" s="721">
        <v>975158</v>
      </c>
      <c r="CE8" s="720">
        <v>975158</v>
      </c>
      <c r="CF8" s="721">
        <v>975158</v>
      </c>
      <c r="CG8" s="720">
        <v>975158</v>
      </c>
      <c r="CH8" s="721">
        <v>0</v>
      </c>
      <c r="CI8" s="720">
        <v>0</v>
      </c>
      <c r="CJ8" s="721">
        <v>0</v>
      </c>
      <c r="CK8" s="720">
        <v>0</v>
      </c>
      <c r="CL8" s="721">
        <v>0</v>
      </c>
      <c r="CM8" s="722">
        <v>0</v>
      </c>
      <c r="CN8" s="692"/>
      <c r="CO8" s="1084"/>
      <c r="CP8" s="692"/>
      <c r="CQ8" s="719">
        <v>252</v>
      </c>
      <c r="CR8" s="720">
        <v>250</v>
      </c>
      <c r="CS8" s="721">
        <v>250</v>
      </c>
      <c r="CT8" s="720">
        <v>250</v>
      </c>
      <c r="CU8" s="721">
        <v>250</v>
      </c>
      <c r="CV8" s="720">
        <v>250</v>
      </c>
      <c r="CW8" s="721">
        <v>250</v>
      </c>
      <c r="CX8" s="720">
        <v>249</v>
      </c>
      <c r="CY8" s="721">
        <v>249</v>
      </c>
      <c r="CZ8" s="720">
        <v>249</v>
      </c>
      <c r="DA8" s="721">
        <v>224</v>
      </c>
      <c r="DB8" s="720">
        <v>224</v>
      </c>
      <c r="DC8" s="721">
        <v>224</v>
      </c>
      <c r="DD8" s="720">
        <v>223</v>
      </c>
      <c r="DE8" s="721">
        <v>223</v>
      </c>
      <c r="DF8" s="720">
        <v>222</v>
      </c>
      <c r="DG8" s="721">
        <v>61</v>
      </c>
      <c r="DH8" s="720">
        <v>61</v>
      </c>
      <c r="DI8" s="721">
        <v>61</v>
      </c>
      <c r="DJ8" s="720">
        <v>61</v>
      </c>
      <c r="DK8" s="721">
        <v>0</v>
      </c>
      <c r="DL8" s="720">
        <v>0</v>
      </c>
      <c r="DM8" s="721">
        <v>0</v>
      </c>
      <c r="DN8" s="720">
        <v>0</v>
      </c>
      <c r="DO8" s="721">
        <v>0</v>
      </c>
      <c r="DP8" s="722">
        <v>0</v>
      </c>
      <c r="DQ8" s="692"/>
      <c r="DR8" s="1086"/>
      <c r="DS8" s="692"/>
      <c r="DT8" s="1088"/>
    </row>
    <row r="9" spans="2:124" outlineLevel="1">
      <c r="B9" s="723">
        <v>2</v>
      </c>
      <c r="C9" s="724" t="s">
        <v>760</v>
      </c>
      <c r="D9" s="725">
        <v>2015</v>
      </c>
      <c r="F9" s="726">
        <v>2587485</v>
      </c>
      <c r="G9" s="727">
        <v>2587485</v>
      </c>
      <c r="H9" s="728">
        <v>2587485</v>
      </c>
      <c r="I9" s="727">
        <v>2587485</v>
      </c>
      <c r="J9" s="728">
        <v>2587485</v>
      </c>
      <c r="K9" s="727">
        <v>2587485</v>
      </c>
      <c r="L9" s="728">
        <v>2587485</v>
      </c>
      <c r="M9" s="727">
        <v>2587485</v>
      </c>
      <c r="N9" s="728">
        <v>2587485</v>
      </c>
      <c r="O9" s="727">
        <v>2587485</v>
      </c>
      <c r="P9" s="728">
        <v>2587485</v>
      </c>
      <c r="Q9" s="727">
        <v>2587485</v>
      </c>
      <c r="R9" s="728">
        <v>2587485</v>
      </c>
      <c r="S9" s="727">
        <v>2587485</v>
      </c>
      <c r="T9" s="728">
        <v>2587485</v>
      </c>
      <c r="U9" s="727">
        <v>2587485</v>
      </c>
      <c r="V9" s="728">
        <v>2587485</v>
      </c>
      <c r="W9" s="727">
        <v>2587485</v>
      </c>
      <c r="X9" s="728">
        <v>2463704</v>
      </c>
      <c r="Y9" s="727">
        <v>0</v>
      </c>
      <c r="Z9" s="728">
        <v>0</v>
      </c>
      <c r="AA9" s="727">
        <v>0</v>
      </c>
      <c r="AB9" s="728">
        <v>0</v>
      </c>
      <c r="AC9" s="727">
        <v>0</v>
      </c>
      <c r="AD9" s="728">
        <v>0</v>
      </c>
      <c r="AE9" s="729">
        <v>0</v>
      </c>
      <c r="AF9" s="692"/>
      <c r="AG9" s="1094"/>
      <c r="AH9" s="692"/>
      <c r="AI9" s="726">
        <v>1364</v>
      </c>
      <c r="AJ9" s="727">
        <v>1364</v>
      </c>
      <c r="AK9" s="728">
        <v>1364</v>
      </c>
      <c r="AL9" s="727">
        <v>1364</v>
      </c>
      <c r="AM9" s="728">
        <v>1364</v>
      </c>
      <c r="AN9" s="727">
        <v>1364</v>
      </c>
      <c r="AO9" s="728">
        <v>1364</v>
      </c>
      <c r="AP9" s="727">
        <v>1364</v>
      </c>
      <c r="AQ9" s="728">
        <v>1364</v>
      </c>
      <c r="AR9" s="727">
        <v>1364</v>
      </c>
      <c r="AS9" s="728">
        <v>1364</v>
      </c>
      <c r="AT9" s="727">
        <v>1364</v>
      </c>
      <c r="AU9" s="728">
        <v>1364</v>
      </c>
      <c r="AV9" s="727">
        <v>1364</v>
      </c>
      <c r="AW9" s="728">
        <v>1364</v>
      </c>
      <c r="AX9" s="727">
        <v>1364</v>
      </c>
      <c r="AY9" s="728">
        <v>1364</v>
      </c>
      <c r="AZ9" s="727">
        <v>1364</v>
      </c>
      <c r="BA9" s="728">
        <v>1225</v>
      </c>
      <c r="BB9" s="727">
        <v>0</v>
      </c>
      <c r="BC9" s="728">
        <v>0</v>
      </c>
      <c r="BD9" s="727">
        <v>0</v>
      </c>
      <c r="BE9" s="728">
        <v>0</v>
      </c>
      <c r="BF9" s="727">
        <v>0</v>
      </c>
      <c r="BG9" s="728">
        <v>0</v>
      </c>
      <c r="BH9" s="729">
        <v>0</v>
      </c>
      <c r="BI9" s="692"/>
      <c r="BJ9" s="1096"/>
      <c r="BK9" s="692"/>
      <c r="BL9" s="1082"/>
      <c r="BM9" s="692"/>
      <c r="BN9" s="726">
        <v>1587453</v>
      </c>
      <c r="BO9" s="727">
        <v>1587453</v>
      </c>
      <c r="BP9" s="728">
        <v>1587453</v>
      </c>
      <c r="BQ9" s="727">
        <v>1587453</v>
      </c>
      <c r="BR9" s="728">
        <v>1587453</v>
      </c>
      <c r="BS9" s="727">
        <v>1587453</v>
      </c>
      <c r="BT9" s="728">
        <v>1587453</v>
      </c>
      <c r="BU9" s="727">
        <v>1587453</v>
      </c>
      <c r="BV9" s="728">
        <v>1587453</v>
      </c>
      <c r="BW9" s="727">
        <v>1587453</v>
      </c>
      <c r="BX9" s="728">
        <v>1587453</v>
      </c>
      <c r="BY9" s="727">
        <v>1587453</v>
      </c>
      <c r="BZ9" s="728">
        <v>1587453</v>
      </c>
      <c r="CA9" s="727">
        <v>1587453</v>
      </c>
      <c r="CB9" s="728">
        <v>1587453</v>
      </c>
      <c r="CC9" s="727">
        <v>1587453</v>
      </c>
      <c r="CD9" s="728">
        <v>1587453</v>
      </c>
      <c r="CE9" s="727">
        <v>1587453</v>
      </c>
      <c r="CF9" s="728">
        <v>1511512</v>
      </c>
      <c r="CG9" s="727">
        <v>0</v>
      </c>
      <c r="CH9" s="728">
        <v>0</v>
      </c>
      <c r="CI9" s="727">
        <v>0</v>
      </c>
      <c r="CJ9" s="728">
        <v>0</v>
      </c>
      <c r="CK9" s="727">
        <v>0</v>
      </c>
      <c r="CL9" s="728">
        <v>0</v>
      </c>
      <c r="CM9" s="729">
        <v>0</v>
      </c>
      <c r="CN9" s="692"/>
      <c r="CO9" s="1084"/>
      <c r="CP9" s="692"/>
      <c r="CQ9" s="726">
        <v>837</v>
      </c>
      <c r="CR9" s="727">
        <v>837</v>
      </c>
      <c r="CS9" s="728">
        <v>837</v>
      </c>
      <c r="CT9" s="727">
        <v>837</v>
      </c>
      <c r="CU9" s="728">
        <v>837</v>
      </c>
      <c r="CV9" s="727">
        <v>837</v>
      </c>
      <c r="CW9" s="728">
        <v>837</v>
      </c>
      <c r="CX9" s="727">
        <v>837</v>
      </c>
      <c r="CY9" s="728">
        <v>837</v>
      </c>
      <c r="CZ9" s="727">
        <v>837</v>
      </c>
      <c r="DA9" s="728">
        <v>837</v>
      </c>
      <c r="DB9" s="727">
        <v>837</v>
      </c>
      <c r="DC9" s="728">
        <v>837</v>
      </c>
      <c r="DD9" s="727">
        <v>837</v>
      </c>
      <c r="DE9" s="728">
        <v>837</v>
      </c>
      <c r="DF9" s="727">
        <v>837</v>
      </c>
      <c r="DG9" s="728">
        <v>837</v>
      </c>
      <c r="DH9" s="727">
        <v>837</v>
      </c>
      <c r="DI9" s="728">
        <v>752</v>
      </c>
      <c r="DJ9" s="727">
        <v>0</v>
      </c>
      <c r="DK9" s="728">
        <v>0</v>
      </c>
      <c r="DL9" s="727">
        <v>0</v>
      </c>
      <c r="DM9" s="728">
        <v>0</v>
      </c>
      <c r="DN9" s="727">
        <v>0</v>
      </c>
      <c r="DO9" s="728">
        <v>0</v>
      </c>
      <c r="DP9" s="729">
        <v>0</v>
      </c>
      <c r="DQ9" s="692"/>
      <c r="DR9" s="1086"/>
      <c r="DS9" s="692"/>
      <c r="DT9" s="1088"/>
    </row>
    <row r="10" spans="2:124" outlineLevel="1">
      <c r="B10" s="730">
        <v>3</v>
      </c>
      <c r="C10" s="731" t="s">
        <v>116</v>
      </c>
      <c r="D10" s="732">
        <v>2015</v>
      </c>
      <c r="F10" s="733">
        <v>0</v>
      </c>
      <c r="G10" s="734">
        <v>0</v>
      </c>
      <c r="H10" s="735">
        <v>0</v>
      </c>
      <c r="I10" s="734">
        <v>0</v>
      </c>
      <c r="J10" s="735">
        <v>0</v>
      </c>
      <c r="K10" s="734">
        <v>0</v>
      </c>
      <c r="L10" s="735">
        <v>0</v>
      </c>
      <c r="M10" s="734">
        <v>0</v>
      </c>
      <c r="N10" s="735">
        <v>0</v>
      </c>
      <c r="O10" s="734">
        <v>0</v>
      </c>
      <c r="P10" s="735">
        <v>0</v>
      </c>
      <c r="Q10" s="734">
        <v>0</v>
      </c>
      <c r="R10" s="735">
        <v>0</v>
      </c>
      <c r="S10" s="734">
        <v>0</v>
      </c>
      <c r="T10" s="735">
        <v>0</v>
      </c>
      <c r="U10" s="734">
        <v>0</v>
      </c>
      <c r="V10" s="735">
        <v>0</v>
      </c>
      <c r="W10" s="734">
        <v>0</v>
      </c>
      <c r="X10" s="735">
        <v>0</v>
      </c>
      <c r="Y10" s="734">
        <v>0</v>
      </c>
      <c r="Z10" s="735">
        <v>0</v>
      </c>
      <c r="AA10" s="734">
        <v>0</v>
      </c>
      <c r="AB10" s="735">
        <v>0</v>
      </c>
      <c r="AC10" s="734">
        <v>0</v>
      </c>
      <c r="AD10" s="735">
        <v>0</v>
      </c>
      <c r="AE10" s="736">
        <v>0</v>
      </c>
      <c r="AF10" s="692"/>
      <c r="AG10" s="1094"/>
      <c r="AH10" s="692"/>
      <c r="AI10" s="733">
        <v>0</v>
      </c>
      <c r="AJ10" s="734">
        <v>0</v>
      </c>
      <c r="AK10" s="735">
        <v>0</v>
      </c>
      <c r="AL10" s="734">
        <v>0</v>
      </c>
      <c r="AM10" s="735">
        <v>0</v>
      </c>
      <c r="AN10" s="734">
        <v>0</v>
      </c>
      <c r="AO10" s="735">
        <v>0</v>
      </c>
      <c r="AP10" s="734">
        <v>0</v>
      </c>
      <c r="AQ10" s="735">
        <v>0</v>
      </c>
      <c r="AR10" s="734">
        <v>0</v>
      </c>
      <c r="AS10" s="735">
        <v>0</v>
      </c>
      <c r="AT10" s="734">
        <v>0</v>
      </c>
      <c r="AU10" s="735">
        <v>0</v>
      </c>
      <c r="AV10" s="734">
        <v>0</v>
      </c>
      <c r="AW10" s="735">
        <v>0</v>
      </c>
      <c r="AX10" s="734">
        <v>0</v>
      </c>
      <c r="AY10" s="735">
        <v>0</v>
      </c>
      <c r="AZ10" s="734">
        <v>0</v>
      </c>
      <c r="BA10" s="735">
        <v>0</v>
      </c>
      <c r="BB10" s="734">
        <v>0</v>
      </c>
      <c r="BC10" s="735">
        <v>0</v>
      </c>
      <c r="BD10" s="734">
        <v>0</v>
      </c>
      <c r="BE10" s="735">
        <v>0</v>
      </c>
      <c r="BF10" s="734">
        <v>0</v>
      </c>
      <c r="BG10" s="735">
        <v>0</v>
      </c>
      <c r="BH10" s="736">
        <v>0</v>
      </c>
      <c r="BI10" s="692"/>
      <c r="BJ10" s="1096"/>
      <c r="BK10" s="692"/>
      <c r="BL10" s="1082"/>
      <c r="BM10" s="692"/>
      <c r="BN10" s="733">
        <v>0</v>
      </c>
      <c r="BO10" s="734">
        <v>0</v>
      </c>
      <c r="BP10" s="735">
        <v>0</v>
      </c>
      <c r="BQ10" s="734">
        <v>0</v>
      </c>
      <c r="BR10" s="735">
        <v>0</v>
      </c>
      <c r="BS10" s="734">
        <v>0</v>
      </c>
      <c r="BT10" s="735">
        <v>0</v>
      </c>
      <c r="BU10" s="734">
        <v>0</v>
      </c>
      <c r="BV10" s="735">
        <v>0</v>
      </c>
      <c r="BW10" s="734">
        <v>0</v>
      </c>
      <c r="BX10" s="735">
        <v>0</v>
      </c>
      <c r="BY10" s="734">
        <v>0</v>
      </c>
      <c r="BZ10" s="735">
        <v>0</v>
      </c>
      <c r="CA10" s="734">
        <v>0</v>
      </c>
      <c r="CB10" s="735">
        <v>0</v>
      </c>
      <c r="CC10" s="734">
        <v>0</v>
      </c>
      <c r="CD10" s="735">
        <v>0</v>
      </c>
      <c r="CE10" s="734">
        <v>0</v>
      </c>
      <c r="CF10" s="735">
        <v>0</v>
      </c>
      <c r="CG10" s="734">
        <v>0</v>
      </c>
      <c r="CH10" s="735">
        <v>0</v>
      </c>
      <c r="CI10" s="734">
        <v>0</v>
      </c>
      <c r="CJ10" s="735">
        <v>0</v>
      </c>
      <c r="CK10" s="734">
        <v>0</v>
      </c>
      <c r="CL10" s="735">
        <v>0</v>
      </c>
      <c r="CM10" s="736">
        <v>0</v>
      </c>
      <c r="CN10" s="692"/>
      <c r="CO10" s="1084"/>
      <c r="CP10" s="692"/>
      <c r="CQ10" s="733">
        <v>0</v>
      </c>
      <c r="CR10" s="734">
        <v>0</v>
      </c>
      <c r="CS10" s="735">
        <v>0</v>
      </c>
      <c r="CT10" s="734">
        <v>0</v>
      </c>
      <c r="CU10" s="735">
        <v>0</v>
      </c>
      <c r="CV10" s="734">
        <v>0</v>
      </c>
      <c r="CW10" s="735">
        <v>0</v>
      </c>
      <c r="CX10" s="734">
        <v>0</v>
      </c>
      <c r="CY10" s="735">
        <v>0</v>
      </c>
      <c r="CZ10" s="734">
        <v>0</v>
      </c>
      <c r="DA10" s="735">
        <v>0</v>
      </c>
      <c r="DB10" s="734">
        <v>0</v>
      </c>
      <c r="DC10" s="735">
        <v>0</v>
      </c>
      <c r="DD10" s="734">
        <v>0</v>
      </c>
      <c r="DE10" s="735">
        <v>0</v>
      </c>
      <c r="DF10" s="734">
        <v>0</v>
      </c>
      <c r="DG10" s="735">
        <v>0</v>
      </c>
      <c r="DH10" s="734">
        <v>0</v>
      </c>
      <c r="DI10" s="735">
        <v>0</v>
      </c>
      <c r="DJ10" s="734">
        <v>0</v>
      </c>
      <c r="DK10" s="735">
        <v>0</v>
      </c>
      <c r="DL10" s="734">
        <v>0</v>
      </c>
      <c r="DM10" s="735">
        <v>0</v>
      </c>
      <c r="DN10" s="734">
        <v>0</v>
      </c>
      <c r="DO10" s="735">
        <v>0</v>
      </c>
      <c r="DP10" s="736">
        <v>0</v>
      </c>
      <c r="DQ10" s="692"/>
      <c r="DR10" s="1086"/>
      <c r="DS10" s="692"/>
      <c r="DT10" s="1088"/>
    </row>
    <row r="11" spans="2:124" outlineLevel="1">
      <c r="B11" s="723">
        <v>4</v>
      </c>
      <c r="C11" s="724" t="s">
        <v>117</v>
      </c>
      <c r="D11" s="725">
        <v>2015</v>
      </c>
      <c r="F11" s="726">
        <v>0</v>
      </c>
      <c r="G11" s="727">
        <v>0</v>
      </c>
      <c r="H11" s="728">
        <v>0</v>
      </c>
      <c r="I11" s="727">
        <v>0</v>
      </c>
      <c r="J11" s="728">
        <v>0</v>
      </c>
      <c r="K11" s="727">
        <v>0</v>
      </c>
      <c r="L11" s="728">
        <v>0</v>
      </c>
      <c r="M11" s="727">
        <v>0</v>
      </c>
      <c r="N11" s="728">
        <v>0</v>
      </c>
      <c r="O11" s="727">
        <v>0</v>
      </c>
      <c r="P11" s="728">
        <v>0</v>
      </c>
      <c r="Q11" s="727">
        <v>0</v>
      </c>
      <c r="R11" s="728">
        <v>0</v>
      </c>
      <c r="S11" s="727">
        <v>0</v>
      </c>
      <c r="T11" s="728">
        <v>0</v>
      </c>
      <c r="U11" s="727">
        <v>0</v>
      </c>
      <c r="V11" s="728">
        <v>0</v>
      </c>
      <c r="W11" s="727">
        <v>0</v>
      </c>
      <c r="X11" s="728">
        <v>0</v>
      </c>
      <c r="Y11" s="727">
        <v>0</v>
      </c>
      <c r="Z11" s="728">
        <v>0</v>
      </c>
      <c r="AA11" s="727">
        <v>0</v>
      </c>
      <c r="AB11" s="728">
        <v>0</v>
      </c>
      <c r="AC11" s="727">
        <v>0</v>
      </c>
      <c r="AD11" s="728">
        <v>0</v>
      </c>
      <c r="AE11" s="729">
        <v>0</v>
      </c>
      <c r="AF11" s="692"/>
      <c r="AG11" s="1094"/>
      <c r="AH11" s="692"/>
      <c r="AI11" s="726">
        <v>0</v>
      </c>
      <c r="AJ11" s="727">
        <v>0</v>
      </c>
      <c r="AK11" s="728">
        <v>0</v>
      </c>
      <c r="AL11" s="727">
        <v>0</v>
      </c>
      <c r="AM11" s="728">
        <v>0</v>
      </c>
      <c r="AN11" s="727">
        <v>0</v>
      </c>
      <c r="AO11" s="728">
        <v>0</v>
      </c>
      <c r="AP11" s="727">
        <v>0</v>
      </c>
      <c r="AQ11" s="728">
        <v>0</v>
      </c>
      <c r="AR11" s="727">
        <v>0</v>
      </c>
      <c r="AS11" s="728">
        <v>0</v>
      </c>
      <c r="AT11" s="727">
        <v>0</v>
      </c>
      <c r="AU11" s="728">
        <v>0</v>
      </c>
      <c r="AV11" s="727">
        <v>0</v>
      </c>
      <c r="AW11" s="728">
        <v>0</v>
      </c>
      <c r="AX11" s="727">
        <v>0</v>
      </c>
      <c r="AY11" s="728">
        <v>0</v>
      </c>
      <c r="AZ11" s="727">
        <v>0</v>
      </c>
      <c r="BA11" s="728">
        <v>0</v>
      </c>
      <c r="BB11" s="727">
        <v>0</v>
      </c>
      <c r="BC11" s="728">
        <v>0</v>
      </c>
      <c r="BD11" s="727">
        <v>0</v>
      </c>
      <c r="BE11" s="728">
        <v>0</v>
      </c>
      <c r="BF11" s="727">
        <v>0</v>
      </c>
      <c r="BG11" s="728">
        <v>0</v>
      </c>
      <c r="BH11" s="729">
        <v>0</v>
      </c>
      <c r="BI11" s="692"/>
      <c r="BJ11" s="1096"/>
      <c r="BK11" s="692"/>
      <c r="BL11" s="1082"/>
      <c r="BM11" s="692"/>
      <c r="BN11" s="726">
        <v>0</v>
      </c>
      <c r="BO11" s="727">
        <v>0</v>
      </c>
      <c r="BP11" s="728">
        <v>0</v>
      </c>
      <c r="BQ11" s="727">
        <v>0</v>
      </c>
      <c r="BR11" s="728">
        <v>0</v>
      </c>
      <c r="BS11" s="727">
        <v>0</v>
      </c>
      <c r="BT11" s="728">
        <v>0</v>
      </c>
      <c r="BU11" s="727">
        <v>0</v>
      </c>
      <c r="BV11" s="728">
        <v>0</v>
      </c>
      <c r="BW11" s="727">
        <v>0</v>
      </c>
      <c r="BX11" s="728">
        <v>0</v>
      </c>
      <c r="BY11" s="727">
        <v>0</v>
      </c>
      <c r="BZ11" s="728">
        <v>0</v>
      </c>
      <c r="CA11" s="727">
        <v>0</v>
      </c>
      <c r="CB11" s="728">
        <v>0</v>
      </c>
      <c r="CC11" s="727">
        <v>0</v>
      </c>
      <c r="CD11" s="728">
        <v>0</v>
      </c>
      <c r="CE11" s="727">
        <v>0</v>
      </c>
      <c r="CF11" s="728">
        <v>0</v>
      </c>
      <c r="CG11" s="727">
        <v>0</v>
      </c>
      <c r="CH11" s="728">
        <v>0</v>
      </c>
      <c r="CI11" s="727">
        <v>0</v>
      </c>
      <c r="CJ11" s="728">
        <v>0</v>
      </c>
      <c r="CK11" s="727">
        <v>0</v>
      </c>
      <c r="CL11" s="728">
        <v>0</v>
      </c>
      <c r="CM11" s="729">
        <v>0</v>
      </c>
      <c r="CN11" s="692"/>
      <c r="CO11" s="1084"/>
      <c r="CP11" s="692"/>
      <c r="CQ11" s="726">
        <v>0</v>
      </c>
      <c r="CR11" s="727">
        <v>0</v>
      </c>
      <c r="CS11" s="728">
        <v>0</v>
      </c>
      <c r="CT11" s="727">
        <v>0</v>
      </c>
      <c r="CU11" s="728">
        <v>0</v>
      </c>
      <c r="CV11" s="727">
        <v>0</v>
      </c>
      <c r="CW11" s="728">
        <v>0</v>
      </c>
      <c r="CX11" s="727">
        <v>0</v>
      </c>
      <c r="CY11" s="728">
        <v>0</v>
      </c>
      <c r="CZ11" s="727">
        <v>0</v>
      </c>
      <c r="DA11" s="728">
        <v>0</v>
      </c>
      <c r="DB11" s="727">
        <v>0</v>
      </c>
      <c r="DC11" s="728">
        <v>0</v>
      </c>
      <c r="DD11" s="727">
        <v>0</v>
      </c>
      <c r="DE11" s="728">
        <v>0</v>
      </c>
      <c r="DF11" s="727">
        <v>0</v>
      </c>
      <c r="DG11" s="728">
        <v>0</v>
      </c>
      <c r="DH11" s="727">
        <v>0</v>
      </c>
      <c r="DI11" s="728">
        <v>0</v>
      </c>
      <c r="DJ11" s="727">
        <v>0</v>
      </c>
      <c r="DK11" s="728">
        <v>0</v>
      </c>
      <c r="DL11" s="727">
        <v>0</v>
      </c>
      <c r="DM11" s="728">
        <v>0</v>
      </c>
      <c r="DN11" s="727">
        <v>0</v>
      </c>
      <c r="DO11" s="728">
        <v>0</v>
      </c>
      <c r="DP11" s="729">
        <v>0</v>
      </c>
      <c r="DQ11" s="692"/>
      <c r="DR11" s="1086"/>
      <c r="DS11" s="692"/>
      <c r="DT11" s="1088"/>
    </row>
    <row r="12" spans="2:124" outlineLevel="1">
      <c r="B12" s="730">
        <v>5</v>
      </c>
      <c r="C12" s="731" t="s">
        <v>118</v>
      </c>
      <c r="D12" s="732">
        <v>2015</v>
      </c>
      <c r="F12" s="737">
        <v>0</v>
      </c>
      <c r="G12" s="738">
        <v>0</v>
      </c>
      <c r="H12" s="739">
        <v>0</v>
      </c>
      <c r="I12" s="738">
        <v>0</v>
      </c>
      <c r="J12" s="739">
        <v>0</v>
      </c>
      <c r="K12" s="738">
        <v>0</v>
      </c>
      <c r="L12" s="739">
        <v>0</v>
      </c>
      <c r="M12" s="738">
        <v>0</v>
      </c>
      <c r="N12" s="739">
        <v>0</v>
      </c>
      <c r="O12" s="738">
        <v>0</v>
      </c>
      <c r="P12" s="739">
        <v>0</v>
      </c>
      <c r="Q12" s="738">
        <v>0</v>
      </c>
      <c r="R12" s="739">
        <v>0</v>
      </c>
      <c r="S12" s="738">
        <v>0</v>
      </c>
      <c r="T12" s="739">
        <v>0</v>
      </c>
      <c r="U12" s="738">
        <v>0</v>
      </c>
      <c r="V12" s="739">
        <v>0</v>
      </c>
      <c r="W12" s="738">
        <v>0</v>
      </c>
      <c r="X12" s="739">
        <v>0</v>
      </c>
      <c r="Y12" s="738">
        <v>0</v>
      </c>
      <c r="Z12" s="739">
        <v>0</v>
      </c>
      <c r="AA12" s="738">
        <v>0</v>
      </c>
      <c r="AB12" s="739">
        <v>0</v>
      </c>
      <c r="AC12" s="738">
        <v>0</v>
      </c>
      <c r="AD12" s="739">
        <v>0</v>
      </c>
      <c r="AE12" s="740">
        <v>0</v>
      </c>
      <c r="AF12" s="692"/>
      <c r="AG12" s="1094"/>
      <c r="AH12" s="692"/>
      <c r="AI12" s="737">
        <v>0</v>
      </c>
      <c r="AJ12" s="738">
        <v>0</v>
      </c>
      <c r="AK12" s="739">
        <v>0</v>
      </c>
      <c r="AL12" s="738">
        <v>0</v>
      </c>
      <c r="AM12" s="739">
        <v>0</v>
      </c>
      <c r="AN12" s="738">
        <v>0</v>
      </c>
      <c r="AO12" s="739">
        <v>0</v>
      </c>
      <c r="AP12" s="738">
        <v>0</v>
      </c>
      <c r="AQ12" s="739">
        <v>0</v>
      </c>
      <c r="AR12" s="738">
        <v>0</v>
      </c>
      <c r="AS12" s="739">
        <v>0</v>
      </c>
      <c r="AT12" s="738">
        <v>0</v>
      </c>
      <c r="AU12" s="739">
        <v>0</v>
      </c>
      <c r="AV12" s="738">
        <v>0</v>
      </c>
      <c r="AW12" s="739">
        <v>0</v>
      </c>
      <c r="AX12" s="738">
        <v>0</v>
      </c>
      <c r="AY12" s="739">
        <v>0</v>
      </c>
      <c r="AZ12" s="738">
        <v>0</v>
      </c>
      <c r="BA12" s="739">
        <v>0</v>
      </c>
      <c r="BB12" s="738">
        <v>0</v>
      </c>
      <c r="BC12" s="739">
        <v>0</v>
      </c>
      <c r="BD12" s="738">
        <v>0</v>
      </c>
      <c r="BE12" s="739">
        <v>0</v>
      </c>
      <c r="BF12" s="738">
        <v>0</v>
      </c>
      <c r="BG12" s="739">
        <v>0</v>
      </c>
      <c r="BH12" s="740">
        <v>0</v>
      </c>
      <c r="BI12" s="692"/>
      <c r="BJ12" s="1096"/>
      <c r="BK12" s="692"/>
      <c r="BL12" s="1082"/>
      <c r="BM12" s="692"/>
      <c r="BN12" s="737">
        <v>0</v>
      </c>
      <c r="BO12" s="738">
        <v>0</v>
      </c>
      <c r="BP12" s="739">
        <v>0</v>
      </c>
      <c r="BQ12" s="738">
        <v>0</v>
      </c>
      <c r="BR12" s="739">
        <v>0</v>
      </c>
      <c r="BS12" s="738">
        <v>0</v>
      </c>
      <c r="BT12" s="739">
        <v>0</v>
      </c>
      <c r="BU12" s="738">
        <v>0</v>
      </c>
      <c r="BV12" s="739">
        <v>0</v>
      </c>
      <c r="BW12" s="738">
        <v>0</v>
      </c>
      <c r="BX12" s="739">
        <v>0</v>
      </c>
      <c r="BY12" s="738">
        <v>0</v>
      </c>
      <c r="BZ12" s="739">
        <v>0</v>
      </c>
      <c r="CA12" s="738">
        <v>0</v>
      </c>
      <c r="CB12" s="739">
        <v>0</v>
      </c>
      <c r="CC12" s="738">
        <v>0</v>
      </c>
      <c r="CD12" s="739">
        <v>0</v>
      </c>
      <c r="CE12" s="738">
        <v>0</v>
      </c>
      <c r="CF12" s="739">
        <v>0</v>
      </c>
      <c r="CG12" s="738">
        <v>0</v>
      </c>
      <c r="CH12" s="739">
        <v>0</v>
      </c>
      <c r="CI12" s="738">
        <v>0</v>
      </c>
      <c r="CJ12" s="739">
        <v>0</v>
      </c>
      <c r="CK12" s="738">
        <v>0</v>
      </c>
      <c r="CL12" s="739">
        <v>0</v>
      </c>
      <c r="CM12" s="740">
        <v>0</v>
      </c>
      <c r="CN12" s="692"/>
      <c r="CO12" s="1084"/>
      <c r="CP12" s="692"/>
      <c r="CQ12" s="737">
        <v>0</v>
      </c>
      <c r="CR12" s="738">
        <v>0</v>
      </c>
      <c r="CS12" s="739">
        <v>0</v>
      </c>
      <c r="CT12" s="738">
        <v>0</v>
      </c>
      <c r="CU12" s="739">
        <v>0</v>
      </c>
      <c r="CV12" s="738">
        <v>0</v>
      </c>
      <c r="CW12" s="739">
        <v>0</v>
      </c>
      <c r="CX12" s="738">
        <v>0</v>
      </c>
      <c r="CY12" s="739">
        <v>0</v>
      </c>
      <c r="CZ12" s="738">
        <v>0</v>
      </c>
      <c r="DA12" s="739">
        <v>0</v>
      </c>
      <c r="DB12" s="738">
        <v>0</v>
      </c>
      <c r="DC12" s="739">
        <v>0</v>
      </c>
      <c r="DD12" s="738">
        <v>0</v>
      </c>
      <c r="DE12" s="739">
        <v>0</v>
      </c>
      <c r="DF12" s="738">
        <v>0</v>
      </c>
      <c r="DG12" s="739">
        <v>0</v>
      </c>
      <c r="DH12" s="738">
        <v>0</v>
      </c>
      <c r="DI12" s="739">
        <v>0</v>
      </c>
      <c r="DJ12" s="738">
        <v>0</v>
      </c>
      <c r="DK12" s="739">
        <v>0</v>
      </c>
      <c r="DL12" s="738">
        <v>0</v>
      </c>
      <c r="DM12" s="739">
        <v>0</v>
      </c>
      <c r="DN12" s="738">
        <v>0</v>
      </c>
      <c r="DO12" s="739">
        <v>0</v>
      </c>
      <c r="DP12" s="740">
        <v>0</v>
      </c>
      <c r="DQ12" s="692"/>
      <c r="DR12" s="1086"/>
      <c r="DS12" s="692"/>
      <c r="DT12" s="1088"/>
    </row>
    <row r="13" spans="2:124" outlineLevel="1">
      <c r="B13" s="723">
        <v>6</v>
      </c>
      <c r="C13" s="741" t="s">
        <v>119</v>
      </c>
      <c r="D13" s="725">
        <v>2015</v>
      </c>
      <c r="F13" s="726">
        <v>2979118</v>
      </c>
      <c r="G13" s="727">
        <v>2979118</v>
      </c>
      <c r="H13" s="728">
        <v>2977997</v>
      </c>
      <c r="I13" s="727">
        <v>2977997</v>
      </c>
      <c r="J13" s="728">
        <v>2977997</v>
      </c>
      <c r="K13" s="727">
        <v>2977997</v>
      </c>
      <c r="L13" s="728">
        <v>2816016</v>
      </c>
      <c r="M13" s="727">
        <v>2816016</v>
      </c>
      <c r="N13" s="728">
        <v>2768202</v>
      </c>
      <c r="O13" s="727">
        <v>2222800</v>
      </c>
      <c r="P13" s="728">
        <v>775694</v>
      </c>
      <c r="Q13" s="727">
        <v>654225</v>
      </c>
      <c r="R13" s="728">
        <v>220076</v>
      </c>
      <c r="S13" s="727">
        <v>220076</v>
      </c>
      <c r="T13" s="728">
        <v>220076</v>
      </c>
      <c r="U13" s="727">
        <v>132698</v>
      </c>
      <c r="V13" s="728">
        <v>106208</v>
      </c>
      <c r="W13" s="727">
        <v>106208</v>
      </c>
      <c r="X13" s="728">
        <v>106208</v>
      </c>
      <c r="Y13" s="727">
        <v>106208</v>
      </c>
      <c r="Z13" s="728">
        <v>0</v>
      </c>
      <c r="AA13" s="727">
        <v>0</v>
      </c>
      <c r="AB13" s="728">
        <v>0</v>
      </c>
      <c r="AC13" s="727">
        <v>0</v>
      </c>
      <c r="AD13" s="728">
        <v>0</v>
      </c>
      <c r="AE13" s="729">
        <v>0</v>
      </c>
      <c r="AF13" s="692"/>
      <c r="AG13" s="1094"/>
      <c r="AH13" s="692"/>
      <c r="AI13" s="726">
        <v>420</v>
      </c>
      <c r="AJ13" s="727">
        <v>420</v>
      </c>
      <c r="AK13" s="728">
        <v>419</v>
      </c>
      <c r="AL13" s="727">
        <v>419</v>
      </c>
      <c r="AM13" s="728">
        <v>419</v>
      </c>
      <c r="AN13" s="727">
        <v>419</v>
      </c>
      <c r="AO13" s="728">
        <v>394</v>
      </c>
      <c r="AP13" s="727">
        <v>394</v>
      </c>
      <c r="AQ13" s="728">
        <v>391</v>
      </c>
      <c r="AR13" s="727">
        <v>309</v>
      </c>
      <c r="AS13" s="728">
        <v>106</v>
      </c>
      <c r="AT13" s="727">
        <v>100</v>
      </c>
      <c r="AU13" s="728">
        <v>65</v>
      </c>
      <c r="AV13" s="727">
        <v>65</v>
      </c>
      <c r="AW13" s="728">
        <v>65</v>
      </c>
      <c r="AX13" s="727">
        <v>54</v>
      </c>
      <c r="AY13" s="728">
        <v>46</v>
      </c>
      <c r="AZ13" s="727">
        <v>46</v>
      </c>
      <c r="BA13" s="728">
        <v>46</v>
      </c>
      <c r="BB13" s="727">
        <v>46</v>
      </c>
      <c r="BC13" s="728">
        <v>0</v>
      </c>
      <c r="BD13" s="727">
        <v>0</v>
      </c>
      <c r="BE13" s="728">
        <v>0</v>
      </c>
      <c r="BF13" s="727">
        <v>0</v>
      </c>
      <c r="BG13" s="728">
        <v>0</v>
      </c>
      <c r="BH13" s="729">
        <v>0</v>
      </c>
      <c r="BI13" s="692"/>
      <c r="BJ13" s="1096"/>
      <c r="BK13" s="692"/>
      <c r="BL13" s="1082"/>
      <c r="BM13" s="692"/>
      <c r="BN13" s="726">
        <v>1883044</v>
      </c>
      <c r="BO13" s="727">
        <v>1883044</v>
      </c>
      <c r="BP13" s="728">
        <v>1882176</v>
      </c>
      <c r="BQ13" s="727">
        <v>1882176</v>
      </c>
      <c r="BR13" s="728">
        <v>1882176</v>
      </c>
      <c r="BS13" s="727">
        <v>1882176</v>
      </c>
      <c r="BT13" s="728">
        <v>1786538</v>
      </c>
      <c r="BU13" s="727">
        <v>1786538</v>
      </c>
      <c r="BV13" s="728">
        <v>1755270</v>
      </c>
      <c r="BW13" s="727">
        <v>1432240</v>
      </c>
      <c r="BX13" s="728">
        <v>564489</v>
      </c>
      <c r="BY13" s="727">
        <v>485719</v>
      </c>
      <c r="BZ13" s="728">
        <v>149063</v>
      </c>
      <c r="CA13" s="727">
        <v>149063</v>
      </c>
      <c r="CB13" s="728">
        <v>149063</v>
      </c>
      <c r="CC13" s="727">
        <v>94214</v>
      </c>
      <c r="CD13" s="728">
        <v>75233</v>
      </c>
      <c r="CE13" s="727">
        <v>75233</v>
      </c>
      <c r="CF13" s="728">
        <v>75233</v>
      </c>
      <c r="CG13" s="727">
        <v>75233</v>
      </c>
      <c r="CH13" s="728">
        <v>0</v>
      </c>
      <c r="CI13" s="727">
        <v>0</v>
      </c>
      <c r="CJ13" s="728">
        <v>0</v>
      </c>
      <c r="CK13" s="727">
        <v>0</v>
      </c>
      <c r="CL13" s="728">
        <v>0</v>
      </c>
      <c r="CM13" s="729">
        <v>0</v>
      </c>
      <c r="CN13" s="692"/>
      <c r="CO13" s="1084"/>
      <c r="CP13" s="692"/>
      <c r="CQ13" s="726">
        <v>260</v>
      </c>
      <c r="CR13" s="727">
        <v>260</v>
      </c>
      <c r="CS13" s="728">
        <v>260</v>
      </c>
      <c r="CT13" s="727">
        <v>260</v>
      </c>
      <c r="CU13" s="728">
        <v>260</v>
      </c>
      <c r="CV13" s="727">
        <v>260</v>
      </c>
      <c r="CW13" s="728">
        <v>245</v>
      </c>
      <c r="CX13" s="727">
        <v>245</v>
      </c>
      <c r="CY13" s="728">
        <v>243</v>
      </c>
      <c r="CZ13" s="727">
        <v>195</v>
      </c>
      <c r="DA13" s="728">
        <v>75</v>
      </c>
      <c r="DB13" s="727">
        <v>72</v>
      </c>
      <c r="DC13" s="728">
        <v>44</v>
      </c>
      <c r="DD13" s="727">
        <v>44</v>
      </c>
      <c r="DE13" s="728">
        <v>44</v>
      </c>
      <c r="DF13" s="727">
        <v>37</v>
      </c>
      <c r="DG13" s="728">
        <v>31</v>
      </c>
      <c r="DH13" s="727">
        <v>31</v>
      </c>
      <c r="DI13" s="728">
        <v>31</v>
      </c>
      <c r="DJ13" s="727">
        <v>31</v>
      </c>
      <c r="DK13" s="728">
        <v>0</v>
      </c>
      <c r="DL13" s="727">
        <v>0</v>
      </c>
      <c r="DM13" s="728">
        <v>0</v>
      </c>
      <c r="DN13" s="727">
        <v>0</v>
      </c>
      <c r="DO13" s="728">
        <v>0</v>
      </c>
      <c r="DP13" s="729">
        <v>0</v>
      </c>
      <c r="DQ13" s="692"/>
      <c r="DR13" s="1086"/>
      <c r="DS13" s="692"/>
      <c r="DT13" s="1088"/>
    </row>
    <row r="14" spans="2:124" outlineLevel="1">
      <c r="B14" s="730">
        <v>7</v>
      </c>
      <c r="C14" s="742" t="s">
        <v>120</v>
      </c>
      <c r="D14" s="732">
        <v>2015</v>
      </c>
      <c r="F14" s="733">
        <v>0</v>
      </c>
      <c r="G14" s="734">
        <v>0</v>
      </c>
      <c r="H14" s="735">
        <v>0</v>
      </c>
      <c r="I14" s="734">
        <v>0</v>
      </c>
      <c r="J14" s="735">
        <v>0</v>
      </c>
      <c r="K14" s="734">
        <v>0</v>
      </c>
      <c r="L14" s="735">
        <v>0</v>
      </c>
      <c r="M14" s="734">
        <v>0</v>
      </c>
      <c r="N14" s="735">
        <v>0</v>
      </c>
      <c r="O14" s="734">
        <v>0</v>
      </c>
      <c r="P14" s="735">
        <v>0</v>
      </c>
      <c r="Q14" s="734">
        <v>0</v>
      </c>
      <c r="R14" s="735">
        <v>0</v>
      </c>
      <c r="S14" s="734">
        <v>0</v>
      </c>
      <c r="T14" s="735">
        <v>0</v>
      </c>
      <c r="U14" s="734">
        <v>0</v>
      </c>
      <c r="V14" s="735">
        <v>0</v>
      </c>
      <c r="W14" s="734">
        <v>0</v>
      </c>
      <c r="X14" s="735">
        <v>0</v>
      </c>
      <c r="Y14" s="734">
        <v>0</v>
      </c>
      <c r="Z14" s="735">
        <v>0</v>
      </c>
      <c r="AA14" s="734">
        <v>0</v>
      </c>
      <c r="AB14" s="735">
        <v>0</v>
      </c>
      <c r="AC14" s="734">
        <v>0</v>
      </c>
      <c r="AD14" s="735">
        <v>0</v>
      </c>
      <c r="AE14" s="736">
        <v>0</v>
      </c>
      <c r="AF14" s="692"/>
      <c r="AG14" s="1094"/>
      <c r="AH14" s="692"/>
      <c r="AI14" s="733">
        <v>0</v>
      </c>
      <c r="AJ14" s="734">
        <v>0</v>
      </c>
      <c r="AK14" s="735">
        <v>0</v>
      </c>
      <c r="AL14" s="734">
        <v>0</v>
      </c>
      <c r="AM14" s="735">
        <v>0</v>
      </c>
      <c r="AN14" s="734">
        <v>0</v>
      </c>
      <c r="AO14" s="735">
        <v>0</v>
      </c>
      <c r="AP14" s="734">
        <v>0</v>
      </c>
      <c r="AQ14" s="735">
        <v>0</v>
      </c>
      <c r="AR14" s="734">
        <v>0</v>
      </c>
      <c r="AS14" s="735">
        <v>0</v>
      </c>
      <c r="AT14" s="734">
        <v>0</v>
      </c>
      <c r="AU14" s="735">
        <v>0</v>
      </c>
      <c r="AV14" s="734">
        <v>0</v>
      </c>
      <c r="AW14" s="735">
        <v>0</v>
      </c>
      <c r="AX14" s="734">
        <v>0</v>
      </c>
      <c r="AY14" s="735">
        <v>0</v>
      </c>
      <c r="AZ14" s="734">
        <v>0</v>
      </c>
      <c r="BA14" s="735">
        <v>0</v>
      </c>
      <c r="BB14" s="734">
        <v>0</v>
      </c>
      <c r="BC14" s="735">
        <v>0</v>
      </c>
      <c r="BD14" s="734">
        <v>0</v>
      </c>
      <c r="BE14" s="735">
        <v>0</v>
      </c>
      <c r="BF14" s="734">
        <v>0</v>
      </c>
      <c r="BG14" s="735">
        <v>0</v>
      </c>
      <c r="BH14" s="736">
        <v>0</v>
      </c>
      <c r="BI14" s="692"/>
      <c r="BJ14" s="1096"/>
      <c r="BK14" s="692"/>
      <c r="BL14" s="1082"/>
      <c r="BM14" s="692"/>
      <c r="BN14" s="733">
        <v>0</v>
      </c>
      <c r="BO14" s="734">
        <v>0</v>
      </c>
      <c r="BP14" s="735">
        <v>0</v>
      </c>
      <c r="BQ14" s="734">
        <v>0</v>
      </c>
      <c r="BR14" s="735">
        <v>0</v>
      </c>
      <c r="BS14" s="734">
        <v>0</v>
      </c>
      <c r="BT14" s="735">
        <v>0</v>
      </c>
      <c r="BU14" s="734">
        <v>0</v>
      </c>
      <c r="BV14" s="735">
        <v>0</v>
      </c>
      <c r="BW14" s="734">
        <v>0</v>
      </c>
      <c r="BX14" s="735">
        <v>0</v>
      </c>
      <c r="BY14" s="734">
        <v>0</v>
      </c>
      <c r="BZ14" s="735">
        <v>0</v>
      </c>
      <c r="CA14" s="734">
        <v>0</v>
      </c>
      <c r="CB14" s="735">
        <v>0</v>
      </c>
      <c r="CC14" s="734">
        <v>0</v>
      </c>
      <c r="CD14" s="735">
        <v>0</v>
      </c>
      <c r="CE14" s="734">
        <v>0</v>
      </c>
      <c r="CF14" s="735">
        <v>0</v>
      </c>
      <c r="CG14" s="734">
        <v>0</v>
      </c>
      <c r="CH14" s="735">
        <v>0</v>
      </c>
      <c r="CI14" s="734">
        <v>0</v>
      </c>
      <c r="CJ14" s="735">
        <v>0</v>
      </c>
      <c r="CK14" s="734">
        <v>0</v>
      </c>
      <c r="CL14" s="735">
        <v>0</v>
      </c>
      <c r="CM14" s="736">
        <v>0</v>
      </c>
      <c r="CN14" s="692"/>
      <c r="CO14" s="1084"/>
      <c r="CP14" s="692"/>
      <c r="CQ14" s="733">
        <v>0</v>
      </c>
      <c r="CR14" s="734">
        <v>0</v>
      </c>
      <c r="CS14" s="735">
        <v>0</v>
      </c>
      <c r="CT14" s="734">
        <v>0</v>
      </c>
      <c r="CU14" s="735">
        <v>0</v>
      </c>
      <c r="CV14" s="734">
        <v>0</v>
      </c>
      <c r="CW14" s="735">
        <v>0</v>
      </c>
      <c r="CX14" s="734">
        <v>0</v>
      </c>
      <c r="CY14" s="735">
        <v>0</v>
      </c>
      <c r="CZ14" s="734">
        <v>0</v>
      </c>
      <c r="DA14" s="735">
        <v>0</v>
      </c>
      <c r="DB14" s="734">
        <v>0</v>
      </c>
      <c r="DC14" s="735">
        <v>0</v>
      </c>
      <c r="DD14" s="734">
        <v>0</v>
      </c>
      <c r="DE14" s="735">
        <v>0</v>
      </c>
      <c r="DF14" s="734">
        <v>0</v>
      </c>
      <c r="DG14" s="735">
        <v>0</v>
      </c>
      <c r="DH14" s="734">
        <v>0</v>
      </c>
      <c r="DI14" s="735">
        <v>0</v>
      </c>
      <c r="DJ14" s="734">
        <v>0</v>
      </c>
      <c r="DK14" s="735">
        <v>0</v>
      </c>
      <c r="DL14" s="734">
        <v>0</v>
      </c>
      <c r="DM14" s="735">
        <v>0</v>
      </c>
      <c r="DN14" s="734">
        <v>0</v>
      </c>
      <c r="DO14" s="735">
        <v>0</v>
      </c>
      <c r="DP14" s="736">
        <v>0</v>
      </c>
      <c r="DQ14" s="692"/>
      <c r="DR14" s="1086"/>
      <c r="DS14" s="692"/>
      <c r="DT14" s="1088"/>
    </row>
    <row r="15" spans="2:124" outlineLevel="1">
      <c r="B15" s="723">
        <v>8</v>
      </c>
      <c r="C15" s="741" t="s">
        <v>121</v>
      </c>
      <c r="D15" s="725">
        <v>2015</v>
      </c>
      <c r="F15" s="743">
        <v>0</v>
      </c>
      <c r="G15" s="744">
        <v>0</v>
      </c>
      <c r="H15" s="745">
        <v>0</v>
      </c>
      <c r="I15" s="744">
        <v>0</v>
      </c>
      <c r="J15" s="745">
        <v>0</v>
      </c>
      <c r="K15" s="744">
        <v>0</v>
      </c>
      <c r="L15" s="745">
        <v>0</v>
      </c>
      <c r="M15" s="744">
        <v>0</v>
      </c>
      <c r="N15" s="745">
        <v>0</v>
      </c>
      <c r="O15" s="744">
        <v>0</v>
      </c>
      <c r="P15" s="745">
        <v>0</v>
      </c>
      <c r="Q15" s="744">
        <v>0</v>
      </c>
      <c r="R15" s="745">
        <v>0</v>
      </c>
      <c r="S15" s="744">
        <v>0</v>
      </c>
      <c r="T15" s="745">
        <v>0</v>
      </c>
      <c r="U15" s="744">
        <v>0</v>
      </c>
      <c r="V15" s="745">
        <v>0</v>
      </c>
      <c r="W15" s="744">
        <v>0</v>
      </c>
      <c r="X15" s="745">
        <v>0</v>
      </c>
      <c r="Y15" s="744">
        <v>0</v>
      </c>
      <c r="Z15" s="745">
        <v>0</v>
      </c>
      <c r="AA15" s="744">
        <v>0</v>
      </c>
      <c r="AB15" s="745">
        <v>0</v>
      </c>
      <c r="AC15" s="744">
        <v>0</v>
      </c>
      <c r="AD15" s="745">
        <v>0</v>
      </c>
      <c r="AE15" s="746">
        <v>0</v>
      </c>
      <c r="AF15" s="692"/>
      <c r="AG15" s="1094"/>
      <c r="AH15" s="692"/>
      <c r="AI15" s="743">
        <v>0</v>
      </c>
      <c r="AJ15" s="744">
        <v>0</v>
      </c>
      <c r="AK15" s="745">
        <v>0</v>
      </c>
      <c r="AL15" s="744">
        <v>0</v>
      </c>
      <c r="AM15" s="745">
        <v>0</v>
      </c>
      <c r="AN15" s="744">
        <v>0</v>
      </c>
      <c r="AO15" s="745">
        <v>0</v>
      </c>
      <c r="AP15" s="744">
        <v>0</v>
      </c>
      <c r="AQ15" s="745">
        <v>0</v>
      </c>
      <c r="AR15" s="744">
        <v>0</v>
      </c>
      <c r="AS15" s="745">
        <v>0</v>
      </c>
      <c r="AT15" s="744">
        <v>0</v>
      </c>
      <c r="AU15" s="745">
        <v>0</v>
      </c>
      <c r="AV15" s="744">
        <v>0</v>
      </c>
      <c r="AW15" s="745">
        <v>0</v>
      </c>
      <c r="AX15" s="744">
        <v>0</v>
      </c>
      <c r="AY15" s="745">
        <v>0</v>
      </c>
      <c r="AZ15" s="744">
        <v>0</v>
      </c>
      <c r="BA15" s="745">
        <v>0</v>
      </c>
      <c r="BB15" s="744">
        <v>0</v>
      </c>
      <c r="BC15" s="745">
        <v>0</v>
      </c>
      <c r="BD15" s="744">
        <v>0</v>
      </c>
      <c r="BE15" s="745">
        <v>0</v>
      </c>
      <c r="BF15" s="744">
        <v>0</v>
      </c>
      <c r="BG15" s="745">
        <v>0</v>
      </c>
      <c r="BH15" s="746">
        <v>0</v>
      </c>
      <c r="BI15" s="692"/>
      <c r="BJ15" s="1096"/>
      <c r="BK15" s="692"/>
      <c r="BL15" s="1082"/>
      <c r="BM15" s="692"/>
      <c r="BN15" s="743">
        <v>0</v>
      </c>
      <c r="BO15" s="744">
        <v>0</v>
      </c>
      <c r="BP15" s="745">
        <v>0</v>
      </c>
      <c r="BQ15" s="744">
        <v>0</v>
      </c>
      <c r="BR15" s="745">
        <v>0</v>
      </c>
      <c r="BS15" s="744">
        <v>0</v>
      </c>
      <c r="BT15" s="745">
        <v>0</v>
      </c>
      <c r="BU15" s="744">
        <v>0</v>
      </c>
      <c r="BV15" s="745">
        <v>0</v>
      </c>
      <c r="BW15" s="744">
        <v>0</v>
      </c>
      <c r="BX15" s="745">
        <v>0</v>
      </c>
      <c r="BY15" s="744">
        <v>0</v>
      </c>
      <c r="BZ15" s="745">
        <v>0</v>
      </c>
      <c r="CA15" s="744">
        <v>0</v>
      </c>
      <c r="CB15" s="745">
        <v>0</v>
      </c>
      <c r="CC15" s="744">
        <v>0</v>
      </c>
      <c r="CD15" s="745">
        <v>0</v>
      </c>
      <c r="CE15" s="744">
        <v>0</v>
      </c>
      <c r="CF15" s="745">
        <v>0</v>
      </c>
      <c r="CG15" s="744">
        <v>0</v>
      </c>
      <c r="CH15" s="745">
        <v>0</v>
      </c>
      <c r="CI15" s="744">
        <v>0</v>
      </c>
      <c r="CJ15" s="745">
        <v>0</v>
      </c>
      <c r="CK15" s="744">
        <v>0</v>
      </c>
      <c r="CL15" s="745">
        <v>0</v>
      </c>
      <c r="CM15" s="746">
        <v>0</v>
      </c>
      <c r="CN15" s="692"/>
      <c r="CO15" s="1084"/>
      <c r="CP15" s="692"/>
      <c r="CQ15" s="743">
        <v>0</v>
      </c>
      <c r="CR15" s="744">
        <v>0</v>
      </c>
      <c r="CS15" s="745">
        <v>0</v>
      </c>
      <c r="CT15" s="744">
        <v>0</v>
      </c>
      <c r="CU15" s="745">
        <v>0</v>
      </c>
      <c r="CV15" s="744">
        <v>0</v>
      </c>
      <c r="CW15" s="745">
        <v>0</v>
      </c>
      <c r="CX15" s="744">
        <v>0</v>
      </c>
      <c r="CY15" s="745">
        <v>0</v>
      </c>
      <c r="CZ15" s="744">
        <v>0</v>
      </c>
      <c r="DA15" s="745">
        <v>0</v>
      </c>
      <c r="DB15" s="744">
        <v>0</v>
      </c>
      <c r="DC15" s="745">
        <v>0</v>
      </c>
      <c r="DD15" s="744">
        <v>0</v>
      </c>
      <c r="DE15" s="745">
        <v>0</v>
      </c>
      <c r="DF15" s="744">
        <v>0</v>
      </c>
      <c r="DG15" s="745">
        <v>0</v>
      </c>
      <c r="DH15" s="744">
        <v>0</v>
      </c>
      <c r="DI15" s="745">
        <v>0</v>
      </c>
      <c r="DJ15" s="744">
        <v>0</v>
      </c>
      <c r="DK15" s="745">
        <v>0</v>
      </c>
      <c r="DL15" s="744">
        <v>0</v>
      </c>
      <c r="DM15" s="745">
        <v>0</v>
      </c>
      <c r="DN15" s="744">
        <v>0</v>
      </c>
      <c r="DO15" s="745">
        <v>0</v>
      </c>
      <c r="DP15" s="746">
        <v>0</v>
      </c>
      <c r="DQ15" s="692"/>
      <c r="DR15" s="1086"/>
      <c r="DS15" s="692"/>
      <c r="DT15" s="1088"/>
    </row>
    <row r="16" spans="2:124" outlineLevel="1">
      <c r="B16" s="730">
        <v>9</v>
      </c>
      <c r="C16" s="742" t="s">
        <v>122</v>
      </c>
      <c r="D16" s="732">
        <v>2015</v>
      </c>
      <c r="F16" s="733">
        <v>0</v>
      </c>
      <c r="G16" s="734">
        <v>0</v>
      </c>
      <c r="H16" s="735">
        <v>0</v>
      </c>
      <c r="I16" s="734">
        <v>0</v>
      </c>
      <c r="J16" s="735">
        <v>0</v>
      </c>
      <c r="K16" s="734">
        <v>0</v>
      </c>
      <c r="L16" s="735">
        <v>0</v>
      </c>
      <c r="M16" s="734">
        <v>0</v>
      </c>
      <c r="N16" s="735">
        <v>0</v>
      </c>
      <c r="O16" s="734">
        <v>0</v>
      </c>
      <c r="P16" s="735">
        <v>0</v>
      </c>
      <c r="Q16" s="734">
        <v>0</v>
      </c>
      <c r="R16" s="735">
        <v>0</v>
      </c>
      <c r="S16" s="734">
        <v>0</v>
      </c>
      <c r="T16" s="735">
        <v>0</v>
      </c>
      <c r="U16" s="734">
        <v>0</v>
      </c>
      <c r="V16" s="735">
        <v>0</v>
      </c>
      <c r="W16" s="734">
        <v>0</v>
      </c>
      <c r="X16" s="735">
        <v>0</v>
      </c>
      <c r="Y16" s="734">
        <v>0</v>
      </c>
      <c r="Z16" s="735">
        <v>0</v>
      </c>
      <c r="AA16" s="734">
        <v>0</v>
      </c>
      <c r="AB16" s="735">
        <v>0</v>
      </c>
      <c r="AC16" s="734">
        <v>0</v>
      </c>
      <c r="AD16" s="735">
        <v>0</v>
      </c>
      <c r="AE16" s="736">
        <v>0</v>
      </c>
      <c r="AF16" s="692"/>
      <c r="AG16" s="1094"/>
      <c r="AH16" s="692"/>
      <c r="AI16" s="733">
        <v>0</v>
      </c>
      <c r="AJ16" s="734">
        <v>0</v>
      </c>
      <c r="AK16" s="735">
        <v>0</v>
      </c>
      <c r="AL16" s="734">
        <v>0</v>
      </c>
      <c r="AM16" s="735">
        <v>0</v>
      </c>
      <c r="AN16" s="734">
        <v>0</v>
      </c>
      <c r="AO16" s="735">
        <v>0</v>
      </c>
      <c r="AP16" s="734">
        <v>0</v>
      </c>
      <c r="AQ16" s="735">
        <v>0</v>
      </c>
      <c r="AR16" s="734">
        <v>0</v>
      </c>
      <c r="AS16" s="735">
        <v>0</v>
      </c>
      <c r="AT16" s="734">
        <v>0</v>
      </c>
      <c r="AU16" s="735">
        <v>0</v>
      </c>
      <c r="AV16" s="734">
        <v>0</v>
      </c>
      <c r="AW16" s="735">
        <v>0</v>
      </c>
      <c r="AX16" s="734">
        <v>0</v>
      </c>
      <c r="AY16" s="735">
        <v>0</v>
      </c>
      <c r="AZ16" s="734">
        <v>0</v>
      </c>
      <c r="BA16" s="735">
        <v>0</v>
      </c>
      <c r="BB16" s="734">
        <v>0</v>
      </c>
      <c r="BC16" s="735">
        <v>0</v>
      </c>
      <c r="BD16" s="734">
        <v>0</v>
      </c>
      <c r="BE16" s="735">
        <v>0</v>
      </c>
      <c r="BF16" s="734">
        <v>0</v>
      </c>
      <c r="BG16" s="735">
        <v>0</v>
      </c>
      <c r="BH16" s="736">
        <v>0</v>
      </c>
      <c r="BI16" s="692"/>
      <c r="BJ16" s="1096"/>
      <c r="BK16" s="692"/>
      <c r="BL16" s="1082"/>
      <c r="BM16" s="692"/>
      <c r="BN16" s="733">
        <v>0</v>
      </c>
      <c r="BO16" s="734">
        <v>0</v>
      </c>
      <c r="BP16" s="735">
        <v>0</v>
      </c>
      <c r="BQ16" s="734">
        <v>0</v>
      </c>
      <c r="BR16" s="735">
        <v>0</v>
      </c>
      <c r="BS16" s="734">
        <v>0</v>
      </c>
      <c r="BT16" s="735">
        <v>0</v>
      </c>
      <c r="BU16" s="734">
        <v>0</v>
      </c>
      <c r="BV16" s="735">
        <v>0</v>
      </c>
      <c r="BW16" s="734">
        <v>0</v>
      </c>
      <c r="BX16" s="735">
        <v>0</v>
      </c>
      <c r="BY16" s="734">
        <v>0</v>
      </c>
      <c r="BZ16" s="735">
        <v>0</v>
      </c>
      <c r="CA16" s="734">
        <v>0</v>
      </c>
      <c r="CB16" s="735">
        <v>0</v>
      </c>
      <c r="CC16" s="734">
        <v>0</v>
      </c>
      <c r="CD16" s="735">
        <v>0</v>
      </c>
      <c r="CE16" s="734">
        <v>0</v>
      </c>
      <c r="CF16" s="735">
        <v>0</v>
      </c>
      <c r="CG16" s="734">
        <v>0</v>
      </c>
      <c r="CH16" s="735">
        <v>0</v>
      </c>
      <c r="CI16" s="734">
        <v>0</v>
      </c>
      <c r="CJ16" s="735">
        <v>0</v>
      </c>
      <c r="CK16" s="734">
        <v>0</v>
      </c>
      <c r="CL16" s="735">
        <v>0</v>
      </c>
      <c r="CM16" s="736">
        <v>0</v>
      </c>
      <c r="CN16" s="692"/>
      <c r="CO16" s="1084"/>
      <c r="CP16" s="692"/>
      <c r="CQ16" s="733">
        <v>0</v>
      </c>
      <c r="CR16" s="734">
        <v>0</v>
      </c>
      <c r="CS16" s="735">
        <v>0</v>
      </c>
      <c r="CT16" s="734">
        <v>0</v>
      </c>
      <c r="CU16" s="735">
        <v>0</v>
      </c>
      <c r="CV16" s="734">
        <v>0</v>
      </c>
      <c r="CW16" s="735">
        <v>0</v>
      </c>
      <c r="CX16" s="734">
        <v>0</v>
      </c>
      <c r="CY16" s="735">
        <v>0</v>
      </c>
      <c r="CZ16" s="734">
        <v>0</v>
      </c>
      <c r="DA16" s="735">
        <v>0</v>
      </c>
      <c r="DB16" s="734">
        <v>0</v>
      </c>
      <c r="DC16" s="735">
        <v>0</v>
      </c>
      <c r="DD16" s="734">
        <v>0</v>
      </c>
      <c r="DE16" s="735">
        <v>0</v>
      </c>
      <c r="DF16" s="734">
        <v>0</v>
      </c>
      <c r="DG16" s="735">
        <v>0</v>
      </c>
      <c r="DH16" s="734">
        <v>0</v>
      </c>
      <c r="DI16" s="735">
        <v>0</v>
      </c>
      <c r="DJ16" s="734">
        <v>0</v>
      </c>
      <c r="DK16" s="735">
        <v>0</v>
      </c>
      <c r="DL16" s="734">
        <v>0</v>
      </c>
      <c r="DM16" s="735">
        <v>0</v>
      </c>
      <c r="DN16" s="734">
        <v>0</v>
      </c>
      <c r="DO16" s="735">
        <v>0</v>
      </c>
      <c r="DP16" s="736">
        <v>0</v>
      </c>
      <c r="DQ16" s="692"/>
      <c r="DR16" s="1086"/>
      <c r="DS16" s="692"/>
      <c r="DT16" s="1088"/>
    </row>
    <row r="17" spans="2:124" outlineLevel="1">
      <c r="B17" s="723">
        <v>10</v>
      </c>
      <c r="C17" s="741" t="s">
        <v>123</v>
      </c>
      <c r="D17" s="725">
        <v>2015</v>
      </c>
      <c r="F17" s="743">
        <v>0</v>
      </c>
      <c r="G17" s="744">
        <v>0</v>
      </c>
      <c r="H17" s="745">
        <v>0</v>
      </c>
      <c r="I17" s="744">
        <v>0</v>
      </c>
      <c r="J17" s="745">
        <v>0</v>
      </c>
      <c r="K17" s="744">
        <v>0</v>
      </c>
      <c r="L17" s="745">
        <v>0</v>
      </c>
      <c r="M17" s="744">
        <v>0</v>
      </c>
      <c r="N17" s="745">
        <v>0</v>
      </c>
      <c r="O17" s="744">
        <v>0</v>
      </c>
      <c r="P17" s="745">
        <v>0</v>
      </c>
      <c r="Q17" s="744">
        <v>0</v>
      </c>
      <c r="R17" s="745">
        <v>0</v>
      </c>
      <c r="S17" s="744">
        <v>0</v>
      </c>
      <c r="T17" s="745">
        <v>0</v>
      </c>
      <c r="U17" s="744">
        <v>0</v>
      </c>
      <c r="V17" s="745">
        <v>0</v>
      </c>
      <c r="W17" s="744">
        <v>0</v>
      </c>
      <c r="X17" s="745">
        <v>0</v>
      </c>
      <c r="Y17" s="744">
        <v>0</v>
      </c>
      <c r="Z17" s="745">
        <v>0</v>
      </c>
      <c r="AA17" s="744">
        <v>0</v>
      </c>
      <c r="AB17" s="745">
        <v>0</v>
      </c>
      <c r="AC17" s="744">
        <v>0</v>
      </c>
      <c r="AD17" s="745">
        <v>0</v>
      </c>
      <c r="AE17" s="746">
        <v>0</v>
      </c>
      <c r="AF17" s="692"/>
      <c r="AG17" s="1094"/>
      <c r="AH17" s="692"/>
      <c r="AI17" s="743">
        <v>0</v>
      </c>
      <c r="AJ17" s="744">
        <v>0</v>
      </c>
      <c r="AK17" s="745">
        <v>0</v>
      </c>
      <c r="AL17" s="744">
        <v>0</v>
      </c>
      <c r="AM17" s="745">
        <v>0</v>
      </c>
      <c r="AN17" s="744">
        <v>0</v>
      </c>
      <c r="AO17" s="745">
        <v>0</v>
      </c>
      <c r="AP17" s="744">
        <v>0</v>
      </c>
      <c r="AQ17" s="745">
        <v>0</v>
      </c>
      <c r="AR17" s="744">
        <v>0</v>
      </c>
      <c r="AS17" s="745">
        <v>0</v>
      </c>
      <c r="AT17" s="744">
        <v>0</v>
      </c>
      <c r="AU17" s="745">
        <v>0</v>
      </c>
      <c r="AV17" s="744">
        <v>0</v>
      </c>
      <c r="AW17" s="745">
        <v>0</v>
      </c>
      <c r="AX17" s="744">
        <v>0</v>
      </c>
      <c r="AY17" s="745">
        <v>0</v>
      </c>
      <c r="AZ17" s="744">
        <v>0</v>
      </c>
      <c r="BA17" s="745">
        <v>0</v>
      </c>
      <c r="BB17" s="744">
        <v>0</v>
      </c>
      <c r="BC17" s="745">
        <v>0</v>
      </c>
      <c r="BD17" s="744">
        <v>0</v>
      </c>
      <c r="BE17" s="745">
        <v>0</v>
      </c>
      <c r="BF17" s="744">
        <v>0</v>
      </c>
      <c r="BG17" s="745">
        <v>0</v>
      </c>
      <c r="BH17" s="746">
        <v>0</v>
      </c>
      <c r="BI17" s="692"/>
      <c r="BJ17" s="1096"/>
      <c r="BK17" s="692"/>
      <c r="BL17" s="1082"/>
      <c r="BM17" s="692"/>
      <c r="BN17" s="743">
        <v>0</v>
      </c>
      <c r="BO17" s="744">
        <v>0</v>
      </c>
      <c r="BP17" s="745">
        <v>0</v>
      </c>
      <c r="BQ17" s="744">
        <v>0</v>
      </c>
      <c r="BR17" s="745">
        <v>0</v>
      </c>
      <c r="BS17" s="744">
        <v>0</v>
      </c>
      <c r="BT17" s="745">
        <v>0</v>
      </c>
      <c r="BU17" s="744">
        <v>0</v>
      </c>
      <c r="BV17" s="745">
        <v>0</v>
      </c>
      <c r="BW17" s="744">
        <v>0</v>
      </c>
      <c r="BX17" s="745">
        <v>0</v>
      </c>
      <c r="BY17" s="744">
        <v>0</v>
      </c>
      <c r="BZ17" s="745">
        <v>0</v>
      </c>
      <c r="CA17" s="744">
        <v>0</v>
      </c>
      <c r="CB17" s="745">
        <v>0</v>
      </c>
      <c r="CC17" s="744">
        <v>0</v>
      </c>
      <c r="CD17" s="745">
        <v>0</v>
      </c>
      <c r="CE17" s="744">
        <v>0</v>
      </c>
      <c r="CF17" s="745">
        <v>0</v>
      </c>
      <c r="CG17" s="744">
        <v>0</v>
      </c>
      <c r="CH17" s="745">
        <v>0</v>
      </c>
      <c r="CI17" s="744">
        <v>0</v>
      </c>
      <c r="CJ17" s="745">
        <v>0</v>
      </c>
      <c r="CK17" s="744">
        <v>0</v>
      </c>
      <c r="CL17" s="745">
        <v>0</v>
      </c>
      <c r="CM17" s="746">
        <v>0</v>
      </c>
      <c r="CN17" s="692"/>
      <c r="CO17" s="1084"/>
      <c r="CP17" s="692"/>
      <c r="CQ17" s="743">
        <v>0</v>
      </c>
      <c r="CR17" s="744">
        <v>0</v>
      </c>
      <c r="CS17" s="745">
        <v>0</v>
      </c>
      <c r="CT17" s="744">
        <v>0</v>
      </c>
      <c r="CU17" s="745">
        <v>0</v>
      </c>
      <c r="CV17" s="744">
        <v>0</v>
      </c>
      <c r="CW17" s="745">
        <v>0</v>
      </c>
      <c r="CX17" s="744">
        <v>0</v>
      </c>
      <c r="CY17" s="745">
        <v>0</v>
      </c>
      <c r="CZ17" s="744">
        <v>0</v>
      </c>
      <c r="DA17" s="745">
        <v>0</v>
      </c>
      <c r="DB17" s="744">
        <v>0</v>
      </c>
      <c r="DC17" s="745">
        <v>0</v>
      </c>
      <c r="DD17" s="744">
        <v>0</v>
      </c>
      <c r="DE17" s="745">
        <v>0</v>
      </c>
      <c r="DF17" s="744">
        <v>0</v>
      </c>
      <c r="DG17" s="745">
        <v>0</v>
      </c>
      <c r="DH17" s="744">
        <v>0</v>
      </c>
      <c r="DI17" s="745">
        <v>0</v>
      </c>
      <c r="DJ17" s="744">
        <v>0</v>
      </c>
      <c r="DK17" s="745">
        <v>0</v>
      </c>
      <c r="DL17" s="744">
        <v>0</v>
      </c>
      <c r="DM17" s="745">
        <v>0</v>
      </c>
      <c r="DN17" s="744">
        <v>0</v>
      </c>
      <c r="DO17" s="745">
        <v>0</v>
      </c>
      <c r="DP17" s="746">
        <v>0</v>
      </c>
      <c r="DQ17" s="692"/>
      <c r="DR17" s="1086"/>
      <c r="DS17" s="692"/>
      <c r="DT17" s="1088"/>
    </row>
    <row r="18" spans="2:124" outlineLevel="1">
      <c r="B18" s="730">
        <v>11</v>
      </c>
      <c r="C18" s="742" t="s">
        <v>125</v>
      </c>
      <c r="D18" s="732">
        <v>2015</v>
      </c>
      <c r="F18" s="733">
        <v>0</v>
      </c>
      <c r="G18" s="734">
        <v>0</v>
      </c>
      <c r="H18" s="735">
        <v>0</v>
      </c>
      <c r="I18" s="734">
        <v>0</v>
      </c>
      <c r="J18" s="735">
        <v>0</v>
      </c>
      <c r="K18" s="734">
        <v>0</v>
      </c>
      <c r="L18" s="735">
        <v>0</v>
      </c>
      <c r="M18" s="734">
        <v>0</v>
      </c>
      <c r="N18" s="735">
        <v>0</v>
      </c>
      <c r="O18" s="734">
        <v>0</v>
      </c>
      <c r="P18" s="735">
        <v>0</v>
      </c>
      <c r="Q18" s="734">
        <v>0</v>
      </c>
      <c r="R18" s="735">
        <v>0</v>
      </c>
      <c r="S18" s="734">
        <v>0</v>
      </c>
      <c r="T18" s="735">
        <v>0</v>
      </c>
      <c r="U18" s="734">
        <v>0</v>
      </c>
      <c r="V18" s="735">
        <v>0</v>
      </c>
      <c r="W18" s="734">
        <v>0</v>
      </c>
      <c r="X18" s="735">
        <v>0</v>
      </c>
      <c r="Y18" s="734">
        <v>0</v>
      </c>
      <c r="Z18" s="735">
        <v>0</v>
      </c>
      <c r="AA18" s="734">
        <v>0</v>
      </c>
      <c r="AB18" s="735">
        <v>0</v>
      </c>
      <c r="AC18" s="734">
        <v>0</v>
      </c>
      <c r="AD18" s="735">
        <v>0</v>
      </c>
      <c r="AE18" s="736">
        <v>0</v>
      </c>
      <c r="AF18" s="692"/>
      <c r="AG18" s="1094"/>
      <c r="AH18" s="692"/>
      <c r="AI18" s="733">
        <v>0</v>
      </c>
      <c r="AJ18" s="734">
        <v>0</v>
      </c>
      <c r="AK18" s="735">
        <v>0</v>
      </c>
      <c r="AL18" s="734">
        <v>0</v>
      </c>
      <c r="AM18" s="735">
        <v>0</v>
      </c>
      <c r="AN18" s="734">
        <v>0</v>
      </c>
      <c r="AO18" s="735">
        <v>0</v>
      </c>
      <c r="AP18" s="734">
        <v>0</v>
      </c>
      <c r="AQ18" s="735">
        <v>0</v>
      </c>
      <c r="AR18" s="734">
        <v>0</v>
      </c>
      <c r="AS18" s="735">
        <v>0</v>
      </c>
      <c r="AT18" s="734">
        <v>0</v>
      </c>
      <c r="AU18" s="735">
        <v>0</v>
      </c>
      <c r="AV18" s="734">
        <v>0</v>
      </c>
      <c r="AW18" s="735">
        <v>0</v>
      </c>
      <c r="AX18" s="734">
        <v>0</v>
      </c>
      <c r="AY18" s="735">
        <v>0</v>
      </c>
      <c r="AZ18" s="734">
        <v>0</v>
      </c>
      <c r="BA18" s="735">
        <v>0</v>
      </c>
      <c r="BB18" s="734">
        <v>0</v>
      </c>
      <c r="BC18" s="735">
        <v>0</v>
      </c>
      <c r="BD18" s="734">
        <v>0</v>
      </c>
      <c r="BE18" s="735">
        <v>0</v>
      </c>
      <c r="BF18" s="734">
        <v>0</v>
      </c>
      <c r="BG18" s="735">
        <v>0</v>
      </c>
      <c r="BH18" s="736">
        <v>0</v>
      </c>
      <c r="BI18" s="692"/>
      <c r="BJ18" s="1096"/>
      <c r="BK18" s="692"/>
      <c r="BL18" s="1082"/>
      <c r="BM18" s="692"/>
      <c r="BN18" s="733">
        <v>0</v>
      </c>
      <c r="BO18" s="734">
        <v>0</v>
      </c>
      <c r="BP18" s="735">
        <v>0</v>
      </c>
      <c r="BQ18" s="734">
        <v>0</v>
      </c>
      <c r="BR18" s="735">
        <v>0</v>
      </c>
      <c r="BS18" s="734">
        <v>0</v>
      </c>
      <c r="BT18" s="735">
        <v>0</v>
      </c>
      <c r="BU18" s="734">
        <v>0</v>
      </c>
      <c r="BV18" s="735">
        <v>0</v>
      </c>
      <c r="BW18" s="734">
        <v>0</v>
      </c>
      <c r="BX18" s="735">
        <v>0</v>
      </c>
      <c r="BY18" s="734">
        <v>0</v>
      </c>
      <c r="BZ18" s="735">
        <v>0</v>
      </c>
      <c r="CA18" s="734">
        <v>0</v>
      </c>
      <c r="CB18" s="735">
        <v>0</v>
      </c>
      <c r="CC18" s="734">
        <v>0</v>
      </c>
      <c r="CD18" s="735">
        <v>0</v>
      </c>
      <c r="CE18" s="734">
        <v>0</v>
      </c>
      <c r="CF18" s="735">
        <v>0</v>
      </c>
      <c r="CG18" s="734">
        <v>0</v>
      </c>
      <c r="CH18" s="735">
        <v>0</v>
      </c>
      <c r="CI18" s="734">
        <v>0</v>
      </c>
      <c r="CJ18" s="735">
        <v>0</v>
      </c>
      <c r="CK18" s="734">
        <v>0</v>
      </c>
      <c r="CL18" s="735">
        <v>0</v>
      </c>
      <c r="CM18" s="736">
        <v>0</v>
      </c>
      <c r="CN18" s="692"/>
      <c r="CO18" s="1084"/>
      <c r="CP18" s="692"/>
      <c r="CQ18" s="733">
        <v>0</v>
      </c>
      <c r="CR18" s="734">
        <v>0</v>
      </c>
      <c r="CS18" s="735">
        <v>0</v>
      </c>
      <c r="CT18" s="734">
        <v>0</v>
      </c>
      <c r="CU18" s="735">
        <v>0</v>
      </c>
      <c r="CV18" s="734">
        <v>0</v>
      </c>
      <c r="CW18" s="735">
        <v>0</v>
      </c>
      <c r="CX18" s="734">
        <v>0</v>
      </c>
      <c r="CY18" s="735">
        <v>0</v>
      </c>
      <c r="CZ18" s="734">
        <v>0</v>
      </c>
      <c r="DA18" s="735">
        <v>0</v>
      </c>
      <c r="DB18" s="734">
        <v>0</v>
      </c>
      <c r="DC18" s="735">
        <v>0</v>
      </c>
      <c r="DD18" s="734">
        <v>0</v>
      </c>
      <c r="DE18" s="735">
        <v>0</v>
      </c>
      <c r="DF18" s="734">
        <v>0</v>
      </c>
      <c r="DG18" s="735">
        <v>0</v>
      </c>
      <c r="DH18" s="734">
        <v>0</v>
      </c>
      <c r="DI18" s="735">
        <v>0</v>
      </c>
      <c r="DJ18" s="734">
        <v>0</v>
      </c>
      <c r="DK18" s="735">
        <v>0</v>
      </c>
      <c r="DL18" s="734">
        <v>0</v>
      </c>
      <c r="DM18" s="735">
        <v>0</v>
      </c>
      <c r="DN18" s="734">
        <v>0</v>
      </c>
      <c r="DO18" s="735">
        <v>0</v>
      </c>
      <c r="DP18" s="736">
        <v>0</v>
      </c>
      <c r="DQ18" s="692"/>
      <c r="DR18" s="1086"/>
      <c r="DS18" s="692"/>
      <c r="DT18" s="1088"/>
    </row>
    <row r="19" spans="2:124" outlineLevel="1">
      <c r="B19" s="747">
        <v>12</v>
      </c>
      <c r="C19" s="748" t="s">
        <v>124</v>
      </c>
      <c r="D19" s="749">
        <v>2015</v>
      </c>
      <c r="F19" s="750">
        <v>0</v>
      </c>
      <c r="G19" s="751">
        <v>0</v>
      </c>
      <c r="H19" s="752">
        <v>0</v>
      </c>
      <c r="I19" s="751">
        <v>0</v>
      </c>
      <c r="J19" s="752">
        <v>0</v>
      </c>
      <c r="K19" s="751">
        <v>0</v>
      </c>
      <c r="L19" s="752">
        <v>0</v>
      </c>
      <c r="M19" s="751">
        <v>0</v>
      </c>
      <c r="N19" s="752">
        <v>0</v>
      </c>
      <c r="O19" s="751">
        <v>0</v>
      </c>
      <c r="P19" s="752">
        <v>0</v>
      </c>
      <c r="Q19" s="751">
        <v>0</v>
      </c>
      <c r="R19" s="752">
        <v>0</v>
      </c>
      <c r="S19" s="751">
        <v>0</v>
      </c>
      <c r="T19" s="752">
        <v>0</v>
      </c>
      <c r="U19" s="751">
        <v>0</v>
      </c>
      <c r="V19" s="752">
        <v>0</v>
      </c>
      <c r="W19" s="751">
        <v>0</v>
      </c>
      <c r="X19" s="752">
        <v>0</v>
      </c>
      <c r="Y19" s="751">
        <v>0</v>
      </c>
      <c r="Z19" s="752">
        <v>0</v>
      </c>
      <c r="AA19" s="751">
        <v>0</v>
      </c>
      <c r="AB19" s="752">
        <v>0</v>
      </c>
      <c r="AC19" s="751">
        <v>0</v>
      </c>
      <c r="AD19" s="752">
        <v>0</v>
      </c>
      <c r="AE19" s="753">
        <v>0</v>
      </c>
      <c r="AF19" s="692"/>
      <c r="AG19" s="1094"/>
      <c r="AH19" s="692"/>
      <c r="AI19" s="750">
        <v>0</v>
      </c>
      <c r="AJ19" s="751">
        <v>0</v>
      </c>
      <c r="AK19" s="752">
        <v>0</v>
      </c>
      <c r="AL19" s="751">
        <v>0</v>
      </c>
      <c r="AM19" s="752">
        <v>0</v>
      </c>
      <c r="AN19" s="751">
        <v>0</v>
      </c>
      <c r="AO19" s="752">
        <v>0</v>
      </c>
      <c r="AP19" s="751">
        <v>0</v>
      </c>
      <c r="AQ19" s="752">
        <v>0</v>
      </c>
      <c r="AR19" s="751">
        <v>0</v>
      </c>
      <c r="AS19" s="752">
        <v>0</v>
      </c>
      <c r="AT19" s="751">
        <v>0</v>
      </c>
      <c r="AU19" s="752">
        <v>0</v>
      </c>
      <c r="AV19" s="751">
        <v>0</v>
      </c>
      <c r="AW19" s="752">
        <v>0</v>
      </c>
      <c r="AX19" s="751">
        <v>0</v>
      </c>
      <c r="AY19" s="752">
        <v>0</v>
      </c>
      <c r="AZ19" s="751">
        <v>0</v>
      </c>
      <c r="BA19" s="752">
        <v>0</v>
      </c>
      <c r="BB19" s="751">
        <v>0</v>
      </c>
      <c r="BC19" s="752">
        <v>0</v>
      </c>
      <c r="BD19" s="751">
        <v>0</v>
      </c>
      <c r="BE19" s="752">
        <v>0</v>
      </c>
      <c r="BF19" s="751">
        <v>0</v>
      </c>
      <c r="BG19" s="752">
        <v>0</v>
      </c>
      <c r="BH19" s="753">
        <v>0</v>
      </c>
      <c r="BI19" s="692"/>
      <c r="BJ19" s="1096"/>
      <c r="BK19" s="692"/>
      <c r="BL19" s="1082"/>
      <c r="BM19" s="692"/>
      <c r="BN19" s="750">
        <v>0</v>
      </c>
      <c r="BO19" s="751">
        <v>0</v>
      </c>
      <c r="BP19" s="752">
        <v>0</v>
      </c>
      <c r="BQ19" s="751">
        <v>0</v>
      </c>
      <c r="BR19" s="752">
        <v>0</v>
      </c>
      <c r="BS19" s="751">
        <v>0</v>
      </c>
      <c r="BT19" s="752">
        <v>0</v>
      </c>
      <c r="BU19" s="751">
        <v>0</v>
      </c>
      <c r="BV19" s="752">
        <v>0</v>
      </c>
      <c r="BW19" s="751">
        <v>0</v>
      </c>
      <c r="BX19" s="752">
        <v>0</v>
      </c>
      <c r="BY19" s="751">
        <v>0</v>
      </c>
      <c r="BZ19" s="752">
        <v>0</v>
      </c>
      <c r="CA19" s="751">
        <v>0</v>
      </c>
      <c r="CB19" s="752">
        <v>0</v>
      </c>
      <c r="CC19" s="751">
        <v>0</v>
      </c>
      <c r="CD19" s="752">
        <v>0</v>
      </c>
      <c r="CE19" s="751">
        <v>0</v>
      </c>
      <c r="CF19" s="752">
        <v>0</v>
      </c>
      <c r="CG19" s="751">
        <v>0</v>
      </c>
      <c r="CH19" s="752">
        <v>0</v>
      </c>
      <c r="CI19" s="751">
        <v>0</v>
      </c>
      <c r="CJ19" s="752">
        <v>0</v>
      </c>
      <c r="CK19" s="751">
        <v>0</v>
      </c>
      <c r="CL19" s="752">
        <v>0</v>
      </c>
      <c r="CM19" s="753">
        <v>0</v>
      </c>
      <c r="CN19" s="692"/>
      <c r="CO19" s="1084"/>
      <c r="CP19" s="692"/>
      <c r="CQ19" s="750">
        <v>0</v>
      </c>
      <c r="CR19" s="751">
        <v>0</v>
      </c>
      <c r="CS19" s="752">
        <v>0</v>
      </c>
      <c r="CT19" s="751">
        <v>0</v>
      </c>
      <c r="CU19" s="752">
        <v>0</v>
      </c>
      <c r="CV19" s="751">
        <v>0</v>
      </c>
      <c r="CW19" s="752">
        <v>0</v>
      </c>
      <c r="CX19" s="751">
        <v>0</v>
      </c>
      <c r="CY19" s="752">
        <v>0</v>
      </c>
      <c r="CZ19" s="751">
        <v>0</v>
      </c>
      <c r="DA19" s="752">
        <v>0</v>
      </c>
      <c r="DB19" s="751">
        <v>0</v>
      </c>
      <c r="DC19" s="752">
        <v>0</v>
      </c>
      <c r="DD19" s="751">
        <v>0</v>
      </c>
      <c r="DE19" s="752">
        <v>0</v>
      </c>
      <c r="DF19" s="751">
        <v>0</v>
      </c>
      <c r="DG19" s="752">
        <v>0</v>
      </c>
      <c r="DH19" s="751">
        <v>0</v>
      </c>
      <c r="DI19" s="752">
        <v>0</v>
      </c>
      <c r="DJ19" s="751">
        <v>0</v>
      </c>
      <c r="DK19" s="752">
        <v>0</v>
      </c>
      <c r="DL19" s="751">
        <v>0</v>
      </c>
      <c r="DM19" s="752">
        <v>0</v>
      </c>
      <c r="DN19" s="751">
        <v>0</v>
      </c>
      <c r="DO19" s="752">
        <v>0</v>
      </c>
      <c r="DP19" s="753">
        <v>0</v>
      </c>
      <c r="DQ19" s="692"/>
      <c r="DR19" s="1086"/>
      <c r="DS19" s="692"/>
      <c r="DT19" s="1088"/>
    </row>
    <row r="20" spans="2:124" outlineLevel="1">
      <c r="B20" s="716">
        <v>13</v>
      </c>
      <c r="C20" s="754" t="s">
        <v>761</v>
      </c>
      <c r="D20" s="718">
        <v>2015</v>
      </c>
      <c r="F20" s="755">
        <v>0</v>
      </c>
      <c r="G20" s="756">
        <v>0</v>
      </c>
      <c r="H20" s="757">
        <v>0</v>
      </c>
      <c r="I20" s="756">
        <v>0</v>
      </c>
      <c r="J20" s="757">
        <v>0</v>
      </c>
      <c r="K20" s="756">
        <v>0</v>
      </c>
      <c r="L20" s="757">
        <v>0</v>
      </c>
      <c r="M20" s="756">
        <v>0</v>
      </c>
      <c r="N20" s="757">
        <v>0</v>
      </c>
      <c r="O20" s="756">
        <v>0</v>
      </c>
      <c r="P20" s="757">
        <v>0</v>
      </c>
      <c r="Q20" s="756">
        <v>0</v>
      </c>
      <c r="R20" s="757">
        <v>0</v>
      </c>
      <c r="S20" s="756">
        <v>0</v>
      </c>
      <c r="T20" s="757">
        <v>0</v>
      </c>
      <c r="U20" s="756">
        <v>0</v>
      </c>
      <c r="V20" s="757">
        <v>0</v>
      </c>
      <c r="W20" s="756">
        <v>0</v>
      </c>
      <c r="X20" s="757">
        <v>0</v>
      </c>
      <c r="Y20" s="756">
        <v>0</v>
      </c>
      <c r="Z20" s="757">
        <v>0</v>
      </c>
      <c r="AA20" s="756">
        <v>0</v>
      </c>
      <c r="AB20" s="757">
        <v>0</v>
      </c>
      <c r="AC20" s="756">
        <v>0</v>
      </c>
      <c r="AD20" s="757">
        <v>0</v>
      </c>
      <c r="AE20" s="758">
        <v>0</v>
      </c>
      <c r="AF20" s="692"/>
      <c r="AG20" s="1094"/>
      <c r="AH20" s="692"/>
      <c r="AI20" s="755">
        <v>0</v>
      </c>
      <c r="AJ20" s="756">
        <v>0</v>
      </c>
      <c r="AK20" s="757">
        <v>0</v>
      </c>
      <c r="AL20" s="756">
        <v>0</v>
      </c>
      <c r="AM20" s="757">
        <v>0</v>
      </c>
      <c r="AN20" s="756">
        <v>0</v>
      </c>
      <c r="AO20" s="757">
        <v>0</v>
      </c>
      <c r="AP20" s="756">
        <v>0</v>
      </c>
      <c r="AQ20" s="757">
        <v>0</v>
      </c>
      <c r="AR20" s="756">
        <v>0</v>
      </c>
      <c r="AS20" s="757">
        <v>0</v>
      </c>
      <c r="AT20" s="756">
        <v>0</v>
      </c>
      <c r="AU20" s="757">
        <v>0</v>
      </c>
      <c r="AV20" s="756">
        <v>0</v>
      </c>
      <c r="AW20" s="757">
        <v>0</v>
      </c>
      <c r="AX20" s="756">
        <v>0</v>
      </c>
      <c r="AY20" s="757">
        <v>0</v>
      </c>
      <c r="AZ20" s="756">
        <v>0</v>
      </c>
      <c r="BA20" s="757">
        <v>0</v>
      </c>
      <c r="BB20" s="756">
        <v>0</v>
      </c>
      <c r="BC20" s="757">
        <v>0</v>
      </c>
      <c r="BD20" s="756">
        <v>0</v>
      </c>
      <c r="BE20" s="757">
        <v>0</v>
      </c>
      <c r="BF20" s="756">
        <v>0</v>
      </c>
      <c r="BG20" s="757">
        <v>0</v>
      </c>
      <c r="BH20" s="758">
        <v>0</v>
      </c>
      <c r="BI20" s="692"/>
      <c r="BJ20" s="1096"/>
      <c r="BK20" s="692"/>
      <c r="BL20" s="1082"/>
      <c r="BM20" s="692"/>
      <c r="BN20" s="755">
        <v>0</v>
      </c>
      <c r="BO20" s="756">
        <v>0</v>
      </c>
      <c r="BP20" s="757">
        <v>0</v>
      </c>
      <c r="BQ20" s="756">
        <v>0</v>
      </c>
      <c r="BR20" s="757">
        <v>0</v>
      </c>
      <c r="BS20" s="756">
        <v>0</v>
      </c>
      <c r="BT20" s="757">
        <v>0</v>
      </c>
      <c r="BU20" s="756">
        <v>0</v>
      </c>
      <c r="BV20" s="757">
        <v>0</v>
      </c>
      <c r="BW20" s="756">
        <v>0</v>
      </c>
      <c r="BX20" s="757">
        <v>0</v>
      </c>
      <c r="BY20" s="756">
        <v>0</v>
      </c>
      <c r="BZ20" s="757">
        <v>0</v>
      </c>
      <c r="CA20" s="756">
        <v>0</v>
      </c>
      <c r="CB20" s="757">
        <v>0</v>
      </c>
      <c r="CC20" s="756">
        <v>0</v>
      </c>
      <c r="CD20" s="757">
        <v>0</v>
      </c>
      <c r="CE20" s="756">
        <v>0</v>
      </c>
      <c r="CF20" s="757">
        <v>0</v>
      </c>
      <c r="CG20" s="756">
        <v>0</v>
      </c>
      <c r="CH20" s="757">
        <v>0</v>
      </c>
      <c r="CI20" s="756">
        <v>0</v>
      </c>
      <c r="CJ20" s="757">
        <v>0</v>
      </c>
      <c r="CK20" s="756">
        <v>0</v>
      </c>
      <c r="CL20" s="757">
        <v>0</v>
      </c>
      <c r="CM20" s="758">
        <v>0</v>
      </c>
      <c r="CN20" s="692"/>
      <c r="CO20" s="1084"/>
      <c r="CP20" s="692"/>
      <c r="CQ20" s="755">
        <v>0</v>
      </c>
      <c r="CR20" s="756">
        <v>0</v>
      </c>
      <c r="CS20" s="757">
        <v>0</v>
      </c>
      <c r="CT20" s="756">
        <v>0</v>
      </c>
      <c r="CU20" s="757">
        <v>0</v>
      </c>
      <c r="CV20" s="756">
        <v>0</v>
      </c>
      <c r="CW20" s="757">
        <v>0</v>
      </c>
      <c r="CX20" s="756">
        <v>0</v>
      </c>
      <c r="CY20" s="757">
        <v>0</v>
      </c>
      <c r="CZ20" s="756">
        <v>0</v>
      </c>
      <c r="DA20" s="757">
        <v>0</v>
      </c>
      <c r="DB20" s="756">
        <v>0</v>
      </c>
      <c r="DC20" s="757">
        <v>0</v>
      </c>
      <c r="DD20" s="756">
        <v>0</v>
      </c>
      <c r="DE20" s="757">
        <v>0</v>
      </c>
      <c r="DF20" s="756">
        <v>0</v>
      </c>
      <c r="DG20" s="757">
        <v>0</v>
      </c>
      <c r="DH20" s="756">
        <v>0</v>
      </c>
      <c r="DI20" s="757">
        <v>0</v>
      </c>
      <c r="DJ20" s="756">
        <v>0</v>
      </c>
      <c r="DK20" s="757">
        <v>0</v>
      </c>
      <c r="DL20" s="756">
        <v>0</v>
      </c>
      <c r="DM20" s="757">
        <v>0</v>
      </c>
      <c r="DN20" s="756">
        <v>0</v>
      </c>
      <c r="DO20" s="757">
        <v>0</v>
      </c>
      <c r="DP20" s="758">
        <v>0</v>
      </c>
      <c r="DQ20" s="692"/>
      <c r="DR20" s="1086"/>
      <c r="DS20" s="692"/>
      <c r="DT20" s="1088"/>
    </row>
    <row r="21" spans="2:124" outlineLevel="1">
      <c r="B21" s="759">
        <v>14</v>
      </c>
      <c r="C21" s="760" t="s">
        <v>762</v>
      </c>
      <c r="D21" s="761">
        <v>2015</v>
      </c>
      <c r="F21" s="762">
        <v>0</v>
      </c>
      <c r="G21" s="763">
        <v>0</v>
      </c>
      <c r="H21" s="764">
        <v>0</v>
      </c>
      <c r="I21" s="763">
        <v>0</v>
      </c>
      <c r="J21" s="764">
        <v>0</v>
      </c>
      <c r="K21" s="763">
        <v>0</v>
      </c>
      <c r="L21" s="764">
        <v>0</v>
      </c>
      <c r="M21" s="763">
        <v>0</v>
      </c>
      <c r="N21" s="764">
        <v>0</v>
      </c>
      <c r="O21" s="763">
        <v>0</v>
      </c>
      <c r="P21" s="764">
        <v>0</v>
      </c>
      <c r="Q21" s="763">
        <v>0</v>
      </c>
      <c r="R21" s="764">
        <v>0</v>
      </c>
      <c r="S21" s="763">
        <v>0</v>
      </c>
      <c r="T21" s="764">
        <v>0</v>
      </c>
      <c r="U21" s="763">
        <v>0</v>
      </c>
      <c r="V21" s="764">
        <v>0</v>
      </c>
      <c r="W21" s="763">
        <v>0</v>
      </c>
      <c r="X21" s="764">
        <v>0</v>
      </c>
      <c r="Y21" s="763">
        <v>0</v>
      </c>
      <c r="Z21" s="764">
        <v>0</v>
      </c>
      <c r="AA21" s="763">
        <v>0</v>
      </c>
      <c r="AB21" s="764">
        <v>0</v>
      </c>
      <c r="AC21" s="763">
        <v>0</v>
      </c>
      <c r="AD21" s="764">
        <v>0</v>
      </c>
      <c r="AE21" s="765">
        <v>0</v>
      </c>
      <c r="AF21" s="692"/>
      <c r="AG21" s="1094"/>
      <c r="AH21" s="692"/>
      <c r="AI21" s="762">
        <v>0</v>
      </c>
      <c r="AJ21" s="763">
        <v>0</v>
      </c>
      <c r="AK21" s="764">
        <v>0</v>
      </c>
      <c r="AL21" s="763">
        <v>0</v>
      </c>
      <c r="AM21" s="764">
        <v>0</v>
      </c>
      <c r="AN21" s="763">
        <v>0</v>
      </c>
      <c r="AO21" s="764">
        <v>0</v>
      </c>
      <c r="AP21" s="763">
        <v>0</v>
      </c>
      <c r="AQ21" s="764">
        <v>0</v>
      </c>
      <c r="AR21" s="763">
        <v>0</v>
      </c>
      <c r="AS21" s="764">
        <v>0</v>
      </c>
      <c r="AT21" s="763">
        <v>0</v>
      </c>
      <c r="AU21" s="764">
        <v>0</v>
      </c>
      <c r="AV21" s="763">
        <v>0</v>
      </c>
      <c r="AW21" s="764">
        <v>0</v>
      </c>
      <c r="AX21" s="763">
        <v>0</v>
      </c>
      <c r="AY21" s="764">
        <v>0</v>
      </c>
      <c r="AZ21" s="763">
        <v>0</v>
      </c>
      <c r="BA21" s="764">
        <v>0</v>
      </c>
      <c r="BB21" s="763">
        <v>0</v>
      </c>
      <c r="BC21" s="764">
        <v>0</v>
      </c>
      <c r="BD21" s="763">
        <v>0</v>
      </c>
      <c r="BE21" s="764">
        <v>0</v>
      </c>
      <c r="BF21" s="763">
        <v>0</v>
      </c>
      <c r="BG21" s="764">
        <v>0</v>
      </c>
      <c r="BH21" s="765">
        <v>0</v>
      </c>
      <c r="BI21" s="692"/>
      <c r="BJ21" s="1096"/>
      <c r="BK21" s="692"/>
      <c r="BL21" s="1082"/>
      <c r="BM21" s="692"/>
      <c r="BN21" s="762">
        <v>0</v>
      </c>
      <c r="BO21" s="763">
        <v>0</v>
      </c>
      <c r="BP21" s="764">
        <v>0</v>
      </c>
      <c r="BQ21" s="763">
        <v>0</v>
      </c>
      <c r="BR21" s="764">
        <v>0</v>
      </c>
      <c r="BS21" s="763">
        <v>0</v>
      </c>
      <c r="BT21" s="764">
        <v>0</v>
      </c>
      <c r="BU21" s="763">
        <v>0</v>
      </c>
      <c r="BV21" s="764">
        <v>0</v>
      </c>
      <c r="BW21" s="763">
        <v>0</v>
      </c>
      <c r="BX21" s="764">
        <v>0</v>
      </c>
      <c r="BY21" s="763">
        <v>0</v>
      </c>
      <c r="BZ21" s="764">
        <v>0</v>
      </c>
      <c r="CA21" s="763">
        <v>0</v>
      </c>
      <c r="CB21" s="764">
        <v>0</v>
      </c>
      <c r="CC21" s="763">
        <v>0</v>
      </c>
      <c r="CD21" s="764">
        <v>0</v>
      </c>
      <c r="CE21" s="763">
        <v>0</v>
      </c>
      <c r="CF21" s="764">
        <v>0</v>
      </c>
      <c r="CG21" s="763">
        <v>0</v>
      </c>
      <c r="CH21" s="764">
        <v>0</v>
      </c>
      <c r="CI21" s="763">
        <v>0</v>
      </c>
      <c r="CJ21" s="764">
        <v>0</v>
      </c>
      <c r="CK21" s="763">
        <v>0</v>
      </c>
      <c r="CL21" s="764">
        <v>0</v>
      </c>
      <c r="CM21" s="765">
        <v>0</v>
      </c>
      <c r="CN21" s="692"/>
      <c r="CO21" s="1084"/>
      <c r="CP21" s="692"/>
      <c r="CQ21" s="762">
        <v>0</v>
      </c>
      <c r="CR21" s="763">
        <v>0</v>
      </c>
      <c r="CS21" s="764">
        <v>0</v>
      </c>
      <c r="CT21" s="763">
        <v>0</v>
      </c>
      <c r="CU21" s="764">
        <v>0</v>
      </c>
      <c r="CV21" s="763">
        <v>0</v>
      </c>
      <c r="CW21" s="764">
        <v>0</v>
      </c>
      <c r="CX21" s="763">
        <v>0</v>
      </c>
      <c r="CY21" s="764">
        <v>0</v>
      </c>
      <c r="CZ21" s="763">
        <v>0</v>
      </c>
      <c r="DA21" s="764">
        <v>0</v>
      </c>
      <c r="DB21" s="763">
        <v>0</v>
      </c>
      <c r="DC21" s="764">
        <v>0</v>
      </c>
      <c r="DD21" s="763">
        <v>0</v>
      </c>
      <c r="DE21" s="764">
        <v>0</v>
      </c>
      <c r="DF21" s="763">
        <v>0</v>
      </c>
      <c r="DG21" s="764">
        <v>0</v>
      </c>
      <c r="DH21" s="763">
        <v>0</v>
      </c>
      <c r="DI21" s="764">
        <v>0</v>
      </c>
      <c r="DJ21" s="763">
        <v>0</v>
      </c>
      <c r="DK21" s="764">
        <v>0</v>
      </c>
      <c r="DL21" s="763">
        <v>0</v>
      </c>
      <c r="DM21" s="764">
        <v>0</v>
      </c>
      <c r="DN21" s="763">
        <v>0</v>
      </c>
      <c r="DO21" s="764">
        <v>0</v>
      </c>
      <c r="DP21" s="765">
        <v>0</v>
      </c>
      <c r="DQ21" s="692"/>
      <c r="DR21" s="1086"/>
      <c r="DS21" s="692"/>
      <c r="DT21" s="1088"/>
    </row>
    <row r="22" spans="2:124" outlineLevel="1">
      <c r="B22" s="766">
        <v>15</v>
      </c>
      <c r="C22" s="767" t="s">
        <v>763</v>
      </c>
      <c r="D22" s="768">
        <v>2015</v>
      </c>
      <c r="F22" s="769">
        <v>0</v>
      </c>
      <c r="G22" s="770">
        <v>0</v>
      </c>
      <c r="H22" s="771">
        <v>0</v>
      </c>
      <c r="I22" s="770">
        <v>0</v>
      </c>
      <c r="J22" s="771">
        <v>0</v>
      </c>
      <c r="K22" s="770">
        <v>0</v>
      </c>
      <c r="L22" s="771">
        <v>0</v>
      </c>
      <c r="M22" s="770">
        <v>0</v>
      </c>
      <c r="N22" s="771">
        <v>0</v>
      </c>
      <c r="O22" s="770">
        <v>0</v>
      </c>
      <c r="P22" s="771">
        <v>0</v>
      </c>
      <c r="Q22" s="770">
        <v>0</v>
      </c>
      <c r="R22" s="771">
        <v>0</v>
      </c>
      <c r="S22" s="770">
        <v>0</v>
      </c>
      <c r="T22" s="771">
        <v>0</v>
      </c>
      <c r="U22" s="770">
        <v>0</v>
      </c>
      <c r="V22" s="771">
        <v>0</v>
      </c>
      <c r="W22" s="770">
        <v>0</v>
      </c>
      <c r="X22" s="771">
        <v>0</v>
      </c>
      <c r="Y22" s="770">
        <v>0</v>
      </c>
      <c r="Z22" s="771">
        <v>0</v>
      </c>
      <c r="AA22" s="770">
        <v>0</v>
      </c>
      <c r="AB22" s="771">
        <v>0</v>
      </c>
      <c r="AC22" s="770">
        <v>0</v>
      </c>
      <c r="AD22" s="771">
        <v>0</v>
      </c>
      <c r="AE22" s="772">
        <v>0</v>
      </c>
      <c r="AF22" s="692"/>
      <c r="AG22" s="1094"/>
      <c r="AH22" s="692"/>
      <c r="AI22" s="769">
        <v>0</v>
      </c>
      <c r="AJ22" s="770">
        <v>0</v>
      </c>
      <c r="AK22" s="771">
        <v>0</v>
      </c>
      <c r="AL22" s="770">
        <v>0</v>
      </c>
      <c r="AM22" s="771">
        <v>0</v>
      </c>
      <c r="AN22" s="770">
        <v>0</v>
      </c>
      <c r="AO22" s="771">
        <v>0</v>
      </c>
      <c r="AP22" s="770">
        <v>0</v>
      </c>
      <c r="AQ22" s="771">
        <v>0</v>
      </c>
      <c r="AR22" s="770">
        <v>0</v>
      </c>
      <c r="AS22" s="771">
        <v>0</v>
      </c>
      <c r="AT22" s="770">
        <v>0</v>
      </c>
      <c r="AU22" s="771">
        <v>0</v>
      </c>
      <c r="AV22" s="770">
        <v>0</v>
      </c>
      <c r="AW22" s="771">
        <v>0</v>
      </c>
      <c r="AX22" s="770">
        <v>0</v>
      </c>
      <c r="AY22" s="771">
        <v>0</v>
      </c>
      <c r="AZ22" s="770">
        <v>0</v>
      </c>
      <c r="BA22" s="771">
        <v>0</v>
      </c>
      <c r="BB22" s="770">
        <v>0</v>
      </c>
      <c r="BC22" s="771">
        <v>0</v>
      </c>
      <c r="BD22" s="770">
        <v>0</v>
      </c>
      <c r="BE22" s="771">
        <v>0</v>
      </c>
      <c r="BF22" s="770">
        <v>0</v>
      </c>
      <c r="BG22" s="771">
        <v>0</v>
      </c>
      <c r="BH22" s="772">
        <v>0</v>
      </c>
      <c r="BI22" s="692"/>
      <c r="BJ22" s="1096"/>
      <c r="BK22" s="692"/>
      <c r="BL22" s="1082"/>
      <c r="BM22" s="692"/>
      <c r="BN22" s="769">
        <v>0</v>
      </c>
      <c r="BO22" s="770">
        <v>0</v>
      </c>
      <c r="BP22" s="771">
        <v>0</v>
      </c>
      <c r="BQ22" s="770">
        <v>0</v>
      </c>
      <c r="BR22" s="771">
        <v>0</v>
      </c>
      <c r="BS22" s="770">
        <v>0</v>
      </c>
      <c r="BT22" s="771">
        <v>0</v>
      </c>
      <c r="BU22" s="770">
        <v>0</v>
      </c>
      <c r="BV22" s="771">
        <v>0</v>
      </c>
      <c r="BW22" s="770">
        <v>0</v>
      </c>
      <c r="BX22" s="771">
        <v>0</v>
      </c>
      <c r="BY22" s="770">
        <v>0</v>
      </c>
      <c r="BZ22" s="771">
        <v>0</v>
      </c>
      <c r="CA22" s="770">
        <v>0</v>
      </c>
      <c r="CB22" s="771">
        <v>0</v>
      </c>
      <c r="CC22" s="770">
        <v>0</v>
      </c>
      <c r="CD22" s="771">
        <v>0</v>
      </c>
      <c r="CE22" s="770">
        <v>0</v>
      </c>
      <c r="CF22" s="771">
        <v>0</v>
      </c>
      <c r="CG22" s="770">
        <v>0</v>
      </c>
      <c r="CH22" s="771">
        <v>0</v>
      </c>
      <c r="CI22" s="770">
        <v>0</v>
      </c>
      <c r="CJ22" s="771">
        <v>0</v>
      </c>
      <c r="CK22" s="770">
        <v>0</v>
      </c>
      <c r="CL22" s="771">
        <v>0</v>
      </c>
      <c r="CM22" s="772">
        <v>0</v>
      </c>
      <c r="CN22" s="692"/>
      <c r="CO22" s="1084"/>
      <c r="CP22" s="692"/>
      <c r="CQ22" s="769">
        <v>0</v>
      </c>
      <c r="CR22" s="770">
        <v>0</v>
      </c>
      <c r="CS22" s="771">
        <v>0</v>
      </c>
      <c r="CT22" s="770">
        <v>0</v>
      </c>
      <c r="CU22" s="771">
        <v>0</v>
      </c>
      <c r="CV22" s="770">
        <v>0</v>
      </c>
      <c r="CW22" s="771">
        <v>0</v>
      </c>
      <c r="CX22" s="770">
        <v>0</v>
      </c>
      <c r="CY22" s="771">
        <v>0</v>
      </c>
      <c r="CZ22" s="770">
        <v>0</v>
      </c>
      <c r="DA22" s="771">
        <v>0</v>
      </c>
      <c r="DB22" s="770">
        <v>0</v>
      </c>
      <c r="DC22" s="771">
        <v>0</v>
      </c>
      <c r="DD22" s="770">
        <v>0</v>
      </c>
      <c r="DE22" s="771">
        <v>0</v>
      </c>
      <c r="DF22" s="770">
        <v>0</v>
      </c>
      <c r="DG22" s="771">
        <v>0</v>
      </c>
      <c r="DH22" s="770">
        <v>0</v>
      </c>
      <c r="DI22" s="771">
        <v>0</v>
      </c>
      <c r="DJ22" s="770">
        <v>0</v>
      </c>
      <c r="DK22" s="771">
        <v>0</v>
      </c>
      <c r="DL22" s="770">
        <v>0</v>
      </c>
      <c r="DM22" s="771">
        <v>0</v>
      </c>
      <c r="DN22" s="770">
        <v>0</v>
      </c>
      <c r="DO22" s="771">
        <v>0</v>
      </c>
      <c r="DP22" s="772">
        <v>0</v>
      </c>
      <c r="DQ22" s="692"/>
      <c r="DR22" s="1086"/>
      <c r="DS22" s="692"/>
      <c r="DT22" s="1088"/>
    </row>
    <row r="23" spans="2:124" outlineLevel="1">
      <c r="B23" s="723">
        <v>16</v>
      </c>
      <c r="C23" s="741" t="s">
        <v>764</v>
      </c>
      <c r="D23" s="725">
        <v>2015</v>
      </c>
      <c r="F23" s="743">
        <v>0</v>
      </c>
      <c r="G23" s="744">
        <v>0</v>
      </c>
      <c r="H23" s="745">
        <v>0</v>
      </c>
      <c r="I23" s="744">
        <v>0</v>
      </c>
      <c r="J23" s="745">
        <v>0</v>
      </c>
      <c r="K23" s="744">
        <v>0</v>
      </c>
      <c r="L23" s="745">
        <v>0</v>
      </c>
      <c r="M23" s="744">
        <v>0</v>
      </c>
      <c r="N23" s="745">
        <v>0</v>
      </c>
      <c r="O23" s="744">
        <v>0</v>
      </c>
      <c r="P23" s="745">
        <v>0</v>
      </c>
      <c r="Q23" s="744">
        <v>0</v>
      </c>
      <c r="R23" s="745">
        <v>0</v>
      </c>
      <c r="S23" s="744">
        <v>0</v>
      </c>
      <c r="T23" s="745">
        <v>0</v>
      </c>
      <c r="U23" s="744">
        <v>0</v>
      </c>
      <c r="V23" s="745">
        <v>0</v>
      </c>
      <c r="W23" s="744">
        <v>0</v>
      </c>
      <c r="X23" s="745">
        <v>0</v>
      </c>
      <c r="Y23" s="744">
        <v>0</v>
      </c>
      <c r="Z23" s="745">
        <v>0</v>
      </c>
      <c r="AA23" s="744">
        <v>0</v>
      </c>
      <c r="AB23" s="745">
        <v>0</v>
      </c>
      <c r="AC23" s="744">
        <v>0</v>
      </c>
      <c r="AD23" s="745">
        <v>0</v>
      </c>
      <c r="AE23" s="746">
        <v>0</v>
      </c>
      <c r="AF23" s="692"/>
      <c r="AG23" s="1094"/>
      <c r="AH23" s="692"/>
      <c r="AI23" s="743">
        <v>0</v>
      </c>
      <c r="AJ23" s="744">
        <v>0</v>
      </c>
      <c r="AK23" s="745">
        <v>0</v>
      </c>
      <c r="AL23" s="744">
        <v>0</v>
      </c>
      <c r="AM23" s="745">
        <v>0</v>
      </c>
      <c r="AN23" s="744">
        <v>0</v>
      </c>
      <c r="AO23" s="745">
        <v>0</v>
      </c>
      <c r="AP23" s="744">
        <v>0</v>
      </c>
      <c r="AQ23" s="745">
        <v>0</v>
      </c>
      <c r="AR23" s="744">
        <v>0</v>
      </c>
      <c r="AS23" s="745">
        <v>0</v>
      </c>
      <c r="AT23" s="744">
        <v>0</v>
      </c>
      <c r="AU23" s="745">
        <v>0</v>
      </c>
      <c r="AV23" s="744">
        <v>0</v>
      </c>
      <c r="AW23" s="745">
        <v>0</v>
      </c>
      <c r="AX23" s="744">
        <v>0</v>
      </c>
      <c r="AY23" s="745">
        <v>0</v>
      </c>
      <c r="AZ23" s="744">
        <v>0</v>
      </c>
      <c r="BA23" s="745">
        <v>0</v>
      </c>
      <c r="BB23" s="744">
        <v>0</v>
      </c>
      <c r="BC23" s="745">
        <v>0</v>
      </c>
      <c r="BD23" s="744">
        <v>0</v>
      </c>
      <c r="BE23" s="745">
        <v>0</v>
      </c>
      <c r="BF23" s="744">
        <v>0</v>
      </c>
      <c r="BG23" s="745">
        <v>0</v>
      </c>
      <c r="BH23" s="746">
        <v>0</v>
      </c>
      <c r="BI23" s="692"/>
      <c r="BJ23" s="1096"/>
      <c r="BK23" s="692"/>
      <c r="BL23" s="1082"/>
      <c r="BM23" s="692"/>
      <c r="BN23" s="743">
        <v>0</v>
      </c>
      <c r="BO23" s="744">
        <v>0</v>
      </c>
      <c r="BP23" s="745">
        <v>0</v>
      </c>
      <c r="BQ23" s="744">
        <v>0</v>
      </c>
      <c r="BR23" s="745">
        <v>0</v>
      </c>
      <c r="BS23" s="744">
        <v>0</v>
      </c>
      <c r="BT23" s="745">
        <v>0</v>
      </c>
      <c r="BU23" s="744">
        <v>0</v>
      </c>
      <c r="BV23" s="745">
        <v>0</v>
      </c>
      <c r="BW23" s="744">
        <v>0</v>
      </c>
      <c r="BX23" s="745">
        <v>0</v>
      </c>
      <c r="BY23" s="744">
        <v>0</v>
      </c>
      <c r="BZ23" s="745">
        <v>0</v>
      </c>
      <c r="CA23" s="744">
        <v>0</v>
      </c>
      <c r="CB23" s="745">
        <v>0</v>
      </c>
      <c r="CC23" s="744">
        <v>0</v>
      </c>
      <c r="CD23" s="745">
        <v>0</v>
      </c>
      <c r="CE23" s="744">
        <v>0</v>
      </c>
      <c r="CF23" s="745">
        <v>0</v>
      </c>
      <c r="CG23" s="744">
        <v>0</v>
      </c>
      <c r="CH23" s="745">
        <v>0</v>
      </c>
      <c r="CI23" s="744">
        <v>0</v>
      </c>
      <c r="CJ23" s="745">
        <v>0</v>
      </c>
      <c r="CK23" s="744">
        <v>0</v>
      </c>
      <c r="CL23" s="745">
        <v>0</v>
      </c>
      <c r="CM23" s="746">
        <v>0</v>
      </c>
      <c r="CN23" s="692"/>
      <c r="CO23" s="1084"/>
      <c r="CP23" s="692"/>
      <c r="CQ23" s="743">
        <v>0</v>
      </c>
      <c r="CR23" s="744">
        <v>0</v>
      </c>
      <c r="CS23" s="745">
        <v>0</v>
      </c>
      <c r="CT23" s="744">
        <v>0</v>
      </c>
      <c r="CU23" s="745">
        <v>0</v>
      </c>
      <c r="CV23" s="744">
        <v>0</v>
      </c>
      <c r="CW23" s="745">
        <v>0</v>
      </c>
      <c r="CX23" s="744">
        <v>0</v>
      </c>
      <c r="CY23" s="745">
        <v>0</v>
      </c>
      <c r="CZ23" s="744">
        <v>0</v>
      </c>
      <c r="DA23" s="745">
        <v>0</v>
      </c>
      <c r="DB23" s="744">
        <v>0</v>
      </c>
      <c r="DC23" s="745">
        <v>0</v>
      </c>
      <c r="DD23" s="744">
        <v>0</v>
      </c>
      <c r="DE23" s="745">
        <v>0</v>
      </c>
      <c r="DF23" s="744">
        <v>0</v>
      </c>
      <c r="DG23" s="745">
        <v>0</v>
      </c>
      <c r="DH23" s="744">
        <v>0</v>
      </c>
      <c r="DI23" s="745">
        <v>0</v>
      </c>
      <c r="DJ23" s="744">
        <v>0</v>
      </c>
      <c r="DK23" s="745">
        <v>0</v>
      </c>
      <c r="DL23" s="744">
        <v>0</v>
      </c>
      <c r="DM23" s="745">
        <v>0</v>
      </c>
      <c r="DN23" s="744">
        <v>0</v>
      </c>
      <c r="DO23" s="745">
        <v>0</v>
      </c>
      <c r="DP23" s="746">
        <v>0</v>
      </c>
      <c r="DQ23" s="692"/>
      <c r="DR23" s="1086"/>
      <c r="DS23" s="692"/>
      <c r="DT23" s="1088"/>
    </row>
    <row r="24" spans="2:124" outlineLevel="1">
      <c r="B24" s="730">
        <v>17</v>
      </c>
      <c r="C24" s="742" t="s">
        <v>765</v>
      </c>
      <c r="D24" s="732">
        <v>2015</v>
      </c>
      <c r="F24" s="733">
        <v>0</v>
      </c>
      <c r="G24" s="734">
        <v>0</v>
      </c>
      <c r="H24" s="735">
        <v>0</v>
      </c>
      <c r="I24" s="734">
        <v>0</v>
      </c>
      <c r="J24" s="735">
        <v>0</v>
      </c>
      <c r="K24" s="734">
        <v>0</v>
      </c>
      <c r="L24" s="735">
        <v>0</v>
      </c>
      <c r="M24" s="734">
        <v>0</v>
      </c>
      <c r="N24" s="735">
        <v>0</v>
      </c>
      <c r="O24" s="734">
        <v>0</v>
      </c>
      <c r="P24" s="735">
        <v>0</v>
      </c>
      <c r="Q24" s="734">
        <v>0</v>
      </c>
      <c r="R24" s="735">
        <v>0</v>
      </c>
      <c r="S24" s="734">
        <v>0</v>
      </c>
      <c r="T24" s="735">
        <v>0</v>
      </c>
      <c r="U24" s="734">
        <v>0</v>
      </c>
      <c r="V24" s="735">
        <v>0</v>
      </c>
      <c r="W24" s="734">
        <v>0</v>
      </c>
      <c r="X24" s="735">
        <v>0</v>
      </c>
      <c r="Y24" s="734">
        <v>0</v>
      </c>
      <c r="Z24" s="735">
        <v>0</v>
      </c>
      <c r="AA24" s="734">
        <v>0</v>
      </c>
      <c r="AB24" s="735">
        <v>0</v>
      </c>
      <c r="AC24" s="734">
        <v>0</v>
      </c>
      <c r="AD24" s="735">
        <v>0</v>
      </c>
      <c r="AE24" s="736">
        <v>0</v>
      </c>
      <c r="AF24" s="692"/>
      <c r="AG24" s="1094"/>
      <c r="AH24" s="692"/>
      <c r="AI24" s="733">
        <v>0</v>
      </c>
      <c r="AJ24" s="734">
        <v>0</v>
      </c>
      <c r="AK24" s="735">
        <v>0</v>
      </c>
      <c r="AL24" s="734">
        <v>0</v>
      </c>
      <c r="AM24" s="735">
        <v>0</v>
      </c>
      <c r="AN24" s="734">
        <v>0</v>
      </c>
      <c r="AO24" s="735">
        <v>0</v>
      </c>
      <c r="AP24" s="734">
        <v>0</v>
      </c>
      <c r="AQ24" s="735">
        <v>0</v>
      </c>
      <c r="AR24" s="734">
        <v>0</v>
      </c>
      <c r="AS24" s="735">
        <v>0</v>
      </c>
      <c r="AT24" s="734">
        <v>0</v>
      </c>
      <c r="AU24" s="735">
        <v>0</v>
      </c>
      <c r="AV24" s="734">
        <v>0</v>
      </c>
      <c r="AW24" s="735">
        <v>0</v>
      </c>
      <c r="AX24" s="734">
        <v>0</v>
      </c>
      <c r="AY24" s="735">
        <v>0</v>
      </c>
      <c r="AZ24" s="734">
        <v>0</v>
      </c>
      <c r="BA24" s="735">
        <v>0</v>
      </c>
      <c r="BB24" s="734">
        <v>0</v>
      </c>
      <c r="BC24" s="735">
        <v>0</v>
      </c>
      <c r="BD24" s="734">
        <v>0</v>
      </c>
      <c r="BE24" s="735">
        <v>0</v>
      </c>
      <c r="BF24" s="734">
        <v>0</v>
      </c>
      <c r="BG24" s="735">
        <v>0</v>
      </c>
      <c r="BH24" s="736">
        <v>0</v>
      </c>
      <c r="BI24" s="692"/>
      <c r="BJ24" s="1096"/>
      <c r="BK24" s="692"/>
      <c r="BL24" s="1082"/>
      <c r="BM24" s="692"/>
      <c r="BN24" s="733">
        <v>0</v>
      </c>
      <c r="BO24" s="734">
        <v>0</v>
      </c>
      <c r="BP24" s="735">
        <v>0</v>
      </c>
      <c r="BQ24" s="734">
        <v>0</v>
      </c>
      <c r="BR24" s="735">
        <v>0</v>
      </c>
      <c r="BS24" s="734">
        <v>0</v>
      </c>
      <c r="BT24" s="735">
        <v>0</v>
      </c>
      <c r="BU24" s="734">
        <v>0</v>
      </c>
      <c r="BV24" s="735">
        <v>0</v>
      </c>
      <c r="BW24" s="734">
        <v>0</v>
      </c>
      <c r="BX24" s="735">
        <v>0</v>
      </c>
      <c r="BY24" s="734">
        <v>0</v>
      </c>
      <c r="BZ24" s="735">
        <v>0</v>
      </c>
      <c r="CA24" s="734">
        <v>0</v>
      </c>
      <c r="CB24" s="735">
        <v>0</v>
      </c>
      <c r="CC24" s="734">
        <v>0</v>
      </c>
      <c r="CD24" s="735">
        <v>0</v>
      </c>
      <c r="CE24" s="734">
        <v>0</v>
      </c>
      <c r="CF24" s="735">
        <v>0</v>
      </c>
      <c r="CG24" s="734">
        <v>0</v>
      </c>
      <c r="CH24" s="735">
        <v>0</v>
      </c>
      <c r="CI24" s="734">
        <v>0</v>
      </c>
      <c r="CJ24" s="735">
        <v>0</v>
      </c>
      <c r="CK24" s="734">
        <v>0</v>
      </c>
      <c r="CL24" s="735">
        <v>0</v>
      </c>
      <c r="CM24" s="736">
        <v>0</v>
      </c>
      <c r="CN24" s="692"/>
      <c r="CO24" s="1084"/>
      <c r="CP24" s="692"/>
      <c r="CQ24" s="733">
        <v>0</v>
      </c>
      <c r="CR24" s="734">
        <v>0</v>
      </c>
      <c r="CS24" s="735">
        <v>0</v>
      </c>
      <c r="CT24" s="734">
        <v>0</v>
      </c>
      <c r="CU24" s="735">
        <v>0</v>
      </c>
      <c r="CV24" s="734">
        <v>0</v>
      </c>
      <c r="CW24" s="735">
        <v>0</v>
      </c>
      <c r="CX24" s="734">
        <v>0</v>
      </c>
      <c r="CY24" s="735">
        <v>0</v>
      </c>
      <c r="CZ24" s="734">
        <v>0</v>
      </c>
      <c r="DA24" s="735">
        <v>0</v>
      </c>
      <c r="DB24" s="734">
        <v>0</v>
      </c>
      <c r="DC24" s="735">
        <v>0</v>
      </c>
      <c r="DD24" s="734">
        <v>0</v>
      </c>
      <c r="DE24" s="735">
        <v>0</v>
      </c>
      <c r="DF24" s="734">
        <v>0</v>
      </c>
      <c r="DG24" s="735">
        <v>0</v>
      </c>
      <c r="DH24" s="734">
        <v>0</v>
      </c>
      <c r="DI24" s="735">
        <v>0</v>
      </c>
      <c r="DJ24" s="734">
        <v>0</v>
      </c>
      <c r="DK24" s="735">
        <v>0</v>
      </c>
      <c r="DL24" s="734">
        <v>0</v>
      </c>
      <c r="DM24" s="735">
        <v>0</v>
      </c>
      <c r="DN24" s="734">
        <v>0</v>
      </c>
      <c r="DO24" s="735">
        <v>0</v>
      </c>
      <c r="DP24" s="736">
        <v>0</v>
      </c>
      <c r="DQ24" s="692"/>
      <c r="DR24" s="1086"/>
      <c r="DS24" s="692"/>
      <c r="DT24" s="1088"/>
    </row>
    <row r="25" spans="2:124" outlineLevel="1">
      <c r="B25" s="723">
        <v>18</v>
      </c>
      <c r="C25" s="741" t="s">
        <v>766</v>
      </c>
      <c r="D25" s="725">
        <v>2015</v>
      </c>
      <c r="F25" s="743">
        <v>0</v>
      </c>
      <c r="G25" s="744">
        <v>0</v>
      </c>
      <c r="H25" s="745">
        <v>0</v>
      </c>
      <c r="I25" s="744">
        <v>0</v>
      </c>
      <c r="J25" s="745">
        <v>0</v>
      </c>
      <c r="K25" s="744">
        <v>0</v>
      </c>
      <c r="L25" s="745">
        <v>0</v>
      </c>
      <c r="M25" s="744">
        <v>0</v>
      </c>
      <c r="N25" s="745">
        <v>0</v>
      </c>
      <c r="O25" s="744">
        <v>0</v>
      </c>
      <c r="P25" s="745">
        <v>0</v>
      </c>
      <c r="Q25" s="744">
        <v>0</v>
      </c>
      <c r="R25" s="745">
        <v>0</v>
      </c>
      <c r="S25" s="744">
        <v>0</v>
      </c>
      <c r="T25" s="745">
        <v>0</v>
      </c>
      <c r="U25" s="744">
        <v>0</v>
      </c>
      <c r="V25" s="745">
        <v>0</v>
      </c>
      <c r="W25" s="744">
        <v>0</v>
      </c>
      <c r="X25" s="745">
        <v>0</v>
      </c>
      <c r="Y25" s="744">
        <v>0</v>
      </c>
      <c r="Z25" s="745">
        <v>0</v>
      </c>
      <c r="AA25" s="744">
        <v>0</v>
      </c>
      <c r="AB25" s="745">
        <v>0</v>
      </c>
      <c r="AC25" s="744">
        <v>0</v>
      </c>
      <c r="AD25" s="745">
        <v>0</v>
      </c>
      <c r="AE25" s="746">
        <v>0</v>
      </c>
      <c r="AF25" s="692"/>
      <c r="AG25" s="1094"/>
      <c r="AH25" s="692"/>
      <c r="AI25" s="743">
        <v>0</v>
      </c>
      <c r="AJ25" s="744">
        <v>0</v>
      </c>
      <c r="AK25" s="745">
        <v>0</v>
      </c>
      <c r="AL25" s="744">
        <v>0</v>
      </c>
      <c r="AM25" s="745">
        <v>0</v>
      </c>
      <c r="AN25" s="744">
        <v>0</v>
      </c>
      <c r="AO25" s="745">
        <v>0</v>
      </c>
      <c r="AP25" s="744">
        <v>0</v>
      </c>
      <c r="AQ25" s="745">
        <v>0</v>
      </c>
      <c r="AR25" s="744">
        <v>0</v>
      </c>
      <c r="AS25" s="745">
        <v>0</v>
      </c>
      <c r="AT25" s="744">
        <v>0</v>
      </c>
      <c r="AU25" s="745">
        <v>0</v>
      </c>
      <c r="AV25" s="744">
        <v>0</v>
      </c>
      <c r="AW25" s="745">
        <v>0</v>
      </c>
      <c r="AX25" s="744">
        <v>0</v>
      </c>
      <c r="AY25" s="745">
        <v>0</v>
      </c>
      <c r="AZ25" s="744">
        <v>0</v>
      </c>
      <c r="BA25" s="745">
        <v>0</v>
      </c>
      <c r="BB25" s="744">
        <v>0</v>
      </c>
      <c r="BC25" s="745">
        <v>0</v>
      </c>
      <c r="BD25" s="744">
        <v>0</v>
      </c>
      <c r="BE25" s="745">
        <v>0</v>
      </c>
      <c r="BF25" s="744">
        <v>0</v>
      </c>
      <c r="BG25" s="745">
        <v>0</v>
      </c>
      <c r="BH25" s="746">
        <v>0</v>
      </c>
      <c r="BI25" s="692"/>
      <c r="BJ25" s="1096"/>
      <c r="BK25" s="692"/>
      <c r="BL25" s="1082"/>
      <c r="BM25" s="692"/>
      <c r="BN25" s="743">
        <v>0</v>
      </c>
      <c r="BO25" s="744">
        <v>0</v>
      </c>
      <c r="BP25" s="745">
        <v>0</v>
      </c>
      <c r="BQ25" s="744">
        <v>0</v>
      </c>
      <c r="BR25" s="745">
        <v>0</v>
      </c>
      <c r="BS25" s="744">
        <v>0</v>
      </c>
      <c r="BT25" s="745">
        <v>0</v>
      </c>
      <c r="BU25" s="744">
        <v>0</v>
      </c>
      <c r="BV25" s="745">
        <v>0</v>
      </c>
      <c r="BW25" s="744">
        <v>0</v>
      </c>
      <c r="BX25" s="745">
        <v>0</v>
      </c>
      <c r="BY25" s="744">
        <v>0</v>
      </c>
      <c r="BZ25" s="745">
        <v>0</v>
      </c>
      <c r="CA25" s="744">
        <v>0</v>
      </c>
      <c r="CB25" s="745">
        <v>0</v>
      </c>
      <c r="CC25" s="744">
        <v>0</v>
      </c>
      <c r="CD25" s="745">
        <v>0</v>
      </c>
      <c r="CE25" s="744">
        <v>0</v>
      </c>
      <c r="CF25" s="745">
        <v>0</v>
      </c>
      <c r="CG25" s="744">
        <v>0</v>
      </c>
      <c r="CH25" s="745">
        <v>0</v>
      </c>
      <c r="CI25" s="744">
        <v>0</v>
      </c>
      <c r="CJ25" s="745">
        <v>0</v>
      </c>
      <c r="CK25" s="744">
        <v>0</v>
      </c>
      <c r="CL25" s="745">
        <v>0</v>
      </c>
      <c r="CM25" s="746">
        <v>0</v>
      </c>
      <c r="CN25" s="692"/>
      <c r="CO25" s="1084"/>
      <c r="CP25" s="692"/>
      <c r="CQ25" s="743">
        <v>0</v>
      </c>
      <c r="CR25" s="744">
        <v>0</v>
      </c>
      <c r="CS25" s="745">
        <v>0</v>
      </c>
      <c r="CT25" s="744">
        <v>0</v>
      </c>
      <c r="CU25" s="745">
        <v>0</v>
      </c>
      <c r="CV25" s="744">
        <v>0</v>
      </c>
      <c r="CW25" s="745">
        <v>0</v>
      </c>
      <c r="CX25" s="744">
        <v>0</v>
      </c>
      <c r="CY25" s="745">
        <v>0</v>
      </c>
      <c r="CZ25" s="744">
        <v>0</v>
      </c>
      <c r="DA25" s="745">
        <v>0</v>
      </c>
      <c r="DB25" s="744">
        <v>0</v>
      </c>
      <c r="DC25" s="745">
        <v>0</v>
      </c>
      <c r="DD25" s="744">
        <v>0</v>
      </c>
      <c r="DE25" s="745">
        <v>0</v>
      </c>
      <c r="DF25" s="744">
        <v>0</v>
      </c>
      <c r="DG25" s="745">
        <v>0</v>
      </c>
      <c r="DH25" s="744">
        <v>0</v>
      </c>
      <c r="DI25" s="745">
        <v>0</v>
      </c>
      <c r="DJ25" s="744">
        <v>0</v>
      </c>
      <c r="DK25" s="745">
        <v>0</v>
      </c>
      <c r="DL25" s="744">
        <v>0</v>
      </c>
      <c r="DM25" s="745">
        <v>0</v>
      </c>
      <c r="DN25" s="744">
        <v>0</v>
      </c>
      <c r="DO25" s="745">
        <v>0</v>
      </c>
      <c r="DP25" s="746">
        <v>0</v>
      </c>
      <c r="DQ25" s="692"/>
      <c r="DR25" s="1086"/>
      <c r="DS25" s="692"/>
      <c r="DT25" s="1088"/>
    </row>
    <row r="26" spans="2:124" outlineLevel="1">
      <c r="B26" s="730">
        <v>19</v>
      </c>
      <c r="C26" s="742" t="s">
        <v>767</v>
      </c>
      <c r="D26" s="732">
        <v>2015</v>
      </c>
      <c r="F26" s="733">
        <v>0</v>
      </c>
      <c r="G26" s="734">
        <v>0</v>
      </c>
      <c r="H26" s="735">
        <v>0</v>
      </c>
      <c r="I26" s="734">
        <v>0</v>
      </c>
      <c r="J26" s="735">
        <v>0</v>
      </c>
      <c r="K26" s="734">
        <v>0</v>
      </c>
      <c r="L26" s="735">
        <v>0</v>
      </c>
      <c r="M26" s="734">
        <v>0</v>
      </c>
      <c r="N26" s="735">
        <v>0</v>
      </c>
      <c r="O26" s="734">
        <v>0</v>
      </c>
      <c r="P26" s="735">
        <v>0</v>
      </c>
      <c r="Q26" s="734">
        <v>0</v>
      </c>
      <c r="R26" s="735">
        <v>0</v>
      </c>
      <c r="S26" s="734">
        <v>0</v>
      </c>
      <c r="T26" s="735">
        <v>0</v>
      </c>
      <c r="U26" s="734">
        <v>0</v>
      </c>
      <c r="V26" s="735">
        <v>0</v>
      </c>
      <c r="W26" s="734">
        <v>0</v>
      </c>
      <c r="X26" s="735">
        <v>0</v>
      </c>
      <c r="Y26" s="734">
        <v>0</v>
      </c>
      <c r="Z26" s="735">
        <v>0</v>
      </c>
      <c r="AA26" s="734">
        <v>0</v>
      </c>
      <c r="AB26" s="735">
        <v>0</v>
      </c>
      <c r="AC26" s="734">
        <v>0</v>
      </c>
      <c r="AD26" s="735">
        <v>0</v>
      </c>
      <c r="AE26" s="736">
        <v>0</v>
      </c>
      <c r="AF26" s="692"/>
      <c r="AG26" s="1094"/>
      <c r="AH26" s="692"/>
      <c r="AI26" s="733">
        <v>0</v>
      </c>
      <c r="AJ26" s="734">
        <v>0</v>
      </c>
      <c r="AK26" s="735">
        <v>0</v>
      </c>
      <c r="AL26" s="734">
        <v>0</v>
      </c>
      <c r="AM26" s="735">
        <v>0</v>
      </c>
      <c r="AN26" s="734">
        <v>0</v>
      </c>
      <c r="AO26" s="735">
        <v>0</v>
      </c>
      <c r="AP26" s="734">
        <v>0</v>
      </c>
      <c r="AQ26" s="735">
        <v>0</v>
      </c>
      <c r="AR26" s="734">
        <v>0</v>
      </c>
      <c r="AS26" s="735">
        <v>0</v>
      </c>
      <c r="AT26" s="734">
        <v>0</v>
      </c>
      <c r="AU26" s="735">
        <v>0</v>
      </c>
      <c r="AV26" s="734">
        <v>0</v>
      </c>
      <c r="AW26" s="735">
        <v>0</v>
      </c>
      <c r="AX26" s="734">
        <v>0</v>
      </c>
      <c r="AY26" s="735">
        <v>0</v>
      </c>
      <c r="AZ26" s="734">
        <v>0</v>
      </c>
      <c r="BA26" s="735">
        <v>0</v>
      </c>
      <c r="BB26" s="734">
        <v>0</v>
      </c>
      <c r="BC26" s="735">
        <v>0</v>
      </c>
      <c r="BD26" s="734">
        <v>0</v>
      </c>
      <c r="BE26" s="735">
        <v>0</v>
      </c>
      <c r="BF26" s="734">
        <v>0</v>
      </c>
      <c r="BG26" s="735">
        <v>0</v>
      </c>
      <c r="BH26" s="736">
        <v>0</v>
      </c>
      <c r="BI26" s="692"/>
      <c r="BJ26" s="1096"/>
      <c r="BK26" s="692"/>
      <c r="BL26" s="1082"/>
      <c r="BM26" s="692"/>
      <c r="BN26" s="733">
        <v>0</v>
      </c>
      <c r="BO26" s="734">
        <v>0</v>
      </c>
      <c r="BP26" s="735">
        <v>0</v>
      </c>
      <c r="BQ26" s="734">
        <v>0</v>
      </c>
      <c r="BR26" s="735">
        <v>0</v>
      </c>
      <c r="BS26" s="734">
        <v>0</v>
      </c>
      <c r="BT26" s="735">
        <v>0</v>
      </c>
      <c r="BU26" s="734">
        <v>0</v>
      </c>
      <c r="BV26" s="735">
        <v>0</v>
      </c>
      <c r="BW26" s="734">
        <v>0</v>
      </c>
      <c r="BX26" s="735">
        <v>0</v>
      </c>
      <c r="BY26" s="734">
        <v>0</v>
      </c>
      <c r="BZ26" s="735">
        <v>0</v>
      </c>
      <c r="CA26" s="734">
        <v>0</v>
      </c>
      <c r="CB26" s="735">
        <v>0</v>
      </c>
      <c r="CC26" s="734">
        <v>0</v>
      </c>
      <c r="CD26" s="735">
        <v>0</v>
      </c>
      <c r="CE26" s="734">
        <v>0</v>
      </c>
      <c r="CF26" s="735">
        <v>0</v>
      </c>
      <c r="CG26" s="734">
        <v>0</v>
      </c>
      <c r="CH26" s="735">
        <v>0</v>
      </c>
      <c r="CI26" s="734">
        <v>0</v>
      </c>
      <c r="CJ26" s="735">
        <v>0</v>
      </c>
      <c r="CK26" s="734">
        <v>0</v>
      </c>
      <c r="CL26" s="735">
        <v>0</v>
      </c>
      <c r="CM26" s="736">
        <v>0</v>
      </c>
      <c r="CN26" s="692"/>
      <c r="CO26" s="1084"/>
      <c r="CP26" s="692"/>
      <c r="CQ26" s="733">
        <v>0</v>
      </c>
      <c r="CR26" s="734">
        <v>0</v>
      </c>
      <c r="CS26" s="735">
        <v>0</v>
      </c>
      <c r="CT26" s="734">
        <v>0</v>
      </c>
      <c r="CU26" s="735">
        <v>0</v>
      </c>
      <c r="CV26" s="734">
        <v>0</v>
      </c>
      <c r="CW26" s="735">
        <v>0</v>
      </c>
      <c r="CX26" s="734">
        <v>0</v>
      </c>
      <c r="CY26" s="735">
        <v>0</v>
      </c>
      <c r="CZ26" s="734">
        <v>0</v>
      </c>
      <c r="DA26" s="735">
        <v>0</v>
      </c>
      <c r="DB26" s="734">
        <v>0</v>
      </c>
      <c r="DC26" s="735">
        <v>0</v>
      </c>
      <c r="DD26" s="734">
        <v>0</v>
      </c>
      <c r="DE26" s="735">
        <v>0</v>
      </c>
      <c r="DF26" s="734">
        <v>0</v>
      </c>
      <c r="DG26" s="735">
        <v>0</v>
      </c>
      <c r="DH26" s="734">
        <v>0</v>
      </c>
      <c r="DI26" s="735">
        <v>0</v>
      </c>
      <c r="DJ26" s="734">
        <v>0</v>
      </c>
      <c r="DK26" s="735">
        <v>0</v>
      </c>
      <c r="DL26" s="734">
        <v>0</v>
      </c>
      <c r="DM26" s="735">
        <v>0</v>
      </c>
      <c r="DN26" s="734">
        <v>0</v>
      </c>
      <c r="DO26" s="735">
        <v>0</v>
      </c>
      <c r="DP26" s="736">
        <v>0</v>
      </c>
      <c r="DQ26" s="692"/>
      <c r="DR26" s="1086"/>
      <c r="DS26" s="692"/>
      <c r="DT26" s="1088"/>
    </row>
    <row r="27" spans="2:124" outlineLevel="1">
      <c r="B27" s="723">
        <v>20</v>
      </c>
      <c r="C27" s="741" t="s">
        <v>768</v>
      </c>
      <c r="D27" s="725">
        <v>2015</v>
      </c>
      <c r="F27" s="743">
        <v>0</v>
      </c>
      <c r="G27" s="744">
        <v>0</v>
      </c>
      <c r="H27" s="745">
        <v>0</v>
      </c>
      <c r="I27" s="744">
        <v>0</v>
      </c>
      <c r="J27" s="745">
        <v>0</v>
      </c>
      <c r="K27" s="744">
        <v>0</v>
      </c>
      <c r="L27" s="745">
        <v>0</v>
      </c>
      <c r="M27" s="744">
        <v>0</v>
      </c>
      <c r="N27" s="745">
        <v>0</v>
      </c>
      <c r="O27" s="744">
        <v>0</v>
      </c>
      <c r="P27" s="745">
        <v>0</v>
      </c>
      <c r="Q27" s="744">
        <v>0</v>
      </c>
      <c r="R27" s="745">
        <v>0</v>
      </c>
      <c r="S27" s="744">
        <v>0</v>
      </c>
      <c r="T27" s="745">
        <v>0</v>
      </c>
      <c r="U27" s="744">
        <v>0</v>
      </c>
      <c r="V27" s="745">
        <v>0</v>
      </c>
      <c r="W27" s="744">
        <v>0</v>
      </c>
      <c r="X27" s="745">
        <v>0</v>
      </c>
      <c r="Y27" s="744">
        <v>0</v>
      </c>
      <c r="Z27" s="745">
        <v>0</v>
      </c>
      <c r="AA27" s="744">
        <v>0</v>
      </c>
      <c r="AB27" s="745">
        <v>0</v>
      </c>
      <c r="AC27" s="744">
        <v>0</v>
      </c>
      <c r="AD27" s="745">
        <v>0</v>
      </c>
      <c r="AE27" s="746">
        <v>0</v>
      </c>
      <c r="AF27" s="692"/>
      <c r="AG27" s="1094"/>
      <c r="AH27" s="692"/>
      <c r="AI27" s="743">
        <v>0</v>
      </c>
      <c r="AJ27" s="744">
        <v>0</v>
      </c>
      <c r="AK27" s="745">
        <v>0</v>
      </c>
      <c r="AL27" s="744">
        <v>0</v>
      </c>
      <c r="AM27" s="745">
        <v>0</v>
      </c>
      <c r="AN27" s="744">
        <v>0</v>
      </c>
      <c r="AO27" s="745">
        <v>0</v>
      </c>
      <c r="AP27" s="744">
        <v>0</v>
      </c>
      <c r="AQ27" s="745">
        <v>0</v>
      </c>
      <c r="AR27" s="744">
        <v>0</v>
      </c>
      <c r="AS27" s="745">
        <v>0</v>
      </c>
      <c r="AT27" s="744">
        <v>0</v>
      </c>
      <c r="AU27" s="745">
        <v>0</v>
      </c>
      <c r="AV27" s="744">
        <v>0</v>
      </c>
      <c r="AW27" s="745">
        <v>0</v>
      </c>
      <c r="AX27" s="744">
        <v>0</v>
      </c>
      <c r="AY27" s="745">
        <v>0</v>
      </c>
      <c r="AZ27" s="744">
        <v>0</v>
      </c>
      <c r="BA27" s="745">
        <v>0</v>
      </c>
      <c r="BB27" s="744">
        <v>0</v>
      </c>
      <c r="BC27" s="745">
        <v>0</v>
      </c>
      <c r="BD27" s="744">
        <v>0</v>
      </c>
      <c r="BE27" s="745">
        <v>0</v>
      </c>
      <c r="BF27" s="744">
        <v>0</v>
      </c>
      <c r="BG27" s="745">
        <v>0</v>
      </c>
      <c r="BH27" s="746">
        <v>0</v>
      </c>
      <c r="BI27" s="692"/>
      <c r="BJ27" s="1096"/>
      <c r="BK27" s="692"/>
      <c r="BL27" s="1082"/>
      <c r="BM27" s="692"/>
      <c r="BN27" s="743">
        <v>0</v>
      </c>
      <c r="BO27" s="744">
        <v>0</v>
      </c>
      <c r="BP27" s="745">
        <v>0</v>
      </c>
      <c r="BQ27" s="744">
        <v>0</v>
      </c>
      <c r="BR27" s="745">
        <v>0</v>
      </c>
      <c r="BS27" s="744">
        <v>0</v>
      </c>
      <c r="BT27" s="745">
        <v>0</v>
      </c>
      <c r="BU27" s="744">
        <v>0</v>
      </c>
      <c r="BV27" s="745">
        <v>0</v>
      </c>
      <c r="BW27" s="744">
        <v>0</v>
      </c>
      <c r="BX27" s="745">
        <v>0</v>
      </c>
      <c r="BY27" s="744">
        <v>0</v>
      </c>
      <c r="BZ27" s="745">
        <v>0</v>
      </c>
      <c r="CA27" s="744">
        <v>0</v>
      </c>
      <c r="CB27" s="745">
        <v>0</v>
      </c>
      <c r="CC27" s="744">
        <v>0</v>
      </c>
      <c r="CD27" s="745">
        <v>0</v>
      </c>
      <c r="CE27" s="744">
        <v>0</v>
      </c>
      <c r="CF27" s="745">
        <v>0</v>
      </c>
      <c r="CG27" s="744">
        <v>0</v>
      </c>
      <c r="CH27" s="745">
        <v>0</v>
      </c>
      <c r="CI27" s="744">
        <v>0</v>
      </c>
      <c r="CJ27" s="745">
        <v>0</v>
      </c>
      <c r="CK27" s="744">
        <v>0</v>
      </c>
      <c r="CL27" s="745">
        <v>0</v>
      </c>
      <c r="CM27" s="746">
        <v>0</v>
      </c>
      <c r="CN27" s="692"/>
      <c r="CO27" s="1084"/>
      <c r="CP27" s="692"/>
      <c r="CQ27" s="743">
        <v>0</v>
      </c>
      <c r="CR27" s="744">
        <v>0</v>
      </c>
      <c r="CS27" s="745">
        <v>0</v>
      </c>
      <c r="CT27" s="744">
        <v>0</v>
      </c>
      <c r="CU27" s="745">
        <v>0</v>
      </c>
      <c r="CV27" s="744">
        <v>0</v>
      </c>
      <c r="CW27" s="745">
        <v>0</v>
      </c>
      <c r="CX27" s="744">
        <v>0</v>
      </c>
      <c r="CY27" s="745">
        <v>0</v>
      </c>
      <c r="CZ27" s="744">
        <v>0</v>
      </c>
      <c r="DA27" s="745">
        <v>0</v>
      </c>
      <c r="DB27" s="744">
        <v>0</v>
      </c>
      <c r="DC27" s="745">
        <v>0</v>
      </c>
      <c r="DD27" s="744">
        <v>0</v>
      </c>
      <c r="DE27" s="745">
        <v>0</v>
      </c>
      <c r="DF27" s="744">
        <v>0</v>
      </c>
      <c r="DG27" s="745">
        <v>0</v>
      </c>
      <c r="DH27" s="744">
        <v>0</v>
      </c>
      <c r="DI27" s="745">
        <v>0</v>
      </c>
      <c r="DJ27" s="744">
        <v>0</v>
      </c>
      <c r="DK27" s="745">
        <v>0</v>
      </c>
      <c r="DL27" s="744">
        <v>0</v>
      </c>
      <c r="DM27" s="745">
        <v>0</v>
      </c>
      <c r="DN27" s="744">
        <v>0</v>
      </c>
      <c r="DO27" s="745">
        <v>0</v>
      </c>
      <c r="DP27" s="746">
        <v>0</v>
      </c>
      <c r="DQ27" s="692"/>
      <c r="DR27" s="1086"/>
      <c r="DS27" s="692"/>
      <c r="DT27" s="1088"/>
    </row>
    <row r="28" spans="2:124" outlineLevel="1">
      <c r="B28" s="730">
        <v>21</v>
      </c>
      <c r="C28" s="742" t="s">
        <v>769</v>
      </c>
      <c r="D28" s="732">
        <v>2015</v>
      </c>
      <c r="F28" s="733">
        <v>0</v>
      </c>
      <c r="G28" s="734">
        <v>0</v>
      </c>
      <c r="H28" s="735">
        <v>0</v>
      </c>
      <c r="I28" s="734">
        <v>0</v>
      </c>
      <c r="J28" s="735">
        <v>0</v>
      </c>
      <c r="K28" s="734">
        <v>0</v>
      </c>
      <c r="L28" s="735">
        <v>0</v>
      </c>
      <c r="M28" s="734">
        <v>0</v>
      </c>
      <c r="N28" s="735">
        <v>0</v>
      </c>
      <c r="O28" s="734">
        <v>0</v>
      </c>
      <c r="P28" s="735">
        <v>0</v>
      </c>
      <c r="Q28" s="734">
        <v>0</v>
      </c>
      <c r="R28" s="735">
        <v>0</v>
      </c>
      <c r="S28" s="734">
        <v>0</v>
      </c>
      <c r="T28" s="735">
        <v>0</v>
      </c>
      <c r="U28" s="734">
        <v>0</v>
      </c>
      <c r="V28" s="735">
        <v>0</v>
      </c>
      <c r="W28" s="734">
        <v>0</v>
      </c>
      <c r="X28" s="735">
        <v>0</v>
      </c>
      <c r="Y28" s="734">
        <v>0</v>
      </c>
      <c r="Z28" s="735">
        <v>0</v>
      </c>
      <c r="AA28" s="734">
        <v>0</v>
      </c>
      <c r="AB28" s="735">
        <v>0</v>
      </c>
      <c r="AC28" s="734">
        <v>0</v>
      </c>
      <c r="AD28" s="735">
        <v>0</v>
      </c>
      <c r="AE28" s="736">
        <v>0</v>
      </c>
      <c r="AF28" s="692"/>
      <c r="AG28" s="1094"/>
      <c r="AH28" s="692"/>
      <c r="AI28" s="733">
        <v>0</v>
      </c>
      <c r="AJ28" s="734">
        <v>0</v>
      </c>
      <c r="AK28" s="735">
        <v>0</v>
      </c>
      <c r="AL28" s="734">
        <v>0</v>
      </c>
      <c r="AM28" s="735">
        <v>0</v>
      </c>
      <c r="AN28" s="734">
        <v>0</v>
      </c>
      <c r="AO28" s="735">
        <v>0</v>
      </c>
      <c r="AP28" s="734">
        <v>0</v>
      </c>
      <c r="AQ28" s="735">
        <v>0</v>
      </c>
      <c r="AR28" s="734">
        <v>0</v>
      </c>
      <c r="AS28" s="735">
        <v>0</v>
      </c>
      <c r="AT28" s="734">
        <v>0</v>
      </c>
      <c r="AU28" s="735">
        <v>0</v>
      </c>
      <c r="AV28" s="734">
        <v>0</v>
      </c>
      <c r="AW28" s="735">
        <v>0</v>
      </c>
      <c r="AX28" s="734">
        <v>0</v>
      </c>
      <c r="AY28" s="735">
        <v>0</v>
      </c>
      <c r="AZ28" s="734">
        <v>0</v>
      </c>
      <c r="BA28" s="735">
        <v>0</v>
      </c>
      <c r="BB28" s="734">
        <v>0</v>
      </c>
      <c r="BC28" s="735">
        <v>0</v>
      </c>
      <c r="BD28" s="734">
        <v>0</v>
      </c>
      <c r="BE28" s="735">
        <v>0</v>
      </c>
      <c r="BF28" s="734">
        <v>0</v>
      </c>
      <c r="BG28" s="735">
        <v>0</v>
      </c>
      <c r="BH28" s="736">
        <v>0</v>
      </c>
      <c r="BI28" s="692"/>
      <c r="BJ28" s="1096"/>
      <c r="BK28" s="692"/>
      <c r="BL28" s="1082"/>
      <c r="BM28" s="692"/>
      <c r="BN28" s="733">
        <v>0</v>
      </c>
      <c r="BO28" s="734">
        <v>0</v>
      </c>
      <c r="BP28" s="735">
        <v>0</v>
      </c>
      <c r="BQ28" s="734">
        <v>0</v>
      </c>
      <c r="BR28" s="735">
        <v>0</v>
      </c>
      <c r="BS28" s="734">
        <v>0</v>
      </c>
      <c r="BT28" s="735">
        <v>0</v>
      </c>
      <c r="BU28" s="734">
        <v>0</v>
      </c>
      <c r="BV28" s="735">
        <v>0</v>
      </c>
      <c r="BW28" s="734">
        <v>0</v>
      </c>
      <c r="BX28" s="735">
        <v>0</v>
      </c>
      <c r="BY28" s="734">
        <v>0</v>
      </c>
      <c r="BZ28" s="735">
        <v>0</v>
      </c>
      <c r="CA28" s="734">
        <v>0</v>
      </c>
      <c r="CB28" s="735">
        <v>0</v>
      </c>
      <c r="CC28" s="734">
        <v>0</v>
      </c>
      <c r="CD28" s="735">
        <v>0</v>
      </c>
      <c r="CE28" s="734">
        <v>0</v>
      </c>
      <c r="CF28" s="735">
        <v>0</v>
      </c>
      <c r="CG28" s="734">
        <v>0</v>
      </c>
      <c r="CH28" s="735">
        <v>0</v>
      </c>
      <c r="CI28" s="734">
        <v>0</v>
      </c>
      <c r="CJ28" s="735">
        <v>0</v>
      </c>
      <c r="CK28" s="734">
        <v>0</v>
      </c>
      <c r="CL28" s="735">
        <v>0</v>
      </c>
      <c r="CM28" s="736">
        <v>0</v>
      </c>
      <c r="CN28" s="692"/>
      <c r="CO28" s="1084"/>
      <c r="CP28" s="692"/>
      <c r="CQ28" s="733">
        <v>0</v>
      </c>
      <c r="CR28" s="734">
        <v>0</v>
      </c>
      <c r="CS28" s="735">
        <v>0</v>
      </c>
      <c r="CT28" s="734">
        <v>0</v>
      </c>
      <c r="CU28" s="735">
        <v>0</v>
      </c>
      <c r="CV28" s="734">
        <v>0</v>
      </c>
      <c r="CW28" s="735">
        <v>0</v>
      </c>
      <c r="CX28" s="734">
        <v>0</v>
      </c>
      <c r="CY28" s="735">
        <v>0</v>
      </c>
      <c r="CZ28" s="734">
        <v>0</v>
      </c>
      <c r="DA28" s="735">
        <v>0</v>
      </c>
      <c r="DB28" s="734">
        <v>0</v>
      </c>
      <c r="DC28" s="735">
        <v>0</v>
      </c>
      <c r="DD28" s="734">
        <v>0</v>
      </c>
      <c r="DE28" s="735">
        <v>0</v>
      </c>
      <c r="DF28" s="734">
        <v>0</v>
      </c>
      <c r="DG28" s="735">
        <v>0</v>
      </c>
      <c r="DH28" s="734">
        <v>0</v>
      </c>
      <c r="DI28" s="735">
        <v>0</v>
      </c>
      <c r="DJ28" s="734">
        <v>0</v>
      </c>
      <c r="DK28" s="735">
        <v>0</v>
      </c>
      <c r="DL28" s="734">
        <v>0</v>
      </c>
      <c r="DM28" s="735">
        <v>0</v>
      </c>
      <c r="DN28" s="734">
        <v>0</v>
      </c>
      <c r="DO28" s="735">
        <v>0</v>
      </c>
      <c r="DP28" s="736">
        <v>0</v>
      </c>
      <c r="DQ28" s="692"/>
      <c r="DR28" s="1086"/>
      <c r="DS28" s="692"/>
      <c r="DT28" s="1088"/>
    </row>
    <row r="29" spans="2:124" outlineLevel="1">
      <c r="B29" s="723">
        <v>22</v>
      </c>
      <c r="C29" s="741" t="s">
        <v>770</v>
      </c>
      <c r="D29" s="725">
        <v>2015</v>
      </c>
      <c r="F29" s="743">
        <v>0</v>
      </c>
      <c r="G29" s="744">
        <v>0</v>
      </c>
      <c r="H29" s="745">
        <v>0</v>
      </c>
      <c r="I29" s="744">
        <v>0</v>
      </c>
      <c r="J29" s="745">
        <v>0</v>
      </c>
      <c r="K29" s="744">
        <v>0</v>
      </c>
      <c r="L29" s="745">
        <v>0</v>
      </c>
      <c r="M29" s="744">
        <v>0</v>
      </c>
      <c r="N29" s="745">
        <v>0</v>
      </c>
      <c r="O29" s="744">
        <v>0</v>
      </c>
      <c r="P29" s="745">
        <v>0</v>
      </c>
      <c r="Q29" s="744">
        <v>0</v>
      </c>
      <c r="R29" s="745">
        <v>0</v>
      </c>
      <c r="S29" s="744">
        <v>0</v>
      </c>
      <c r="T29" s="745">
        <v>0</v>
      </c>
      <c r="U29" s="744">
        <v>0</v>
      </c>
      <c r="V29" s="745">
        <v>0</v>
      </c>
      <c r="W29" s="744">
        <v>0</v>
      </c>
      <c r="X29" s="745">
        <v>0</v>
      </c>
      <c r="Y29" s="744">
        <v>0</v>
      </c>
      <c r="Z29" s="745">
        <v>0</v>
      </c>
      <c r="AA29" s="744">
        <v>0</v>
      </c>
      <c r="AB29" s="745">
        <v>0</v>
      </c>
      <c r="AC29" s="744">
        <v>0</v>
      </c>
      <c r="AD29" s="745">
        <v>0</v>
      </c>
      <c r="AE29" s="746">
        <v>0</v>
      </c>
      <c r="AF29" s="692"/>
      <c r="AG29" s="1094"/>
      <c r="AH29" s="692"/>
      <c r="AI29" s="743">
        <v>0</v>
      </c>
      <c r="AJ29" s="744">
        <v>0</v>
      </c>
      <c r="AK29" s="745">
        <v>0</v>
      </c>
      <c r="AL29" s="744">
        <v>0</v>
      </c>
      <c r="AM29" s="745">
        <v>0</v>
      </c>
      <c r="AN29" s="744">
        <v>0</v>
      </c>
      <c r="AO29" s="745">
        <v>0</v>
      </c>
      <c r="AP29" s="744">
        <v>0</v>
      </c>
      <c r="AQ29" s="745">
        <v>0</v>
      </c>
      <c r="AR29" s="744">
        <v>0</v>
      </c>
      <c r="AS29" s="745">
        <v>0</v>
      </c>
      <c r="AT29" s="744">
        <v>0</v>
      </c>
      <c r="AU29" s="745">
        <v>0</v>
      </c>
      <c r="AV29" s="744">
        <v>0</v>
      </c>
      <c r="AW29" s="745">
        <v>0</v>
      </c>
      <c r="AX29" s="744">
        <v>0</v>
      </c>
      <c r="AY29" s="745">
        <v>0</v>
      </c>
      <c r="AZ29" s="744">
        <v>0</v>
      </c>
      <c r="BA29" s="745">
        <v>0</v>
      </c>
      <c r="BB29" s="744">
        <v>0</v>
      </c>
      <c r="BC29" s="745">
        <v>0</v>
      </c>
      <c r="BD29" s="744">
        <v>0</v>
      </c>
      <c r="BE29" s="745">
        <v>0</v>
      </c>
      <c r="BF29" s="744">
        <v>0</v>
      </c>
      <c r="BG29" s="745">
        <v>0</v>
      </c>
      <c r="BH29" s="746">
        <v>0</v>
      </c>
      <c r="BI29" s="692"/>
      <c r="BJ29" s="1096"/>
      <c r="BK29" s="692"/>
      <c r="BL29" s="1082"/>
      <c r="BM29" s="692"/>
      <c r="BN29" s="743">
        <v>0</v>
      </c>
      <c r="BO29" s="744">
        <v>0</v>
      </c>
      <c r="BP29" s="745">
        <v>0</v>
      </c>
      <c r="BQ29" s="744">
        <v>0</v>
      </c>
      <c r="BR29" s="745">
        <v>0</v>
      </c>
      <c r="BS29" s="744">
        <v>0</v>
      </c>
      <c r="BT29" s="745">
        <v>0</v>
      </c>
      <c r="BU29" s="744">
        <v>0</v>
      </c>
      <c r="BV29" s="745">
        <v>0</v>
      </c>
      <c r="BW29" s="744">
        <v>0</v>
      </c>
      <c r="BX29" s="745">
        <v>0</v>
      </c>
      <c r="BY29" s="744">
        <v>0</v>
      </c>
      <c r="BZ29" s="745">
        <v>0</v>
      </c>
      <c r="CA29" s="744">
        <v>0</v>
      </c>
      <c r="CB29" s="745">
        <v>0</v>
      </c>
      <c r="CC29" s="744">
        <v>0</v>
      </c>
      <c r="CD29" s="745">
        <v>0</v>
      </c>
      <c r="CE29" s="744">
        <v>0</v>
      </c>
      <c r="CF29" s="745">
        <v>0</v>
      </c>
      <c r="CG29" s="744">
        <v>0</v>
      </c>
      <c r="CH29" s="745">
        <v>0</v>
      </c>
      <c r="CI29" s="744">
        <v>0</v>
      </c>
      <c r="CJ29" s="745">
        <v>0</v>
      </c>
      <c r="CK29" s="744">
        <v>0</v>
      </c>
      <c r="CL29" s="745">
        <v>0</v>
      </c>
      <c r="CM29" s="746">
        <v>0</v>
      </c>
      <c r="CN29" s="692"/>
      <c r="CO29" s="1084"/>
      <c r="CP29" s="692"/>
      <c r="CQ29" s="743">
        <v>0</v>
      </c>
      <c r="CR29" s="744">
        <v>0</v>
      </c>
      <c r="CS29" s="745">
        <v>0</v>
      </c>
      <c r="CT29" s="744">
        <v>0</v>
      </c>
      <c r="CU29" s="745">
        <v>0</v>
      </c>
      <c r="CV29" s="744">
        <v>0</v>
      </c>
      <c r="CW29" s="745">
        <v>0</v>
      </c>
      <c r="CX29" s="744">
        <v>0</v>
      </c>
      <c r="CY29" s="745">
        <v>0</v>
      </c>
      <c r="CZ29" s="744">
        <v>0</v>
      </c>
      <c r="DA29" s="745">
        <v>0</v>
      </c>
      <c r="DB29" s="744">
        <v>0</v>
      </c>
      <c r="DC29" s="745">
        <v>0</v>
      </c>
      <c r="DD29" s="744">
        <v>0</v>
      </c>
      <c r="DE29" s="745">
        <v>0</v>
      </c>
      <c r="DF29" s="744">
        <v>0</v>
      </c>
      <c r="DG29" s="745">
        <v>0</v>
      </c>
      <c r="DH29" s="744">
        <v>0</v>
      </c>
      <c r="DI29" s="745">
        <v>0</v>
      </c>
      <c r="DJ29" s="744">
        <v>0</v>
      </c>
      <c r="DK29" s="745">
        <v>0</v>
      </c>
      <c r="DL29" s="744">
        <v>0</v>
      </c>
      <c r="DM29" s="745">
        <v>0</v>
      </c>
      <c r="DN29" s="744">
        <v>0</v>
      </c>
      <c r="DO29" s="745">
        <v>0</v>
      </c>
      <c r="DP29" s="746">
        <v>0</v>
      </c>
      <c r="DQ29" s="692"/>
      <c r="DR29" s="1086"/>
      <c r="DS29" s="692"/>
      <c r="DT29" s="1088"/>
    </row>
    <row r="30" spans="2:124" outlineLevel="1">
      <c r="B30" s="730">
        <v>23</v>
      </c>
      <c r="C30" s="742" t="s">
        <v>771</v>
      </c>
      <c r="D30" s="732">
        <v>2015</v>
      </c>
      <c r="F30" s="733">
        <v>0</v>
      </c>
      <c r="G30" s="734">
        <v>0</v>
      </c>
      <c r="H30" s="735">
        <v>0</v>
      </c>
      <c r="I30" s="734">
        <v>0</v>
      </c>
      <c r="J30" s="735">
        <v>0</v>
      </c>
      <c r="K30" s="734">
        <v>0</v>
      </c>
      <c r="L30" s="735">
        <v>0</v>
      </c>
      <c r="M30" s="734">
        <v>0</v>
      </c>
      <c r="N30" s="735">
        <v>0</v>
      </c>
      <c r="O30" s="734">
        <v>0</v>
      </c>
      <c r="P30" s="735">
        <v>0</v>
      </c>
      <c r="Q30" s="734">
        <v>0</v>
      </c>
      <c r="R30" s="735">
        <v>0</v>
      </c>
      <c r="S30" s="734">
        <v>0</v>
      </c>
      <c r="T30" s="735">
        <v>0</v>
      </c>
      <c r="U30" s="734">
        <v>0</v>
      </c>
      <c r="V30" s="735">
        <v>0</v>
      </c>
      <c r="W30" s="734">
        <v>0</v>
      </c>
      <c r="X30" s="735">
        <v>0</v>
      </c>
      <c r="Y30" s="734">
        <v>0</v>
      </c>
      <c r="Z30" s="735">
        <v>0</v>
      </c>
      <c r="AA30" s="734">
        <v>0</v>
      </c>
      <c r="AB30" s="735">
        <v>0</v>
      </c>
      <c r="AC30" s="734">
        <v>0</v>
      </c>
      <c r="AD30" s="735">
        <v>0</v>
      </c>
      <c r="AE30" s="736">
        <v>0</v>
      </c>
      <c r="AF30" s="692"/>
      <c r="AG30" s="1094"/>
      <c r="AH30" s="692"/>
      <c r="AI30" s="733">
        <v>0</v>
      </c>
      <c r="AJ30" s="734">
        <v>0</v>
      </c>
      <c r="AK30" s="735">
        <v>0</v>
      </c>
      <c r="AL30" s="734">
        <v>0</v>
      </c>
      <c r="AM30" s="735">
        <v>0</v>
      </c>
      <c r="AN30" s="734">
        <v>0</v>
      </c>
      <c r="AO30" s="735">
        <v>0</v>
      </c>
      <c r="AP30" s="734">
        <v>0</v>
      </c>
      <c r="AQ30" s="735">
        <v>0</v>
      </c>
      <c r="AR30" s="734">
        <v>0</v>
      </c>
      <c r="AS30" s="735">
        <v>0</v>
      </c>
      <c r="AT30" s="734">
        <v>0</v>
      </c>
      <c r="AU30" s="735">
        <v>0</v>
      </c>
      <c r="AV30" s="734">
        <v>0</v>
      </c>
      <c r="AW30" s="735">
        <v>0</v>
      </c>
      <c r="AX30" s="734">
        <v>0</v>
      </c>
      <c r="AY30" s="735">
        <v>0</v>
      </c>
      <c r="AZ30" s="734">
        <v>0</v>
      </c>
      <c r="BA30" s="735">
        <v>0</v>
      </c>
      <c r="BB30" s="734">
        <v>0</v>
      </c>
      <c r="BC30" s="735">
        <v>0</v>
      </c>
      <c r="BD30" s="734">
        <v>0</v>
      </c>
      <c r="BE30" s="735">
        <v>0</v>
      </c>
      <c r="BF30" s="734">
        <v>0</v>
      </c>
      <c r="BG30" s="735">
        <v>0</v>
      </c>
      <c r="BH30" s="736">
        <v>0</v>
      </c>
      <c r="BI30" s="692"/>
      <c r="BJ30" s="1096"/>
      <c r="BK30" s="692"/>
      <c r="BL30" s="1082"/>
      <c r="BM30" s="692"/>
      <c r="BN30" s="733">
        <v>0</v>
      </c>
      <c r="BO30" s="734">
        <v>0</v>
      </c>
      <c r="BP30" s="735">
        <v>0</v>
      </c>
      <c r="BQ30" s="734">
        <v>0</v>
      </c>
      <c r="BR30" s="735">
        <v>0</v>
      </c>
      <c r="BS30" s="734">
        <v>0</v>
      </c>
      <c r="BT30" s="735">
        <v>0</v>
      </c>
      <c r="BU30" s="734">
        <v>0</v>
      </c>
      <c r="BV30" s="735">
        <v>0</v>
      </c>
      <c r="BW30" s="734">
        <v>0</v>
      </c>
      <c r="BX30" s="735">
        <v>0</v>
      </c>
      <c r="BY30" s="734">
        <v>0</v>
      </c>
      <c r="BZ30" s="735">
        <v>0</v>
      </c>
      <c r="CA30" s="734">
        <v>0</v>
      </c>
      <c r="CB30" s="735">
        <v>0</v>
      </c>
      <c r="CC30" s="734">
        <v>0</v>
      </c>
      <c r="CD30" s="735">
        <v>0</v>
      </c>
      <c r="CE30" s="734">
        <v>0</v>
      </c>
      <c r="CF30" s="735">
        <v>0</v>
      </c>
      <c r="CG30" s="734">
        <v>0</v>
      </c>
      <c r="CH30" s="735">
        <v>0</v>
      </c>
      <c r="CI30" s="734">
        <v>0</v>
      </c>
      <c r="CJ30" s="735">
        <v>0</v>
      </c>
      <c r="CK30" s="734">
        <v>0</v>
      </c>
      <c r="CL30" s="735">
        <v>0</v>
      </c>
      <c r="CM30" s="736">
        <v>0</v>
      </c>
      <c r="CN30" s="692"/>
      <c r="CO30" s="1084"/>
      <c r="CP30" s="692"/>
      <c r="CQ30" s="733">
        <v>0</v>
      </c>
      <c r="CR30" s="734">
        <v>0</v>
      </c>
      <c r="CS30" s="735">
        <v>0</v>
      </c>
      <c r="CT30" s="734">
        <v>0</v>
      </c>
      <c r="CU30" s="735">
        <v>0</v>
      </c>
      <c r="CV30" s="734">
        <v>0</v>
      </c>
      <c r="CW30" s="735">
        <v>0</v>
      </c>
      <c r="CX30" s="734">
        <v>0</v>
      </c>
      <c r="CY30" s="735">
        <v>0</v>
      </c>
      <c r="CZ30" s="734">
        <v>0</v>
      </c>
      <c r="DA30" s="735">
        <v>0</v>
      </c>
      <c r="DB30" s="734">
        <v>0</v>
      </c>
      <c r="DC30" s="735">
        <v>0</v>
      </c>
      <c r="DD30" s="734">
        <v>0</v>
      </c>
      <c r="DE30" s="735">
        <v>0</v>
      </c>
      <c r="DF30" s="734">
        <v>0</v>
      </c>
      <c r="DG30" s="735">
        <v>0</v>
      </c>
      <c r="DH30" s="734">
        <v>0</v>
      </c>
      <c r="DI30" s="735">
        <v>0</v>
      </c>
      <c r="DJ30" s="734">
        <v>0</v>
      </c>
      <c r="DK30" s="735">
        <v>0</v>
      </c>
      <c r="DL30" s="734">
        <v>0</v>
      </c>
      <c r="DM30" s="735">
        <v>0</v>
      </c>
      <c r="DN30" s="734">
        <v>0</v>
      </c>
      <c r="DO30" s="735">
        <v>0</v>
      </c>
      <c r="DP30" s="736">
        <v>0</v>
      </c>
      <c r="DQ30" s="692"/>
      <c r="DR30" s="1086"/>
      <c r="DS30" s="692"/>
      <c r="DT30" s="1088"/>
    </row>
    <row r="31" spans="2:124" outlineLevel="1">
      <c r="B31" s="723">
        <v>24</v>
      </c>
      <c r="C31" s="741" t="s">
        <v>128</v>
      </c>
      <c r="D31" s="725">
        <v>2015</v>
      </c>
      <c r="F31" s="743">
        <v>0</v>
      </c>
      <c r="G31" s="744">
        <v>0</v>
      </c>
      <c r="H31" s="745">
        <v>0</v>
      </c>
      <c r="I31" s="744">
        <v>0</v>
      </c>
      <c r="J31" s="745">
        <v>0</v>
      </c>
      <c r="K31" s="744">
        <v>0</v>
      </c>
      <c r="L31" s="745">
        <v>0</v>
      </c>
      <c r="M31" s="744">
        <v>0</v>
      </c>
      <c r="N31" s="745">
        <v>0</v>
      </c>
      <c r="O31" s="744">
        <v>0</v>
      </c>
      <c r="P31" s="745">
        <v>0</v>
      </c>
      <c r="Q31" s="744">
        <v>0</v>
      </c>
      <c r="R31" s="745">
        <v>0</v>
      </c>
      <c r="S31" s="744">
        <v>0</v>
      </c>
      <c r="T31" s="745">
        <v>0</v>
      </c>
      <c r="U31" s="744">
        <v>0</v>
      </c>
      <c r="V31" s="745">
        <v>0</v>
      </c>
      <c r="W31" s="744">
        <v>0</v>
      </c>
      <c r="X31" s="745">
        <v>0</v>
      </c>
      <c r="Y31" s="744">
        <v>0</v>
      </c>
      <c r="Z31" s="745">
        <v>0</v>
      </c>
      <c r="AA31" s="744">
        <v>0</v>
      </c>
      <c r="AB31" s="745">
        <v>0</v>
      </c>
      <c r="AC31" s="744">
        <v>0</v>
      </c>
      <c r="AD31" s="745">
        <v>0</v>
      </c>
      <c r="AE31" s="746">
        <v>0</v>
      </c>
      <c r="AF31" s="692"/>
      <c r="AG31" s="1094"/>
      <c r="AH31" s="692"/>
      <c r="AI31" s="743">
        <v>0</v>
      </c>
      <c r="AJ31" s="744">
        <v>0</v>
      </c>
      <c r="AK31" s="745">
        <v>0</v>
      </c>
      <c r="AL31" s="744">
        <v>0</v>
      </c>
      <c r="AM31" s="745">
        <v>0</v>
      </c>
      <c r="AN31" s="744">
        <v>0</v>
      </c>
      <c r="AO31" s="745">
        <v>0</v>
      </c>
      <c r="AP31" s="744">
        <v>0</v>
      </c>
      <c r="AQ31" s="745">
        <v>0</v>
      </c>
      <c r="AR31" s="744">
        <v>0</v>
      </c>
      <c r="AS31" s="745">
        <v>0</v>
      </c>
      <c r="AT31" s="744">
        <v>0</v>
      </c>
      <c r="AU31" s="745">
        <v>0</v>
      </c>
      <c r="AV31" s="744">
        <v>0</v>
      </c>
      <c r="AW31" s="745">
        <v>0</v>
      </c>
      <c r="AX31" s="744">
        <v>0</v>
      </c>
      <c r="AY31" s="745">
        <v>0</v>
      </c>
      <c r="AZ31" s="744">
        <v>0</v>
      </c>
      <c r="BA31" s="745">
        <v>0</v>
      </c>
      <c r="BB31" s="744">
        <v>0</v>
      </c>
      <c r="BC31" s="745">
        <v>0</v>
      </c>
      <c r="BD31" s="744">
        <v>0</v>
      </c>
      <c r="BE31" s="745">
        <v>0</v>
      </c>
      <c r="BF31" s="744">
        <v>0</v>
      </c>
      <c r="BG31" s="745">
        <v>0</v>
      </c>
      <c r="BH31" s="746">
        <v>0</v>
      </c>
      <c r="BI31" s="692"/>
      <c r="BJ31" s="1096"/>
      <c r="BK31" s="692"/>
      <c r="BL31" s="1082"/>
      <c r="BM31" s="692"/>
      <c r="BN31" s="743">
        <v>0</v>
      </c>
      <c r="BO31" s="744">
        <v>0</v>
      </c>
      <c r="BP31" s="745">
        <v>0</v>
      </c>
      <c r="BQ31" s="744">
        <v>0</v>
      </c>
      <c r="BR31" s="745">
        <v>0</v>
      </c>
      <c r="BS31" s="744">
        <v>0</v>
      </c>
      <c r="BT31" s="745">
        <v>0</v>
      </c>
      <c r="BU31" s="744">
        <v>0</v>
      </c>
      <c r="BV31" s="745">
        <v>0</v>
      </c>
      <c r="BW31" s="744">
        <v>0</v>
      </c>
      <c r="BX31" s="745">
        <v>0</v>
      </c>
      <c r="BY31" s="744">
        <v>0</v>
      </c>
      <c r="BZ31" s="745">
        <v>0</v>
      </c>
      <c r="CA31" s="744">
        <v>0</v>
      </c>
      <c r="CB31" s="745">
        <v>0</v>
      </c>
      <c r="CC31" s="744">
        <v>0</v>
      </c>
      <c r="CD31" s="745">
        <v>0</v>
      </c>
      <c r="CE31" s="744">
        <v>0</v>
      </c>
      <c r="CF31" s="745">
        <v>0</v>
      </c>
      <c r="CG31" s="744">
        <v>0</v>
      </c>
      <c r="CH31" s="745">
        <v>0</v>
      </c>
      <c r="CI31" s="744">
        <v>0</v>
      </c>
      <c r="CJ31" s="745">
        <v>0</v>
      </c>
      <c r="CK31" s="744">
        <v>0</v>
      </c>
      <c r="CL31" s="745">
        <v>0</v>
      </c>
      <c r="CM31" s="746">
        <v>0</v>
      </c>
      <c r="CN31" s="692"/>
      <c r="CO31" s="1084"/>
      <c r="CP31" s="692"/>
      <c r="CQ31" s="743">
        <v>0</v>
      </c>
      <c r="CR31" s="744">
        <v>0</v>
      </c>
      <c r="CS31" s="745">
        <v>0</v>
      </c>
      <c r="CT31" s="744">
        <v>0</v>
      </c>
      <c r="CU31" s="745">
        <v>0</v>
      </c>
      <c r="CV31" s="744">
        <v>0</v>
      </c>
      <c r="CW31" s="745">
        <v>0</v>
      </c>
      <c r="CX31" s="744">
        <v>0</v>
      </c>
      <c r="CY31" s="745">
        <v>0</v>
      </c>
      <c r="CZ31" s="744">
        <v>0</v>
      </c>
      <c r="DA31" s="745">
        <v>0</v>
      </c>
      <c r="DB31" s="744">
        <v>0</v>
      </c>
      <c r="DC31" s="745">
        <v>0</v>
      </c>
      <c r="DD31" s="744">
        <v>0</v>
      </c>
      <c r="DE31" s="745">
        <v>0</v>
      </c>
      <c r="DF31" s="744">
        <v>0</v>
      </c>
      <c r="DG31" s="745">
        <v>0</v>
      </c>
      <c r="DH31" s="744">
        <v>0</v>
      </c>
      <c r="DI31" s="745">
        <v>0</v>
      </c>
      <c r="DJ31" s="744">
        <v>0</v>
      </c>
      <c r="DK31" s="745">
        <v>0</v>
      </c>
      <c r="DL31" s="744">
        <v>0</v>
      </c>
      <c r="DM31" s="745">
        <v>0</v>
      </c>
      <c r="DN31" s="744">
        <v>0</v>
      </c>
      <c r="DO31" s="745">
        <v>0</v>
      </c>
      <c r="DP31" s="746">
        <v>0</v>
      </c>
      <c r="DQ31" s="692"/>
      <c r="DR31" s="1086"/>
      <c r="DS31" s="692"/>
      <c r="DT31" s="1088"/>
    </row>
    <row r="32" spans="2:124" outlineLevel="1">
      <c r="B32" s="773">
        <v>25</v>
      </c>
      <c r="C32" s="774" t="s">
        <v>772</v>
      </c>
      <c r="D32" s="775">
        <v>2015</v>
      </c>
      <c r="F32" s="776">
        <v>0</v>
      </c>
      <c r="G32" s="777">
        <v>0</v>
      </c>
      <c r="H32" s="778">
        <v>0</v>
      </c>
      <c r="I32" s="777">
        <v>0</v>
      </c>
      <c r="J32" s="778">
        <v>0</v>
      </c>
      <c r="K32" s="777">
        <v>0</v>
      </c>
      <c r="L32" s="778">
        <v>0</v>
      </c>
      <c r="M32" s="777">
        <v>0</v>
      </c>
      <c r="N32" s="778">
        <v>0</v>
      </c>
      <c r="O32" s="777">
        <v>0</v>
      </c>
      <c r="P32" s="778">
        <v>0</v>
      </c>
      <c r="Q32" s="777">
        <v>0</v>
      </c>
      <c r="R32" s="778">
        <v>0</v>
      </c>
      <c r="S32" s="777">
        <v>0</v>
      </c>
      <c r="T32" s="778">
        <v>0</v>
      </c>
      <c r="U32" s="777">
        <v>0</v>
      </c>
      <c r="V32" s="778">
        <v>0</v>
      </c>
      <c r="W32" s="777">
        <v>0</v>
      </c>
      <c r="X32" s="778">
        <v>0</v>
      </c>
      <c r="Y32" s="777">
        <v>0</v>
      </c>
      <c r="Z32" s="778">
        <v>0</v>
      </c>
      <c r="AA32" s="777">
        <v>0</v>
      </c>
      <c r="AB32" s="778">
        <v>0</v>
      </c>
      <c r="AC32" s="777">
        <v>0</v>
      </c>
      <c r="AD32" s="778">
        <v>0</v>
      </c>
      <c r="AE32" s="779">
        <v>0</v>
      </c>
      <c r="AF32" s="692"/>
      <c r="AG32" s="1094"/>
      <c r="AH32" s="692"/>
      <c r="AI32" s="776">
        <v>0</v>
      </c>
      <c r="AJ32" s="777">
        <v>0</v>
      </c>
      <c r="AK32" s="778">
        <v>0</v>
      </c>
      <c r="AL32" s="777">
        <v>0</v>
      </c>
      <c r="AM32" s="778">
        <v>0</v>
      </c>
      <c r="AN32" s="777">
        <v>0</v>
      </c>
      <c r="AO32" s="778">
        <v>0</v>
      </c>
      <c r="AP32" s="777">
        <v>0</v>
      </c>
      <c r="AQ32" s="778">
        <v>0</v>
      </c>
      <c r="AR32" s="777">
        <v>0</v>
      </c>
      <c r="AS32" s="778">
        <v>0</v>
      </c>
      <c r="AT32" s="777">
        <v>0</v>
      </c>
      <c r="AU32" s="778">
        <v>0</v>
      </c>
      <c r="AV32" s="777">
        <v>0</v>
      </c>
      <c r="AW32" s="778">
        <v>0</v>
      </c>
      <c r="AX32" s="777">
        <v>0</v>
      </c>
      <c r="AY32" s="778">
        <v>0</v>
      </c>
      <c r="AZ32" s="777">
        <v>0</v>
      </c>
      <c r="BA32" s="778">
        <v>0</v>
      </c>
      <c r="BB32" s="777">
        <v>0</v>
      </c>
      <c r="BC32" s="778">
        <v>0</v>
      </c>
      <c r="BD32" s="777">
        <v>0</v>
      </c>
      <c r="BE32" s="778">
        <v>0</v>
      </c>
      <c r="BF32" s="777">
        <v>0</v>
      </c>
      <c r="BG32" s="778">
        <v>0</v>
      </c>
      <c r="BH32" s="779">
        <v>0</v>
      </c>
      <c r="BI32" s="692"/>
      <c r="BJ32" s="1096"/>
      <c r="BK32" s="692"/>
      <c r="BL32" s="1082"/>
      <c r="BM32" s="692"/>
      <c r="BN32" s="776">
        <v>0</v>
      </c>
      <c r="BO32" s="777">
        <v>0</v>
      </c>
      <c r="BP32" s="778">
        <v>0</v>
      </c>
      <c r="BQ32" s="777">
        <v>0</v>
      </c>
      <c r="BR32" s="778">
        <v>0</v>
      </c>
      <c r="BS32" s="777">
        <v>0</v>
      </c>
      <c r="BT32" s="778">
        <v>0</v>
      </c>
      <c r="BU32" s="777">
        <v>0</v>
      </c>
      <c r="BV32" s="778">
        <v>0</v>
      </c>
      <c r="BW32" s="777">
        <v>0</v>
      </c>
      <c r="BX32" s="778">
        <v>0</v>
      </c>
      <c r="BY32" s="777">
        <v>0</v>
      </c>
      <c r="BZ32" s="778">
        <v>0</v>
      </c>
      <c r="CA32" s="777">
        <v>0</v>
      </c>
      <c r="CB32" s="778">
        <v>0</v>
      </c>
      <c r="CC32" s="777">
        <v>0</v>
      </c>
      <c r="CD32" s="778">
        <v>0</v>
      </c>
      <c r="CE32" s="777">
        <v>0</v>
      </c>
      <c r="CF32" s="778">
        <v>0</v>
      </c>
      <c r="CG32" s="777">
        <v>0</v>
      </c>
      <c r="CH32" s="778">
        <v>0</v>
      </c>
      <c r="CI32" s="777">
        <v>0</v>
      </c>
      <c r="CJ32" s="778">
        <v>0</v>
      </c>
      <c r="CK32" s="777">
        <v>0</v>
      </c>
      <c r="CL32" s="778">
        <v>0</v>
      </c>
      <c r="CM32" s="779">
        <v>0</v>
      </c>
      <c r="CN32" s="692"/>
      <c r="CO32" s="1084"/>
      <c r="CP32" s="692"/>
      <c r="CQ32" s="776">
        <v>0</v>
      </c>
      <c r="CR32" s="777">
        <v>0</v>
      </c>
      <c r="CS32" s="778">
        <v>0</v>
      </c>
      <c r="CT32" s="777">
        <v>0</v>
      </c>
      <c r="CU32" s="778">
        <v>0</v>
      </c>
      <c r="CV32" s="777">
        <v>0</v>
      </c>
      <c r="CW32" s="778">
        <v>0</v>
      </c>
      <c r="CX32" s="777">
        <v>0</v>
      </c>
      <c r="CY32" s="778">
        <v>0</v>
      </c>
      <c r="CZ32" s="777">
        <v>0</v>
      </c>
      <c r="DA32" s="778">
        <v>0</v>
      </c>
      <c r="DB32" s="777">
        <v>0</v>
      </c>
      <c r="DC32" s="778">
        <v>0</v>
      </c>
      <c r="DD32" s="777">
        <v>0</v>
      </c>
      <c r="DE32" s="778">
        <v>0</v>
      </c>
      <c r="DF32" s="777">
        <v>0</v>
      </c>
      <c r="DG32" s="778">
        <v>0</v>
      </c>
      <c r="DH32" s="777">
        <v>0</v>
      </c>
      <c r="DI32" s="778">
        <v>0</v>
      </c>
      <c r="DJ32" s="777">
        <v>0</v>
      </c>
      <c r="DK32" s="778">
        <v>0</v>
      </c>
      <c r="DL32" s="777">
        <v>0</v>
      </c>
      <c r="DM32" s="778">
        <v>0</v>
      </c>
      <c r="DN32" s="777">
        <v>0</v>
      </c>
      <c r="DO32" s="778">
        <v>0</v>
      </c>
      <c r="DP32" s="779">
        <v>0</v>
      </c>
      <c r="DQ32" s="692"/>
      <c r="DR32" s="1086"/>
      <c r="DS32" s="692"/>
      <c r="DT32" s="1088"/>
    </row>
    <row r="33" spans="2:124" outlineLevel="1">
      <c r="B33" s="780">
        <v>26</v>
      </c>
      <c r="C33" s="781" t="s">
        <v>773</v>
      </c>
      <c r="D33" s="782">
        <v>2015</v>
      </c>
      <c r="F33" s="783">
        <v>0</v>
      </c>
      <c r="G33" s="784">
        <v>0</v>
      </c>
      <c r="H33" s="785">
        <v>0</v>
      </c>
      <c r="I33" s="784">
        <v>0</v>
      </c>
      <c r="J33" s="785">
        <v>0</v>
      </c>
      <c r="K33" s="784">
        <v>0</v>
      </c>
      <c r="L33" s="785">
        <v>0</v>
      </c>
      <c r="M33" s="784">
        <v>0</v>
      </c>
      <c r="N33" s="785">
        <v>0</v>
      </c>
      <c r="O33" s="784">
        <v>0</v>
      </c>
      <c r="P33" s="785">
        <v>0</v>
      </c>
      <c r="Q33" s="784">
        <v>0</v>
      </c>
      <c r="R33" s="785">
        <v>0</v>
      </c>
      <c r="S33" s="784">
        <v>0</v>
      </c>
      <c r="T33" s="785">
        <v>0</v>
      </c>
      <c r="U33" s="784">
        <v>0</v>
      </c>
      <c r="V33" s="785">
        <v>0</v>
      </c>
      <c r="W33" s="784">
        <v>0</v>
      </c>
      <c r="X33" s="785">
        <v>0</v>
      </c>
      <c r="Y33" s="784">
        <v>0</v>
      </c>
      <c r="Z33" s="785">
        <v>0</v>
      </c>
      <c r="AA33" s="784">
        <v>0</v>
      </c>
      <c r="AB33" s="785">
        <v>0</v>
      </c>
      <c r="AC33" s="784">
        <v>0</v>
      </c>
      <c r="AD33" s="785">
        <v>0</v>
      </c>
      <c r="AE33" s="786">
        <v>0</v>
      </c>
      <c r="AF33" s="692"/>
      <c r="AG33" s="1094"/>
      <c r="AH33" s="692"/>
      <c r="AI33" s="783">
        <v>0</v>
      </c>
      <c r="AJ33" s="784">
        <v>0</v>
      </c>
      <c r="AK33" s="785">
        <v>0</v>
      </c>
      <c r="AL33" s="784">
        <v>0</v>
      </c>
      <c r="AM33" s="785">
        <v>0</v>
      </c>
      <c r="AN33" s="784">
        <v>0</v>
      </c>
      <c r="AO33" s="785">
        <v>0</v>
      </c>
      <c r="AP33" s="784">
        <v>0</v>
      </c>
      <c r="AQ33" s="785">
        <v>0</v>
      </c>
      <c r="AR33" s="784">
        <v>0</v>
      </c>
      <c r="AS33" s="785">
        <v>0</v>
      </c>
      <c r="AT33" s="784">
        <v>0</v>
      </c>
      <c r="AU33" s="785">
        <v>0</v>
      </c>
      <c r="AV33" s="784">
        <v>0</v>
      </c>
      <c r="AW33" s="785">
        <v>0</v>
      </c>
      <c r="AX33" s="784">
        <v>0</v>
      </c>
      <c r="AY33" s="785">
        <v>0</v>
      </c>
      <c r="AZ33" s="784">
        <v>0</v>
      </c>
      <c r="BA33" s="785">
        <v>0</v>
      </c>
      <c r="BB33" s="784">
        <v>0</v>
      </c>
      <c r="BC33" s="785">
        <v>0</v>
      </c>
      <c r="BD33" s="784">
        <v>0</v>
      </c>
      <c r="BE33" s="785">
        <v>0</v>
      </c>
      <c r="BF33" s="784">
        <v>0</v>
      </c>
      <c r="BG33" s="785">
        <v>0</v>
      </c>
      <c r="BH33" s="786">
        <v>0</v>
      </c>
      <c r="BI33" s="692"/>
      <c r="BJ33" s="1096"/>
      <c r="BK33" s="692"/>
      <c r="BL33" s="1082"/>
      <c r="BM33" s="692"/>
      <c r="BN33" s="783">
        <v>0</v>
      </c>
      <c r="BO33" s="784">
        <v>0</v>
      </c>
      <c r="BP33" s="785">
        <v>0</v>
      </c>
      <c r="BQ33" s="784">
        <v>0</v>
      </c>
      <c r="BR33" s="785">
        <v>0</v>
      </c>
      <c r="BS33" s="784">
        <v>0</v>
      </c>
      <c r="BT33" s="785">
        <v>0</v>
      </c>
      <c r="BU33" s="784">
        <v>0</v>
      </c>
      <c r="BV33" s="785">
        <v>0</v>
      </c>
      <c r="BW33" s="784">
        <v>0</v>
      </c>
      <c r="BX33" s="785">
        <v>0</v>
      </c>
      <c r="BY33" s="784">
        <v>0</v>
      </c>
      <c r="BZ33" s="785">
        <v>0</v>
      </c>
      <c r="CA33" s="784">
        <v>0</v>
      </c>
      <c r="CB33" s="785">
        <v>0</v>
      </c>
      <c r="CC33" s="784">
        <v>0</v>
      </c>
      <c r="CD33" s="785">
        <v>0</v>
      </c>
      <c r="CE33" s="784">
        <v>0</v>
      </c>
      <c r="CF33" s="785">
        <v>0</v>
      </c>
      <c r="CG33" s="784">
        <v>0</v>
      </c>
      <c r="CH33" s="785">
        <v>0</v>
      </c>
      <c r="CI33" s="784">
        <v>0</v>
      </c>
      <c r="CJ33" s="785">
        <v>0</v>
      </c>
      <c r="CK33" s="784">
        <v>0</v>
      </c>
      <c r="CL33" s="785">
        <v>0</v>
      </c>
      <c r="CM33" s="786">
        <v>0</v>
      </c>
      <c r="CN33" s="692"/>
      <c r="CO33" s="1084"/>
      <c r="CP33" s="692"/>
      <c r="CQ33" s="783">
        <v>0</v>
      </c>
      <c r="CR33" s="784">
        <v>0</v>
      </c>
      <c r="CS33" s="785">
        <v>0</v>
      </c>
      <c r="CT33" s="784">
        <v>0</v>
      </c>
      <c r="CU33" s="785">
        <v>0</v>
      </c>
      <c r="CV33" s="784">
        <v>0</v>
      </c>
      <c r="CW33" s="785">
        <v>0</v>
      </c>
      <c r="CX33" s="784">
        <v>0</v>
      </c>
      <c r="CY33" s="785">
        <v>0</v>
      </c>
      <c r="CZ33" s="784">
        <v>0</v>
      </c>
      <c r="DA33" s="785">
        <v>0</v>
      </c>
      <c r="DB33" s="784">
        <v>0</v>
      </c>
      <c r="DC33" s="785">
        <v>0</v>
      </c>
      <c r="DD33" s="784">
        <v>0</v>
      </c>
      <c r="DE33" s="785">
        <v>0</v>
      </c>
      <c r="DF33" s="784">
        <v>0</v>
      </c>
      <c r="DG33" s="785">
        <v>0</v>
      </c>
      <c r="DH33" s="784">
        <v>0</v>
      </c>
      <c r="DI33" s="785">
        <v>0</v>
      </c>
      <c r="DJ33" s="784">
        <v>0</v>
      </c>
      <c r="DK33" s="785">
        <v>0</v>
      </c>
      <c r="DL33" s="784">
        <v>0</v>
      </c>
      <c r="DM33" s="785">
        <v>0</v>
      </c>
      <c r="DN33" s="784">
        <v>0</v>
      </c>
      <c r="DO33" s="785">
        <v>0</v>
      </c>
      <c r="DP33" s="786">
        <v>0</v>
      </c>
      <c r="DQ33" s="692"/>
      <c r="DR33" s="1086"/>
      <c r="DS33" s="692"/>
      <c r="DT33" s="1088"/>
    </row>
    <row r="34" spans="2:124" outlineLevel="1">
      <c r="B34" s="730">
        <v>27</v>
      </c>
      <c r="C34" s="742" t="s">
        <v>774</v>
      </c>
      <c r="D34" s="732">
        <v>2015</v>
      </c>
      <c r="F34" s="733">
        <v>0</v>
      </c>
      <c r="G34" s="734">
        <v>0</v>
      </c>
      <c r="H34" s="735">
        <v>0</v>
      </c>
      <c r="I34" s="734">
        <v>0</v>
      </c>
      <c r="J34" s="735">
        <v>0</v>
      </c>
      <c r="K34" s="734">
        <v>0</v>
      </c>
      <c r="L34" s="735">
        <v>0</v>
      </c>
      <c r="M34" s="734">
        <v>0</v>
      </c>
      <c r="N34" s="735">
        <v>0</v>
      </c>
      <c r="O34" s="734">
        <v>0</v>
      </c>
      <c r="P34" s="735">
        <v>0</v>
      </c>
      <c r="Q34" s="734">
        <v>0</v>
      </c>
      <c r="R34" s="735">
        <v>0</v>
      </c>
      <c r="S34" s="734">
        <v>0</v>
      </c>
      <c r="T34" s="735">
        <v>0</v>
      </c>
      <c r="U34" s="734">
        <v>0</v>
      </c>
      <c r="V34" s="735">
        <v>0</v>
      </c>
      <c r="W34" s="734">
        <v>0</v>
      </c>
      <c r="X34" s="735">
        <v>0</v>
      </c>
      <c r="Y34" s="734">
        <v>0</v>
      </c>
      <c r="Z34" s="735">
        <v>0</v>
      </c>
      <c r="AA34" s="734">
        <v>0</v>
      </c>
      <c r="AB34" s="735">
        <v>0</v>
      </c>
      <c r="AC34" s="734">
        <v>0</v>
      </c>
      <c r="AD34" s="735">
        <v>0</v>
      </c>
      <c r="AE34" s="736">
        <v>0</v>
      </c>
      <c r="AF34" s="692"/>
      <c r="AG34" s="1094"/>
      <c r="AH34" s="692"/>
      <c r="AI34" s="733">
        <v>0</v>
      </c>
      <c r="AJ34" s="734">
        <v>0</v>
      </c>
      <c r="AK34" s="735">
        <v>0</v>
      </c>
      <c r="AL34" s="734">
        <v>0</v>
      </c>
      <c r="AM34" s="735">
        <v>0</v>
      </c>
      <c r="AN34" s="734">
        <v>0</v>
      </c>
      <c r="AO34" s="735">
        <v>0</v>
      </c>
      <c r="AP34" s="734">
        <v>0</v>
      </c>
      <c r="AQ34" s="735">
        <v>0</v>
      </c>
      <c r="AR34" s="734">
        <v>0</v>
      </c>
      <c r="AS34" s="735">
        <v>0</v>
      </c>
      <c r="AT34" s="734">
        <v>0</v>
      </c>
      <c r="AU34" s="735">
        <v>0</v>
      </c>
      <c r="AV34" s="734">
        <v>0</v>
      </c>
      <c r="AW34" s="735">
        <v>0</v>
      </c>
      <c r="AX34" s="734">
        <v>0</v>
      </c>
      <c r="AY34" s="735">
        <v>0</v>
      </c>
      <c r="AZ34" s="734">
        <v>0</v>
      </c>
      <c r="BA34" s="735">
        <v>0</v>
      </c>
      <c r="BB34" s="734">
        <v>0</v>
      </c>
      <c r="BC34" s="735">
        <v>0</v>
      </c>
      <c r="BD34" s="734">
        <v>0</v>
      </c>
      <c r="BE34" s="735">
        <v>0</v>
      </c>
      <c r="BF34" s="734">
        <v>0</v>
      </c>
      <c r="BG34" s="735">
        <v>0</v>
      </c>
      <c r="BH34" s="736">
        <v>0</v>
      </c>
      <c r="BI34" s="692"/>
      <c r="BJ34" s="1096"/>
      <c r="BK34" s="692"/>
      <c r="BL34" s="1082"/>
      <c r="BM34" s="692"/>
      <c r="BN34" s="733">
        <v>0</v>
      </c>
      <c r="BO34" s="734">
        <v>0</v>
      </c>
      <c r="BP34" s="735">
        <v>0</v>
      </c>
      <c r="BQ34" s="734">
        <v>0</v>
      </c>
      <c r="BR34" s="735">
        <v>0</v>
      </c>
      <c r="BS34" s="734">
        <v>0</v>
      </c>
      <c r="BT34" s="735">
        <v>0</v>
      </c>
      <c r="BU34" s="734">
        <v>0</v>
      </c>
      <c r="BV34" s="735">
        <v>0</v>
      </c>
      <c r="BW34" s="734">
        <v>0</v>
      </c>
      <c r="BX34" s="735">
        <v>0</v>
      </c>
      <c r="BY34" s="734">
        <v>0</v>
      </c>
      <c r="BZ34" s="735">
        <v>0</v>
      </c>
      <c r="CA34" s="734">
        <v>0</v>
      </c>
      <c r="CB34" s="735">
        <v>0</v>
      </c>
      <c r="CC34" s="734">
        <v>0</v>
      </c>
      <c r="CD34" s="735">
        <v>0</v>
      </c>
      <c r="CE34" s="734">
        <v>0</v>
      </c>
      <c r="CF34" s="735">
        <v>0</v>
      </c>
      <c r="CG34" s="734">
        <v>0</v>
      </c>
      <c r="CH34" s="735">
        <v>0</v>
      </c>
      <c r="CI34" s="734">
        <v>0</v>
      </c>
      <c r="CJ34" s="735">
        <v>0</v>
      </c>
      <c r="CK34" s="734">
        <v>0</v>
      </c>
      <c r="CL34" s="735">
        <v>0</v>
      </c>
      <c r="CM34" s="736">
        <v>0</v>
      </c>
      <c r="CN34" s="692"/>
      <c r="CO34" s="1084"/>
      <c r="CP34" s="692"/>
      <c r="CQ34" s="733">
        <v>0</v>
      </c>
      <c r="CR34" s="734">
        <v>0</v>
      </c>
      <c r="CS34" s="735">
        <v>0</v>
      </c>
      <c r="CT34" s="734">
        <v>0</v>
      </c>
      <c r="CU34" s="735">
        <v>0</v>
      </c>
      <c r="CV34" s="734">
        <v>0</v>
      </c>
      <c r="CW34" s="735">
        <v>0</v>
      </c>
      <c r="CX34" s="734">
        <v>0</v>
      </c>
      <c r="CY34" s="735">
        <v>0</v>
      </c>
      <c r="CZ34" s="734">
        <v>0</v>
      </c>
      <c r="DA34" s="735">
        <v>0</v>
      </c>
      <c r="DB34" s="734">
        <v>0</v>
      </c>
      <c r="DC34" s="735">
        <v>0</v>
      </c>
      <c r="DD34" s="734">
        <v>0</v>
      </c>
      <c r="DE34" s="735">
        <v>0</v>
      </c>
      <c r="DF34" s="734">
        <v>0</v>
      </c>
      <c r="DG34" s="735">
        <v>0</v>
      </c>
      <c r="DH34" s="734">
        <v>0</v>
      </c>
      <c r="DI34" s="735">
        <v>0</v>
      </c>
      <c r="DJ34" s="734">
        <v>0</v>
      </c>
      <c r="DK34" s="735">
        <v>0</v>
      </c>
      <c r="DL34" s="734">
        <v>0</v>
      </c>
      <c r="DM34" s="735">
        <v>0</v>
      </c>
      <c r="DN34" s="734">
        <v>0</v>
      </c>
      <c r="DO34" s="735">
        <v>0</v>
      </c>
      <c r="DP34" s="736">
        <v>0</v>
      </c>
      <c r="DQ34" s="692"/>
      <c r="DR34" s="1086"/>
      <c r="DS34" s="692"/>
      <c r="DT34" s="1088"/>
    </row>
    <row r="35" spans="2:124" outlineLevel="1">
      <c r="B35" s="723">
        <v>28</v>
      </c>
      <c r="C35" s="741" t="s">
        <v>775</v>
      </c>
      <c r="D35" s="725">
        <v>2015</v>
      </c>
      <c r="F35" s="743">
        <v>0</v>
      </c>
      <c r="G35" s="744">
        <v>0</v>
      </c>
      <c r="H35" s="745">
        <v>0</v>
      </c>
      <c r="I35" s="744">
        <v>0</v>
      </c>
      <c r="J35" s="745">
        <v>0</v>
      </c>
      <c r="K35" s="744">
        <v>0</v>
      </c>
      <c r="L35" s="745">
        <v>0</v>
      </c>
      <c r="M35" s="744">
        <v>0</v>
      </c>
      <c r="N35" s="745">
        <v>0</v>
      </c>
      <c r="O35" s="744">
        <v>0</v>
      </c>
      <c r="P35" s="745">
        <v>0</v>
      </c>
      <c r="Q35" s="744">
        <v>0</v>
      </c>
      <c r="R35" s="745">
        <v>0</v>
      </c>
      <c r="S35" s="744">
        <v>0</v>
      </c>
      <c r="T35" s="745">
        <v>0</v>
      </c>
      <c r="U35" s="744">
        <v>0</v>
      </c>
      <c r="V35" s="745">
        <v>0</v>
      </c>
      <c r="W35" s="744">
        <v>0</v>
      </c>
      <c r="X35" s="745">
        <v>0</v>
      </c>
      <c r="Y35" s="744">
        <v>0</v>
      </c>
      <c r="Z35" s="745">
        <v>0</v>
      </c>
      <c r="AA35" s="744">
        <v>0</v>
      </c>
      <c r="AB35" s="745">
        <v>0</v>
      </c>
      <c r="AC35" s="744">
        <v>0</v>
      </c>
      <c r="AD35" s="745">
        <v>0</v>
      </c>
      <c r="AE35" s="746">
        <v>0</v>
      </c>
      <c r="AF35" s="692"/>
      <c r="AG35" s="1094"/>
      <c r="AH35" s="692"/>
      <c r="AI35" s="743">
        <v>0</v>
      </c>
      <c r="AJ35" s="744">
        <v>0</v>
      </c>
      <c r="AK35" s="745">
        <v>0</v>
      </c>
      <c r="AL35" s="744">
        <v>0</v>
      </c>
      <c r="AM35" s="745">
        <v>0</v>
      </c>
      <c r="AN35" s="744">
        <v>0</v>
      </c>
      <c r="AO35" s="745">
        <v>0</v>
      </c>
      <c r="AP35" s="744">
        <v>0</v>
      </c>
      <c r="AQ35" s="745">
        <v>0</v>
      </c>
      <c r="AR35" s="744">
        <v>0</v>
      </c>
      <c r="AS35" s="745">
        <v>0</v>
      </c>
      <c r="AT35" s="744">
        <v>0</v>
      </c>
      <c r="AU35" s="745">
        <v>0</v>
      </c>
      <c r="AV35" s="744">
        <v>0</v>
      </c>
      <c r="AW35" s="745">
        <v>0</v>
      </c>
      <c r="AX35" s="744">
        <v>0</v>
      </c>
      <c r="AY35" s="745">
        <v>0</v>
      </c>
      <c r="AZ35" s="744">
        <v>0</v>
      </c>
      <c r="BA35" s="745">
        <v>0</v>
      </c>
      <c r="BB35" s="744">
        <v>0</v>
      </c>
      <c r="BC35" s="745">
        <v>0</v>
      </c>
      <c r="BD35" s="744">
        <v>0</v>
      </c>
      <c r="BE35" s="745">
        <v>0</v>
      </c>
      <c r="BF35" s="744">
        <v>0</v>
      </c>
      <c r="BG35" s="745">
        <v>0</v>
      </c>
      <c r="BH35" s="746">
        <v>0</v>
      </c>
      <c r="BI35" s="692"/>
      <c r="BJ35" s="1096"/>
      <c r="BK35" s="692"/>
      <c r="BL35" s="1082"/>
      <c r="BM35" s="692"/>
      <c r="BN35" s="743">
        <v>0</v>
      </c>
      <c r="BO35" s="744">
        <v>0</v>
      </c>
      <c r="BP35" s="745">
        <v>0</v>
      </c>
      <c r="BQ35" s="744">
        <v>0</v>
      </c>
      <c r="BR35" s="745">
        <v>0</v>
      </c>
      <c r="BS35" s="744">
        <v>0</v>
      </c>
      <c r="BT35" s="745">
        <v>0</v>
      </c>
      <c r="BU35" s="744">
        <v>0</v>
      </c>
      <c r="BV35" s="745">
        <v>0</v>
      </c>
      <c r="BW35" s="744">
        <v>0</v>
      </c>
      <c r="BX35" s="745">
        <v>0</v>
      </c>
      <c r="BY35" s="744">
        <v>0</v>
      </c>
      <c r="BZ35" s="745">
        <v>0</v>
      </c>
      <c r="CA35" s="744">
        <v>0</v>
      </c>
      <c r="CB35" s="745">
        <v>0</v>
      </c>
      <c r="CC35" s="744">
        <v>0</v>
      </c>
      <c r="CD35" s="745">
        <v>0</v>
      </c>
      <c r="CE35" s="744">
        <v>0</v>
      </c>
      <c r="CF35" s="745">
        <v>0</v>
      </c>
      <c r="CG35" s="744">
        <v>0</v>
      </c>
      <c r="CH35" s="745">
        <v>0</v>
      </c>
      <c r="CI35" s="744">
        <v>0</v>
      </c>
      <c r="CJ35" s="745">
        <v>0</v>
      </c>
      <c r="CK35" s="744">
        <v>0</v>
      </c>
      <c r="CL35" s="745">
        <v>0</v>
      </c>
      <c r="CM35" s="746">
        <v>0</v>
      </c>
      <c r="CN35" s="692"/>
      <c r="CO35" s="1084"/>
      <c r="CP35" s="692"/>
      <c r="CQ35" s="743">
        <v>0</v>
      </c>
      <c r="CR35" s="744">
        <v>0</v>
      </c>
      <c r="CS35" s="745">
        <v>0</v>
      </c>
      <c r="CT35" s="744">
        <v>0</v>
      </c>
      <c r="CU35" s="745">
        <v>0</v>
      </c>
      <c r="CV35" s="744">
        <v>0</v>
      </c>
      <c r="CW35" s="745">
        <v>0</v>
      </c>
      <c r="CX35" s="744">
        <v>0</v>
      </c>
      <c r="CY35" s="745">
        <v>0</v>
      </c>
      <c r="CZ35" s="744">
        <v>0</v>
      </c>
      <c r="DA35" s="745">
        <v>0</v>
      </c>
      <c r="DB35" s="744">
        <v>0</v>
      </c>
      <c r="DC35" s="745">
        <v>0</v>
      </c>
      <c r="DD35" s="744">
        <v>0</v>
      </c>
      <c r="DE35" s="745">
        <v>0</v>
      </c>
      <c r="DF35" s="744">
        <v>0</v>
      </c>
      <c r="DG35" s="745">
        <v>0</v>
      </c>
      <c r="DH35" s="744">
        <v>0</v>
      </c>
      <c r="DI35" s="745">
        <v>0</v>
      </c>
      <c r="DJ35" s="744">
        <v>0</v>
      </c>
      <c r="DK35" s="745">
        <v>0</v>
      </c>
      <c r="DL35" s="744">
        <v>0</v>
      </c>
      <c r="DM35" s="745">
        <v>0</v>
      </c>
      <c r="DN35" s="744">
        <v>0</v>
      </c>
      <c r="DO35" s="745">
        <v>0</v>
      </c>
      <c r="DP35" s="746">
        <v>0</v>
      </c>
      <c r="DQ35" s="692"/>
      <c r="DR35" s="1086"/>
      <c r="DS35" s="692"/>
      <c r="DT35" s="1088"/>
    </row>
    <row r="36" spans="2:124" outlineLevel="1">
      <c r="B36" s="730">
        <v>29</v>
      </c>
      <c r="C36" s="742" t="s">
        <v>776</v>
      </c>
      <c r="D36" s="732">
        <v>2015</v>
      </c>
      <c r="F36" s="733">
        <v>0</v>
      </c>
      <c r="G36" s="734">
        <v>0</v>
      </c>
      <c r="H36" s="735">
        <v>0</v>
      </c>
      <c r="I36" s="734">
        <v>0</v>
      </c>
      <c r="J36" s="735">
        <v>0</v>
      </c>
      <c r="K36" s="734">
        <v>0</v>
      </c>
      <c r="L36" s="735">
        <v>0</v>
      </c>
      <c r="M36" s="734">
        <v>0</v>
      </c>
      <c r="N36" s="735">
        <v>0</v>
      </c>
      <c r="O36" s="734">
        <v>0</v>
      </c>
      <c r="P36" s="735">
        <v>0</v>
      </c>
      <c r="Q36" s="734">
        <v>0</v>
      </c>
      <c r="R36" s="735">
        <v>0</v>
      </c>
      <c r="S36" s="734">
        <v>0</v>
      </c>
      <c r="T36" s="735">
        <v>0</v>
      </c>
      <c r="U36" s="734">
        <v>0</v>
      </c>
      <c r="V36" s="735">
        <v>0</v>
      </c>
      <c r="W36" s="734">
        <v>0</v>
      </c>
      <c r="X36" s="735">
        <v>0</v>
      </c>
      <c r="Y36" s="734">
        <v>0</v>
      </c>
      <c r="Z36" s="735">
        <v>0</v>
      </c>
      <c r="AA36" s="734">
        <v>0</v>
      </c>
      <c r="AB36" s="735">
        <v>0</v>
      </c>
      <c r="AC36" s="734">
        <v>0</v>
      </c>
      <c r="AD36" s="735">
        <v>0</v>
      </c>
      <c r="AE36" s="736">
        <v>0</v>
      </c>
      <c r="AF36" s="692"/>
      <c r="AG36" s="1094"/>
      <c r="AH36" s="692"/>
      <c r="AI36" s="733">
        <v>0</v>
      </c>
      <c r="AJ36" s="734">
        <v>0</v>
      </c>
      <c r="AK36" s="735">
        <v>0</v>
      </c>
      <c r="AL36" s="734">
        <v>0</v>
      </c>
      <c r="AM36" s="735">
        <v>0</v>
      </c>
      <c r="AN36" s="734">
        <v>0</v>
      </c>
      <c r="AO36" s="735">
        <v>0</v>
      </c>
      <c r="AP36" s="734">
        <v>0</v>
      </c>
      <c r="AQ36" s="735">
        <v>0</v>
      </c>
      <c r="AR36" s="734">
        <v>0</v>
      </c>
      <c r="AS36" s="735">
        <v>0</v>
      </c>
      <c r="AT36" s="734">
        <v>0</v>
      </c>
      <c r="AU36" s="735">
        <v>0</v>
      </c>
      <c r="AV36" s="734">
        <v>0</v>
      </c>
      <c r="AW36" s="735">
        <v>0</v>
      </c>
      <c r="AX36" s="734">
        <v>0</v>
      </c>
      <c r="AY36" s="735">
        <v>0</v>
      </c>
      <c r="AZ36" s="734">
        <v>0</v>
      </c>
      <c r="BA36" s="735">
        <v>0</v>
      </c>
      <c r="BB36" s="734">
        <v>0</v>
      </c>
      <c r="BC36" s="735">
        <v>0</v>
      </c>
      <c r="BD36" s="734">
        <v>0</v>
      </c>
      <c r="BE36" s="735">
        <v>0</v>
      </c>
      <c r="BF36" s="734">
        <v>0</v>
      </c>
      <c r="BG36" s="735">
        <v>0</v>
      </c>
      <c r="BH36" s="736">
        <v>0</v>
      </c>
      <c r="BI36" s="692"/>
      <c r="BJ36" s="1096"/>
      <c r="BK36" s="692"/>
      <c r="BL36" s="1082"/>
      <c r="BM36" s="692"/>
      <c r="BN36" s="733">
        <v>0</v>
      </c>
      <c r="BO36" s="734">
        <v>0</v>
      </c>
      <c r="BP36" s="735">
        <v>0</v>
      </c>
      <c r="BQ36" s="734">
        <v>0</v>
      </c>
      <c r="BR36" s="735">
        <v>0</v>
      </c>
      <c r="BS36" s="734">
        <v>0</v>
      </c>
      <c r="BT36" s="735">
        <v>0</v>
      </c>
      <c r="BU36" s="734">
        <v>0</v>
      </c>
      <c r="BV36" s="735">
        <v>0</v>
      </c>
      <c r="BW36" s="734">
        <v>0</v>
      </c>
      <c r="BX36" s="735">
        <v>0</v>
      </c>
      <c r="BY36" s="734">
        <v>0</v>
      </c>
      <c r="BZ36" s="735">
        <v>0</v>
      </c>
      <c r="CA36" s="734">
        <v>0</v>
      </c>
      <c r="CB36" s="735">
        <v>0</v>
      </c>
      <c r="CC36" s="734">
        <v>0</v>
      </c>
      <c r="CD36" s="735">
        <v>0</v>
      </c>
      <c r="CE36" s="734">
        <v>0</v>
      </c>
      <c r="CF36" s="735">
        <v>0</v>
      </c>
      <c r="CG36" s="734">
        <v>0</v>
      </c>
      <c r="CH36" s="735">
        <v>0</v>
      </c>
      <c r="CI36" s="734">
        <v>0</v>
      </c>
      <c r="CJ36" s="735">
        <v>0</v>
      </c>
      <c r="CK36" s="734">
        <v>0</v>
      </c>
      <c r="CL36" s="735">
        <v>0</v>
      </c>
      <c r="CM36" s="736">
        <v>0</v>
      </c>
      <c r="CN36" s="692"/>
      <c r="CO36" s="1084"/>
      <c r="CP36" s="692"/>
      <c r="CQ36" s="733">
        <v>0</v>
      </c>
      <c r="CR36" s="734">
        <v>0</v>
      </c>
      <c r="CS36" s="735">
        <v>0</v>
      </c>
      <c r="CT36" s="734">
        <v>0</v>
      </c>
      <c r="CU36" s="735">
        <v>0</v>
      </c>
      <c r="CV36" s="734">
        <v>0</v>
      </c>
      <c r="CW36" s="735">
        <v>0</v>
      </c>
      <c r="CX36" s="734">
        <v>0</v>
      </c>
      <c r="CY36" s="735">
        <v>0</v>
      </c>
      <c r="CZ36" s="734">
        <v>0</v>
      </c>
      <c r="DA36" s="735">
        <v>0</v>
      </c>
      <c r="DB36" s="734">
        <v>0</v>
      </c>
      <c r="DC36" s="735">
        <v>0</v>
      </c>
      <c r="DD36" s="734">
        <v>0</v>
      </c>
      <c r="DE36" s="735">
        <v>0</v>
      </c>
      <c r="DF36" s="734">
        <v>0</v>
      </c>
      <c r="DG36" s="735">
        <v>0</v>
      </c>
      <c r="DH36" s="734">
        <v>0</v>
      </c>
      <c r="DI36" s="735">
        <v>0</v>
      </c>
      <c r="DJ36" s="734">
        <v>0</v>
      </c>
      <c r="DK36" s="735">
        <v>0</v>
      </c>
      <c r="DL36" s="734">
        <v>0</v>
      </c>
      <c r="DM36" s="735">
        <v>0</v>
      </c>
      <c r="DN36" s="734">
        <v>0</v>
      </c>
      <c r="DO36" s="735">
        <v>0</v>
      </c>
      <c r="DP36" s="736">
        <v>0</v>
      </c>
      <c r="DQ36" s="692"/>
      <c r="DR36" s="1086"/>
      <c r="DS36" s="692"/>
      <c r="DT36" s="1088"/>
    </row>
    <row r="37" spans="2:124" outlineLevel="1">
      <c r="B37" s="723">
        <v>30</v>
      </c>
      <c r="C37" s="741" t="s">
        <v>777</v>
      </c>
      <c r="D37" s="725">
        <v>2015</v>
      </c>
      <c r="F37" s="743">
        <v>0</v>
      </c>
      <c r="G37" s="744">
        <v>0</v>
      </c>
      <c r="H37" s="745">
        <v>0</v>
      </c>
      <c r="I37" s="744">
        <v>0</v>
      </c>
      <c r="J37" s="745">
        <v>0</v>
      </c>
      <c r="K37" s="744">
        <v>0</v>
      </c>
      <c r="L37" s="745">
        <v>0</v>
      </c>
      <c r="M37" s="744">
        <v>0</v>
      </c>
      <c r="N37" s="745">
        <v>0</v>
      </c>
      <c r="O37" s="744">
        <v>0</v>
      </c>
      <c r="P37" s="745">
        <v>0</v>
      </c>
      <c r="Q37" s="744">
        <v>0</v>
      </c>
      <c r="R37" s="745">
        <v>0</v>
      </c>
      <c r="S37" s="744">
        <v>0</v>
      </c>
      <c r="T37" s="745">
        <v>0</v>
      </c>
      <c r="U37" s="744">
        <v>0</v>
      </c>
      <c r="V37" s="745">
        <v>0</v>
      </c>
      <c r="W37" s="744">
        <v>0</v>
      </c>
      <c r="X37" s="745">
        <v>0</v>
      </c>
      <c r="Y37" s="744">
        <v>0</v>
      </c>
      <c r="Z37" s="745">
        <v>0</v>
      </c>
      <c r="AA37" s="744">
        <v>0</v>
      </c>
      <c r="AB37" s="745">
        <v>0</v>
      </c>
      <c r="AC37" s="744">
        <v>0</v>
      </c>
      <c r="AD37" s="745">
        <v>0</v>
      </c>
      <c r="AE37" s="746">
        <v>0</v>
      </c>
      <c r="AF37" s="692"/>
      <c r="AG37" s="1094"/>
      <c r="AH37" s="692"/>
      <c r="AI37" s="743">
        <v>0</v>
      </c>
      <c r="AJ37" s="744">
        <v>0</v>
      </c>
      <c r="AK37" s="745">
        <v>0</v>
      </c>
      <c r="AL37" s="744">
        <v>0</v>
      </c>
      <c r="AM37" s="745">
        <v>0</v>
      </c>
      <c r="AN37" s="744">
        <v>0</v>
      </c>
      <c r="AO37" s="745">
        <v>0</v>
      </c>
      <c r="AP37" s="744">
        <v>0</v>
      </c>
      <c r="AQ37" s="745">
        <v>0</v>
      </c>
      <c r="AR37" s="744">
        <v>0</v>
      </c>
      <c r="AS37" s="745">
        <v>0</v>
      </c>
      <c r="AT37" s="744">
        <v>0</v>
      </c>
      <c r="AU37" s="745">
        <v>0</v>
      </c>
      <c r="AV37" s="744">
        <v>0</v>
      </c>
      <c r="AW37" s="745">
        <v>0</v>
      </c>
      <c r="AX37" s="744">
        <v>0</v>
      </c>
      <c r="AY37" s="745">
        <v>0</v>
      </c>
      <c r="AZ37" s="744">
        <v>0</v>
      </c>
      <c r="BA37" s="745">
        <v>0</v>
      </c>
      <c r="BB37" s="744">
        <v>0</v>
      </c>
      <c r="BC37" s="745">
        <v>0</v>
      </c>
      <c r="BD37" s="744">
        <v>0</v>
      </c>
      <c r="BE37" s="745">
        <v>0</v>
      </c>
      <c r="BF37" s="744">
        <v>0</v>
      </c>
      <c r="BG37" s="745">
        <v>0</v>
      </c>
      <c r="BH37" s="746">
        <v>0</v>
      </c>
      <c r="BI37" s="692"/>
      <c r="BJ37" s="1096"/>
      <c r="BK37" s="692"/>
      <c r="BL37" s="1082"/>
      <c r="BM37" s="692"/>
      <c r="BN37" s="743">
        <v>0</v>
      </c>
      <c r="BO37" s="744">
        <v>0</v>
      </c>
      <c r="BP37" s="745">
        <v>0</v>
      </c>
      <c r="BQ37" s="744">
        <v>0</v>
      </c>
      <c r="BR37" s="745">
        <v>0</v>
      </c>
      <c r="BS37" s="744">
        <v>0</v>
      </c>
      <c r="BT37" s="745">
        <v>0</v>
      </c>
      <c r="BU37" s="744">
        <v>0</v>
      </c>
      <c r="BV37" s="745">
        <v>0</v>
      </c>
      <c r="BW37" s="744">
        <v>0</v>
      </c>
      <c r="BX37" s="745">
        <v>0</v>
      </c>
      <c r="BY37" s="744">
        <v>0</v>
      </c>
      <c r="BZ37" s="745">
        <v>0</v>
      </c>
      <c r="CA37" s="744">
        <v>0</v>
      </c>
      <c r="CB37" s="745">
        <v>0</v>
      </c>
      <c r="CC37" s="744">
        <v>0</v>
      </c>
      <c r="CD37" s="745">
        <v>0</v>
      </c>
      <c r="CE37" s="744">
        <v>0</v>
      </c>
      <c r="CF37" s="745">
        <v>0</v>
      </c>
      <c r="CG37" s="744">
        <v>0</v>
      </c>
      <c r="CH37" s="745">
        <v>0</v>
      </c>
      <c r="CI37" s="744">
        <v>0</v>
      </c>
      <c r="CJ37" s="745">
        <v>0</v>
      </c>
      <c r="CK37" s="744">
        <v>0</v>
      </c>
      <c r="CL37" s="745">
        <v>0</v>
      </c>
      <c r="CM37" s="746">
        <v>0</v>
      </c>
      <c r="CN37" s="692"/>
      <c r="CO37" s="1084"/>
      <c r="CP37" s="692"/>
      <c r="CQ37" s="743">
        <v>0</v>
      </c>
      <c r="CR37" s="744">
        <v>0</v>
      </c>
      <c r="CS37" s="745">
        <v>0</v>
      </c>
      <c r="CT37" s="744">
        <v>0</v>
      </c>
      <c r="CU37" s="745">
        <v>0</v>
      </c>
      <c r="CV37" s="744">
        <v>0</v>
      </c>
      <c r="CW37" s="745">
        <v>0</v>
      </c>
      <c r="CX37" s="744">
        <v>0</v>
      </c>
      <c r="CY37" s="745">
        <v>0</v>
      </c>
      <c r="CZ37" s="744">
        <v>0</v>
      </c>
      <c r="DA37" s="745">
        <v>0</v>
      </c>
      <c r="DB37" s="744">
        <v>0</v>
      </c>
      <c r="DC37" s="745">
        <v>0</v>
      </c>
      <c r="DD37" s="744">
        <v>0</v>
      </c>
      <c r="DE37" s="745">
        <v>0</v>
      </c>
      <c r="DF37" s="744">
        <v>0</v>
      </c>
      <c r="DG37" s="745">
        <v>0</v>
      </c>
      <c r="DH37" s="744">
        <v>0</v>
      </c>
      <c r="DI37" s="745">
        <v>0</v>
      </c>
      <c r="DJ37" s="744">
        <v>0</v>
      </c>
      <c r="DK37" s="745">
        <v>0</v>
      </c>
      <c r="DL37" s="744">
        <v>0</v>
      </c>
      <c r="DM37" s="745">
        <v>0</v>
      </c>
      <c r="DN37" s="744">
        <v>0</v>
      </c>
      <c r="DO37" s="745">
        <v>0</v>
      </c>
      <c r="DP37" s="746">
        <v>0</v>
      </c>
      <c r="DQ37" s="692"/>
      <c r="DR37" s="1086"/>
      <c r="DS37" s="692"/>
      <c r="DT37" s="1088"/>
    </row>
    <row r="38" spans="2:124" outlineLevel="1">
      <c r="B38" s="730">
        <v>31</v>
      </c>
      <c r="C38" s="742" t="s">
        <v>778</v>
      </c>
      <c r="D38" s="732">
        <v>2015</v>
      </c>
      <c r="F38" s="733">
        <v>0</v>
      </c>
      <c r="G38" s="734">
        <v>0</v>
      </c>
      <c r="H38" s="735">
        <v>0</v>
      </c>
      <c r="I38" s="734">
        <v>0</v>
      </c>
      <c r="J38" s="735">
        <v>0</v>
      </c>
      <c r="K38" s="734">
        <v>0</v>
      </c>
      <c r="L38" s="735">
        <v>0</v>
      </c>
      <c r="M38" s="734">
        <v>0</v>
      </c>
      <c r="N38" s="735">
        <v>0</v>
      </c>
      <c r="O38" s="734">
        <v>0</v>
      </c>
      <c r="P38" s="735">
        <v>0</v>
      </c>
      <c r="Q38" s="734">
        <v>0</v>
      </c>
      <c r="R38" s="735">
        <v>0</v>
      </c>
      <c r="S38" s="734">
        <v>0</v>
      </c>
      <c r="T38" s="735">
        <v>0</v>
      </c>
      <c r="U38" s="734">
        <v>0</v>
      </c>
      <c r="V38" s="735">
        <v>0</v>
      </c>
      <c r="W38" s="734">
        <v>0</v>
      </c>
      <c r="X38" s="735">
        <v>0</v>
      </c>
      <c r="Y38" s="734">
        <v>0</v>
      </c>
      <c r="Z38" s="735">
        <v>0</v>
      </c>
      <c r="AA38" s="734">
        <v>0</v>
      </c>
      <c r="AB38" s="735">
        <v>0</v>
      </c>
      <c r="AC38" s="734">
        <v>0</v>
      </c>
      <c r="AD38" s="735">
        <v>0</v>
      </c>
      <c r="AE38" s="736">
        <v>0</v>
      </c>
      <c r="AF38" s="692"/>
      <c r="AG38" s="1094"/>
      <c r="AH38" s="692"/>
      <c r="AI38" s="733">
        <v>0</v>
      </c>
      <c r="AJ38" s="734">
        <v>0</v>
      </c>
      <c r="AK38" s="735">
        <v>0</v>
      </c>
      <c r="AL38" s="734">
        <v>0</v>
      </c>
      <c r="AM38" s="735">
        <v>0</v>
      </c>
      <c r="AN38" s="734">
        <v>0</v>
      </c>
      <c r="AO38" s="735">
        <v>0</v>
      </c>
      <c r="AP38" s="734">
        <v>0</v>
      </c>
      <c r="AQ38" s="735">
        <v>0</v>
      </c>
      <c r="AR38" s="734">
        <v>0</v>
      </c>
      <c r="AS38" s="735">
        <v>0</v>
      </c>
      <c r="AT38" s="734">
        <v>0</v>
      </c>
      <c r="AU38" s="735">
        <v>0</v>
      </c>
      <c r="AV38" s="734">
        <v>0</v>
      </c>
      <c r="AW38" s="735">
        <v>0</v>
      </c>
      <c r="AX38" s="734">
        <v>0</v>
      </c>
      <c r="AY38" s="735">
        <v>0</v>
      </c>
      <c r="AZ38" s="734">
        <v>0</v>
      </c>
      <c r="BA38" s="735">
        <v>0</v>
      </c>
      <c r="BB38" s="734">
        <v>0</v>
      </c>
      <c r="BC38" s="735">
        <v>0</v>
      </c>
      <c r="BD38" s="734">
        <v>0</v>
      </c>
      <c r="BE38" s="735">
        <v>0</v>
      </c>
      <c r="BF38" s="734">
        <v>0</v>
      </c>
      <c r="BG38" s="735">
        <v>0</v>
      </c>
      <c r="BH38" s="736">
        <v>0</v>
      </c>
      <c r="BI38" s="692"/>
      <c r="BJ38" s="1096"/>
      <c r="BK38" s="692"/>
      <c r="BL38" s="1082"/>
      <c r="BM38" s="692"/>
      <c r="BN38" s="733">
        <v>0</v>
      </c>
      <c r="BO38" s="734">
        <v>0</v>
      </c>
      <c r="BP38" s="735">
        <v>0</v>
      </c>
      <c r="BQ38" s="734">
        <v>0</v>
      </c>
      <c r="BR38" s="735">
        <v>0</v>
      </c>
      <c r="BS38" s="734">
        <v>0</v>
      </c>
      <c r="BT38" s="735">
        <v>0</v>
      </c>
      <c r="BU38" s="734">
        <v>0</v>
      </c>
      <c r="BV38" s="735">
        <v>0</v>
      </c>
      <c r="BW38" s="734">
        <v>0</v>
      </c>
      <c r="BX38" s="735">
        <v>0</v>
      </c>
      <c r="BY38" s="734">
        <v>0</v>
      </c>
      <c r="BZ38" s="735">
        <v>0</v>
      </c>
      <c r="CA38" s="734">
        <v>0</v>
      </c>
      <c r="CB38" s="735">
        <v>0</v>
      </c>
      <c r="CC38" s="734">
        <v>0</v>
      </c>
      <c r="CD38" s="735">
        <v>0</v>
      </c>
      <c r="CE38" s="734">
        <v>0</v>
      </c>
      <c r="CF38" s="735">
        <v>0</v>
      </c>
      <c r="CG38" s="734">
        <v>0</v>
      </c>
      <c r="CH38" s="735">
        <v>0</v>
      </c>
      <c r="CI38" s="734">
        <v>0</v>
      </c>
      <c r="CJ38" s="735">
        <v>0</v>
      </c>
      <c r="CK38" s="734">
        <v>0</v>
      </c>
      <c r="CL38" s="735">
        <v>0</v>
      </c>
      <c r="CM38" s="736">
        <v>0</v>
      </c>
      <c r="CN38" s="692"/>
      <c r="CO38" s="1084"/>
      <c r="CP38" s="692"/>
      <c r="CQ38" s="733">
        <v>0</v>
      </c>
      <c r="CR38" s="734">
        <v>0</v>
      </c>
      <c r="CS38" s="735">
        <v>0</v>
      </c>
      <c r="CT38" s="734">
        <v>0</v>
      </c>
      <c r="CU38" s="735">
        <v>0</v>
      </c>
      <c r="CV38" s="734">
        <v>0</v>
      </c>
      <c r="CW38" s="735">
        <v>0</v>
      </c>
      <c r="CX38" s="734">
        <v>0</v>
      </c>
      <c r="CY38" s="735">
        <v>0</v>
      </c>
      <c r="CZ38" s="734">
        <v>0</v>
      </c>
      <c r="DA38" s="735">
        <v>0</v>
      </c>
      <c r="DB38" s="734">
        <v>0</v>
      </c>
      <c r="DC38" s="735">
        <v>0</v>
      </c>
      <c r="DD38" s="734">
        <v>0</v>
      </c>
      <c r="DE38" s="735">
        <v>0</v>
      </c>
      <c r="DF38" s="734">
        <v>0</v>
      </c>
      <c r="DG38" s="735">
        <v>0</v>
      </c>
      <c r="DH38" s="734">
        <v>0</v>
      </c>
      <c r="DI38" s="735">
        <v>0</v>
      </c>
      <c r="DJ38" s="734">
        <v>0</v>
      </c>
      <c r="DK38" s="735">
        <v>0</v>
      </c>
      <c r="DL38" s="734">
        <v>0</v>
      </c>
      <c r="DM38" s="735">
        <v>0</v>
      </c>
      <c r="DN38" s="734">
        <v>0</v>
      </c>
      <c r="DO38" s="735">
        <v>0</v>
      </c>
      <c r="DP38" s="736">
        <v>0</v>
      </c>
      <c r="DQ38" s="692"/>
      <c r="DR38" s="1086"/>
      <c r="DS38" s="692"/>
      <c r="DT38" s="1088"/>
    </row>
    <row r="39" spans="2:124" outlineLevel="1">
      <c r="B39" s="723">
        <v>32</v>
      </c>
      <c r="C39" s="741" t="s">
        <v>779</v>
      </c>
      <c r="D39" s="725">
        <v>2015</v>
      </c>
      <c r="F39" s="743">
        <v>0</v>
      </c>
      <c r="G39" s="744">
        <v>0</v>
      </c>
      <c r="H39" s="745">
        <v>0</v>
      </c>
      <c r="I39" s="744">
        <v>0</v>
      </c>
      <c r="J39" s="745">
        <v>0</v>
      </c>
      <c r="K39" s="744">
        <v>0</v>
      </c>
      <c r="L39" s="745">
        <v>0</v>
      </c>
      <c r="M39" s="744">
        <v>0</v>
      </c>
      <c r="N39" s="745">
        <v>0</v>
      </c>
      <c r="O39" s="744">
        <v>0</v>
      </c>
      <c r="P39" s="745">
        <v>0</v>
      </c>
      <c r="Q39" s="744">
        <v>0</v>
      </c>
      <c r="R39" s="745">
        <v>0</v>
      </c>
      <c r="S39" s="744">
        <v>0</v>
      </c>
      <c r="T39" s="745">
        <v>0</v>
      </c>
      <c r="U39" s="744">
        <v>0</v>
      </c>
      <c r="V39" s="745">
        <v>0</v>
      </c>
      <c r="W39" s="744">
        <v>0</v>
      </c>
      <c r="X39" s="745">
        <v>0</v>
      </c>
      <c r="Y39" s="744">
        <v>0</v>
      </c>
      <c r="Z39" s="745">
        <v>0</v>
      </c>
      <c r="AA39" s="744">
        <v>0</v>
      </c>
      <c r="AB39" s="745">
        <v>0</v>
      </c>
      <c r="AC39" s="744">
        <v>0</v>
      </c>
      <c r="AD39" s="745">
        <v>0</v>
      </c>
      <c r="AE39" s="746">
        <v>0</v>
      </c>
      <c r="AF39" s="692"/>
      <c r="AG39" s="1094"/>
      <c r="AH39" s="692"/>
      <c r="AI39" s="743">
        <v>0</v>
      </c>
      <c r="AJ39" s="744">
        <v>0</v>
      </c>
      <c r="AK39" s="745">
        <v>0</v>
      </c>
      <c r="AL39" s="744">
        <v>0</v>
      </c>
      <c r="AM39" s="745">
        <v>0</v>
      </c>
      <c r="AN39" s="744">
        <v>0</v>
      </c>
      <c r="AO39" s="745">
        <v>0</v>
      </c>
      <c r="AP39" s="744">
        <v>0</v>
      </c>
      <c r="AQ39" s="745">
        <v>0</v>
      </c>
      <c r="AR39" s="744">
        <v>0</v>
      </c>
      <c r="AS39" s="745">
        <v>0</v>
      </c>
      <c r="AT39" s="744">
        <v>0</v>
      </c>
      <c r="AU39" s="745">
        <v>0</v>
      </c>
      <c r="AV39" s="744">
        <v>0</v>
      </c>
      <c r="AW39" s="745">
        <v>0</v>
      </c>
      <c r="AX39" s="744">
        <v>0</v>
      </c>
      <c r="AY39" s="745">
        <v>0</v>
      </c>
      <c r="AZ39" s="744">
        <v>0</v>
      </c>
      <c r="BA39" s="745">
        <v>0</v>
      </c>
      <c r="BB39" s="744">
        <v>0</v>
      </c>
      <c r="BC39" s="745">
        <v>0</v>
      </c>
      <c r="BD39" s="744">
        <v>0</v>
      </c>
      <c r="BE39" s="745">
        <v>0</v>
      </c>
      <c r="BF39" s="744">
        <v>0</v>
      </c>
      <c r="BG39" s="745">
        <v>0</v>
      </c>
      <c r="BH39" s="746">
        <v>0</v>
      </c>
      <c r="BI39" s="692"/>
      <c r="BJ39" s="1096"/>
      <c r="BK39" s="692"/>
      <c r="BL39" s="1082"/>
      <c r="BM39" s="692"/>
      <c r="BN39" s="743">
        <v>0</v>
      </c>
      <c r="BO39" s="744">
        <v>0</v>
      </c>
      <c r="BP39" s="745">
        <v>0</v>
      </c>
      <c r="BQ39" s="744">
        <v>0</v>
      </c>
      <c r="BR39" s="745">
        <v>0</v>
      </c>
      <c r="BS39" s="744">
        <v>0</v>
      </c>
      <c r="BT39" s="745">
        <v>0</v>
      </c>
      <c r="BU39" s="744">
        <v>0</v>
      </c>
      <c r="BV39" s="745">
        <v>0</v>
      </c>
      <c r="BW39" s="744">
        <v>0</v>
      </c>
      <c r="BX39" s="745">
        <v>0</v>
      </c>
      <c r="BY39" s="744">
        <v>0</v>
      </c>
      <c r="BZ39" s="745">
        <v>0</v>
      </c>
      <c r="CA39" s="744">
        <v>0</v>
      </c>
      <c r="CB39" s="745">
        <v>0</v>
      </c>
      <c r="CC39" s="744">
        <v>0</v>
      </c>
      <c r="CD39" s="745">
        <v>0</v>
      </c>
      <c r="CE39" s="744">
        <v>0</v>
      </c>
      <c r="CF39" s="745">
        <v>0</v>
      </c>
      <c r="CG39" s="744">
        <v>0</v>
      </c>
      <c r="CH39" s="745">
        <v>0</v>
      </c>
      <c r="CI39" s="744">
        <v>0</v>
      </c>
      <c r="CJ39" s="745">
        <v>0</v>
      </c>
      <c r="CK39" s="744">
        <v>0</v>
      </c>
      <c r="CL39" s="745">
        <v>0</v>
      </c>
      <c r="CM39" s="746">
        <v>0</v>
      </c>
      <c r="CN39" s="692"/>
      <c r="CO39" s="1084"/>
      <c r="CP39" s="692"/>
      <c r="CQ39" s="743">
        <v>0</v>
      </c>
      <c r="CR39" s="744">
        <v>0</v>
      </c>
      <c r="CS39" s="745">
        <v>0</v>
      </c>
      <c r="CT39" s="744">
        <v>0</v>
      </c>
      <c r="CU39" s="745">
        <v>0</v>
      </c>
      <c r="CV39" s="744">
        <v>0</v>
      </c>
      <c r="CW39" s="745">
        <v>0</v>
      </c>
      <c r="CX39" s="744">
        <v>0</v>
      </c>
      <c r="CY39" s="745">
        <v>0</v>
      </c>
      <c r="CZ39" s="744">
        <v>0</v>
      </c>
      <c r="DA39" s="745">
        <v>0</v>
      </c>
      <c r="DB39" s="744">
        <v>0</v>
      </c>
      <c r="DC39" s="745">
        <v>0</v>
      </c>
      <c r="DD39" s="744">
        <v>0</v>
      </c>
      <c r="DE39" s="745">
        <v>0</v>
      </c>
      <c r="DF39" s="744">
        <v>0</v>
      </c>
      <c r="DG39" s="745">
        <v>0</v>
      </c>
      <c r="DH39" s="744">
        <v>0</v>
      </c>
      <c r="DI39" s="745">
        <v>0</v>
      </c>
      <c r="DJ39" s="744">
        <v>0</v>
      </c>
      <c r="DK39" s="745">
        <v>0</v>
      </c>
      <c r="DL39" s="744">
        <v>0</v>
      </c>
      <c r="DM39" s="745">
        <v>0</v>
      </c>
      <c r="DN39" s="744">
        <v>0</v>
      </c>
      <c r="DO39" s="745">
        <v>0</v>
      </c>
      <c r="DP39" s="746">
        <v>0</v>
      </c>
      <c r="DQ39" s="692"/>
      <c r="DR39" s="1086"/>
      <c r="DS39" s="692"/>
      <c r="DT39" s="1088"/>
    </row>
    <row r="40" spans="2:124" outlineLevel="1">
      <c r="B40" s="730">
        <v>33</v>
      </c>
      <c r="C40" s="742" t="s">
        <v>780</v>
      </c>
      <c r="D40" s="732">
        <v>2015</v>
      </c>
      <c r="F40" s="733">
        <v>0</v>
      </c>
      <c r="G40" s="734">
        <v>0</v>
      </c>
      <c r="H40" s="735">
        <v>0</v>
      </c>
      <c r="I40" s="734">
        <v>0</v>
      </c>
      <c r="J40" s="735">
        <v>0</v>
      </c>
      <c r="K40" s="734">
        <v>0</v>
      </c>
      <c r="L40" s="735">
        <v>0</v>
      </c>
      <c r="M40" s="734">
        <v>0</v>
      </c>
      <c r="N40" s="735">
        <v>0</v>
      </c>
      <c r="O40" s="734">
        <v>0</v>
      </c>
      <c r="P40" s="735">
        <v>0</v>
      </c>
      <c r="Q40" s="734">
        <v>0</v>
      </c>
      <c r="R40" s="735">
        <v>0</v>
      </c>
      <c r="S40" s="734">
        <v>0</v>
      </c>
      <c r="T40" s="735">
        <v>0</v>
      </c>
      <c r="U40" s="734">
        <v>0</v>
      </c>
      <c r="V40" s="735">
        <v>0</v>
      </c>
      <c r="W40" s="734">
        <v>0</v>
      </c>
      <c r="X40" s="735">
        <v>0</v>
      </c>
      <c r="Y40" s="734">
        <v>0</v>
      </c>
      <c r="Z40" s="735">
        <v>0</v>
      </c>
      <c r="AA40" s="734">
        <v>0</v>
      </c>
      <c r="AB40" s="735">
        <v>0</v>
      </c>
      <c r="AC40" s="734">
        <v>0</v>
      </c>
      <c r="AD40" s="735">
        <v>0</v>
      </c>
      <c r="AE40" s="736">
        <v>0</v>
      </c>
      <c r="AF40" s="692"/>
      <c r="AG40" s="1094"/>
      <c r="AH40" s="692"/>
      <c r="AI40" s="733">
        <v>0</v>
      </c>
      <c r="AJ40" s="734">
        <v>0</v>
      </c>
      <c r="AK40" s="735">
        <v>0</v>
      </c>
      <c r="AL40" s="734">
        <v>0</v>
      </c>
      <c r="AM40" s="735">
        <v>0</v>
      </c>
      <c r="AN40" s="734">
        <v>0</v>
      </c>
      <c r="AO40" s="735">
        <v>0</v>
      </c>
      <c r="AP40" s="734">
        <v>0</v>
      </c>
      <c r="AQ40" s="735">
        <v>0</v>
      </c>
      <c r="AR40" s="734">
        <v>0</v>
      </c>
      <c r="AS40" s="735">
        <v>0</v>
      </c>
      <c r="AT40" s="734">
        <v>0</v>
      </c>
      <c r="AU40" s="735">
        <v>0</v>
      </c>
      <c r="AV40" s="734">
        <v>0</v>
      </c>
      <c r="AW40" s="735">
        <v>0</v>
      </c>
      <c r="AX40" s="734">
        <v>0</v>
      </c>
      <c r="AY40" s="735">
        <v>0</v>
      </c>
      <c r="AZ40" s="734">
        <v>0</v>
      </c>
      <c r="BA40" s="735">
        <v>0</v>
      </c>
      <c r="BB40" s="734">
        <v>0</v>
      </c>
      <c r="BC40" s="735">
        <v>0</v>
      </c>
      <c r="BD40" s="734">
        <v>0</v>
      </c>
      <c r="BE40" s="735">
        <v>0</v>
      </c>
      <c r="BF40" s="734">
        <v>0</v>
      </c>
      <c r="BG40" s="735">
        <v>0</v>
      </c>
      <c r="BH40" s="736">
        <v>0</v>
      </c>
      <c r="BI40" s="692"/>
      <c r="BJ40" s="1096"/>
      <c r="BK40" s="692"/>
      <c r="BL40" s="1082"/>
      <c r="BM40" s="692"/>
      <c r="BN40" s="733">
        <v>0</v>
      </c>
      <c r="BO40" s="734">
        <v>0</v>
      </c>
      <c r="BP40" s="735">
        <v>0</v>
      </c>
      <c r="BQ40" s="734">
        <v>0</v>
      </c>
      <c r="BR40" s="735">
        <v>0</v>
      </c>
      <c r="BS40" s="734">
        <v>0</v>
      </c>
      <c r="BT40" s="735">
        <v>0</v>
      </c>
      <c r="BU40" s="734">
        <v>0</v>
      </c>
      <c r="BV40" s="735">
        <v>0</v>
      </c>
      <c r="BW40" s="734">
        <v>0</v>
      </c>
      <c r="BX40" s="735">
        <v>0</v>
      </c>
      <c r="BY40" s="734">
        <v>0</v>
      </c>
      <c r="BZ40" s="735">
        <v>0</v>
      </c>
      <c r="CA40" s="734">
        <v>0</v>
      </c>
      <c r="CB40" s="735">
        <v>0</v>
      </c>
      <c r="CC40" s="734">
        <v>0</v>
      </c>
      <c r="CD40" s="735">
        <v>0</v>
      </c>
      <c r="CE40" s="734">
        <v>0</v>
      </c>
      <c r="CF40" s="735">
        <v>0</v>
      </c>
      <c r="CG40" s="734">
        <v>0</v>
      </c>
      <c r="CH40" s="735">
        <v>0</v>
      </c>
      <c r="CI40" s="734">
        <v>0</v>
      </c>
      <c r="CJ40" s="735">
        <v>0</v>
      </c>
      <c r="CK40" s="734">
        <v>0</v>
      </c>
      <c r="CL40" s="735">
        <v>0</v>
      </c>
      <c r="CM40" s="736">
        <v>0</v>
      </c>
      <c r="CN40" s="692"/>
      <c r="CO40" s="1084"/>
      <c r="CP40" s="692"/>
      <c r="CQ40" s="733">
        <v>0</v>
      </c>
      <c r="CR40" s="734">
        <v>0</v>
      </c>
      <c r="CS40" s="735">
        <v>0</v>
      </c>
      <c r="CT40" s="734">
        <v>0</v>
      </c>
      <c r="CU40" s="735">
        <v>0</v>
      </c>
      <c r="CV40" s="734">
        <v>0</v>
      </c>
      <c r="CW40" s="735">
        <v>0</v>
      </c>
      <c r="CX40" s="734">
        <v>0</v>
      </c>
      <c r="CY40" s="735">
        <v>0</v>
      </c>
      <c r="CZ40" s="734">
        <v>0</v>
      </c>
      <c r="DA40" s="735">
        <v>0</v>
      </c>
      <c r="DB40" s="734">
        <v>0</v>
      </c>
      <c r="DC40" s="735">
        <v>0</v>
      </c>
      <c r="DD40" s="734">
        <v>0</v>
      </c>
      <c r="DE40" s="735">
        <v>0</v>
      </c>
      <c r="DF40" s="734">
        <v>0</v>
      </c>
      <c r="DG40" s="735">
        <v>0</v>
      </c>
      <c r="DH40" s="734">
        <v>0</v>
      </c>
      <c r="DI40" s="735">
        <v>0</v>
      </c>
      <c r="DJ40" s="734">
        <v>0</v>
      </c>
      <c r="DK40" s="735">
        <v>0</v>
      </c>
      <c r="DL40" s="734">
        <v>0</v>
      </c>
      <c r="DM40" s="735">
        <v>0</v>
      </c>
      <c r="DN40" s="734">
        <v>0</v>
      </c>
      <c r="DO40" s="735">
        <v>0</v>
      </c>
      <c r="DP40" s="736">
        <v>0</v>
      </c>
      <c r="DQ40" s="692"/>
      <c r="DR40" s="1086"/>
      <c r="DS40" s="692"/>
      <c r="DT40" s="1088"/>
    </row>
    <row r="41" spans="2:124" outlineLevel="1">
      <c r="B41" s="723">
        <v>34</v>
      </c>
      <c r="C41" s="741" t="s">
        <v>781</v>
      </c>
      <c r="D41" s="725">
        <v>2015</v>
      </c>
      <c r="F41" s="743">
        <v>0</v>
      </c>
      <c r="G41" s="744">
        <v>0</v>
      </c>
      <c r="H41" s="745">
        <v>0</v>
      </c>
      <c r="I41" s="744">
        <v>0</v>
      </c>
      <c r="J41" s="745">
        <v>0</v>
      </c>
      <c r="K41" s="744">
        <v>0</v>
      </c>
      <c r="L41" s="745">
        <v>0</v>
      </c>
      <c r="M41" s="744">
        <v>0</v>
      </c>
      <c r="N41" s="745">
        <v>0</v>
      </c>
      <c r="O41" s="744">
        <v>0</v>
      </c>
      <c r="P41" s="745">
        <v>0</v>
      </c>
      <c r="Q41" s="744">
        <v>0</v>
      </c>
      <c r="R41" s="745">
        <v>0</v>
      </c>
      <c r="S41" s="744">
        <v>0</v>
      </c>
      <c r="T41" s="745">
        <v>0</v>
      </c>
      <c r="U41" s="744">
        <v>0</v>
      </c>
      <c r="V41" s="745">
        <v>0</v>
      </c>
      <c r="W41" s="744">
        <v>0</v>
      </c>
      <c r="X41" s="745">
        <v>0</v>
      </c>
      <c r="Y41" s="744">
        <v>0</v>
      </c>
      <c r="Z41" s="745">
        <v>0</v>
      </c>
      <c r="AA41" s="744">
        <v>0</v>
      </c>
      <c r="AB41" s="745">
        <v>0</v>
      </c>
      <c r="AC41" s="744">
        <v>0</v>
      </c>
      <c r="AD41" s="745">
        <v>0</v>
      </c>
      <c r="AE41" s="746">
        <v>0</v>
      </c>
      <c r="AF41" s="692"/>
      <c r="AG41" s="1094"/>
      <c r="AH41" s="692"/>
      <c r="AI41" s="743">
        <v>0</v>
      </c>
      <c r="AJ41" s="744">
        <v>0</v>
      </c>
      <c r="AK41" s="745">
        <v>0</v>
      </c>
      <c r="AL41" s="744">
        <v>0</v>
      </c>
      <c r="AM41" s="745">
        <v>0</v>
      </c>
      <c r="AN41" s="744">
        <v>0</v>
      </c>
      <c r="AO41" s="745">
        <v>0</v>
      </c>
      <c r="AP41" s="744">
        <v>0</v>
      </c>
      <c r="AQ41" s="745">
        <v>0</v>
      </c>
      <c r="AR41" s="744">
        <v>0</v>
      </c>
      <c r="AS41" s="745">
        <v>0</v>
      </c>
      <c r="AT41" s="744">
        <v>0</v>
      </c>
      <c r="AU41" s="745">
        <v>0</v>
      </c>
      <c r="AV41" s="744">
        <v>0</v>
      </c>
      <c r="AW41" s="745">
        <v>0</v>
      </c>
      <c r="AX41" s="744">
        <v>0</v>
      </c>
      <c r="AY41" s="745">
        <v>0</v>
      </c>
      <c r="AZ41" s="744">
        <v>0</v>
      </c>
      <c r="BA41" s="745">
        <v>0</v>
      </c>
      <c r="BB41" s="744">
        <v>0</v>
      </c>
      <c r="BC41" s="745">
        <v>0</v>
      </c>
      <c r="BD41" s="744">
        <v>0</v>
      </c>
      <c r="BE41" s="745">
        <v>0</v>
      </c>
      <c r="BF41" s="744">
        <v>0</v>
      </c>
      <c r="BG41" s="745">
        <v>0</v>
      </c>
      <c r="BH41" s="746">
        <v>0</v>
      </c>
      <c r="BI41" s="692"/>
      <c r="BJ41" s="1096"/>
      <c r="BK41" s="692"/>
      <c r="BL41" s="1082"/>
      <c r="BM41" s="692"/>
      <c r="BN41" s="743">
        <v>0</v>
      </c>
      <c r="BO41" s="744">
        <v>0</v>
      </c>
      <c r="BP41" s="745">
        <v>0</v>
      </c>
      <c r="BQ41" s="744">
        <v>0</v>
      </c>
      <c r="BR41" s="745">
        <v>0</v>
      </c>
      <c r="BS41" s="744">
        <v>0</v>
      </c>
      <c r="BT41" s="745">
        <v>0</v>
      </c>
      <c r="BU41" s="744">
        <v>0</v>
      </c>
      <c r="BV41" s="745">
        <v>0</v>
      </c>
      <c r="BW41" s="744">
        <v>0</v>
      </c>
      <c r="BX41" s="745">
        <v>0</v>
      </c>
      <c r="BY41" s="744">
        <v>0</v>
      </c>
      <c r="BZ41" s="745">
        <v>0</v>
      </c>
      <c r="CA41" s="744">
        <v>0</v>
      </c>
      <c r="CB41" s="745">
        <v>0</v>
      </c>
      <c r="CC41" s="744">
        <v>0</v>
      </c>
      <c r="CD41" s="745">
        <v>0</v>
      </c>
      <c r="CE41" s="744">
        <v>0</v>
      </c>
      <c r="CF41" s="745">
        <v>0</v>
      </c>
      <c r="CG41" s="744">
        <v>0</v>
      </c>
      <c r="CH41" s="745">
        <v>0</v>
      </c>
      <c r="CI41" s="744">
        <v>0</v>
      </c>
      <c r="CJ41" s="745">
        <v>0</v>
      </c>
      <c r="CK41" s="744">
        <v>0</v>
      </c>
      <c r="CL41" s="745">
        <v>0</v>
      </c>
      <c r="CM41" s="746">
        <v>0</v>
      </c>
      <c r="CN41" s="692"/>
      <c r="CO41" s="1084"/>
      <c r="CP41" s="692"/>
      <c r="CQ41" s="743">
        <v>0</v>
      </c>
      <c r="CR41" s="744">
        <v>0</v>
      </c>
      <c r="CS41" s="745">
        <v>0</v>
      </c>
      <c r="CT41" s="744">
        <v>0</v>
      </c>
      <c r="CU41" s="745">
        <v>0</v>
      </c>
      <c r="CV41" s="744">
        <v>0</v>
      </c>
      <c r="CW41" s="745">
        <v>0</v>
      </c>
      <c r="CX41" s="744">
        <v>0</v>
      </c>
      <c r="CY41" s="745">
        <v>0</v>
      </c>
      <c r="CZ41" s="744">
        <v>0</v>
      </c>
      <c r="DA41" s="745">
        <v>0</v>
      </c>
      <c r="DB41" s="744">
        <v>0</v>
      </c>
      <c r="DC41" s="745">
        <v>0</v>
      </c>
      <c r="DD41" s="744">
        <v>0</v>
      </c>
      <c r="DE41" s="745">
        <v>0</v>
      </c>
      <c r="DF41" s="744">
        <v>0</v>
      </c>
      <c r="DG41" s="745">
        <v>0</v>
      </c>
      <c r="DH41" s="744">
        <v>0</v>
      </c>
      <c r="DI41" s="745">
        <v>0</v>
      </c>
      <c r="DJ41" s="744">
        <v>0</v>
      </c>
      <c r="DK41" s="745">
        <v>0</v>
      </c>
      <c r="DL41" s="744">
        <v>0</v>
      </c>
      <c r="DM41" s="745">
        <v>0</v>
      </c>
      <c r="DN41" s="744">
        <v>0</v>
      </c>
      <c r="DO41" s="745">
        <v>0</v>
      </c>
      <c r="DP41" s="746">
        <v>0</v>
      </c>
      <c r="DQ41" s="692"/>
      <c r="DR41" s="1086"/>
      <c r="DS41" s="692"/>
      <c r="DT41" s="1088"/>
    </row>
    <row r="42" spans="2:124" outlineLevel="1">
      <c r="B42" s="730">
        <v>35</v>
      </c>
      <c r="C42" s="742" t="s">
        <v>782</v>
      </c>
      <c r="D42" s="732">
        <v>2015</v>
      </c>
      <c r="F42" s="733">
        <v>0</v>
      </c>
      <c r="G42" s="734">
        <v>0</v>
      </c>
      <c r="H42" s="735">
        <v>0</v>
      </c>
      <c r="I42" s="734">
        <v>0</v>
      </c>
      <c r="J42" s="735">
        <v>0</v>
      </c>
      <c r="K42" s="734">
        <v>0</v>
      </c>
      <c r="L42" s="735">
        <v>0</v>
      </c>
      <c r="M42" s="734">
        <v>0</v>
      </c>
      <c r="N42" s="735">
        <v>0</v>
      </c>
      <c r="O42" s="734">
        <v>0</v>
      </c>
      <c r="P42" s="735">
        <v>0</v>
      </c>
      <c r="Q42" s="734">
        <v>0</v>
      </c>
      <c r="R42" s="735">
        <v>0</v>
      </c>
      <c r="S42" s="734">
        <v>0</v>
      </c>
      <c r="T42" s="735">
        <v>0</v>
      </c>
      <c r="U42" s="734">
        <v>0</v>
      </c>
      <c r="V42" s="735">
        <v>0</v>
      </c>
      <c r="W42" s="734">
        <v>0</v>
      </c>
      <c r="X42" s="735">
        <v>0</v>
      </c>
      <c r="Y42" s="734">
        <v>0</v>
      </c>
      <c r="Z42" s="735">
        <v>0</v>
      </c>
      <c r="AA42" s="734">
        <v>0</v>
      </c>
      <c r="AB42" s="735">
        <v>0</v>
      </c>
      <c r="AC42" s="734">
        <v>0</v>
      </c>
      <c r="AD42" s="735">
        <v>0</v>
      </c>
      <c r="AE42" s="736">
        <v>0</v>
      </c>
      <c r="AF42" s="692"/>
      <c r="AG42" s="1094"/>
      <c r="AH42" s="692"/>
      <c r="AI42" s="733">
        <v>0</v>
      </c>
      <c r="AJ42" s="734">
        <v>0</v>
      </c>
      <c r="AK42" s="735">
        <v>0</v>
      </c>
      <c r="AL42" s="734">
        <v>0</v>
      </c>
      <c r="AM42" s="735">
        <v>0</v>
      </c>
      <c r="AN42" s="734">
        <v>0</v>
      </c>
      <c r="AO42" s="735">
        <v>0</v>
      </c>
      <c r="AP42" s="734">
        <v>0</v>
      </c>
      <c r="AQ42" s="735">
        <v>0</v>
      </c>
      <c r="AR42" s="734">
        <v>0</v>
      </c>
      <c r="AS42" s="735">
        <v>0</v>
      </c>
      <c r="AT42" s="734">
        <v>0</v>
      </c>
      <c r="AU42" s="735">
        <v>0</v>
      </c>
      <c r="AV42" s="734">
        <v>0</v>
      </c>
      <c r="AW42" s="735">
        <v>0</v>
      </c>
      <c r="AX42" s="734">
        <v>0</v>
      </c>
      <c r="AY42" s="735">
        <v>0</v>
      </c>
      <c r="AZ42" s="734">
        <v>0</v>
      </c>
      <c r="BA42" s="735">
        <v>0</v>
      </c>
      <c r="BB42" s="734">
        <v>0</v>
      </c>
      <c r="BC42" s="735">
        <v>0</v>
      </c>
      <c r="BD42" s="734">
        <v>0</v>
      </c>
      <c r="BE42" s="735">
        <v>0</v>
      </c>
      <c r="BF42" s="734">
        <v>0</v>
      </c>
      <c r="BG42" s="735">
        <v>0</v>
      </c>
      <c r="BH42" s="736">
        <v>0</v>
      </c>
      <c r="BI42" s="692"/>
      <c r="BJ42" s="1096"/>
      <c r="BK42" s="692"/>
      <c r="BL42" s="1082"/>
      <c r="BM42" s="692"/>
      <c r="BN42" s="733">
        <v>0</v>
      </c>
      <c r="BO42" s="734">
        <v>0</v>
      </c>
      <c r="BP42" s="735">
        <v>0</v>
      </c>
      <c r="BQ42" s="734">
        <v>0</v>
      </c>
      <c r="BR42" s="735">
        <v>0</v>
      </c>
      <c r="BS42" s="734">
        <v>0</v>
      </c>
      <c r="BT42" s="735">
        <v>0</v>
      </c>
      <c r="BU42" s="734">
        <v>0</v>
      </c>
      <c r="BV42" s="735">
        <v>0</v>
      </c>
      <c r="BW42" s="734">
        <v>0</v>
      </c>
      <c r="BX42" s="735">
        <v>0</v>
      </c>
      <c r="BY42" s="734">
        <v>0</v>
      </c>
      <c r="BZ42" s="735">
        <v>0</v>
      </c>
      <c r="CA42" s="734">
        <v>0</v>
      </c>
      <c r="CB42" s="735">
        <v>0</v>
      </c>
      <c r="CC42" s="734">
        <v>0</v>
      </c>
      <c r="CD42" s="735">
        <v>0</v>
      </c>
      <c r="CE42" s="734">
        <v>0</v>
      </c>
      <c r="CF42" s="735">
        <v>0</v>
      </c>
      <c r="CG42" s="734">
        <v>0</v>
      </c>
      <c r="CH42" s="735">
        <v>0</v>
      </c>
      <c r="CI42" s="734">
        <v>0</v>
      </c>
      <c r="CJ42" s="735">
        <v>0</v>
      </c>
      <c r="CK42" s="734">
        <v>0</v>
      </c>
      <c r="CL42" s="735">
        <v>0</v>
      </c>
      <c r="CM42" s="736">
        <v>0</v>
      </c>
      <c r="CN42" s="692"/>
      <c r="CO42" s="1084"/>
      <c r="CP42" s="692"/>
      <c r="CQ42" s="733">
        <v>0</v>
      </c>
      <c r="CR42" s="734">
        <v>0</v>
      </c>
      <c r="CS42" s="735">
        <v>0</v>
      </c>
      <c r="CT42" s="734">
        <v>0</v>
      </c>
      <c r="CU42" s="735">
        <v>0</v>
      </c>
      <c r="CV42" s="734">
        <v>0</v>
      </c>
      <c r="CW42" s="735">
        <v>0</v>
      </c>
      <c r="CX42" s="734">
        <v>0</v>
      </c>
      <c r="CY42" s="735">
        <v>0</v>
      </c>
      <c r="CZ42" s="734">
        <v>0</v>
      </c>
      <c r="DA42" s="735">
        <v>0</v>
      </c>
      <c r="DB42" s="734">
        <v>0</v>
      </c>
      <c r="DC42" s="735">
        <v>0</v>
      </c>
      <c r="DD42" s="734">
        <v>0</v>
      </c>
      <c r="DE42" s="735">
        <v>0</v>
      </c>
      <c r="DF42" s="734">
        <v>0</v>
      </c>
      <c r="DG42" s="735">
        <v>0</v>
      </c>
      <c r="DH42" s="734">
        <v>0</v>
      </c>
      <c r="DI42" s="735">
        <v>0</v>
      </c>
      <c r="DJ42" s="734">
        <v>0</v>
      </c>
      <c r="DK42" s="735">
        <v>0</v>
      </c>
      <c r="DL42" s="734">
        <v>0</v>
      </c>
      <c r="DM42" s="735">
        <v>0</v>
      </c>
      <c r="DN42" s="734">
        <v>0</v>
      </c>
      <c r="DO42" s="735">
        <v>0</v>
      </c>
      <c r="DP42" s="736">
        <v>0</v>
      </c>
      <c r="DQ42" s="692"/>
      <c r="DR42" s="1086"/>
      <c r="DS42" s="692"/>
      <c r="DT42" s="1088"/>
    </row>
    <row r="43" spans="2:124" outlineLevel="1">
      <c r="B43" s="723">
        <v>36</v>
      </c>
      <c r="C43" s="741" t="s">
        <v>783</v>
      </c>
      <c r="D43" s="725">
        <v>2015</v>
      </c>
      <c r="F43" s="743">
        <v>0</v>
      </c>
      <c r="G43" s="744">
        <v>0</v>
      </c>
      <c r="H43" s="745">
        <v>0</v>
      </c>
      <c r="I43" s="744">
        <v>0</v>
      </c>
      <c r="J43" s="745">
        <v>0</v>
      </c>
      <c r="K43" s="744">
        <v>0</v>
      </c>
      <c r="L43" s="745">
        <v>0</v>
      </c>
      <c r="M43" s="744">
        <v>0</v>
      </c>
      <c r="N43" s="745">
        <v>0</v>
      </c>
      <c r="O43" s="744">
        <v>0</v>
      </c>
      <c r="P43" s="745">
        <v>0</v>
      </c>
      <c r="Q43" s="744">
        <v>0</v>
      </c>
      <c r="R43" s="745">
        <v>0</v>
      </c>
      <c r="S43" s="744">
        <v>0</v>
      </c>
      <c r="T43" s="745">
        <v>0</v>
      </c>
      <c r="U43" s="744">
        <v>0</v>
      </c>
      <c r="V43" s="745">
        <v>0</v>
      </c>
      <c r="W43" s="744">
        <v>0</v>
      </c>
      <c r="X43" s="745">
        <v>0</v>
      </c>
      <c r="Y43" s="744">
        <v>0</v>
      </c>
      <c r="Z43" s="745">
        <v>0</v>
      </c>
      <c r="AA43" s="744">
        <v>0</v>
      </c>
      <c r="AB43" s="745">
        <v>0</v>
      </c>
      <c r="AC43" s="744">
        <v>0</v>
      </c>
      <c r="AD43" s="745">
        <v>0</v>
      </c>
      <c r="AE43" s="746">
        <v>0</v>
      </c>
      <c r="AF43" s="692"/>
      <c r="AG43" s="1094"/>
      <c r="AH43" s="692"/>
      <c r="AI43" s="743">
        <v>0</v>
      </c>
      <c r="AJ43" s="744">
        <v>0</v>
      </c>
      <c r="AK43" s="745">
        <v>0</v>
      </c>
      <c r="AL43" s="744">
        <v>0</v>
      </c>
      <c r="AM43" s="745">
        <v>0</v>
      </c>
      <c r="AN43" s="744">
        <v>0</v>
      </c>
      <c r="AO43" s="745">
        <v>0</v>
      </c>
      <c r="AP43" s="744">
        <v>0</v>
      </c>
      <c r="AQ43" s="745">
        <v>0</v>
      </c>
      <c r="AR43" s="744">
        <v>0</v>
      </c>
      <c r="AS43" s="745">
        <v>0</v>
      </c>
      <c r="AT43" s="744">
        <v>0</v>
      </c>
      <c r="AU43" s="745">
        <v>0</v>
      </c>
      <c r="AV43" s="744">
        <v>0</v>
      </c>
      <c r="AW43" s="745">
        <v>0</v>
      </c>
      <c r="AX43" s="744">
        <v>0</v>
      </c>
      <c r="AY43" s="745">
        <v>0</v>
      </c>
      <c r="AZ43" s="744">
        <v>0</v>
      </c>
      <c r="BA43" s="745">
        <v>0</v>
      </c>
      <c r="BB43" s="744">
        <v>0</v>
      </c>
      <c r="BC43" s="745">
        <v>0</v>
      </c>
      <c r="BD43" s="744">
        <v>0</v>
      </c>
      <c r="BE43" s="745">
        <v>0</v>
      </c>
      <c r="BF43" s="744">
        <v>0</v>
      </c>
      <c r="BG43" s="745">
        <v>0</v>
      </c>
      <c r="BH43" s="746">
        <v>0</v>
      </c>
      <c r="BI43" s="692"/>
      <c r="BJ43" s="1096"/>
      <c r="BK43" s="692"/>
      <c r="BL43" s="1082"/>
      <c r="BM43" s="692"/>
      <c r="BN43" s="743">
        <v>0</v>
      </c>
      <c r="BO43" s="744">
        <v>0</v>
      </c>
      <c r="BP43" s="745">
        <v>0</v>
      </c>
      <c r="BQ43" s="744">
        <v>0</v>
      </c>
      <c r="BR43" s="745">
        <v>0</v>
      </c>
      <c r="BS43" s="744">
        <v>0</v>
      </c>
      <c r="BT43" s="745">
        <v>0</v>
      </c>
      <c r="BU43" s="744">
        <v>0</v>
      </c>
      <c r="BV43" s="745">
        <v>0</v>
      </c>
      <c r="BW43" s="744">
        <v>0</v>
      </c>
      <c r="BX43" s="745">
        <v>0</v>
      </c>
      <c r="BY43" s="744">
        <v>0</v>
      </c>
      <c r="BZ43" s="745">
        <v>0</v>
      </c>
      <c r="CA43" s="744">
        <v>0</v>
      </c>
      <c r="CB43" s="745">
        <v>0</v>
      </c>
      <c r="CC43" s="744">
        <v>0</v>
      </c>
      <c r="CD43" s="745">
        <v>0</v>
      </c>
      <c r="CE43" s="744">
        <v>0</v>
      </c>
      <c r="CF43" s="745">
        <v>0</v>
      </c>
      <c r="CG43" s="744">
        <v>0</v>
      </c>
      <c r="CH43" s="745">
        <v>0</v>
      </c>
      <c r="CI43" s="744">
        <v>0</v>
      </c>
      <c r="CJ43" s="745">
        <v>0</v>
      </c>
      <c r="CK43" s="744">
        <v>0</v>
      </c>
      <c r="CL43" s="745">
        <v>0</v>
      </c>
      <c r="CM43" s="746">
        <v>0</v>
      </c>
      <c r="CN43" s="692"/>
      <c r="CO43" s="1084"/>
      <c r="CP43" s="692"/>
      <c r="CQ43" s="743">
        <v>0</v>
      </c>
      <c r="CR43" s="744">
        <v>0</v>
      </c>
      <c r="CS43" s="745">
        <v>0</v>
      </c>
      <c r="CT43" s="744">
        <v>0</v>
      </c>
      <c r="CU43" s="745">
        <v>0</v>
      </c>
      <c r="CV43" s="744">
        <v>0</v>
      </c>
      <c r="CW43" s="745">
        <v>0</v>
      </c>
      <c r="CX43" s="744">
        <v>0</v>
      </c>
      <c r="CY43" s="745">
        <v>0</v>
      </c>
      <c r="CZ43" s="744">
        <v>0</v>
      </c>
      <c r="DA43" s="745">
        <v>0</v>
      </c>
      <c r="DB43" s="744">
        <v>0</v>
      </c>
      <c r="DC43" s="745">
        <v>0</v>
      </c>
      <c r="DD43" s="744">
        <v>0</v>
      </c>
      <c r="DE43" s="745">
        <v>0</v>
      </c>
      <c r="DF43" s="744">
        <v>0</v>
      </c>
      <c r="DG43" s="745">
        <v>0</v>
      </c>
      <c r="DH43" s="744">
        <v>0</v>
      </c>
      <c r="DI43" s="745">
        <v>0</v>
      </c>
      <c r="DJ43" s="744">
        <v>0</v>
      </c>
      <c r="DK43" s="745">
        <v>0</v>
      </c>
      <c r="DL43" s="744">
        <v>0</v>
      </c>
      <c r="DM43" s="745">
        <v>0</v>
      </c>
      <c r="DN43" s="744">
        <v>0</v>
      </c>
      <c r="DO43" s="745">
        <v>0</v>
      </c>
      <c r="DP43" s="746">
        <v>0</v>
      </c>
      <c r="DQ43" s="692"/>
      <c r="DR43" s="1086"/>
      <c r="DS43" s="692"/>
      <c r="DT43" s="1088"/>
    </row>
    <row r="44" spans="2:124" outlineLevel="1">
      <c r="B44" s="730">
        <v>37</v>
      </c>
      <c r="C44" s="742" t="s">
        <v>784</v>
      </c>
      <c r="D44" s="732">
        <v>2015</v>
      </c>
      <c r="F44" s="733">
        <v>0</v>
      </c>
      <c r="G44" s="734">
        <v>0</v>
      </c>
      <c r="H44" s="735">
        <v>0</v>
      </c>
      <c r="I44" s="734">
        <v>0</v>
      </c>
      <c r="J44" s="735">
        <v>0</v>
      </c>
      <c r="K44" s="734">
        <v>0</v>
      </c>
      <c r="L44" s="735">
        <v>0</v>
      </c>
      <c r="M44" s="734">
        <v>0</v>
      </c>
      <c r="N44" s="735">
        <v>0</v>
      </c>
      <c r="O44" s="734">
        <v>0</v>
      </c>
      <c r="P44" s="735">
        <v>0</v>
      </c>
      <c r="Q44" s="734">
        <v>0</v>
      </c>
      <c r="R44" s="735">
        <v>0</v>
      </c>
      <c r="S44" s="734">
        <v>0</v>
      </c>
      <c r="T44" s="735">
        <v>0</v>
      </c>
      <c r="U44" s="734">
        <v>0</v>
      </c>
      <c r="V44" s="735">
        <v>0</v>
      </c>
      <c r="W44" s="734">
        <v>0</v>
      </c>
      <c r="X44" s="735">
        <v>0</v>
      </c>
      <c r="Y44" s="734">
        <v>0</v>
      </c>
      <c r="Z44" s="735">
        <v>0</v>
      </c>
      <c r="AA44" s="734">
        <v>0</v>
      </c>
      <c r="AB44" s="735">
        <v>0</v>
      </c>
      <c r="AC44" s="734">
        <v>0</v>
      </c>
      <c r="AD44" s="735">
        <v>0</v>
      </c>
      <c r="AE44" s="736">
        <v>0</v>
      </c>
      <c r="AF44" s="692"/>
      <c r="AG44" s="1094"/>
      <c r="AH44" s="692"/>
      <c r="AI44" s="733">
        <v>0</v>
      </c>
      <c r="AJ44" s="734">
        <v>0</v>
      </c>
      <c r="AK44" s="735">
        <v>0</v>
      </c>
      <c r="AL44" s="734">
        <v>0</v>
      </c>
      <c r="AM44" s="735">
        <v>0</v>
      </c>
      <c r="AN44" s="734">
        <v>0</v>
      </c>
      <c r="AO44" s="735">
        <v>0</v>
      </c>
      <c r="AP44" s="734">
        <v>0</v>
      </c>
      <c r="AQ44" s="735">
        <v>0</v>
      </c>
      <c r="AR44" s="734">
        <v>0</v>
      </c>
      <c r="AS44" s="735">
        <v>0</v>
      </c>
      <c r="AT44" s="734">
        <v>0</v>
      </c>
      <c r="AU44" s="735">
        <v>0</v>
      </c>
      <c r="AV44" s="734">
        <v>0</v>
      </c>
      <c r="AW44" s="735">
        <v>0</v>
      </c>
      <c r="AX44" s="734">
        <v>0</v>
      </c>
      <c r="AY44" s="735">
        <v>0</v>
      </c>
      <c r="AZ44" s="734">
        <v>0</v>
      </c>
      <c r="BA44" s="735">
        <v>0</v>
      </c>
      <c r="BB44" s="734">
        <v>0</v>
      </c>
      <c r="BC44" s="735">
        <v>0</v>
      </c>
      <c r="BD44" s="734">
        <v>0</v>
      </c>
      <c r="BE44" s="735">
        <v>0</v>
      </c>
      <c r="BF44" s="734">
        <v>0</v>
      </c>
      <c r="BG44" s="735">
        <v>0</v>
      </c>
      <c r="BH44" s="736">
        <v>0</v>
      </c>
      <c r="BI44" s="692"/>
      <c r="BJ44" s="1096"/>
      <c r="BK44" s="692"/>
      <c r="BL44" s="1082"/>
      <c r="BM44" s="692"/>
      <c r="BN44" s="733">
        <v>0</v>
      </c>
      <c r="BO44" s="734">
        <v>0</v>
      </c>
      <c r="BP44" s="735">
        <v>0</v>
      </c>
      <c r="BQ44" s="734">
        <v>0</v>
      </c>
      <c r="BR44" s="735">
        <v>0</v>
      </c>
      <c r="BS44" s="734">
        <v>0</v>
      </c>
      <c r="BT44" s="735">
        <v>0</v>
      </c>
      <c r="BU44" s="734">
        <v>0</v>
      </c>
      <c r="BV44" s="735">
        <v>0</v>
      </c>
      <c r="BW44" s="734">
        <v>0</v>
      </c>
      <c r="BX44" s="735">
        <v>0</v>
      </c>
      <c r="BY44" s="734">
        <v>0</v>
      </c>
      <c r="BZ44" s="735">
        <v>0</v>
      </c>
      <c r="CA44" s="734">
        <v>0</v>
      </c>
      <c r="CB44" s="735">
        <v>0</v>
      </c>
      <c r="CC44" s="734">
        <v>0</v>
      </c>
      <c r="CD44" s="735">
        <v>0</v>
      </c>
      <c r="CE44" s="734">
        <v>0</v>
      </c>
      <c r="CF44" s="735">
        <v>0</v>
      </c>
      <c r="CG44" s="734">
        <v>0</v>
      </c>
      <c r="CH44" s="735">
        <v>0</v>
      </c>
      <c r="CI44" s="734">
        <v>0</v>
      </c>
      <c r="CJ44" s="735">
        <v>0</v>
      </c>
      <c r="CK44" s="734">
        <v>0</v>
      </c>
      <c r="CL44" s="735">
        <v>0</v>
      </c>
      <c r="CM44" s="736">
        <v>0</v>
      </c>
      <c r="CN44" s="692"/>
      <c r="CO44" s="1084"/>
      <c r="CP44" s="692"/>
      <c r="CQ44" s="733">
        <v>0</v>
      </c>
      <c r="CR44" s="734">
        <v>0</v>
      </c>
      <c r="CS44" s="735">
        <v>0</v>
      </c>
      <c r="CT44" s="734">
        <v>0</v>
      </c>
      <c r="CU44" s="735">
        <v>0</v>
      </c>
      <c r="CV44" s="734">
        <v>0</v>
      </c>
      <c r="CW44" s="735">
        <v>0</v>
      </c>
      <c r="CX44" s="734">
        <v>0</v>
      </c>
      <c r="CY44" s="735">
        <v>0</v>
      </c>
      <c r="CZ44" s="734">
        <v>0</v>
      </c>
      <c r="DA44" s="735">
        <v>0</v>
      </c>
      <c r="DB44" s="734">
        <v>0</v>
      </c>
      <c r="DC44" s="735">
        <v>0</v>
      </c>
      <c r="DD44" s="734">
        <v>0</v>
      </c>
      <c r="DE44" s="735">
        <v>0</v>
      </c>
      <c r="DF44" s="734">
        <v>0</v>
      </c>
      <c r="DG44" s="735">
        <v>0</v>
      </c>
      <c r="DH44" s="734">
        <v>0</v>
      </c>
      <c r="DI44" s="735">
        <v>0</v>
      </c>
      <c r="DJ44" s="734">
        <v>0</v>
      </c>
      <c r="DK44" s="735">
        <v>0</v>
      </c>
      <c r="DL44" s="734">
        <v>0</v>
      </c>
      <c r="DM44" s="735">
        <v>0</v>
      </c>
      <c r="DN44" s="734">
        <v>0</v>
      </c>
      <c r="DO44" s="735">
        <v>0</v>
      </c>
      <c r="DP44" s="736">
        <v>0</v>
      </c>
      <c r="DQ44" s="692"/>
      <c r="DR44" s="1086"/>
      <c r="DS44" s="692"/>
      <c r="DT44" s="1088"/>
    </row>
    <row r="45" spans="2:124" outlineLevel="1">
      <c r="B45" s="723">
        <v>38</v>
      </c>
      <c r="C45" s="741" t="s">
        <v>785</v>
      </c>
      <c r="D45" s="725">
        <v>2015</v>
      </c>
      <c r="F45" s="743">
        <v>0</v>
      </c>
      <c r="G45" s="744">
        <v>0</v>
      </c>
      <c r="H45" s="745">
        <v>0</v>
      </c>
      <c r="I45" s="744">
        <v>0</v>
      </c>
      <c r="J45" s="745">
        <v>0</v>
      </c>
      <c r="K45" s="744">
        <v>0</v>
      </c>
      <c r="L45" s="745">
        <v>0</v>
      </c>
      <c r="M45" s="744">
        <v>0</v>
      </c>
      <c r="N45" s="745">
        <v>0</v>
      </c>
      <c r="O45" s="744">
        <v>0</v>
      </c>
      <c r="P45" s="745">
        <v>0</v>
      </c>
      <c r="Q45" s="744">
        <v>0</v>
      </c>
      <c r="R45" s="745">
        <v>0</v>
      </c>
      <c r="S45" s="744">
        <v>0</v>
      </c>
      <c r="T45" s="745">
        <v>0</v>
      </c>
      <c r="U45" s="744">
        <v>0</v>
      </c>
      <c r="V45" s="745">
        <v>0</v>
      </c>
      <c r="W45" s="744">
        <v>0</v>
      </c>
      <c r="X45" s="745">
        <v>0</v>
      </c>
      <c r="Y45" s="744">
        <v>0</v>
      </c>
      <c r="Z45" s="745">
        <v>0</v>
      </c>
      <c r="AA45" s="744">
        <v>0</v>
      </c>
      <c r="AB45" s="745">
        <v>0</v>
      </c>
      <c r="AC45" s="744">
        <v>0</v>
      </c>
      <c r="AD45" s="745">
        <v>0</v>
      </c>
      <c r="AE45" s="746">
        <v>0</v>
      </c>
      <c r="AF45" s="692"/>
      <c r="AG45" s="1094"/>
      <c r="AH45" s="692"/>
      <c r="AI45" s="743">
        <v>0</v>
      </c>
      <c r="AJ45" s="744">
        <v>0</v>
      </c>
      <c r="AK45" s="745">
        <v>0</v>
      </c>
      <c r="AL45" s="744">
        <v>0</v>
      </c>
      <c r="AM45" s="745">
        <v>0</v>
      </c>
      <c r="AN45" s="744">
        <v>0</v>
      </c>
      <c r="AO45" s="745">
        <v>0</v>
      </c>
      <c r="AP45" s="744">
        <v>0</v>
      </c>
      <c r="AQ45" s="745">
        <v>0</v>
      </c>
      <c r="AR45" s="744">
        <v>0</v>
      </c>
      <c r="AS45" s="745">
        <v>0</v>
      </c>
      <c r="AT45" s="744">
        <v>0</v>
      </c>
      <c r="AU45" s="745">
        <v>0</v>
      </c>
      <c r="AV45" s="744">
        <v>0</v>
      </c>
      <c r="AW45" s="745">
        <v>0</v>
      </c>
      <c r="AX45" s="744">
        <v>0</v>
      </c>
      <c r="AY45" s="745">
        <v>0</v>
      </c>
      <c r="AZ45" s="744">
        <v>0</v>
      </c>
      <c r="BA45" s="745">
        <v>0</v>
      </c>
      <c r="BB45" s="744">
        <v>0</v>
      </c>
      <c r="BC45" s="745">
        <v>0</v>
      </c>
      <c r="BD45" s="744">
        <v>0</v>
      </c>
      <c r="BE45" s="745">
        <v>0</v>
      </c>
      <c r="BF45" s="744">
        <v>0</v>
      </c>
      <c r="BG45" s="745">
        <v>0</v>
      </c>
      <c r="BH45" s="746">
        <v>0</v>
      </c>
      <c r="BI45" s="692"/>
      <c r="BJ45" s="1096"/>
      <c r="BK45" s="692"/>
      <c r="BL45" s="1082"/>
      <c r="BM45" s="692"/>
      <c r="BN45" s="743">
        <v>0</v>
      </c>
      <c r="BO45" s="744">
        <v>0</v>
      </c>
      <c r="BP45" s="745">
        <v>0</v>
      </c>
      <c r="BQ45" s="744">
        <v>0</v>
      </c>
      <c r="BR45" s="745">
        <v>0</v>
      </c>
      <c r="BS45" s="744">
        <v>0</v>
      </c>
      <c r="BT45" s="745">
        <v>0</v>
      </c>
      <c r="BU45" s="744">
        <v>0</v>
      </c>
      <c r="BV45" s="745">
        <v>0</v>
      </c>
      <c r="BW45" s="744">
        <v>0</v>
      </c>
      <c r="BX45" s="745">
        <v>0</v>
      </c>
      <c r="BY45" s="744">
        <v>0</v>
      </c>
      <c r="BZ45" s="745">
        <v>0</v>
      </c>
      <c r="CA45" s="744">
        <v>0</v>
      </c>
      <c r="CB45" s="745">
        <v>0</v>
      </c>
      <c r="CC45" s="744">
        <v>0</v>
      </c>
      <c r="CD45" s="745">
        <v>0</v>
      </c>
      <c r="CE45" s="744">
        <v>0</v>
      </c>
      <c r="CF45" s="745">
        <v>0</v>
      </c>
      <c r="CG45" s="744">
        <v>0</v>
      </c>
      <c r="CH45" s="745">
        <v>0</v>
      </c>
      <c r="CI45" s="744">
        <v>0</v>
      </c>
      <c r="CJ45" s="745">
        <v>0</v>
      </c>
      <c r="CK45" s="744">
        <v>0</v>
      </c>
      <c r="CL45" s="745">
        <v>0</v>
      </c>
      <c r="CM45" s="746">
        <v>0</v>
      </c>
      <c r="CN45" s="692"/>
      <c r="CO45" s="1084"/>
      <c r="CP45" s="692"/>
      <c r="CQ45" s="743">
        <v>0</v>
      </c>
      <c r="CR45" s="744">
        <v>0</v>
      </c>
      <c r="CS45" s="745">
        <v>0</v>
      </c>
      <c r="CT45" s="744">
        <v>0</v>
      </c>
      <c r="CU45" s="745">
        <v>0</v>
      </c>
      <c r="CV45" s="744">
        <v>0</v>
      </c>
      <c r="CW45" s="745">
        <v>0</v>
      </c>
      <c r="CX45" s="744">
        <v>0</v>
      </c>
      <c r="CY45" s="745">
        <v>0</v>
      </c>
      <c r="CZ45" s="744">
        <v>0</v>
      </c>
      <c r="DA45" s="745">
        <v>0</v>
      </c>
      <c r="DB45" s="744">
        <v>0</v>
      </c>
      <c r="DC45" s="745">
        <v>0</v>
      </c>
      <c r="DD45" s="744">
        <v>0</v>
      </c>
      <c r="DE45" s="745">
        <v>0</v>
      </c>
      <c r="DF45" s="744">
        <v>0</v>
      </c>
      <c r="DG45" s="745">
        <v>0</v>
      </c>
      <c r="DH45" s="744">
        <v>0</v>
      </c>
      <c r="DI45" s="745">
        <v>0</v>
      </c>
      <c r="DJ45" s="744">
        <v>0</v>
      </c>
      <c r="DK45" s="745">
        <v>0</v>
      </c>
      <c r="DL45" s="744">
        <v>0</v>
      </c>
      <c r="DM45" s="745">
        <v>0</v>
      </c>
      <c r="DN45" s="744">
        <v>0</v>
      </c>
      <c r="DO45" s="745">
        <v>0</v>
      </c>
      <c r="DP45" s="746">
        <v>0</v>
      </c>
      <c r="DQ45" s="692"/>
      <c r="DR45" s="1086"/>
      <c r="DS45" s="692"/>
      <c r="DT45" s="1088"/>
    </row>
    <row r="46" spans="2:124" outlineLevel="1">
      <c r="B46" s="730">
        <v>39</v>
      </c>
      <c r="C46" s="742" t="s">
        <v>786</v>
      </c>
      <c r="D46" s="732">
        <v>2015</v>
      </c>
      <c r="F46" s="733">
        <v>0</v>
      </c>
      <c r="G46" s="734">
        <v>0</v>
      </c>
      <c r="H46" s="735">
        <v>0</v>
      </c>
      <c r="I46" s="734">
        <v>0</v>
      </c>
      <c r="J46" s="735">
        <v>0</v>
      </c>
      <c r="K46" s="734">
        <v>0</v>
      </c>
      <c r="L46" s="735">
        <v>0</v>
      </c>
      <c r="M46" s="734">
        <v>0</v>
      </c>
      <c r="N46" s="735">
        <v>0</v>
      </c>
      <c r="O46" s="734">
        <v>0</v>
      </c>
      <c r="P46" s="735">
        <v>0</v>
      </c>
      <c r="Q46" s="734">
        <v>0</v>
      </c>
      <c r="R46" s="735">
        <v>0</v>
      </c>
      <c r="S46" s="734">
        <v>0</v>
      </c>
      <c r="T46" s="735">
        <v>0</v>
      </c>
      <c r="U46" s="734">
        <v>0</v>
      </c>
      <c r="V46" s="735">
        <v>0</v>
      </c>
      <c r="W46" s="734">
        <v>0</v>
      </c>
      <c r="X46" s="735">
        <v>0</v>
      </c>
      <c r="Y46" s="734">
        <v>0</v>
      </c>
      <c r="Z46" s="735">
        <v>0</v>
      </c>
      <c r="AA46" s="734">
        <v>0</v>
      </c>
      <c r="AB46" s="735">
        <v>0</v>
      </c>
      <c r="AC46" s="734">
        <v>0</v>
      </c>
      <c r="AD46" s="735">
        <v>0</v>
      </c>
      <c r="AE46" s="736">
        <v>0</v>
      </c>
      <c r="AF46" s="692"/>
      <c r="AG46" s="1094"/>
      <c r="AH46" s="692"/>
      <c r="AI46" s="733">
        <v>0</v>
      </c>
      <c r="AJ46" s="734">
        <v>0</v>
      </c>
      <c r="AK46" s="735">
        <v>0</v>
      </c>
      <c r="AL46" s="734">
        <v>0</v>
      </c>
      <c r="AM46" s="735">
        <v>0</v>
      </c>
      <c r="AN46" s="734">
        <v>0</v>
      </c>
      <c r="AO46" s="735">
        <v>0</v>
      </c>
      <c r="AP46" s="734">
        <v>0</v>
      </c>
      <c r="AQ46" s="735">
        <v>0</v>
      </c>
      <c r="AR46" s="734">
        <v>0</v>
      </c>
      <c r="AS46" s="735">
        <v>0</v>
      </c>
      <c r="AT46" s="734">
        <v>0</v>
      </c>
      <c r="AU46" s="735">
        <v>0</v>
      </c>
      <c r="AV46" s="734">
        <v>0</v>
      </c>
      <c r="AW46" s="735">
        <v>0</v>
      </c>
      <c r="AX46" s="734">
        <v>0</v>
      </c>
      <c r="AY46" s="735">
        <v>0</v>
      </c>
      <c r="AZ46" s="734">
        <v>0</v>
      </c>
      <c r="BA46" s="735">
        <v>0</v>
      </c>
      <c r="BB46" s="734">
        <v>0</v>
      </c>
      <c r="BC46" s="735">
        <v>0</v>
      </c>
      <c r="BD46" s="734">
        <v>0</v>
      </c>
      <c r="BE46" s="735">
        <v>0</v>
      </c>
      <c r="BF46" s="734">
        <v>0</v>
      </c>
      <c r="BG46" s="735">
        <v>0</v>
      </c>
      <c r="BH46" s="736">
        <v>0</v>
      </c>
      <c r="BI46" s="692"/>
      <c r="BJ46" s="1096"/>
      <c r="BK46" s="692"/>
      <c r="BL46" s="1082"/>
      <c r="BM46" s="692"/>
      <c r="BN46" s="733">
        <v>0</v>
      </c>
      <c r="BO46" s="734">
        <v>0</v>
      </c>
      <c r="BP46" s="735">
        <v>0</v>
      </c>
      <c r="BQ46" s="734">
        <v>0</v>
      </c>
      <c r="BR46" s="735">
        <v>0</v>
      </c>
      <c r="BS46" s="734">
        <v>0</v>
      </c>
      <c r="BT46" s="735">
        <v>0</v>
      </c>
      <c r="BU46" s="734">
        <v>0</v>
      </c>
      <c r="BV46" s="735">
        <v>0</v>
      </c>
      <c r="BW46" s="734">
        <v>0</v>
      </c>
      <c r="BX46" s="735">
        <v>0</v>
      </c>
      <c r="BY46" s="734">
        <v>0</v>
      </c>
      <c r="BZ46" s="735">
        <v>0</v>
      </c>
      <c r="CA46" s="734">
        <v>0</v>
      </c>
      <c r="CB46" s="735">
        <v>0</v>
      </c>
      <c r="CC46" s="734">
        <v>0</v>
      </c>
      <c r="CD46" s="735">
        <v>0</v>
      </c>
      <c r="CE46" s="734">
        <v>0</v>
      </c>
      <c r="CF46" s="735">
        <v>0</v>
      </c>
      <c r="CG46" s="734">
        <v>0</v>
      </c>
      <c r="CH46" s="735">
        <v>0</v>
      </c>
      <c r="CI46" s="734">
        <v>0</v>
      </c>
      <c r="CJ46" s="735">
        <v>0</v>
      </c>
      <c r="CK46" s="734">
        <v>0</v>
      </c>
      <c r="CL46" s="735">
        <v>0</v>
      </c>
      <c r="CM46" s="736">
        <v>0</v>
      </c>
      <c r="CN46" s="692"/>
      <c r="CO46" s="1084"/>
      <c r="CP46" s="692"/>
      <c r="CQ46" s="733">
        <v>0</v>
      </c>
      <c r="CR46" s="734">
        <v>0</v>
      </c>
      <c r="CS46" s="735">
        <v>0</v>
      </c>
      <c r="CT46" s="734">
        <v>0</v>
      </c>
      <c r="CU46" s="735">
        <v>0</v>
      </c>
      <c r="CV46" s="734">
        <v>0</v>
      </c>
      <c r="CW46" s="735">
        <v>0</v>
      </c>
      <c r="CX46" s="734">
        <v>0</v>
      </c>
      <c r="CY46" s="735">
        <v>0</v>
      </c>
      <c r="CZ46" s="734">
        <v>0</v>
      </c>
      <c r="DA46" s="735">
        <v>0</v>
      </c>
      <c r="DB46" s="734">
        <v>0</v>
      </c>
      <c r="DC46" s="735">
        <v>0</v>
      </c>
      <c r="DD46" s="734">
        <v>0</v>
      </c>
      <c r="DE46" s="735">
        <v>0</v>
      </c>
      <c r="DF46" s="734">
        <v>0</v>
      </c>
      <c r="DG46" s="735">
        <v>0</v>
      </c>
      <c r="DH46" s="734">
        <v>0</v>
      </c>
      <c r="DI46" s="735">
        <v>0</v>
      </c>
      <c r="DJ46" s="734">
        <v>0</v>
      </c>
      <c r="DK46" s="735">
        <v>0</v>
      </c>
      <c r="DL46" s="734">
        <v>0</v>
      </c>
      <c r="DM46" s="735">
        <v>0</v>
      </c>
      <c r="DN46" s="734">
        <v>0</v>
      </c>
      <c r="DO46" s="735">
        <v>0</v>
      </c>
      <c r="DP46" s="736">
        <v>0</v>
      </c>
      <c r="DQ46" s="692"/>
      <c r="DR46" s="1086"/>
      <c r="DS46" s="692"/>
      <c r="DT46" s="1088"/>
    </row>
    <row r="47" spans="2:124" outlineLevel="1">
      <c r="B47" s="723">
        <v>40</v>
      </c>
      <c r="C47" s="741" t="s">
        <v>787</v>
      </c>
      <c r="D47" s="725">
        <v>2015</v>
      </c>
      <c r="F47" s="743">
        <v>0</v>
      </c>
      <c r="G47" s="744">
        <v>0</v>
      </c>
      <c r="H47" s="745">
        <v>0</v>
      </c>
      <c r="I47" s="744">
        <v>0</v>
      </c>
      <c r="J47" s="745">
        <v>0</v>
      </c>
      <c r="K47" s="744">
        <v>0</v>
      </c>
      <c r="L47" s="745">
        <v>0</v>
      </c>
      <c r="M47" s="744">
        <v>0</v>
      </c>
      <c r="N47" s="745">
        <v>0</v>
      </c>
      <c r="O47" s="744">
        <v>0</v>
      </c>
      <c r="P47" s="745">
        <v>0</v>
      </c>
      <c r="Q47" s="744">
        <v>0</v>
      </c>
      <c r="R47" s="745">
        <v>0</v>
      </c>
      <c r="S47" s="744">
        <v>0</v>
      </c>
      <c r="T47" s="745">
        <v>0</v>
      </c>
      <c r="U47" s="744">
        <v>0</v>
      </c>
      <c r="V47" s="745">
        <v>0</v>
      </c>
      <c r="W47" s="744">
        <v>0</v>
      </c>
      <c r="X47" s="745">
        <v>0</v>
      </c>
      <c r="Y47" s="744">
        <v>0</v>
      </c>
      <c r="Z47" s="745">
        <v>0</v>
      </c>
      <c r="AA47" s="744">
        <v>0</v>
      </c>
      <c r="AB47" s="745">
        <v>0</v>
      </c>
      <c r="AC47" s="744">
        <v>0</v>
      </c>
      <c r="AD47" s="745">
        <v>0</v>
      </c>
      <c r="AE47" s="746">
        <v>0</v>
      </c>
      <c r="AF47" s="692"/>
      <c r="AG47" s="1094"/>
      <c r="AH47" s="692"/>
      <c r="AI47" s="743">
        <v>0</v>
      </c>
      <c r="AJ47" s="744">
        <v>0</v>
      </c>
      <c r="AK47" s="745">
        <v>0</v>
      </c>
      <c r="AL47" s="744">
        <v>0</v>
      </c>
      <c r="AM47" s="745">
        <v>0</v>
      </c>
      <c r="AN47" s="744">
        <v>0</v>
      </c>
      <c r="AO47" s="745">
        <v>0</v>
      </c>
      <c r="AP47" s="744">
        <v>0</v>
      </c>
      <c r="AQ47" s="745">
        <v>0</v>
      </c>
      <c r="AR47" s="744">
        <v>0</v>
      </c>
      <c r="AS47" s="745">
        <v>0</v>
      </c>
      <c r="AT47" s="744">
        <v>0</v>
      </c>
      <c r="AU47" s="745">
        <v>0</v>
      </c>
      <c r="AV47" s="744">
        <v>0</v>
      </c>
      <c r="AW47" s="745">
        <v>0</v>
      </c>
      <c r="AX47" s="744">
        <v>0</v>
      </c>
      <c r="AY47" s="745">
        <v>0</v>
      </c>
      <c r="AZ47" s="744">
        <v>0</v>
      </c>
      <c r="BA47" s="745">
        <v>0</v>
      </c>
      <c r="BB47" s="744">
        <v>0</v>
      </c>
      <c r="BC47" s="745">
        <v>0</v>
      </c>
      <c r="BD47" s="744">
        <v>0</v>
      </c>
      <c r="BE47" s="745">
        <v>0</v>
      </c>
      <c r="BF47" s="744">
        <v>0</v>
      </c>
      <c r="BG47" s="745">
        <v>0</v>
      </c>
      <c r="BH47" s="746">
        <v>0</v>
      </c>
      <c r="BI47" s="692"/>
      <c r="BJ47" s="1096"/>
      <c r="BK47" s="692"/>
      <c r="BL47" s="1082"/>
      <c r="BM47" s="692"/>
      <c r="BN47" s="743">
        <v>0</v>
      </c>
      <c r="BO47" s="744">
        <v>0</v>
      </c>
      <c r="BP47" s="745">
        <v>0</v>
      </c>
      <c r="BQ47" s="744">
        <v>0</v>
      </c>
      <c r="BR47" s="745">
        <v>0</v>
      </c>
      <c r="BS47" s="744">
        <v>0</v>
      </c>
      <c r="BT47" s="745">
        <v>0</v>
      </c>
      <c r="BU47" s="744">
        <v>0</v>
      </c>
      <c r="BV47" s="745">
        <v>0</v>
      </c>
      <c r="BW47" s="744">
        <v>0</v>
      </c>
      <c r="BX47" s="745">
        <v>0</v>
      </c>
      <c r="BY47" s="744">
        <v>0</v>
      </c>
      <c r="BZ47" s="745">
        <v>0</v>
      </c>
      <c r="CA47" s="744">
        <v>0</v>
      </c>
      <c r="CB47" s="745">
        <v>0</v>
      </c>
      <c r="CC47" s="744">
        <v>0</v>
      </c>
      <c r="CD47" s="745">
        <v>0</v>
      </c>
      <c r="CE47" s="744">
        <v>0</v>
      </c>
      <c r="CF47" s="745">
        <v>0</v>
      </c>
      <c r="CG47" s="744">
        <v>0</v>
      </c>
      <c r="CH47" s="745">
        <v>0</v>
      </c>
      <c r="CI47" s="744">
        <v>0</v>
      </c>
      <c r="CJ47" s="745">
        <v>0</v>
      </c>
      <c r="CK47" s="744">
        <v>0</v>
      </c>
      <c r="CL47" s="745">
        <v>0</v>
      </c>
      <c r="CM47" s="746">
        <v>0</v>
      </c>
      <c r="CN47" s="692"/>
      <c r="CO47" s="1084"/>
      <c r="CP47" s="692"/>
      <c r="CQ47" s="743">
        <v>0</v>
      </c>
      <c r="CR47" s="744">
        <v>0</v>
      </c>
      <c r="CS47" s="745">
        <v>0</v>
      </c>
      <c r="CT47" s="744">
        <v>0</v>
      </c>
      <c r="CU47" s="745">
        <v>0</v>
      </c>
      <c r="CV47" s="744">
        <v>0</v>
      </c>
      <c r="CW47" s="745">
        <v>0</v>
      </c>
      <c r="CX47" s="744">
        <v>0</v>
      </c>
      <c r="CY47" s="745">
        <v>0</v>
      </c>
      <c r="CZ47" s="744">
        <v>0</v>
      </c>
      <c r="DA47" s="745">
        <v>0</v>
      </c>
      <c r="DB47" s="744">
        <v>0</v>
      </c>
      <c r="DC47" s="745">
        <v>0</v>
      </c>
      <c r="DD47" s="744">
        <v>0</v>
      </c>
      <c r="DE47" s="745">
        <v>0</v>
      </c>
      <c r="DF47" s="744">
        <v>0</v>
      </c>
      <c r="DG47" s="745">
        <v>0</v>
      </c>
      <c r="DH47" s="744">
        <v>0</v>
      </c>
      <c r="DI47" s="745">
        <v>0</v>
      </c>
      <c r="DJ47" s="744">
        <v>0</v>
      </c>
      <c r="DK47" s="745">
        <v>0</v>
      </c>
      <c r="DL47" s="744">
        <v>0</v>
      </c>
      <c r="DM47" s="745">
        <v>0</v>
      </c>
      <c r="DN47" s="744">
        <v>0</v>
      </c>
      <c r="DO47" s="745">
        <v>0</v>
      </c>
      <c r="DP47" s="746">
        <v>0</v>
      </c>
      <c r="DQ47" s="692"/>
      <c r="DR47" s="1086"/>
      <c r="DS47" s="692"/>
      <c r="DT47" s="1088"/>
    </row>
    <row r="48" spans="2:124" outlineLevel="1">
      <c r="B48" s="730">
        <v>41</v>
      </c>
      <c r="C48" s="742" t="s">
        <v>788</v>
      </c>
      <c r="D48" s="732">
        <v>2015</v>
      </c>
      <c r="F48" s="733">
        <v>0</v>
      </c>
      <c r="G48" s="734">
        <v>0</v>
      </c>
      <c r="H48" s="735">
        <v>0</v>
      </c>
      <c r="I48" s="734">
        <v>0</v>
      </c>
      <c r="J48" s="735">
        <v>0</v>
      </c>
      <c r="K48" s="734">
        <v>0</v>
      </c>
      <c r="L48" s="735">
        <v>0</v>
      </c>
      <c r="M48" s="734">
        <v>0</v>
      </c>
      <c r="N48" s="735">
        <v>0</v>
      </c>
      <c r="O48" s="734">
        <v>0</v>
      </c>
      <c r="P48" s="735">
        <v>0</v>
      </c>
      <c r="Q48" s="734">
        <v>0</v>
      </c>
      <c r="R48" s="735">
        <v>0</v>
      </c>
      <c r="S48" s="734">
        <v>0</v>
      </c>
      <c r="T48" s="735">
        <v>0</v>
      </c>
      <c r="U48" s="734">
        <v>0</v>
      </c>
      <c r="V48" s="735">
        <v>0</v>
      </c>
      <c r="W48" s="734">
        <v>0</v>
      </c>
      <c r="X48" s="735">
        <v>0</v>
      </c>
      <c r="Y48" s="734">
        <v>0</v>
      </c>
      <c r="Z48" s="735">
        <v>0</v>
      </c>
      <c r="AA48" s="734">
        <v>0</v>
      </c>
      <c r="AB48" s="735">
        <v>0</v>
      </c>
      <c r="AC48" s="734">
        <v>0</v>
      </c>
      <c r="AD48" s="735">
        <v>0</v>
      </c>
      <c r="AE48" s="736">
        <v>0</v>
      </c>
      <c r="AF48" s="692"/>
      <c r="AG48" s="1094"/>
      <c r="AH48" s="692"/>
      <c r="AI48" s="733">
        <v>0</v>
      </c>
      <c r="AJ48" s="734">
        <v>0</v>
      </c>
      <c r="AK48" s="735">
        <v>0</v>
      </c>
      <c r="AL48" s="734">
        <v>0</v>
      </c>
      <c r="AM48" s="735">
        <v>0</v>
      </c>
      <c r="AN48" s="734">
        <v>0</v>
      </c>
      <c r="AO48" s="735">
        <v>0</v>
      </c>
      <c r="AP48" s="734">
        <v>0</v>
      </c>
      <c r="AQ48" s="735">
        <v>0</v>
      </c>
      <c r="AR48" s="734">
        <v>0</v>
      </c>
      <c r="AS48" s="735">
        <v>0</v>
      </c>
      <c r="AT48" s="734">
        <v>0</v>
      </c>
      <c r="AU48" s="735">
        <v>0</v>
      </c>
      <c r="AV48" s="734">
        <v>0</v>
      </c>
      <c r="AW48" s="735">
        <v>0</v>
      </c>
      <c r="AX48" s="734">
        <v>0</v>
      </c>
      <c r="AY48" s="735">
        <v>0</v>
      </c>
      <c r="AZ48" s="734">
        <v>0</v>
      </c>
      <c r="BA48" s="735">
        <v>0</v>
      </c>
      <c r="BB48" s="734">
        <v>0</v>
      </c>
      <c r="BC48" s="735">
        <v>0</v>
      </c>
      <c r="BD48" s="734">
        <v>0</v>
      </c>
      <c r="BE48" s="735">
        <v>0</v>
      </c>
      <c r="BF48" s="734">
        <v>0</v>
      </c>
      <c r="BG48" s="735">
        <v>0</v>
      </c>
      <c r="BH48" s="736">
        <v>0</v>
      </c>
      <c r="BI48" s="692"/>
      <c r="BJ48" s="1096"/>
      <c r="BK48" s="692"/>
      <c r="BL48" s="1082"/>
      <c r="BM48" s="692"/>
      <c r="BN48" s="733">
        <v>0</v>
      </c>
      <c r="BO48" s="734">
        <v>0</v>
      </c>
      <c r="BP48" s="735">
        <v>0</v>
      </c>
      <c r="BQ48" s="734">
        <v>0</v>
      </c>
      <c r="BR48" s="735">
        <v>0</v>
      </c>
      <c r="BS48" s="734">
        <v>0</v>
      </c>
      <c r="BT48" s="735">
        <v>0</v>
      </c>
      <c r="BU48" s="734">
        <v>0</v>
      </c>
      <c r="BV48" s="735">
        <v>0</v>
      </c>
      <c r="BW48" s="734">
        <v>0</v>
      </c>
      <c r="BX48" s="735">
        <v>0</v>
      </c>
      <c r="BY48" s="734">
        <v>0</v>
      </c>
      <c r="BZ48" s="735">
        <v>0</v>
      </c>
      <c r="CA48" s="734">
        <v>0</v>
      </c>
      <c r="CB48" s="735">
        <v>0</v>
      </c>
      <c r="CC48" s="734">
        <v>0</v>
      </c>
      <c r="CD48" s="735">
        <v>0</v>
      </c>
      <c r="CE48" s="734">
        <v>0</v>
      </c>
      <c r="CF48" s="735">
        <v>0</v>
      </c>
      <c r="CG48" s="734">
        <v>0</v>
      </c>
      <c r="CH48" s="735">
        <v>0</v>
      </c>
      <c r="CI48" s="734">
        <v>0</v>
      </c>
      <c r="CJ48" s="735">
        <v>0</v>
      </c>
      <c r="CK48" s="734">
        <v>0</v>
      </c>
      <c r="CL48" s="735">
        <v>0</v>
      </c>
      <c r="CM48" s="736">
        <v>0</v>
      </c>
      <c r="CN48" s="692"/>
      <c r="CO48" s="1084"/>
      <c r="CP48" s="692"/>
      <c r="CQ48" s="733">
        <v>0</v>
      </c>
      <c r="CR48" s="734">
        <v>0</v>
      </c>
      <c r="CS48" s="735">
        <v>0</v>
      </c>
      <c r="CT48" s="734">
        <v>0</v>
      </c>
      <c r="CU48" s="735">
        <v>0</v>
      </c>
      <c r="CV48" s="734">
        <v>0</v>
      </c>
      <c r="CW48" s="735">
        <v>0</v>
      </c>
      <c r="CX48" s="734">
        <v>0</v>
      </c>
      <c r="CY48" s="735">
        <v>0</v>
      </c>
      <c r="CZ48" s="734">
        <v>0</v>
      </c>
      <c r="DA48" s="735">
        <v>0</v>
      </c>
      <c r="DB48" s="734">
        <v>0</v>
      </c>
      <c r="DC48" s="735">
        <v>0</v>
      </c>
      <c r="DD48" s="734">
        <v>0</v>
      </c>
      <c r="DE48" s="735">
        <v>0</v>
      </c>
      <c r="DF48" s="734">
        <v>0</v>
      </c>
      <c r="DG48" s="735">
        <v>0</v>
      </c>
      <c r="DH48" s="734">
        <v>0</v>
      </c>
      <c r="DI48" s="735">
        <v>0</v>
      </c>
      <c r="DJ48" s="734">
        <v>0</v>
      </c>
      <c r="DK48" s="735">
        <v>0</v>
      </c>
      <c r="DL48" s="734">
        <v>0</v>
      </c>
      <c r="DM48" s="735">
        <v>0</v>
      </c>
      <c r="DN48" s="734">
        <v>0</v>
      </c>
      <c r="DO48" s="735">
        <v>0</v>
      </c>
      <c r="DP48" s="736">
        <v>0</v>
      </c>
      <c r="DQ48" s="692"/>
      <c r="DR48" s="1086"/>
      <c r="DS48" s="692"/>
      <c r="DT48" s="1088"/>
    </row>
    <row r="49" spans="2:124" outlineLevel="1">
      <c r="B49" s="723">
        <v>42</v>
      </c>
      <c r="C49" s="741" t="s">
        <v>789</v>
      </c>
      <c r="D49" s="725">
        <v>2015</v>
      </c>
      <c r="F49" s="743">
        <v>0</v>
      </c>
      <c r="G49" s="744">
        <v>0</v>
      </c>
      <c r="H49" s="745">
        <v>0</v>
      </c>
      <c r="I49" s="744">
        <v>0</v>
      </c>
      <c r="J49" s="745">
        <v>0</v>
      </c>
      <c r="K49" s="744">
        <v>0</v>
      </c>
      <c r="L49" s="745">
        <v>0</v>
      </c>
      <c r="M49" s="744">
        <v>0</v>
      </c>
      <c r="N49" s="745">
        <v>0</v>
      </c>
      <c r="O49" s="744">
        <v>0</v>
      </c>
      <c r="P49" s="745">
        <v>0</v>
      </c>
      <c r="Q49" s="744">
        <v>0</v>
      </c>
      <c r="R49" s="745">
        <v>0</v>
      </c>
      <c r="S49" s="744">
        <v>0</v>
      </c>
      <c r="T49" s="745">
        <v>0</v>
      </c>
      <c r="U49" s="744">
        <v>0</v>
      </c>
      <c r="V49" s="745">
        <v>0</v>
      </c>
      <c r="W49" s="744">
        <v>0</v>
      </c>
      <c r="X49" s="745">
        <v>0</v>
      </c>
      <c r="Y49" s="744">
        <v>0</v>
      </c>
      <c r="Z49" s="745">
        <v>0</v>
      </c>
      <c r="AA49" s="744">
        <v>0</v>
      </c>
      <c r="AB49" s="745">
        <v>0</v>
      </c>
      <c r="AC49" s="744">
        <v>0</v>
      </c>
      <c r="AD49" s="745">
        <v>0</v>
      </c>
      <c r="AE49" s="746">
        <v>0</v>
      </c>
      <c r="AF49" s="692"/>
      <c r="AG49" s="1094"/>
      <c r="AH49" s="692"/>
      <c r="AI49" s="743">
        <v>0</v>
      </c>
      <c r="AJ49" s="744">
        <v>0</v>
      </c>
      <c r="AK49" s="745">
        <v>0</v>
      </c>
      <c r="AL49" s="744">
        <v>0</v>
      </c>
      <c r="AM49" s="745">
        <v>0</v>
      </c>
      <c r="AN49" s="744">
        <v>0</v>
      </c>
      <c r="AO49" s="745">
        <v>0</v>
      </c>
      <c r="AP49" s="744">
        <v>0</v>
      </c>
      <c r="AQ49" s="745">
        <v>0</v>
      </c>
      <c r="AR49" s="744">
        <v>0</v>
      </c>
      <c r="AS49" s="745">
        <v>0</v>
      </c>
      <c r="AT49" s="744">
        <v>0</v>
      </c>
      <c r="AU49" s="745">
        <v>0</v>
      </c>
      <c r="AV49" s="744">
        <v>0</v>
      </c>
      <c r="AW49" s="745">
        <v>0</v>
      </c>
      <c r="AX49" s="744">
        <v>0</v>
      </c>
      <c r="AY49" s="745">
        <v>0</v>
      </c>
      <c r="AZ49" s="744">
        <v>0</v>
      </c>
      <c r="BA49" s="745">
        <v>0</v>
      </c>
      <c r="BB49" s="744">
        <v>0</v>
      </c>
      <c r="BC49" s="745">
        <v>0</v>
      </c>
      <c r="BD49" s="744">
        <v>0</v>
      </c>
      <c r="BE49" s="745">
        <v>0</v>
      </c>
      <c r="BF49" s="744">
        <v>0</v>
      </c>
      <c r="BG49" s="745">
        <v>0</v>
      </c>
      <c r="BH49" s="746">
        <v>0</v>
      </c>
      <c r="BI49" s="692"/>
      <c r="BJ49" s="1096"/>
      <c r="BK49" s="692"/>
      <c r="BL49" s="1082"/>
      <c r="BM49" s="692"/>
      <c r="BN49" s="743">
        <v>0</v>
      </c>
      <c r="BO49" s="744">
        <v>0</v>
      </c>
      <c r="BP49" s="745">
        <v>0</v>
      </c>
      <c r="BQ49" s="744">
        <v>0</v>
      </c>
      <c r="BR49" s="745">
        <v>0</v>
      </c>
      <c r="BS49" s="744">
        <v>0</v>
      </c>
      <c r="BT49" s="745">
        <v>0</v>
      </c>
      <c r="BU49" s="744">
        <v>0</v>
      </c>
      <c r="BV49" s="745">
        <v>0</v>
      </c>
      <c r="BW49" s="744">
        <v>0</v>
      </c>
      <c r="BX49" s="745">
        <v>0</v>
      </c>
      <c r="BY49" s="744">
        <v>0</v>
      </c>
      <c r="BZ49" s="745">
        <v>0</v>
      </c>
      <c r="CA49" s="744">
        <v>0</v>
      </c>
      <c r="CB49" s="745">
        <v>0</v>
      </c>
      <c r="CC49" s="744">
        <v>0</v>
      </c>
      <c r="CD49" s="745">
        <v>0</v>
      </c>
      <c r="CE49" s="744">
        <v>0</v>
      </c>
      <c r="CF49" s="745">
        <v>0</v>
      </c>
      <c r="CG49" s="744">
        <v>0</v>
      </c>
      <c r="CH49" s="745">
        <v>0</v>
      </c>
      <c r="CI49" s="744">
        <v>0</v>
      </c>
      <c r="CJ49" s="745">
        <v>0</v>
      </c>
      <c r="CK49" s="744">
        <v>0</v>
      </c>
      <c r="CL49" s="745">
        <v>0</v>
      </c>
      <c r="CM49" s="746">
        <v>0</v>
      </c>
      <c r="CN49" s="692"/>
      <c r="CO49" s="1084"/>
      <c r="CP49" s="692"/>
      <c r="CQ49" s="743">
        <v>0</v>
      </c>
      <c r="CR49" s="744">
        <v>0</v>
      </c>
      <c r="CS49" s="745">
        <v>0</v>
      </c>
      <c r="CT49" s="744">
        <v>0</v>
      </c>
      <c r="CU49" s="745">
        <v>0</v>
      </c>
      <c r="CV49" s="744">
        <v>0</v>
      </c>
      <c r="CW49" s="745">
        <v>0</v>
      </c>
      <c r="CX49" s="744">
        <v>0</v>
      </c>
      <c r="CY49" s="745">
        <v>0</v>
      </c>
      <c r="CZ49" s="744">
        <v>0</v>
      </c>
      <c r="DA49" s="745">
        <v>0</v>
      </c>
      <c r="DB49" s="744">
        <v>0</v>
      </c>
      <c r="DC49" s="745">
        <v>0</v>
      </c>
      <c r="DD49" s="744">
        <v>0</v>
      </c>
      <c r="DE49" s="745">
        <v>0</v>
      </c>
      <c r="DF49" s="744">
        <v>0</v>
      </c>
      <c r="DG49" s="745">
        <v>0</v>
      </c>
      <c r="DH49" s="744">
        <v>0</v>
      </c>
      <c r="DI49" s="745">
        <v>0</v>
      </c>
      <c r="DJ49" s="744">
        <v>0</v>
      </c>
      <c r="DK49" s="745">
        <v>0</v>
      </c>
      <c r="DL49" s="744">
        <v>0</v>
      </c>
      <c r="DM49" s="745">
        <v>0</v>
      </c>
      <c r="DN49" s="744">
        <v>0</v>
      </c>
      <c r="DO49" s="745">
        <v>0</v>
      </c>
      <c r="DP49" s="746">
        <v>0</v>
      </c>
      <c r="DQ49" s="692"/>
      <c r="DR49" s="1086"/>
      <c r="DS49" s="692"/>
      <c r="DT49" s="1088"/>
    </row>
    <row r="50" spans="2:124" outlineLevel="1">
      <c r="B50" s="730">
        <v>43</v>
      </c>
      <c r="C50" s="742" t="s">
        <v>790</v>
      </c>
      <c r="D50" s="732">
        <v>2015</v>
      </c>
      <c r="F50" s="733">
        <v>0</v>
      </c>
      <c r="G50" s="734">
        <v>0</v>
      </c>
      <c r="H50" s="735">
        <v>0</v>
      </c>
      <c r="I50" s="734">
        <v>0</v>
      </c>
      <c r="J50" s="735">
        <v>0</v>
      </c>
      <c r="K50" s="734">
        <v>0</v>
      </c>
      <c r="L50" s="735">
        <v>0</v>
      </c>
      <c r="M50" s="734">
        <v>0</v>
      </c>
      <c r="N50" s="735">
        <v>0</v>
      </c>
      <c r="O50" s="734">
        <v>0</v>
      </c>
      <c r="P50" s="735">
        <v>0</v>
      </c>
      <c r="Q50" s="734">
        <v>0</v>
      </c>
      <c r="R50" s="735">
        <v>0</v>
      </c>
      <c r="S50" s="734">
        <v>0</v>
      </c>
      <c r="T50" s="735">
        <v>0</v>
      </c>
      <c r="U50" s="734">
        <v>0</v>
      </c>
      <c r="V50" s="735">
        <v>0</v>
      </c>
      <c r="W50" s="734">
        <v>0</v>
      </c>
      <c r="X50" s="735">
        <v>0</v>
      </c>
      <c r="Y50" s="734">
        <v>0</v>
      </c>
      <c r="Z50" s="735">
        <v>0</v>
      </c>
      <c r="AA50" s="734">
        <v>0</v>
      </c>
      <c r="AB50" s="735">
        <v>0</v>
      </c>
      <c r="AC50" s="734">
        <v>0</v>
      </c>
      <c r="AD50" s="735">
        <v>0</v>
      </c>
      <c r="AE50" s="736">
        <v>0</v>
      </c>
      <c r="AF50" s="692"/>
      <c r="AG50" s="1094"/>
      <c r="AH50" s="692"/>
      <c r="AI50" s="733">
        <v>0</v>
      </c>
      <c r="AJ50" s="734">
        <v>0</v>
      </c>
      <c r="AK50" s="735">
        <v>0</v>
      </c>
      <c r="AL50" s="734">
        <v>0</v>
      </c>
      <c r="AM50" s="735">
        <v>0</v>
      </c>
      <c r="AN50" s="734">
        <v>0</v>
      </c>
      <c r="AO50" s="735">
        <v>0</v>
      </c>
      <c r="AP50" s="734">
        <v>0</v>
      </c>
      <c r="AQ50" s="735">
        <v>0</v>
      </c>
      <c r="AR50" s="734">
        <v>0</v>
      </c>
      <c r="AS50" s="735">
        <v>0</v>
      </c>
      <c r="AT50" s="734">
        <v>0</v>
      </c>
      <c r="AU50" s="735">
        <v>0</v>
      </c>
      <c r="AV50" s="734">
        <v>0</v>
      </c>
      <c r="AW50" s="735">
        <v>0</v>
      </c>
      <c r="AX50" s="734">
        <v>0</v>
      </c>
      <c r="AY50" s="735">
        <v>0</v>
      </c>
      <c r="AZ50" s="734">
        <v>0</v>
      </c>
      <c r="BA50" s="735">
        <v>0</v>
      </c>
      <c r="BB50" s="734">
        <v>0</v>
      </c>
      <c r="BC50" s="735">
        <v>0</v>
      </c>
      <c r="BD50" s="734">
        <v>0</v>
      </c>
      <c r="BE50" s="735">
        <v>0</v>
      </c>
      <c r="BF50" s="734">
        <v>0</v>
      </c>
      <c r="BG50" s="735">
        <v>0</v>
      </c>
      <c r="BH50" s="736">
        <v>0</v>
      </c>
      <c r="BI50" s="692"/>
      <c r="BJ50" s="1096"/>
      <c r="BK50" s="692"/>
      <c r="BL50" s="1082"/>
      <c r="BM50" s="692"/>
      <c r="BN50" s="733">
        <v>0</v>
      </c>
      <c r="BO50" s="734">
        <v>0</v>
      </c>
      <c r="BP50" s="735">
        <v>0</v>
      </c>
      <c r="BQ50" s="734">
        <v>0</v>
      </c>
      <c r="BR50" s="735">
        <v>0</v>
      </c>
      <c r="BS50" s="734">
        <v>0</v>
      </c>
      <c r="BT50" s="735">
        <v>0</v>
      </c>
      <c r="BU50" s="734">
        <v>0</v>
      </c>
      <c r="BV50" s="735">
        <v>0</v>
      </c>
      <c r="BW50" s="734">
        <v>0</v>
      </c>
      <c r="BX50" s="735">
        <v>0</v>
      </c>
      <c r="BY50" s="734">
        <v>0</v>
      </c>
      <c r="BZ50" s="735">
        <v>0</v>
      </c>
      <c r="CA50" s="734">
        <v>0</v>
      </c>
      <c r="CB50" s="735">
        <v>0</v>
      </c>
      <c r="CC50" s="734">
        <v>0</v>
      </c>
      <c r="CD50" s="735">
        <v>0</v>
      </c>
      <c r="CE50" s="734">
        <v>0</v>
      </c>
      <c r="CF50" s="735">
        <v>0</v>
      </c>
      <c r="CG50" s="734">
        <v>0</v>
      </c>
      <c r="CH50" s="735">
        <v>0</v>
      </c>
      <c r="CI50" s="734">
        <v>0</v>
      </c>
      <c r="CJ50" s="735">
        <v>0</v>
      </c>
      <c r="CK50" s="734">
        <v>0</v>
      </c>
      <c r="CL50" s="735">
        <v>0</v>
      </c>
      <c r="CM50" s="736">
        <v>0</v>
      </c>
      <c r="CN50" s="692"/>
      <c r="CO50" s="1084"/>
      <c r="CP50" s="692"/>
      <c r="CQ50" s="733">
        <v>0</v>
      </c>
      <c r="CR50" s="734">
        <v>0</v>
      </c>
      <c r="CS50" s="735">
        <v>0</v>
      </c>
      <c r="CT50" s="734">
        <v>0</v>
      </c>
      <c r="CU50" s="735">
        <v>0</v>
      </c>
      <c r="CV50" s="734">
        <v>0</v>
      </c>
      <c r="CW50" s="735">
        <v>0</v>
      </c>
      <c r="CX50" s="734">
        <v>0</v>
      </c>
      <c r="CY50" s="735">
        <v>0</v>
      </c>
      <c r="CZ50" s="734">
        <v>0</v>
      </c>
      <c r="DA50" s="735">
        <v>0</v>
      </c>
      <c r="DB50" s="734">
        <v>0</v>
      </c>
      <c r="DC50" s="735">
        <v>0</v>
      </c>
      <c r="DD50" s="734">
        <v>0</v>
      </c>
      <c r="DE50" s="735">
        <v>0</v>
      </c>
      <c r="DF50" s="734">
        <v>0</v>
      </c>
      <c r="DG50" s="735">
        <v>0</v>
      </c>
      <c r="DH50" s="734">
        <v>0</v>
      </c>
      <c r="DI50" s="735">
        <v>0</v>
      </c>
      <c r="DJ50" s="734">
        <v>0</v>
      </c>
      <c r="DK50" s="735">
        <v>0</v>
      </c>
      <c r="DL50" s="734">
        <v>0</v>
      </c>
      <c r="DM50" s="735">
        <v>0</v>
      </c>
      <c r="DN50" s="734">
        <v>0</v>
      </c>
      <c r="DO50" s="735">
        <v>0</v>
      </c>
      <c r="DP50" s="736">
        <v>0</v>
      </c>
      <c r="DQ50" s="692"/>
      <c r="DR50" s="1086"/>
      <c r="DS50" s="692"/>
      <c r="DT50" s="1088"/>
    </row>
    <row r="51" spans="2:124" outlineLevel="1">
      <c r="B51" s="723">
        <v>44</v>
      </c>
      <c r="C51" s="741" t="s">
        <v>791</v>
      </c>
      <c r="D51" s="725">
        <v>2015</v>
      </c>
      <c r="F51" s="743">
        <v>0</v>
      </c>
      <c r="G51" s="744">
        <v>0</v>
      </c>
      <c r="H51" s="745">
        <v>0</v>
      </c>
      <c r="I51" s="744">
        <v>0</v>
      </c>
      <c r="J51" s="745">
        <v>0</v>
      </c>
      <c r="K51" s="744">
        <v>0</v>
      </c>
      <c r="L51" s="745">
        <v>0</v>
      </c>
      <c r="M51" s="744">
        <v>0</v>
      </c>
      <c r="N51" s="745">
        <v>0</v>
      </c>
      <c r="O51" s="744">
        <v>0</v>
      </c>
      <c r="P51" s="745">
        <v>0</v>
      </c>
      <c r="Q51" s="744">
        <v>0</v>
      </c>
      <c r="R51" s="745">
        <v>0</v>
      </c>
      <c r="S51" s="744">
        <v>0</v>
      </c>
      <c r="T51" s="745">
        <v>0</v>
      </c>
      <c r="U51" s="744">
        <v>0</v>
      </c>
      <c r="V51" s="745">
        <v>0</v>
      </c>
      <c r="W51" s="744">
        <v>0</v>
      </c>
      <c r="X51" s="745">
        <v>0</v>
      </c>
      <c r="Y51" s="744">
        <v>0</v>
      </c>
      <c r="Z51" s="745">
        <v>0</v>
      </c>
      <c r="AA51" s="744">
        <v>0</v>
      </c>
      <c r="AB51" s="745">
        <v>0</v>
      </c>
      <c r="AC51" s="744">
        <v>0</v>
      </c>
      <c r="AD51" s="745">
        <v>0</v>
      </c>
      <c r="AE51" s="746">
        <v>0</v>
      </c>
      <c r="AF51" s="692"/>
      <c r="AG51" s="1094"/>
      <c r="AH51" s="692"/>
      <c r="AI51" s="743">
        <v>0</v>
      </c>
      <c r="AJ51" s="744">
        <v>0</v>
      </c>
      <c r="AK51" s="745">
        <v>0</v>
      </c>
      <c r="AL51" s="744">
        <v>0</v>
      </c>
      <c r="AM51" s="745">
        <v>0</v>
      </c>
      <c r="AN51" s="744">
        <v>0</v>
      </c>
      <c r="AO51" s="745">
        <v>0</v>
      </c>
      <c r="AP51" s="744">
        <v>0</v>
      </c>
      <c r="AQ51" s="745">
        <v>0</v>
      </c>
      <c r="AR51" s="744">
        <v>0</v>
      </c>
      <c r="AS51" s="745">
        <v>0</v>
      </c>
      <c r="AT51" s="744">
        <v>0</v>
      </c>
      <c r="AU51" s="745">
        <v>0</v>
      </c>
      <c r="AV51" s="744">
        <v>0</v>
      </c>
      <c r="AW51" s="745">
        <v>0</v>
      </c>
      <c r="AX51" s="744">
        <v>0</v>
      </c>
      <c r="AY51" s="745">
        <v>0</v>
      </c>
      <c r="AZ51" s="744">
        <v>0</v>
      </c>
      <c r="BA51" s="745">
        <v>0</v>
      </c>
      <c r="BB51" s="744">
        <v>0</v>
      </c>
      <c r="BC51" s="745">
        <v>0</v>
      </c>
      <c r="BD51" s="744">
        <v>0</v>
      </c>
      <c r="BE51" s="745">
        <v>0</v>
      </c>
      <c r="BF51" s="744">
        <v>0</v>
      </c>
      <c r="BG51" s="745">
        <v>0</v>
      </c>
      <c r="BH51" s="746">
        <v>0</v>
      </c>
      <c r="BI51" s="692"/>
      <c r="BJ51" s="1096"/>
      <c r="BK51" s="692"/>
      <c r="BL51" s="1082"/>
      <c r="BM51" s="692"/>
      <c r="BN51" s="743">
        <v>0</v>
      </c>
      <c r="BO51" s="744">
        <v>0</v>
      </c>
      <c r="BP51" s="745">
        <v>0</v>
      </c>
      <c r="BQ51" s="744">
        <v>0</v>
      </c>
      <c r="BR51" s="745">
        <v>0</v>
      </c>
      <c r="BS51" s="744">
        <v>0</v>
      </c>
      <c r="BT51" s="745">
        <v>0</v>
      </c>
      <c r="BU51" s="744">
        <v>0</v>
      </c>
      <c r="BV51" s="745">
        <v>0</v>
      </c>
      <c r="BW51" s="744">
        <v>0</v>
      </c>
      <c r="BX51" s="745">
        <v>0</v>
      </c>
      <c r="BY51" s="744">
        <v>0</v>
      </c>
      <c r="BZ51" s="745">
        <v>0</v>
      </c>
      <c r="CA51" s="744">
        <v>0</v>
      </c>
      <c r="CB51" s="745">
        <v>0</v>
      </c>
      <c r="CC51" s="744">
        <v>0</v>
      </c>
      <c r="CD51" s="745">
        <v>0</v>
      </c>
      <c r="CE51" s="744">
        <v>0</v>
      </c>
      <c r="CF51" s="745">
        <v>0</v>
      </c>
      <c r="CG51" s="744">
        <v>0</v>
      </c>
      <c r="CH51" s="745">
        <v>0</v>
      </c>
      <c r="CI51" s="744">
        <v>0</v>
      </c>
      <c r="CJ51" s="745">
        <v>0</v>
      </c>
      <c r="CK51" s="744">
        <v>0</v>
      </c>
      <c r="CL51" s="745">
        <v>0</v>
      </c>
      <c r="CM51" s="746">
        <v>0</v>
      </c>
      <c r="CN51" s="692"/>
      <c r="CO51" s="1084"/>
      <c r="CP51" s="692"/>
      <c r="CQ51" s="743">
        <v>0</v>
      </c>
      <c r="CR51" s="744">
        <v>0</v>
      </c>
      <c r="CS51" s="745">
        <v>0</v>
      </c>
      <c r="CT51" s="744">
        <v>0</v>
      </c>
      <c r="CU51" s="745">
        <v>0</v>
      </c>
      <c r="CV51" s="744">
        <v>0</v>
      </c>
      <c r="CW51" s="745">
        <v>0</v>
      </c>
      <c r="CX51" s="744">
        <v>0</v>
      </c>
      <c r="CY51" s="745">
        <v>0</v>
      </c>
      <c r="CZ51" s="744">
        <v>0</v>
      </c>
      <c r="DA51" s="745">
        <v>0</v>
      </c>
      <c r="DB51" s="744">
        <v>0</v>
      </c>
      <c r="DC51" s="745">
        <v>0</v>
      </c>
      <c r="DD51" s="744">
        <v>0</v>
      </c>
      <c r="DE51" s="745">
        <v>0</v>
      </c>
      <c r="DF51" s="744">
        <v>0</v>
      </c>
      <c r="DG51" s="745">
        <v>0</v>
      </c>
      <c r="DH51" s="744">
        <v>0</v>
      </c>
      <c r="DI51" s="745">
        <v>0</v>
      </c>
      <c r="DJ51" s="744">
        <v>0</v>
      </c>
      <c r="DK51" s="745">
        <v>0</v>
      </c>
      <c r="DL51" s="744">
        <v>0</v>
      </c>
      <c r="DM51" s="745">
        <v>0</v>
      </c>
      <c r="DN51" s="744">
        <v>0</v>
      </c>
      <c r="DO51" s="745">
        <v>0</v>
      </c>
      <c r="DP51" s="746">
        <v>0</v>
      </c>
      <c r="DQ51" s="692"/>
      <c r="DR51" s="1086"/>
      <c r="DS51" s="692"/>
      <c r="DT51" s="1088"/>
    </row>
    <row r="52" spans="2:124" outlineLevel="1">
      <c r="B52" s="787">
        <v>45</v>
      </c>
      <c r="C52" s="788" t="s">
        <v>792</v>
      </c>
      <c r="D52" s="789">
        <v>2015</v>
      </c>
      <c r="F52" s="790">
        <v>0</v>
      </c>
      <c r="G52" s="791">
        <v>0</v>
      </c>
      <c r="H52" s="792">
        <v>0</v>
      </c>
      <c r="I52" s="791">
        <v>0</v>
      </c>
      <c r="J52" s="792">
        <v>0</v>
      </c>
      <c r="K52" s="791">
        <v>0</v>
      </c>
      <c r="L52" s="792">
        <v>0</v>
      </c>
      <c r="M52" s="791">
        <v>0</v>
      </c>
      <c r="N52" s="792">
        <v>0</v>
      </c>
      <c r="O52" s="791">
        <v>0</v>
      </c>
      <c r="P52" s="792">
        <v>0</v>
      </c>
      <c r="Q52" s="791">
        <v>0</v>
      </c>
      <c r="R52" s="792">
        <v>0</v>
      </c>
      <c r="S52" s="791">
        <v>0</v>
      </c>
      <c r="T52" s="792">
        <v>0</v>
      </c>
      <c r="U52" s="791">
        <v>0</v>
      </c>
      <c r="V52" s="792">
        <v>0</v>
      </c>
      <c r="W52" s="791">
        <v>0</v>
      </c>
      <c r="X52" s="792">
        <v>0</v>
      </c>
      <c r="Y52" s="791">
        <v>0</v>
      </c>
      <c r="Z52" s="792">
        <v>0</v>
      </c>
      <c r="AA52" s="791">
        <v>0</v>
      </c>
      <c r="AB52" s="792">
        <v>0</v>
      </c>
      <c r="AC52" s="791">
        <v>0</v>
      </c>
      <c r="AD52" s="792">
        <v>0</v>
      </c>
      <c r="AE52" s="793">
        <v>0</v>
      </c>
      <c r="AF52" s="692"/>
      <c r="AG52" s="1094"/>
      <c r="AH52" s="692"/>
      <c r="AI52" s="790">
        <v>0</v>
      </c>
      <c r="AJ52" s="791">
        <v>0</v>
      </c>
      <c r="AK52" s="792">
        <v>0</v>
      </c>
      <c r="AL52" s="791">
        <v>0</v>
      </c>
      <c r="AM52" s="792">
        <v>0</v>
      </c>
      <c r="AN52" s="791">
        <v>0</v>
      </c>
      <c r="AO52" s="792">
        <v>0</v>
      </c>
      <c r="AP52" s="791">
        <v>0</v>
      </c>
      <c r="AQ52" s="792">
        <v>0</v>
      </c>
      <c r="AR52" s="791">
        <v>0</v>
      </c>
      <c r="AS52" s="792">
        <v>0</v>
      </c>
      <c r="AT52" s="791">
        <v>0</v>
      </c>
      <c r="AU52" s="792">
        <v>0</v>
      </c>
      <c r="AV52" s="791">
        <v>0</v>
      </c>
      <c r="AW52" s="792">
        <v>0</v>
      </c>
      <c r="AX52" s="791">
        <v>0</v>
      </c>
      <c r="AY52" s="792">
        <v>0</v>
      </c>
      <c r="AZ52" s="791">
        <v>0</v>
      </c>
      <c r="BA52" s="792">
        <v>0</v>
      </c>
      <c r="BB52" s="791">
        <v>0</v>
      </c>
      <c r="BC52" s="792">
        <v>0</v>
      </c>
      <c r="BD52" s="791">
        <v>0</v>
      </c>
      <c r="BE52" s="792">
        <v>0</v>
      </c>
      <c r="BF52" s="791">
        <v>0</v>
      </c>
      <c r="BG52" s="792">
        <v>0</v>
      </c>
      <c r="BH52" s="793">
        <v>0</v>
      </c>
      <c r="BI52" s="692"/>
      <c r="BJ52" s="1096"/>
      <c r="BK52" s="692"/>
      <c r="BL52" s="1082"/>
      <c r="BM52" s="692"/>
      <c r="BN52" s="790">
        <v>0</v>
      </c>
      <c r="BO52" s="791">
        <v>0</v>
      </c>
      <c r="BP52" s="792">
        <v>0</v>
      </c>
      <c r="BQ52" s="791">
        <v>0</v>
      </c>
      <c r="BR52" s="792">
        <v>0</v>
      </c>
      <c r="BS52" s="791">
        <v>0</v>
      </c>
      <c r="BT52" s="792">
        <v>0</v>
      </c>
      <c r="BU52" s="791">
        <v>0</v>
      </c>
      <c r="BV52" s="792">
        <v>0</v>
      </c>
      <c r="BW52" s="791">
        <v>0</v>
      </c>
      <c r="BX52" s="792">
        <v>0</v>
      </c>
      <c r="BY52" s="791">
        <v>0</v>
      </c>
      <c r="BZ52" s="792">
        <v>0</v>
      </c>
      <c r="CA52" s="791">
        <v>0</v>
      </c>
      <c r="CB52" s="792">
        <v>0</v>
      </c>
      <c r="CC52" s="791">
        <v>0</v>
      </c>
      <c r="CD52" s="792">
        <v>0</v>
      </c>
      <c r="CE52" s="791">
        <v>0</v>
      </c>
      <c r="CF52" s="792">
        <v>0</v>
      </c>
      <c r="CG52" s="791">
        <v>0</v>
      </c>
      <c r="CH52" s="792">
        <v>0</v>
      </c>
      <c r="CI52" s="791">
        <v>0</v>
      </c>
      <c r="CJ52" s="792">
        <v>0</v>
      </c>
      <c r="CK52" s="791">
        <v>0</v>
      </c>
      <c r="CL52" s="792">
        <v>0</v>
      </c>
      <c r="CM52" s="793">
        <v>0</v>
      </c>
      <c r="CN52" s="692"/>
      <c r="CO52" s="1084"/>
      <c r="CP52" s="692"/>
      <c r="CQ52" s="790">
        <v>0</v>
      </c>
      <c r="CR52" s="791">
        <v>0</v>
      </c>
      <c r="CS52" s="792">
        <v>0</v>
      </c>
      <c r="CT52" s="791">
        <v>0</v>
      </c>
      <c r="CU52" s="792">
        <v>0</v>
      </c>
      <c r="CV52" s="791">
        <v>0</v>
      </c>
      <c r="CW52" s="792">
        <v>0</v>
      </c>
      <c r="CX52" s="791">
        <v>0</v>
      </c>
      <c r="CY52" s="792">
        <v>0</v>
      </c>
      <c r="CZ52" s="791">
        <v>0</v>
      </c>
      <c r="DA52" s="792">
        <v>0</v>
      </c>
      <c r="DB52" s="791">
        <v>0</v>
      </c>
      <c r="DC52" s="792">
        <v>0</v>
      </c>
      <c r="DD52" s="791">
        <v>0</v>
      </c>
      <c r="DE52" s="792">
        <v>0</v>
      </c>
      <c r="DF52" s="791">
        <v>0</v>
      </c>
      <c r="DG52" s="792">
        <v>0</v>
      </c>
      <c r="DH52" s="791">
        <v>0</v>
      </c>
      <c r="DI52" s="792">
        <v>0</v>
      </c>
      <c r="DJ52" s="791">
        <v>0</v>
      </c>
      <c r="DK52" s="792">
        <v>0</v>
      </c>
      <c r="DL52" s="791">
        <v>0</v>
      </c>
      <c r="DM52" s="792">
        <v>0</v>
      </c>
      <c r="DN52" s="791">
        <v>0</v>
      </c>
      <c r="DO52" s="792">
        <v>0</v>
      </c>
      <c r="DP52" s="793">
        <v>0</v>
      </c>
      <c r="DQ52" s="692"/>
      <c r="DR52" s="1086"/>
      <c r="DS52" s="692"/>
      <c r="DT52" s="1088"/>
    </row>
    <row r="53" spans="2:124" outlineLevel="1">
      <c r="B53" s="794">
        <v>46</v>
      </c>
      <c r="C53" s="795" t="s">
        <v>793</v>
      </c>
      <c r="D53" s="796">
        <v>2015</v>
      </c>
      <c r="F53" s="797">
        <v>0</v>
      </c>
      <c r="G53" s="798">
        <v>0</v>
      </c>
      <c r="H53" s="799">
        <v>0</v>
      </c>
      <c r="I53" s="798">
        <v>0</v>
      </c>
      <c r="J53" s="799">
        <v>0</v>
      </c>
      <c r="K53" s="798">
        <v>0</v>
      </c>
      <c r="L53" s="799">
        <v>0</v>
      </c>
      <c r="M53" s="798">
        <v>0</v>
      </c>
      <c r="N53" s="799">
        <v>0</v>
      </c>
      <c r="O53" s="798">
        <v>0</v>
      </c>
      <c r="P53" s="799">
        <v>0</v>
      </c>
      <c r="Q53" s="798">
        <v>0</v>
      </c>
      <c r="R53" s="799">
        <v>0</v>
      </c>
      <c r="S53" s="798">
        <v>0</v>
      </c>
      <c r="T53" s="799">
        <v>0</v>
      </c>
      <c r="U53" s="798">
        <v>0</v>
      </c>
      <c r="V53" s="799">
        <v>0</v>
      </c>
      <c r="W53" s="798">
        <v>0</v>
      </c>
      <c r="X53" s="799">
        <v>0</v>
      </c>
      <c r="Y53" s="798">
        <v>0</v>
      </c>
      <c r="Z53" s="799">
        <v>0</v>
      </c>
      <c r="AA53" s="798">
        <v>0</v>
      </c>
      <c r="AB53" s="799">
        <v>0</v>
      </c>
      <c r="AC53" s="798">
        <v>0</v>
      </c>
      <c r="AD53" s="799">
        <v>0</v>
      </c>
      <c r="AE53" s="800">
        <v>0</v>
      </c>
      <c r="AF53" s="692"/>
      <c r="AG53" s="1094"/>
      <c r="AH53" s="692"/>
      <c r="AI53" s="797">
        <v>0</v>
      </c>
      <c r="AJ53" s="798">
        <v>0</v>
      </c>
      <c r="AK53" s="799">
        <v>0</v>
      </c>
      <c r="AL53" s="798">
        <v>0</v>
      </c>
      <c r="AM53" s="799">
        <v>0</v>
      </c>
      <c r="AN53" s="798">
        <v>0</v>
      </c>
      <c r="AO53" s="799">
        <v>0</v>
      </c>
      <c r="AP53" s="798">
        <v>0</v>
      </c>
      <c r="AQ53" s="799">
        <v>0</v>
      </c>
      <c r="AR53" s="798">
        <v>0</v>
      </c>
      <c r="AS53" s="799">
        <v>0</v>
      </c>
      <c r="AT53" s="798">
        <v>0</v>
      </c>
      <c r="AU53" s="799">
        <v>0</v>
      </c>
      <c r="AV53" s="798">
        <v>0</v>
      </c>
      <c r="AW53" s="799">
        <v>0</v>
      </c>
      <c r="AX53" s="798">
        <v>0</v>
      </c>
      <c r="AY53" s="799">
        <v>0</v>
      </c>
      <c r="AZ53" s="798">
        <v>0</v>
      </c>
      <c r="BA53" s="799">
        <v>0</v>
      </c>
      <c r="BB53" s="798">
        <v>0</v>
      </c>
      <c r="BC53" s="799">
        <v>0</v>
      </c>
      <c r="BD53" s="798">
        <v>0</v>
      </c>
      <c r="BE53" s="799">
        <v>0</v>
      </c>
      <c r="BF53" s="798">
        <v>0</v>
      </c>
      <c r="BG53" s="799">
        <v>0</v>
      </c>
      <c r="BH53" s="800">
        <v>0</v>
      </c>
      <c r="BI53" s="692"/>
      <c r="BJ53" s="1096"/>
      <c r="BK53" s="692"/>
      <c r="BL53" s="1082"/>
      <c r="BM53" s="692"/>
      <c r="BN53" s="797">
        <v>0</v>
      </c>
      <c r="BO53" s="798">
        <v>0</v>
      </c>
      <c r="BP53" s="799">
        <v>0</v>
      </c>
      <c r="BQ53" s="798">
        <v>0</v>
      </c>
      <c r="BR53" s="799">
        <v>0</v>
      </c>
      <c r="BS53" s="798">
        <v>0</v>
      </c>
      <c r="BT53" s="799">
        <v>0</v>
      </c>
      <c r="BU53" s="798">
        <v>0</v>
      </c>
      <c r="BV53" s="799">
        <v>0</v>
      </c>
      <c r="BW53" s="798">
        <v>0</v>
      </c>
      <c r="BX53" s="799">
        <v>0</v>
      </c>
      <c r="BY53" s="798">
        <v>0</v>
      </c>
      <c r="BZ53" s="799">
        <v>0</v>
      </c>
      <c r="CA53" s="798">
        <v>0</v>
      </c>
      <c r="CB53" s="799">
        <v>0</v>
      </c>
      <c r="CC53" s="798">
        <v>0</v>
      </c>
      <c r="CD53" s="799">
        <v>0</v>
      </c>
      <c r="CE53" s="798">
        <v>0</v>
      </c>
      <c r="CF53" s="799">
        <v>0</v>
      </c>
      <c r="CG53" s="798">
        <v>0</v>
      </c>
      <c r="CH53" s="799">
        <v>0</v>
      </c>
      <c r="CI53" s="798">
        <v>0</v>
      </c>
      <c r="CJ53" s="799">
        <v>0</v>
      </c>
      <c r="CK53" s="798">
        <v>0</v>
      </c>
      <c r="CL53" s="799">
        <v>0</v>
      </c>
      <c r="CM53" s="800">
        <v>0</v>
      </c>
      <c r="CN53" s="692"/>
      <c r="CO53" s="1084"/>
      <c r="CP53" s="692"/>
      <c r="CQ53" s="797">
        <v>0</v>
      </c>
      <c r="CR53" s="798">
        <v>0</v>
      </c>
      <c r="CS53" s="799">
        <v>0</v>
      </c>
      <c r="CT53" s="798">
        <v>0</v>
      </c>
      <c r="CU53" s="799">
        <v>0</v>
      </c>
      <c r="CV53" s="798">
        <v>0</v>
      </c>
      <c r="CW53" s="799">
        <v>0</v>
      </c>
      <c r="CX53" s="798">
        <v>0</v>
      </c>
      <c r="CY53" s="799">
        <v>0</v>
      </c>
      <c r="CZ53" s="798">
        <v>0</v>
      </c>
      <c r="DA53" s="799">
        <v>0</v>
      </c>
      <c r="DB53" s="798">
        <v>0</v>
      </c>
      <c r="DC53" s="799">
        <v>0</v>
      </c>
      <c r="DD53" s="798">
        <v>0</v>
      </c>
      <c r="DE53" s="799">
        <v>0</v>
      </c>
      <c r="DF53" s="798">
        <v>0</v>
      </c>
      <c r="DG53" s="799">
        <v>0</v>
      </c>
      <c r="DH53" s="798">
        <v>0</v>
      </c>
      <c r="DI53" s="799">
        <v>0</v>
      </c>
      <c r="DJ53" s="798">
        <v>0</v>
      </c>
      <c r="DK53" s="799">
        <v>0</v>
      </c>
      <c r="DL53" s="798">
        <v>0</v>
      </c>
      <c r="DM53" s="799">
        <v>0</v>
      </c>
      <c r="DN53" s="798">
        <v>0</v>
      </c>
      <c r="DO53" s="799">
        <v>0</v>
      </c>
      <c r="DP53" s="800">
        <v>0</v>
      </c>
      <c r="DQ53" s="692"/>
      <c r="DR53" s="1086"/>
      <c r="DS53" s="692"/>
      <c r="DT53" s="1088"/>
    </row>
    <row r="54" spans="2:124" outlineLevel="1">
      <c r="B54" s="730">
        <v>47</v>
      </c>
      <c r="C54" s="731" t="s">
        <v>794</v>
      </c>
      <c r="D54" s="732">
        <v>2015</v>
      </c>
      <c r="F54" s="733">
        <v>0</v>
      </c>
      <c r="G54" s="734">
        <v>0</v>
      </c>
      <c r="H54" s="735">
        <v>0</v>
      </c>
      <c r="I54" s="734">
        <v>0</v>
      </c>
      <c r="J54" s="735">
        <v>0</v>
      </c>
      <c r="K54" s="734">
        <v>0</v>
      </c>
      <c r="L54" s="735">
        <v>0</v>
      </c>
      <c r="M54" s="734">
        <v>0</v>
      </c>
      <c r="N54" s="735">
        <v>0</v>
      </c>
      <c r="O54" s="734">
        <v>0</v>
      </c>
      <c r="P54" s="735">
        <v>0</v>
      </c>
      <c r="Q54" s="734">
        <v>0</v>
      </c>
      <c r="R54" s="735">
        <v>0</v>
      </c>
      <c r="S54" s="734">
        <v>0</v>
      </c>
      <c r="T54" s="735">
        <v>0</v>
      </c>
      <c r="U54" s="734">
        <v>0</v>
      </c>
      <c r="V54" s="735">
        <v>0</v>
      </c>
      <c r="W54" s="734">
        <v>0</v>
      </c>
      <c r="X54" s="735">
        <v>0</v>
      </c>
      <c r="Y54" s="734">
        <v>0</v>
      </c>
      <c r="Z54" s="735">
        <v>0</v>
      </c>
      <c r="AA54" s="734">
        <v>0</v>
      </c>
      <c r="AB54" s="735">
        <v>0</v>
      </c>
      <c r="AC54" s="734">
        <v>0</v>
      </c>
      <c r="AD54" s="735">
        <v>0</v>
      </c>
      <c r="AE54" s="736">
        <v>0</v>
      </c>
      <c r="AF54" s="692"/>
      <c r="AG54" s="1094"/>
      <c r="AH54" s="692"/>
      <c r="AI54" s="733">
        <v>0</v>
      </c>
      <c r="AJ54" s="734">
        <v>0</v>
      </c>
      <c r="AK54" s="735">
        <v>0</v>
      </c>
      <c r="AL54" s="734">
        <v>0</v>
      </c>
      <c r="AM54" s="735">
        <v>0</v>
      </c>
      <c r="AN54" s="734">
        <v>0</v>
      </c>
      <c r="AO54" s="735">
        <v>0</v>
      </c>
      <c r="AP54" s="734">
        <v>0</v>
      </c>
      <c r="AQ54" s="735">
        <v>0</v>
      </c>
      <c r="AR54" s="734">
        <v>0</v>
      </c>
      <c r="AS54" s="735">
        <v>0</v>
      </c>
      <c r="AT54" s="734">
        <v>0</v>
      </c>
      <c r="AU54" s="735">
        <v>0</v>
      </c>
      <c r="AV54" s="734">
        <v>0</v>
      </c>
      <c r="AW54" s="735">
        <v>0</v>
      </c>
      <c r="AX54" s="734">
        <v>0</v>
      </c>
      <c r="AY54" s="735">
        <v>0</v>
      </c>
      <c r="AZ54" s="734">
        <v>0</v>
      </c>
      <c r="BA54" s="735">
        <v>0</v>
      </c>
      <c r="BB54" s="734">
        <v>0</v>
      </c>
      <c r="BC54" s="735">
        <v>0</v>
      </c>
      <c r="BD54" s="734">
        <v>0</v>
      </c>
      <c r="BE54" s="735">
        <v>0</v>
      </c>
      <c r="BF54" s="734">
        <v>0</v>
      </c>
      <c r="BG54" s="735">
        <v>0</v>
      </c>
      <c r="BH54" s="736">
        <v>0</v>
      </c>
      <c r="BI54" s="692"/>
      <c r="BJ54" s="1096"/>
      <c r="BK54" s="692"/>
      <c r="BL54" s="1082"/>
      <c r="BM54" s="692"/>
      <c r="BN54" s="733">
        <v>0</v>
      </c>
      <c r="BO54" s="734">
        <v>0</v>
      </c>
      <c r="BP54" s="735">
        <v>0</v>
      </c>
      <c r="BQ54" s="734">
        <v>0</v>
      </c>
      <c r="BR54" s="735">
        <v>0</v>
      </c>
      <c r="BS54" s="734">
        <v>0</v>
      </c>
      <c r="BT54" s="735">
        <v>0</v>
      </c>
      <c r="BU54" s="734">
        <v>0</v>
      </c>
      <c r="BV54" s="735">
        <v>0</v>
      </c>
      <c r="BW54" s="734">
        <v>0</v>
      </c>
      <c r="BX54" s="735">
        <v>0</v>
      </c>
      <c r="BY54" s="734">
        <v>0</v>
      </c>
      <c r="BZ54" s="735">
        <v>0</v>
      </c>
      <c r="CA54" s="734">
        <v>0</v>
      </c>
      <c r="CB54" s="735">
        <v>0</v>
      </c>
      <c r="CC54" s="734">
        <v>0</v>
      </c>
      <c r="CD54" s="735">
        <v>0</v>
      </c>
      <c r="CE54" s="734">
        <v>0</v>
      </c>
      <c r="CF54" s="735">
        <v>0</v>
      </c>
      <c r="CG54" s="734">
        <v>0</v>
      </c>
      <c r="CH54" s="735">
        <v>0</v>
      </c>
      <c r="CI54" s="734">
        <v>0</v>
      </c>
      <c r="CJ54" s="735">
        <v>0</v>
      </c>
      <c r="CK54" s="734">
        <v>0</v>
      </c>
      <c r="CL54" s="735">
        <v>0</v>
      </c>
      <c r="CM54" s="736">
        <v>0</v>
      </c>
      <c r="CN54" s="692"/>
      <c r="CO54" s="1084"/>
      <c r="CP54" s="692"/>
      <c r="CQ54" s="733">
        <v>0</v>
      </c>
      <c r="CR54" s="734">
        <v>0</v>
      </c>
      <c r="CS54" s="735">
        <v>0</v>
      </c>
      <c r="CT54" s="734">
        <v>0</v>
      </c>
      <c r="CU54" s="735">
        <v>0</v>
      </c>
      <c r="CV54" s="734">
        <v>0</v>
      </c>
      <c r="CW54" s="735">
        <v>0</v>
      </c>
      <c r="CX54" s="734">
        <v>0</v>
      </c>
      <c r="CY54" s="735">
        <v>0</v>
      </c>
      <c r="CZ54" s="734">
        <v>0</v>
      </c>
      <c r="DA54" s="735">
        <v>0</v>
      </c>
      <c r="DB54" s="734">
        <v>0</v>
      </c>
      <c r="DC54" s="735">
        <v>0</v>
      </c>
      <c r="DD54" s="734">
        <v>0</v>
      </c>
      <c r="DE54" s="735">
        <v>0</v>
      </c>
      <c r="DF54" s="734">
        <v>0</v>
      </c>
      <c r="DG54" s="735">
        <v>0</v>
      </c>
      <c r="DH54" s="734">
        <v>0</v>
      </c>
      <c r="DI54" s="735">
        <v>0</v>
      </c>
      <c r="DJ54" s="734">
        <v>0</v>
      </c>
      <c r="DK54" s="735">
        <v>0</v>
      </c>
      <c r="DL54" s="734">
        <v>0</v>
      </c>
      <c r="DM54" s="735">
        <v>0</v>
      </c>
      <c r="DN54" s="734">
        <v>0</v>
      </c>
      <c r="DO54" s="735">
        <v>0</v>
      </c>
      <c r="DP54" s="736">
        <v>0</v>
      </c>
      <c r="DQ54" s="692"/>
      <c r="DR54" s="1086"/>
      <c r="DS54" s="692"/>
      <c r="DT54" s="1088"/>
    </row>
    <row r="55" spans="2:124" outlineLevel="1">
      <c r="B55" s="747">
        <v>48</v>
      </c>
      <c r="C55" s="801" t="s">
        <v>795</v>
      </c>
      <c r="D55" s="749">
        <v>2015</v>
      </c>
      <c r="F55" s="750">
        <v>0</v>
      </c>
      <c r="G55" s="751">
        <v>0</v>
      </c>
      <c r="H55" s="752">
        <v>0</v>
      </c>
      <c r="I55" s="751">
        <v>0</v>
      </c>
      <c r="J55" s="752">
        <v>0</v>
      </c>
      <c r="K55" s="751">
        <v>0</v>
      </c>
      <c r="L55" s="752">
        <v>0</v>
      </c>
      <c r="M55" s="751">
        <v>0</v>
      </c>
      <c r="N55" s="752">
        <v>0</v>
      </c>
      <c r="O55" s="751">
        <v>0</v>
      </c>
      <c r="P55" s="752">
        <v>0</v>
      </c>
      <c r="Q55" s="751">
        <v>0</v>
      </c>
      <c r="R55" s="752">
        <v>0</v>
      </c>
      <c r="S55" s="751">
        <v>0</v>
      </c>
      <c r="T55" s="752">
        <v>0</v>
      </c>
      <c r="U55" s="751">
        <v>0</v>
      </c>
      <c r="V55" s="752">
        <v>0</v>
      </c>
      <c r="W55" s="751">
        <v>0</v>
      </c>
      <c r="X55" s="752">
        <v>0</v>
      </c>
      <c r="Y55" s="751">
        <v>0</v>
      </c>
      <c r="Z55" s="752">
        <v>0</v>
      </c>
      <c r="AA55" s="751">
        <v>0</v>
      </c>
      <c r="AB55" s="752">
        <v>0</v>
      </c>
      <c r="AC55" s="751">
        <v>0</v>
      </c>
      <c r="AD55" s="752">
        <v>0</v>
      </c>
      <c r="AE55" s="753">
        <v>0</v>
      </c>
      <c r="AF55" s="692"/>
      <c r="AG55" s="1094"/>
      <c r="AH55" s="692"/>
      <c r="AI55" s="750">
        <v>0</v>
      </c>
      <c r="AJ55" s="751">
        <v>0</v>
      </c>
      <c r="AK55" s="752">
        <v>0</v>
      </c>
      <c r="AL55" s="751">
        <v>0</v>
      </c>
      <c r="AM55" s="752">
        <v>0</v>
      </c>
      <c r="AN55" s="751">
        <v>0</v>
      </c>
      <c r="AO55" s="752">
        <v>0</v>
      </c>
      <c r="AP55" s="751">
        <v>0</v>
      </c>
      <c r="AQ55" s="752">
        <v>0</v>
      </c>
      <c r="AR55" s="751">
        <v>0</v>
      </c>
      <c r="AS55" s="752">
        <v>0</v>
      </c>
      <c r="AT55" s="751">
        <v>0</v>
      </c>
      <c r="AU55" s="752">
        <v>0</v>
      </c>
      <c r="AV55" s="751">
        <v>0</v>
      </c>
      <c r="AW55" s="752">
        <v>0</v>
      </c>
      <c r="AX55" s="751">
        <v>0</v>
      </c>
      <c r="AY55" s="752">
        <v>0</v>
      </c>
      <c r="AZ55" s="751">
        <v>0</v>
      </c>
      <c r="BA55" s="752">
        <v>0</v>
      </c>
      <c r="BB55" s="751">
        <v>0</v>
      </c>
      <c r="BC55" s="752">
        <v>0</v>
      </c>
      <c r="BD55" s="751">
        <v>0</v>
      </c>
      <c r="BE55" s="752">
        <v>0</v>
      </c>
      <c r="BF55" s="751">
        <v>0</v>
      </c>
      <c r="BG55" s="752">
        <v>0</v>
      </c>
      <c r="BH55" s="753">
        <v>0</v>
      </c>
      <c r="BI55" s="692"/>
      <c r="BJ55" s="1096"/>
      <c r="BK55" s="692"/>
      <c r="BL55" s="1082"/>
      <c r="BM55" s="692"/>
      <c r="BN55" s="750">
        <v>0</v>
      </c>
      <c r="BO55" s="751">
        <v>0</v>
      </c>
      <c r="BP55" s="752">
        <v>0</v>
      </c>
      <c r="BQ55" s="751">
        <v>0</v>
      </c>
      <c r="BR55" s="752">
        <v>0</v>
      </c>
      <c r="BS55" s="751">
        <v>0</v>
      </c>
      <c r="BT55" s="752">
        <v>0</v>
      </c>
      <c r="BU55" s="751">
        <v>0</v>
      </c>
      <c r="BV55" s="752">
        <v>0</v>
      </c>
      <c r="BW55" s="751">
        <v>0</v>
      </c>
      <c r="BX55" s="752">
        <v>0</v>
      </c>
      <c r="BY55" s="751">
        <v>0</v>
      </c>
      <c r="BZ55" s="752">
        <v>0</v>
      </c>
      <c r="CA55" s="751">
        <v>0</v>
      </c>
      <c r="CB55" s="752">
        <v>0</v>
      </c>
      <c r="CC55" s="751">
        <v>0</v>
      </c>
      <c r="CD55" s="752">
        <v>0</v>
      </c>
      <c r="CE55" s="751">
        <v>0</v>
      </c>
      <c r="CF55" s="752">
        <v>0</v>
      </c>
      <c r="CG55" s="751">
        <v>0</v>
      </c>
      <c r="CH55" s="752">
        <v>0</v>
      </c>
      <c r="CI55" s="751">
        <v>0</v>
      </c>
      <c r="CJ55" s="752">
        <v>0</v>
      </c>
      <c r="CK55" s="751">
        <v>0</v>
      </c>
      <c r="CL55" s="752">
        <v>0</v>
      </c>
      <c r="CM55" s="753">
        <v>0</v>
      </c>
      <c r="CN55" s="692"/>
      <c r="CO55" s="1084"/>
      <c r="CP55" s="692"/>
      <c r="CQ55" s="750">
        <v>0</v>
      </c>
      <c r="CR55" s="751">
        <v>0</v>
      </c>
      <c r="CS55" s="752">
        <v>0</v>
      </c>
      <c r="CT55" s="751">
        <v>0</v>
      </c>
      <c r="CU55" s="752">
        <v>0</v>
      </c>
      <c r="CV55" s="751">
        <v>0</v>
      </c>
      <c r="CW55" s="752">
        <v>0</v>
      </c>
      <c r="CX55" s="751">
        <v>0</v>
      </c>
      <c r="CY55" s="752">
        <v>0</v>
      </c>
      <c r="CZ55" s="751">
        <v>0</v>
      </c>
      <c r="DA55" s="752">
        <v>0</v>
      </c>
      <c r="DB55" s="751">
        <v>0</v>
      </c>
      <c r="DC55" s="752">
        <v>0</v>
      </c>
      <c r="DD55" s="751">
        <v>0</v>
      </c>
      <c r="DE55" s="752">
        <v>0</v>
      </c>
      <c r="DF55" s="751">
        <v>0</v>
      </c>
      <c r="DG55" s="752">
        <v>0</v>
      </c>
      <c r="DH55" s="751">
        <v>0</v>
      </c>
      <c r="DI55" s="752">
        <v>0</v>
      </c>
      <c r="DJ55" s="751">
        <v>0</v>
      </c>
      <c r="DK55" s="752">
        <v>0</v>
      </c>
      <c r="DL55" s="751">
        <v>0</v>
      </c>
      <c r="DM55" s="752">
        <v>0</v>
      </c>
      <c r="DN55" s="751">
        <v>0</v>
      </c>
      <c r="DO55" s="752">
        <v>0</v>
      </c>
      <c r="DP55" s="753">
        <v>0</v>
      </c>
      <c r="DQ55" s="692"/>
      <c r="DR55" s="1086"/>
      <c r="DS55" s="692"/>
      <c r="DT55" s="1088"/>
    </row>
    <row r="56" spans="2:124" outlineLevel="1">
      <c r="B56" s="716">
        <v>49</v>
      </c>
      <c r="C56" s="717" t="s">
        <v>796</v>
      </c>
      <c r="D56" s="718">
        <v>2015</v>
      </c>
      <c r="F56" s="755">
        <v>0</v>
      </c>
      <c r="G56" s="756">
        <v>0</v>
      </c>
      <c r="H56" s="757">
        <v>0</v>
      </c>
      <c r="I56" s="756">
        <v>0</v>
      </c>
      <c r="J56" s="757">
        <v>0</v>
      </c>
      <c r="K56" s="756">
        <v>0</v>
      </c>
      <c r="L56" s="757">
        <v>0</v>
      </c>
      <c r="M56" s="756">
        <v>0</v>
      </c>
      <c r="N56" s="757">
        <v>0</v>
      </c>
      <c r="O56" s="756">
        <v>0</v>
      </c>
      <c r="P56" s="757">
        <v>0</v>
      </c>
      <c r="Q56" s="756">
        <v>0</v>
      </c>
      <c r="R56" s="757">
        <v>0</v>
      </c>
      <c r="S56" s="756">
        <v>0</v>
      </c>
      <c r="T56" s="757">
        <v>0</v>
      </c>
      <c r="U56" s="756">
        <v>0</v>
      </c>
      <c r="V56" s="757">
        <v>0</v>
      </c>
      <c r="W56" s="756">
        <v>0</v>
      </c>
      <c r="X56" s="757">
        <v>0</v>
      </c>
      <c r="Y56" s="756">
        <v>0</v>
      </c>
      <c r="Z56" s="757">
        <v>0</v>
      </c>
      <c r="AA56" s="756">
        <v>0</v>
      </c>
      <c r="AB56" s="757">
        <v>0</v>
      </c>
      <c r="AC56" s="756">
        <v>0</v>
      </c>
      <c r="AD56" s="757">
        <v>0</v>
      </c>
      <c r="AE56" s="758">
        <v>0</v>
      </c>
      <c r="AF56" s="692"/>
      <c r="AG56" s="1094"/>
      <c r="AH56" s="692"/>
      <c r="AI56" s="755">
        <v>0</v>
      </c>
      <c r="AJ56" s="756">
        <v>0</v>
      </c>
      <c r="AK56" s="757">
        <v>0</v>
      </c>
      <c r="AL56" s="756">
        <v>0</v>
      </c>
      <c r="AM56" s="757">
        <v>0</v>
      </c>
      <c r="AN56" s="756">
        <v>0</v>
      </c>
      <c r="AO56" s="757">
        <v>0</v>
      </c>
      <c r="AP56" s="756">
        <v>0</v>
      </c>
      <c r="AQ56" s="757">
        <v>0</v>
      </c>
      <c r="AR56" s="756">
        <v>0</v>
      </c>
      <c r="AS56" s="757">
        <v>0</v>
      </c>
      <c r="AT56" s="756">
        <v>0</v>
      </c>
      <c r="AU56" s="757">
        <v>0</v>
      </c>
      <c r="AV56" s="756">
        <v>0</v>
      </c>
      <c r="AW56" s="757">
        <v>0</v>
      </c>
      <c r="AX56" s="756">
        <v>0</v>
      </c>
      <c r="AY56" s="757">
        <v>0</v>
      </c>
      <c r="AZ56" s="756">
        <v>0</v>
      </c>
      <c r="BA56" s="757">
        <v>0</v>
      </c>
      <c r="BB56" s="756">
        <v>0</v>
      </c>
      <c r="BC56" s="757">
        <v>0</v>
      </c>
      <c r="BD56" s="756">
        <v>0</v>
      </c>
      <c r="BE56" s="757">
        <v>0</v>
      </c>
      <c r="BF56" s="756">
        <v>0</v>
      </c>
      <c r="BG56" s="757">
        <v>0</v>
      </c>
      <c r="BH56" s="758">
        <v>0</v>
      </c>
      <c r="BI56" s="692"/>
      <c r="BJ56" s="1096"/>
      <c r="BK56" s="692"/>
      <c r="BL56" s="1082"/>
      <c r="BM56" s="692"/>
      <c r="BN56" s="755">
        <v>0</v>
      </c>
      <c r="BO56" s="756">
        <v>0</v>
      </c>
      <c r="BP56" s="757">
        <v>0</v>
      </c>
      <c r="BQ56" s="756">
        <v>0</v>
      </c>
      <c r="BR56" s="757">
        <v>0</v>
      </c>
      <c r="BS56" s="756">
        <v>0</v>
      </c>
      <c r="BT56" s="757">
        <v>0</v>
      </c>
      <c r="BU56" s="756">
        <v>0</v>
      </c>
      <c r="BV56" s="757">
        <v>0</v>
      </c>
      <c r="BW56" s="756">
        <v>0</v>
      </c>
      <c r="BX56" s="757">
        <v>0</v>
      </c>
      <c r="BY56" s="756">
        <v>0</v>
      </c>
      <c r="BZ56" s="757">
        <v>0</v>
      </c>
      <c r="CA56" s="756">
        <v>0</v>
      </c>
      <c r="CB56" s="757">
        <v>0</v>
      </c>
      <c r="CC56" s="756">
        <v>0</v>
      </c>
      <c r="CD56" s="757">
        <v>0</v>
      </c>
      <c r="CE56" s="756">
        <v>0</v>
      </c>
      <c r="CF56" s="757">
        <v>0</v>
      </c>
      <c r="CG56" s="756">
        <v>0</v>
      </c>
      <c r="CH56" s="757">
        <v>0</v>
      </c>
      <c r="CI56" s="756">
        <v>0</v>
      </c>
      <c r="CJ56" s="757">
        <v>0</v>
      </c>
      <c r="CK56" s="756">
        <v>0</v>
      </c>
      <c r="CL56" s="757">
        <v>0</v>
      </c>
      <c r="CM56" s="758">
        <v>0</v>
      </c>
      <c r="CN56" s="692"/>
      <c r="CO56" s="1084"/>
      <c r="CP56" s="692"/>
      <c r="CQ56" s="755">
        <v>0</v>
      </c>
      <c r="CR56" s="756">
        <v>0</v>
      </c>
      <c r="CS56" s="757">
        <v>0</v>
      </c>
      <c r="CT56" s="756">
        <v>0</v>
      </c>
      <c r="CU56" s="757">
        <v>0</v>
      </c>
      <c r="CV56" s="756">
        <v>0</v>
      </c>
      <c r="CW56" s="757">
        <v>0</v>
      </c>
      <c r="CX56" s="756">
        <v>0</v>
      </c>
      <c r="CY56" s="757">
        <v>0</v>
      </c>
      <c r="CZ56" s="756">
        <v>0</v>
      </c>
      <c r="DA56" s="757">
        <v>0</v>
      </c>
      <c r="DB56" s="756">
        <v>0</v>
      </c>
      <c r="DC56" s="757">
        <v>0</v>
      </c>
      <c r="DD56" s="756">
        <v>0</v>
      </c>
      <c r="DE56" s="757">
        <v>0</v>
      </c>
      <c r="DF56" s="756">
        <v>0</v>
      </c>
      <c r="DG56" s="757">
        <v>0</v>
      </c>
      <c r="DH56" s="756">
        <v>0</v>
      </c>
      <c r="DI56" s="757">
        <v>0</v>
      </c>
      <c r="DJ56" s="756">
        <v>0</v>
      </c>
      <c r="DK56" s="757">
        <v>0</v>
      </c>
      <c r="DL56" s="756">
        <v>0</v>
      </c>
      <c r="DM56" s="757">
        <v>0</v>
      </c>
      <c r="DN56" s="756">
        <v>0</v>
      </c>
      <c r="DO56" s="757">
        <v>0</v>
      </c>
      <c r="DP56" s="758">
        <v>0</v>
      </c>
      <c r="DQ56" s="692"/>
      <c r="DR56" s="1086"/>
      <c r="DS56" s="692"/>
      <c r="DT56" s="1088"/>
    </row>
    <row r="57" spans="2:124" outlineLevel="1">
      <c r="B57" s="759">
        <v>50</v>
      </c>
      <c r="C57" s="802" t="s">
        <v>797</v>
      </c>
      <c r="D57" s="761">
        <v>2015</v>
      </c>
      <c r="F57" s="762">
        <v>0</v>
      </c>
      <c r="G57" s="763">
        <v>0</v>
      </c>
      <c r="H57" s="764">
        <v>0</v>
      </c>
      <c r="I57" s="763">
        <v>0</v>
      </c>
      <c r="J57" s="764">
        <v>0</v>
      </c>
      <c r="K57" s="763">
        <v>0</v>
      </c>
      <c r="L57" s="764">
        <v>0</v>
      </c>
      <c r="M57" s="763">
        <v>0</v>
      </c>
      <c r="N57" s="764">
        <v>0</v>
      </c>
      <c r="O57" s="763">
        <v>0</v>
      </c>
      <c r="P57" s="764">
        <v>0</v>
      </c>
      <c r="Q57" s="763">
        <v>0</v>
      </c>
      <c r="R57" s="764">
        <v>0</v>
      </c>
      <c r="S57" s="763">
        <v>0</v>
      </c>
      <c r="T57" s="764">
        <v>0</v>
      </c>
      <c r="U57" s="763">
        <v>0</v>
      </c>
      <c r="V57" s="764">
        <v>0</v>
      </c>
      <c r="W57" s="763">
        <v>0</v>
      </c>
      <c r="X57" s="764">
        <v>0</v>
      </c>
      <c r="Y57" s="763">
        <v>0</v>
      </c>
      <c r="Z57" s="764">
        <v>0</v>
      </c>
      <c r="AA57" s="763">
        <v>0</v>
      </c>
      <c r="AB57" s="764">
        <v>0</v>
      </c>
      <c r="AC57" s="763">
        <v>0</v>
      </c>
      <c r="AD57" s="764">
        <v>0</v>
      </c>
      <c r="AE57" s="765">
        <v>0</v>
      </c>
      <c r="AF57" s="692"/>
      <c r="AG57" s="1094"/>
      <c r="AH57" s="692"/>
      <c r="AI57" s="762">
        <v>0</v>
      </c>
      <c r="AJ57" s="763">
        <v>0</v>
      </c>
      <c r="AK57" s="764">
        <v>0</v>
      </c>
      <c r="AL57" s="763">
        <v>0</v>
      </c>
      <c r="AM57" s="764">
        <v>0</v>
      </c>
      <c r="AN57" s="763">
        <v>0</v>
      </c>
      <c r="AO57" s="764">
        <v>0</v>
      </c>
      <c r="AP57" s="763">
        <v>0</v>
      </c>
      <c r="AQ57" s="764">
        <v>0</v>
      </c>
      <c r="AR57" s="763">
        <v>0</v>
      </c>
      <c r="AS57" s="764">
        <v>0</v>
      </c>
      <c r="AT57" s="763">
        <v>0</v>
      </c>
      <c r="AU57" s="764">
        <v>0</v>
      </c>
      <c r="AV57" s="763">
        <v>0</v>
      </c>
      <c r="AW57" s="764">
        <v>0</v>
      </c>
      <c r="AX57" s="763">
        <v>0</v>
      </c>
      <c r="AY57" s="764">
        <v>0</v>
      </c>
      <c r="AZ57" s="763">
        <v>0</v>
      </c>
      <c r="BA57" s="764">
        <v>0</v>
      </c>
      <c r="BB57" s="763">
        <v>0</v>
      </c>
      <c r="BC57" s="764">
        <v>0</v>
      </c>
      <c r="BD57" s="763">
        <v>0</v>
      </c>
      <c r="BE57" s="764">
        <v>0</v>
      </c>
      <c r="BF57" s="763">
        <v>0</v>
      </c>
      <c r="BG57" s="764">
        <v>0</v>
      </c>
      <c r="BH57" s="765">
        <v>0</v>
      </c>
      <c r="BI57" s="692"/>
      <c r="BJ57" s="1096"/>
      <c r="BK57" s="692"/>
      <c r="BL57" s="1082"/>
      <c r="BM57" s="692"/>
      <c r="BN57" s="762">
        <v>0</v>
      </c>
      <c r="BO57" s="763">
        <v>0</v>
      </c>
      <c r="BP57" s="764">
        <v>0</v>
      </c>
      <c r="BQ57" s="763">
        <v>0</v>
      </c>
      <c r="BR57" s="764">
        <v>0</v>
      </c>
      <c r="BS57" s="763">
        <v>0</v>
      </c>
      <c r="BT57" s="764">
        <v>0</v>
      </c>
      <c r="BU57" s="763">
        <v>0</v>
      </c>
      <c r="BV57" s="764">
        <v>0</v>
      </c>
      <c r="BW57" s="763">
        <v>0</v>
      </c>
      <c r="BX57" s="764">
        <v>0</v>
      </c>
      <c r="BY57" s="763">
        <v>0</v>
      </c>
      <c r="BZ57" s="764">
        <v>0</v>
      </c>
      <c r="CA57" s="763">
        <v>0</v>
      </c>
      <c r="CB57" s="764">
        <v>0</v>
      </c>
      <c r="CC57" s="763">
        <v>0</v>
      </c>
      <c r="CD57" s="764">
        <v>0</v>
      </c>
      <c r="CE57" s="763">
        <v>0</v>
      </c>
      <c r="CF57" s="764">
        <v>0</v>
      </c>
      <c r="CG57" s="763">
        <v>0</v>
      </c>
      <c r="CH57" s="764">
        <v>0</v>
      </c>
      <c r="CI57" s="763">
        <v>0</v>
      </c>
      <c r="CJ57" s="764">
        <v>0</v>
      </c>
      <c r="CK57" s="763">
        <v>0</v>
      </c>
      <c r="CL57" s="764">
        <v>0</v>
      </c>
      <c r="CM57" s="765">
        <v>0</v>
      </c>
      <c r="CN57" s="692"/>
      <c r="CO57" s="1084"/>
      <c r="CP57" s="692"/>
      <c r="CQ57" s="762">
        <v>0</v>
      </c>
      <c r="CR57" s="763">
        <v>0</v>
      </c>
      <c r="CS57" s="764">
        <v>0</v>
      </c>
      <c r="CT57" s="763">
        <v>0</v>
      </c>
      <c r="CU57" s="764">
        <v>0</v>
      </c>
      <c r="CV57" s="763">
        <v>0</v>
      </c>
      <c r="CW57" s="764">
        <v>0</v>
      </c>
      <c r="CX57" s="763">
        <v>0</v>
      </c>
      <c r="CY57" s="764">
        <v>0</v>
      </c>
      <c r="CZ57" s="763">
        <v>0</v>
      </c>
      <c r="DA57" s="764">
        <v>0</v>
      </c>
      <c r="DB57" s="763">
        <v>0</v>
      </c>
      <c r="DC57" s="764">
        <v>0</v>
      </c>
      <c r="DD57" s="763">
        <v>0</v>
      </c>
      <c r="DE57" s="764">
        <v>0</v>
      </c>
      <c r="DF57" s="763">
        <v>0</v>
      </c>
      <c r="DG57" s="764">
        <v>0</v>
      </c>
      <c r="DH57" s="763">
        <v>0</v>
      </c>
      <c r="DI57" s="764">
        <v>0</v>
      </c>
      <c r="DJ57" s="763">
        <v>0</v>
      </c>
      <c r="DK57" s="764">
        <v>0</v>
      </c>
      <c r="DL57" s="763">
        <v>0</v>
      </c>
      <c r="DM57" s="764">
        <v>0</v>
      </c>
      <c r="DN57" s="763">
        <v>0</v>
      </c>
      <c r="DO57" s="764">
        <v>0</v>
      </c>
      <c r="DP57" s="765">
        <v>0</v>
      </c>
      <c r="DQ57" s="692"/>
      <c r="DR57" s="1086"/>
      <c r="DS57" s="692"/>
      <c r="DT57" s="1088"/>
    </row>
    <row r="58" spans="2:124" outlineLevel="1">
      <c r="B58" s="766">
        <v>51</v>
      </c>
      <c r="C58" s="803" t="s">
        <v>798</v>
      </c>
      <c r="D58" s="768">
        <v>2015</v>
      </c>
      <c r="F58" s="804">
        <v>0</v>
      </c>
      <c r="G58" s="805">
        <v>0</v>
      </c>
      <c r="H58" s="806">
        <v>0</v>
      </c>
      <c r="I58" s="805">
        <v>0</v>
      </c>
      <c r="J58" s="806">
        <v>0</v>
      </c>
      <c r="K58" s="805">
        <v>0</v>
      </c>
      <c r="L58" s="806">
        <v>0</v>
      </c>
      <c r="M58" s="805">
        <v>0</v>
      </c>
      <c r="N58" s="806">
        <v>0</v>
      </c>
      <c r="O58" s="805">
        <v>0</v>
      </c>
      <c r="P58" s="806">
        <v>0</v>
      </c>
      <c r="Q58" s="805">
        <v>0</v>
      </c>
      <c r="R58" s="806">
        <v>0</v>
      </c>
      <c r="S58" s="805">
        <v>0</v>
      </c>
      <c r="T58" s="806">
        <v>0</v>
      </c>
      <c r="U58" s="805">
        <v>0</v>
      </c>
      <c r="V58" s="806">
        <v>0</v>
      </c>
      <c r="W58" s="805">
        <v>0</v>
      </c>
      <c r="X58" s="806">
        <v>0</v>
      </c>
      <c r="Y58" s="805">
        <v>0</v>
      </c>
      <c r="Z58" s="806">
        <v>0</v>
      </c>
      <c r="AA58" s="805">
        <v>0</v>
      </c>
      <c r="AB58" s="806">
        <v>0</v>
      </c>
      <c r="AC58" s="805">
        <v>0</v>
      </c>
      <c r="AD58" s="806">
        <v>0</v>
      </c>
      <c r="AE58" s="807">
        <v>0</v>
      </c>
      <c r="AF58" s="692"/>
      <c r="AG58" s="1094"/>
      <c r="AH58" s="692"/>
      <c r="AI58" s="804">
        <v>0</v>
      </c>
      <c r="AJ58" s="805">
        <v>0</v>
      </c>
      <c r="AK58" s="806">
        <v>0</v>
      </c>
      <c r="AL58" s="805">
        <v>0</v>
      </c>
      <c r="AM58" s="806">
        <v>0</v>
      </c>
      <c r="AN58" s="805">
        <v>0</v>
      </c>
      <c r="AO58" s="806">
        <v>0</v>
      </c>
      <c r="AP58" s="805">
        <v>0</v>
      </c>
      <c r="AQ58" s="806">
        <v>0</v>
      </c>
      <c r="AR58" s="805">
        <v>0</v>
      </c>
      <c r="AS58" s="806">
        <v>0</v>
      </c>
      <c r="AT58" s="805">
        <v>0</v>
      </c>
      <c r="AU58" s="806">
        <v>0</v>
      </c>
      <c r="AV58" s="805">
        <v>0</v>
      </c>
      <c r="AW58" s="806">
        <v>0</v>
      </c>
      <c r="AX58" s="805">
        <v>0</v>
      </c>
      <c r="AY58" s="806">
        <v>0</v>
      </c>
      <c r="AZ58" s="805">
        <v>0</v>
      </c>
      <c r="BA58" s="806">
        <v>0</v>
      </c>
      <c r="BB58" s="805">
        <v>0</v>
      </c>
      <c r="BC58" s="806">
        <v>0</v>
      </c>
      <c r="BD58" s="805">
        <v>0</v>
      </c>
      <c r="BE58" s="806">
        <v>0</v>
      </c>
      <c r="BF58" s="805">
        <v>0</v>
      </c>
      <c r="BG58" s="806">
        <v>0</v>
      </c>
      <c r="BH58" s="807">
        <v>0</v>
      </c>
      <c r="BI58" s="692"/>
      <c r="BJ58" s="1096"/>
      <c r="BK58" s="692"/>
      <c r="BL58" s="1082"/>
      <c r="BM58" s="692"/>
      <c r="BN58" s="804">
        <v>0</v>
      </c>
      <c r="BO58" s="805">
        <v>0</v>
      </c>
      <c r="BP58" s="806">
        <v>0</v>
      </c>
      <c r="BQ58" s="805">
        <v>0</v>
      </c>
      <c r="BR58" s="806">
        <v>0</v>
      </c>
      <c r="BS58" s="805">
        <v>0</v>
      </c>
      <c r="BT58" s="806">
        <v>0</v>
      </c>
      <c r="BU58" s="805">
        <v>0</v>
      </c>
      <c r="BV58" s="806">
        <v>0</v>
      </c>
      <c r="BW58" s="805">
        <v>0</v>
      </c>
      <c r="BX58" s="806">
        <v>0</v>
      </c>
      <c r="BY58" s="805">
        <v>0</v>
      </c>
      <c r="BZ58" s="806">
        <v>0</v>
      </c>
      <c r="CA58" s="805">
        <v>0</v>
      </c>
      <c r="CB58" s="806">
        <v>0</v>
      </c>
      <c r="CC58" s="805">
        <v>0</v>
      </c>
      <c r="CD58" s="806">
        <v>0</v>
      </c>
      <c r="CE58" s="805">
        <v>0</v>
      </c>
      <c r="CF58" s="806">
        <v>0</v>
      </c>
      <c r="CG58" s="805">
        <v>0</v>
      </c>
      <c r="CH58" s="806">
        <v>0</v>
      </c>
      <c r="CI58" s="805">
        <v>0</v>
      </c>
      <c r="CJ58" s="806">
        <v>0</v>
      </c>
      <c r="CK58" s="805">
        <v>0</v>
      </c>
      <c r="CL58" s="806">
        <v>0</v>
      </c>
      <c r="CM58" s="807">
        <v>0</v>
      </c>
      <c r="CN58" s="692"/>
      <c r="CO58" s="1084"/>
      <c r="CP58" s="692"/>
      <c r="CQ58" s="804">
        <v>0</v>
      </c>
      <c r="CR58" s="805">
        <v>0</v>
      </c>
      <c r="CS58" s="806">
        <v>0</v>
      </c>
      <c r="CT58" s="805">
        <v>0</v>
      </c>
      <c r="CU58" s="806">
        <v>0</v>
      </c>
      <c r="CV58" s="805">
        <v>0</v>
      </c>
      <c r="CW58" s="806">
        <v>0</v>
      </c>
      <c r="CX58" s="805">
        <v>0</v>
      </c>
      <c r="CY58" s="806">
        <v>0</v>
      </c>
      <c r="CZ58" s="805">
        <v>0</v>
      </c>
      <c r="DA58" s="806">
        <v>0</v>
      </c>
      <c r="DB58" s="805">
        <v>0</v>
      </c>
      <c r="DC58" s="806">
        <v>0</v>
      </c>
      <c r="DD58" s="805">
        <v>0</v>
      </c>
      <c r="DE58" s="806">
        <v>0</v>
      </c>
      <c r="DF58" s="805">
        <v>0</v>
      </c>
      <c r="DG58" s="806">
        <v>0</v>
      </c>
      <c r="DH58" s="805">
        <v>0</v>
      </c>
      <c r="DI58" s="806">
        <v>0</v>
      </c>
      <c r="DJ58" s="805">
        <v>0</v>
      </c>
      <c r="DK58" s="806">
        <v>0</v>
      </c>
      <c r="DL58" s="805">
        <v>0</v>
      </c>
      <c r="DM58" s="806">
        <v>0</v>
      </c>
      <c r="DN58" s="805">
        <v>0</v>
      </c>
      <c r="DO58" s="806">
        <v>0</v>
      </c>
      <c r="DP58" s="807">
        <v>0</v>
      </c>
      <c r="DQ58" s="692"/>
      <c r="DR58" s="1086"/>
      <c r="DS58" s="692"/>
      <c r="DT58" s="1088"/>
    </row>
    <row r="59" spans="2:124" outlineLevel="1">
      <c r="B59" s="723">
        <v>52</v>
      </c>
      <c r="C59" s="724" t="s">
        <v>799</v>
      </c>
      <c r="D59" s="725">
        <v>2015</v>
      </c>
      <c r="F59" s="743">
        <v>0</v>
      </c>
      <c r="G59" s="744">
        <v>0</v>
      </c>
      <c r="H59" s="745">
        <v>0</v>
      </c>
      <c r="I59" s="744">
        <v>0</v>
      </c>
      <c r="J59" s="745">
        <v>0</v>
      </c>
      <c r="K59" s="744">
        <v>0</v>
      </c>
      <c r="L59" s="745">
        <v>0</v>
      </c>
      <c r="M59" s="744">
        <v>0</v>
      </c>
      <c r="N59" s="745">
        <v>0</v>
      </c>
      <c r="O59" s="744">
        <v>0</v>
      </c>
      <c r="P59" s="745">
        <v>0</v>
      </c>
      <c r="Q59" s="744">
        <v>0</v>
      </c>
      <c r="R59" s="745">
        <v>0</v>
      </c>
      <c r="S59" s="744">
        <v>0</v>
      </c>
      <c r="T59" s="745">
        <v>0</v>
      </c>
      <c r="U59" s="744">
        <v>0</v>
      </c>
      <c r="V59" s="745">
        <v>0</v>
      </c>
      <c r="W59" s="744">
        <v>0</v>
      </c>
      <c r="X59" s="745">
        <v>0</v>
      </c>
      <c r="Y59" s="744">
        <v>0</v>
      </c>
      <c r="Z59" s="745">
        <v>0</v>
      </c>
      <c r="AA59" s="744">
        <v>0</v>
      </c>
      <c r="AB59" s="745">
        <v>0</v>
      </c>
      <c r="AC59" s="744">
        <v>0</v>
      </c>
      <c r="AD59" s="745">
        <v>0</v>
      </c>
      <c r="AE59" s="746">
        <v>0</v>
      </c>
      <c r="AF59" s="692"/>
      <c r="AG59" s="1094"/>
      <c r="AH59" s="692"/>
      <c r="AI59" s="743">
        <v>0</v>
      </c>
      <c r="AJ59" s="744">
        <v>0</v>
      </c>
      <c r="AK59" s="745">
        <v>0</v>
      </c>
      <c r="AL59" s="744">
        <v>0</v>
      </c>
      <c r="AM59" s="745">
        <v>0</v>
      </c>
      <c r="AN59" s="744">
        <v>0</v>
      </c>
      <c r="AO59" s="745">
        <v>0</v>
      </c>
      <c r="AP59" s="744">
        <v>0</v>
      </c>
      <c r="AQ59" s="745">
        <v>0</v>
      </c>
      <c r="AR59" s="744">
        <v>0</v>
      </c>
      <c r="AS59" s="745">
        <v>0</v>
      </c>
      <c r="AT59" s="744">
        <v>0</v>
      </c>
      <c r="AU59" s="745">
        <v>0</v>
      </c>
      <c r="AV59" s="744">
        <v>0</v>
      </c>
      <c r="AW59" s="745">
        <v>0</v>
      </c>
      <c r="AX59" s="744">
        <v>0</v>
      </c>
      <c r="AY59" s="745">
        <v>0</v>
      </c>
      <c r="AZ59" s="744">
        <v>0</v>
      </c>
      <c r="BA59" s="745">
        <v>0</v>
      </c>
      <c r="BB59" s="744">
        <v>0</v>
      </c>
      <c r="BC59" s="745">
        <v>0</v>
      </c>
      <c r="BD59" s="744">
        <v>0</v>
      </c>
      <c r="BE59" s="745">
        <v>0</v>
      </c>
      <c r="BF59" s="744">
        <v>0</v>
      </c>
      <c r="BG59" s="745">
        <v>0</v>
      </c>
      <c r="BH59" s="746">
        <v>0</v>
      </c>
      <c r="BI59" s="692"/>
      <c r="BJ59" s="1096"/>
      <c r="BK59" s="692"/>
      <c r="BL59" s="1082"/>
      <c r="BM59" s="692"/>
      <c r="BN59" s="743">
        <v>0</v>
      </c>
      <c r="BO59" s="744">
        <v>0</v>
      </c>
      <c r="BP59" s="745">
        <v>0</v>
      </c>
      <c r="BQ59" s="744">
        <v>0</v>
      </c>
      <c r="BR59" s="745">
        <v>0</v>
      </c>
      <c r="BS59" s="744">
        <v>0</v>
      </c>
      <c r="BT59" s="745">
        <v>0</v>
      </c>
      <c r="BU59" s="744">
        <v>0</v>
      </c>
      <c r="BV59" s="745">
        <v>0</v>
      </c>
      <c r="BW59" s="744">
        <v>0</v>
      </c>
      <c r="BX59" s="745">
        <v>0</v>
      </c>
      <c r="BY59" s="744">
        <v>0</v>
      </c>
      <c r="BZ59" s="745">
        <v>0</v>
      </c>
      <c r="CA59" s="744">
        <v>0</v>
      </c>
      <c r="CB59" s="745">
        <v>0</v>
      </c>
      <c r="CC59" s="744">
        <v>0</v>
      </c>
      <c r="CD59" s="745">
        <v>0</v>
      </c>
      <c r="CE59" s="744">
        <v>0</v>
      </c>
      <c r="CF59" s="745">
        <v>0</v>
      </c>
      <c r="CG59" s="744">
        <v>0</v>
      </c>
      <c r="CH59" s="745">
        <v>0</v>
      </c>
      <c r="CI59" s="744">
        <v>0</v>
      </c>
      <c r="CJ59" s="745">
        <v>0</v>
      </c>
      <c r="CK59" s="744">
        <v>0</v>
      </c>
      <c r="CL59" s="745">
        <v>0</v>
      </c>
      <c r="CM59" s="746">
        <v>0</v>
      </c>
      <c r="CN59" s="692"/>
      <c r="CO59" s="1084"/>
      <c r="CP59" s="692"/>
      <c r="CQ59" s="743">
        <v>0</v>
      </c>
      <c r="CR59" s="744">
        <v>0</v>
      </c>
      <c r="CS59" s="745">
        <v>0</v>
      </c>
      <c r="CT59" s="744">
        <v>0</v>
      </c>
      <c r="CU59" s="745">
        <v>0</v>
      </c>
      <c r="CV59" s="744">
        <v>0</v>
      </c>
      <c r="CW59" s="745">
        <v>0</v>
      </c>
      <c r="CX59" s="744">
        <v>0</v>
      </c>
      <c r="CY59" s="745">
        <v>0</v>
      </c>
      <c r="CZ59" s="744">
        <v>0</v>
      </c>
      <c r="DA59" s="745">
        <v>0</v>
      </c>
      <c r="DB59" s="744">
        <v>0</v>
      </c>
      <c r="DC59" s="745">
        <v>0</v>
      </c>
      <c r="DD59" s="744">
        <v>0</v>
      </c>
      <c r="DE59" s="745">
        <v>0</v>
      </c>
      <c r="DF59" s="744">
        <v>0</v>
      </c>
      <c r="DG59" s="745">
        <v>0</v>
      </c>
      <c r="DH59" s="744">
        <v>0</v>
      </c>
      <c r="DI59" s="745">
        <v>0</v>
      </c>
      <c r="DJ59" s="744">
        <v>0</v>
      </c>
      <c r="DK59" s="745">
        <v>0</v>
      </c>
      <c r="DL59" s="744">
        <v>0</v>
      </c>
      <c r="DM59" s="745">
        <v>0</v>
      </c>
      <c r="DN59" s="744">
        <v>0</v>
      </c>
      <c r="DO59" s="745">
        <v>0</v>
      </c>
      <c r="DP59" s="746">
        <v>0</v>
      </c>
      <c r="DQ59" s="692"/>
      <c r="DR59" s="1086"/>
      <c r="DS59" s="692"/>
      <c r="DT59" s="1088"/>
    </row>
    <row r="60" spans="2:124" outlineLevel="1">
      <c r="B60" s="730">
        <v>53</v>
      </c>
      <c r="C60" s="731" t="s">
        <v>800</v>
      </c>
      <c r="D60" s="732">
        <v>2015</v>
      </c>
      <c r="F60" s="737">
        <v>0</v>
      </c>
      <c r="G60" s="738">
        <v>0</v>
      </c>
      <c r="H60" s="739">
        <v>0</v>
      </c>
      <c r="I60" s="738">
        <v>0</v>
      </c>
      <c r="J60" s="739">
        <v>0</v>
      </c>
      <c r="K60" s="738">
        <v>0</v>
      </c>
      <c r="L60" s="739">
        <v>0</v>
      </c>
      <c r="M60" s="738">
        <v>0</v>
      </c>
      <c r="N60" s="739">
        <v>0</v>
      </c>
      <c r="O60" s="738">
        <v>0</v>
      </c>
      <c r="P60" s="739">
        <v>0</v>
      </c>
      <c r="Q60" s="738">
        <v>0</v>
      </c>
      <c r="R60" s="739">
        <v>0</v>
      </c>
      <c r="S60" s="738">
        <v>0</v>
      </c>
      <c r="T60" s="739">
        <v>0</v>
      </c>
      <c r="U60" s="738">
        <v>0</v>
      </c>
      <c r="V60" s="739">
        <v>0</v>
      </c>
      <c r="W60" s="738">
        <v>0</v>
      </c>
      <c r="X60" s="739">
        <v>0</v>
      </c>
      <c r="Y60" s="738">
        <v>0</v>
      </c>
      <c r="Z60" s="739">
        <v>0</v>
      </c>
      <c r="AA60" s="738">
        <v>0</v>
      </c>
      <c r="AB60" s="739">
        <v>0</v>
      </c>
      <c r="AC60" s="738">
        <v>0</v>
      </c>
      <c r="AD60" s="739">
        <v>0</v>
      </c>
      <c r="AE60" s="740">
        <v>0</v>
      </c>
      <c r="AF60" s="692"/>
      <c r="AG60" s="1094"/>
      <c r="AH60" s="692"/>
      <c r="AI60" s="737">
        <v>0</v>
      </c>
      <c r="AJ60" s="738">
        <v>0</v>
      </c>
      <c r="AK60" s="739">
        <v>0</v>
      </c>
      <c r="AL60" s="738">
        <v>0</v>
      </c>
      <c r="AM60" s="739">
        <v>0</v>
      </c>
      <c r="AN60" s="738">
        <v>0</v>
      </c>
      <c r="AO60" s="739">
        <v>0</v>
      </c>
      <c r="AP60" s="738">
        <v>0</v>
      </c>
      <c r="AQ60" s="739">
        <v>0</v>
      </c>
      <c r="AR60" s="738">
        <v>0</v>
      </c>
      <c r="AS60" s="739">
        <v>0</v>
      </c>
      <c r="AT60" s="738">
        <v>0</v>
      </c>
      <c r="AU60" s="739">
        <v>0</v>
      </c>
      <c r="AV60" s="738">
        <v>0</v>
      </c>
      <c r="AW60" s="739">
        <v>0</v>
      </c>
      <c r="AX60" s="738">
        <v>0</v>
      </c>
      <c r="AY60" s="739">
        <v>0</v>
      </c>
      <c r="AZ60" s="738">
        <v>0</v>
      </c>
      <c r="BA60" s="739">
        <v>0</v>
      </c>
      <c r="BB60" s="738">
        <v>0</v>
      </c>
      <c r="BC60" s="739">
        <v>0</v>
      </c>
      <c r="BD60" s="738">
        <v>0</v>
      </c>
      <c r="BE60" s="739">
        <v>0</v>
      </c>
      <c r="BF60" s="738">
        <v>0</v>
      </c>
      <c r="BG60" s="739">
        <v>0</v>
      </c>
      <c r="BH60" s="740">
        <v>0</v>
      </c>
      <c r="BI60" s="692"/>
      <c r="BJ60" s="1096"/>
      <c r="BK60" s="692"/>
      <c r="BL60" s="1082"/>
      <c r="BM60" s="692"/>
      <c r="BN60" s="737">
        <v>0</v>
      </c>
      <c r="BO60" s="738">
        <v>0</v>
      </c>
      <c r="BP60" s="739">
        <v>0</v>
      </c>
      <c r="BQ60" s="738">
        <v>0</v>
      </c>
      <c r="BR60" s="739">
        <v>0</v>
      </c>
      <c r="BS60" s="738">
        <v>0</v>
      </c>
      <c r="BT60" s="739">
        <v>0</v>
      </c>
      <c r="BU60" s="738">
        <v>0</v>
      </c>
      <c r="BV60" s="739">
        <v>0</v>
      </c>
      <c r="BW60" s="738">
        <v>0</v>
      </c>
      <c r="BX60" s="739">
        <v>0</v>
      </c>
      <c r="BY60" s="738">
        <v>0</v>
      </c>
      <c r="BZ60" s="739">
        <v>0</v>
      </c>
      <c r="CA60" s="738">
        <v>0</v>
      </c>
      <c r="CB60" s="739">
        <v>0</v>
      </c>
      <c r="CC60" s="738">
        <v>0</v>
      </c>
      <c r="CD60" s="739">
        <v>0</v>
      </c>
      <c r="CE60" s="738">
        <v>0</v>
      </c>
      <c r="CF60" s="739">
        <v>0</v>
      </c>
      <c r="CG60" s="738">
        <v>0</v>
      </c>
      <c r="CH60" s="739">
        <v>0</v>
      </c>
      <c r="CI60" s="738">
        <v>0</v>
      </c>
      <c r="CJ60" s="739">
        <v>0</v>
      </c>
      <c r="CK60" s="738">
        <v>0</v>
      </c>
      <c r="CL60" s="739">
        <v>0</v>
      </c>
      <c r="CM60" s="740">
        <v>0</v>
      </c>
      <c r="CN60" s="692"/>
      <c r="CO60" s="1084"/>
      <c r="CP60" s="692"/>
      <c r="CQ60" s="737">
        <v>0</v>
      </c>
      <c r="CR60" s="738">
        <v>0</v>
      </c>
      <c r="CS60" s="739">
        <v>0</v>
      </c>
      <c r="CT60" s="738">
        <v>0</v>
      </c>
      <c r="CU60" s="739">
        <v>0</v>
      </c>
      <c r="CV60" s="738">
        <v>0</v>
      </c>
      <c r="CW60" s="739">
        <v>0</v>
      </c>
      <c r="CX60" s="738">
        <v>0</v>
      </c>
      <c r="CY60" s="739">
        <v>0</v>
      </c>
      <c r="CZ60" s="738">
        <v>0</v>
      </c>
      <c r="DA60" s="739">
        <v>0</v>
      </c>
      <c r="DB60" s="738">
        <v>0</v>
      </c>
      <c r="DC60" s="739">
        <v>0</v>
      </c>
      <c r="DD60" s="738">
        <v>0</v>
      </c>
      <c r="DE60" s="739">
        <v>0</v>
      </c>
      <c r="DF60" s="738">
        <v>0</v>
      </c>
      <c r="DG60" s="739">
        <v>0</v>
      </c>
      <c r="DH60" s="738">
        <v>0</v>
      </c>
      <c r="DI60" s="739">
        <v>0</v>
      </c>
      <c r="DJ60" s="738">
        <v>0</v>
      </c>
      <c r="DK60" s="739">
        <v>0</v>
      </c>
      <c r="DL60" s="738">
        <v>0</v>
      </c>
      <c r="DM60" s="739">
        <v>0</v>
      </c>
      <c r="DN60" s="738">
        <v>0</v>
      </c>
      <c r="DO60" s="739">
        <v>0</v>
      </c>
      <c r="DP60" s="740">
        <v>0</v>
      </c>
      <c r="DQ60" s="692"/>
      <c r="DR60" s="1086"/>
      <c r="DS60" s="692"/>
      <c r="DT60" s="1088"/>
    </row>
    <row r="61" spans="2:124" outlineLevel="1">
      <c r="B61" s="723">
        <v>54</v>
      </c>
      <c r="C61" s="724" t="s">
        <v>801</v>
      </c>
      <c r="D61" s="725">
        <v>2015</v>
      </c>
      <c r="F61" s="743">
        <v>0</v>
      </c>
      <c r="G61" s="744">
        <v>0</v>
      </c>
      <c r="H61" s="745">
        <v>0</v>
      </c>
      <c r="I61" s="744">
        <v>0</v>
      </c>
      <c r="J61" s="745">
        <v>0</v>
      </c>
      <c r="K61" s="744">
        <v>0</v>
      </c>
      <c r="L61" s="745">
        <v>0</v>
      </c>
      <c r="M61" s="744">
        <v>0</v>
      </c>
      <c r="N61" s="745">
        <v>0</v>
      </c>
      <c r="O61" s="744">
        <v>0</v>
      </c>
      <c r="P61" s="745">
        <v>0</v>
      </c>
      <c r="Q61" s="744">
        <v>0</v>
      </c>
      <c r="R61" s="745">
        <v>0</v>
      </c>
      <c r="S61" s="744">
        <v>0</v>
      </c>
      <c r="T61" s="745">
        <v>0</v>
      </c>
      <c r="U61" s="744">
        <v>0</v>
      </c>
      <c r="V61" s="745">
        <v>0</v>
      </c>
      <c r="W61" s="744">
        <v>0</v>
      </c>
      <c r="X61" s="745">
        <v>0</v>
      </c>
      <c r="Y61" s="744">
        <v>0</v>
      </c>
      <c r="Z61" s="745">
        <v>0</v>
      </c>
      <c r="AA61" s="744">
        <v>0</v>
      </c>
      <c r="AB61" s="745">
        <v>0</v>
      </c>
      <c r="AC61" s="744">
        <v>0</v>
      </c>
      <c r="AD61" s="745">
        <v>0</v>
      </c>
      <c r="AE61" s="746">
        <v>0</v>
      </c>
      <c r="AF61" s="692"/>
      <c r="AG61" s="1094"/>
      <c r="AH61" s="692"/>
      <c r="AI61" s="743">
        <v>0</v>
      </c>
      <c r="AJ61" s="744">
        <v>0</v>
      </c>
      <c r="AK61" s="745">
        <v>0</v>
      </c>
      <c r="AL61" s="744">
        <v>0</v>
      </c>
      <c r="AM61" s="745">
        <v>0</v>
      </c>
      <c r="AN61" s="744">
        <v>0</v>
      </c>
      <c r="AO61" s="745">
        <v>0</v>
      </c>
      <c r="AP61" s="744">
        <v>0</v>
      </c>
      <c r="AQ61" s="745">
        <v>0</v>
      </c>
      <c r="AR61" s="744">
        <v>0</v>
      </c>
      <c r="AS61" s="745">
        <v>0</v>
      </c>
      <c r="AT61" s="744">
        <v>0</v>
      </c>
      <c r="AU61" s="745">
        <v>0</v>
      </c>
      <c r="AV61" s="744">
        <v>0</v>
      </c>
      <c r="AW61" s="745">
        <v>0</v>
      </c>
      <c r="AX61" s="744">
        <v>0</v>
      </c>
      <c r="AY61" s="745">
        <v>0</v>
      </c>
      <c r="AZ61" s="744">
        <v>0</v>
      </c>
      <c r="BA61" s="745">
        <v>0</v>
      </c>
      <c r="BB61" s="744">
        <v>0</v>
      </c>
      <c r="BC61" s="745">
        <v>0</v>
      </c>
      <c r="BD61" s="744">
        <v>0</v>
      </c>
      <c r="BE61" s="745">
        <v>0</v>
      </c>
      <c r="BF61" s="744">
        <v>0</v>
      </c>
      <c r="BG61" s="745">
        <v>0</v>
      </c>
      <c r="BH61" s="746">
        <v>0</v>
      </c>
      <c r="BI61" s="692"/>
      <c r="BJ61" s="1096"/>
      <c r="BK61" s="692"/>
      <c r="BL61" s="1082"/>
      <c r="BM61" s="692"/>
      <c r="BN61" s="743">
        <v>0</v>
      </c>
      <c r="BO61" s="744">
        <v>0</v>
      </c>
      <c r="BP61" s="745">
        <v>0</v>
      </c>
      <c r="BQ61" s="744">
        <v>0</v>
      </c>
      <c r="BR61" s="745">
        <v>0</v>
      </c>
      <c r="BS61" s="744">
        <v>0</v>
      </c>
      <c r="BT61" s="745">
        <v>0</v>
      </c>
      <c r="BU61" s="744">
        <v>0</v>
      </c>
      <c r="BV61" s="745">
        <v>0</v>
      </c>
      <c r="BW61" s="744">
        <v>0</v>
      </c>
      <c r="BX61" s="745">
        <v>0</v>
      </c>
      <c r="BY61" s="744">
        <v>0</v>
      </c>
      <c r="BZ61" s="745">
        <v>0</v>
      </c>
      <c r="CA61" s="744">
        <v>0</v>
      </c>
      <c r="CB61" s="745">
        <v>0</v>
      </c>
      <c r="CC61" s="744">
        <v>0</v>
      </c>
      <c r="CD61" s="745">
        <v>0</v>
      </c>
      <c r="CE61" s="744">
        <v>0</v>
      </c>
      <c r="CF61" s="745">
        <v>0</v>
      </c>
      <c r="CG61" s="744">
        <v>0</v>
      </c>
      <c r="CH61" s="745">
        <v>0</v>
      </c>
      <c r="CI61" s="744">
        <v>0</v>
      </c>
      <c r="CJ61" s="745">
        <v>0</v>
      </c>
      <c r="CK61" s="744">
        <v>0</v>
      </c>
      <c r="CL61" s="745">
        <v>0</v>
      </c>
      <c r="CM61" s="746">
        <v>0</v>
      </c>
      <c r="CN61" s="692"/>
      <c r="CO61" s="1084"/>
      <c r="CP61" s="692"/>
      <c r="CQ61" s="743">
        <v>0</v>
      </c>
      <c r="CR61" s="744">
        <v>0</v>
      </c>
      <c r="CS61" s="745">
        <v>0</v>
      </c>
      <c r="CT61" s="744">
        <v>0</v>
      </c>
      <c r="CU61" s="745">
        <v>0</v>
      </c>
      <c r="CV61" s="744">
        <v>0</v>
      </c>
      <c r="CW61" s="745">
        <v>0</v>
      </c>
      <c r="CX61" s="744">
        <v>0</v>
      </c>
      <c r="CY61" s="745">
        <v>0</v>
      </c>
      <c r="CZ61" s="744">
        <v>0</v>
      </c>
      <c r="DA61" s="745">
        <v>0</v>
      </c>
      <c r="DB61" s="744">
        <v>0</v>
      </c>
      <c r="DC61" s="745">
        <v>0</v>
      </c>
      <c r="DD61" s="744">
        <v>0</v>
      </c>
      <c r="DE61" s="745">
        <v>0</v>
      </c>
      <c r="DF61" s="744">
        <v>0</v>
      </c>
      <c r="DG61" s="745">
        <v>0</v>
      </c>
      <c r="DH61" s="744">
        <v>0</v>
      </c>
      <c r="DI61" s="745">
        <v>0</v>
      </c>
      <c r="DJ61" s="744">
        <v>0</v>
      </c>
      <c r="DK61" s="745">
        <v>0</v>
      </c>
      <c r="DL61" s="744">
        <v>0</v>
      </c>
      <c r="DM61" s="745">
        <v>0</v>
      </c>
      <c r="DN61" s="744">
        <v>0</v>
      </c>
      <c r="DO61" s="745">
        <v>0</v>
      </c>
      <c r="DP61" s="746">
        <v>0</v>
      </c>
      <c r="DQ61" s="692"/>
      <c r="DR61" s="1086"/>
      <c r="DS61" s="692"/>
      <c r="DT61" s="1088"/>
    </row>
    <row r="62" spans="2:124" outlineLevel="1">
      <c r="B62" s="730">
        <v>55</v>
      </c>
      <c r="C62" s="731" t="s">
        <v>802</v>
      </c>
      <c r="D62" s="732">
        <v>2015</v>
      </c>
      <c r="F62" s="737">
        <v>3028100</v>
      </c>
      <c r="G62" s="738">
        <v>0</v>
      </c>
      <c r="H62" s="739">
        <v>0</v>
      </c>
      <c r="I62" s="738">
        <v>0</v>
      </c>
      <c r="J62" s="739">
        <v>0</v>
      </c>
      <c r="K62" s="738">
        <v>0</v>
      </c>
      <c r="L62" s="739">
        <v>0</v>
      </c>
      <c r="M62" s="738">
        <v>0</v>
      </c>
      <c r="N62" s="739">
        <v>0</v>
      </c>
      <c r="O62" s="738">
        <v>0</v>
      </c>
      <c r="P62" s="739">
        <v>0</v>
      </c>
      <c r="Q62" s="738">
        <v>0</v>
      </c>
      <c r="R62" s="739">
        <v>0</v>
      </c>
      <c r="S62" s="738">
        <v>0</v>
      </c>
      <c r="T62" s="739">
        <v>0</v>
      </c>
      <c r="U62" s="738">
        <v>0</v>
      </c>
      <c r="V62" s="739">
        <v>0</v>
      </c>
      <c r="W62" s="738">
        <v>0</v>
      </c>
      <c r="X62" s="739">
        <v>0</v>
      </c>
      <c r="Y62" s="738">
        <v>0</v>
      </c>
      <c r="Z62" s="739">
        <v>0</v>
      </c>
      <c r="AA62" s="738">
        <v>0</v>
      </c>
      <c r="AB62" s="739">
        <v>0</v>
      </c>
      <c r="AC62" s="738">
        <v>0</v>
      </c>
      <c r="AD62" s="739">
        <v>0</v>
      </c>
      <c r="AE62" s="740">
        <v>0</v>
      </c>
      <c r="AF62" s="692"/>
      <c r="AG62" s="1094"/>
      <c r="AH62" s="692"/>
      <c r="AI62" s="737">
        <v>510</v>
      </c>
      <c r="AJ62" s="738">
        <v>0</v>
      </c>
      <c r="AK62" s="739">
        <v>0</v>
      </c>
      <c r="AL62" s="738">
        <v>0</v>
      </c>
      <c r="AM62" s="739">
        <v>0</v>
      </c>
      <c r="AN62" s="738">
        <v>0</v>
      </c>
      <c r="AO62" s="739">
        <v>0</v>
      </c>
      <c r="AP62" s="738">
        <v>0</v>
      </c>
      <c r="AQ62" s="739">
        <v>0</v>
      </c>
      <c r="AR62" s="738">
        <v>0</v>
      </c>
      <c r="AS62" s="739">
        <v>0</v>
      </c>
      <c r="AT62" s="738">
        <v>0</v>
      </c>
      <c r="AU62" s="739">
        <v>0</v>
      </c>
      <c r="AV62" s="738">
        <v>0</v>
      </c>
      <c r="AW62" s="739">
        <v>0</v>
      </c>
      <c r="AX62" s="738">
        <v>0</v>
      </c>
      <c r="AY62" s="739">
        <v>0</v>
      </c>
      <c r="AZ62" s="738">
        <v>0</v>
      </c>
      <c r="BA62" s="739">
        <v>0</v>
      </c>
      <c r="BB62" s="738">
        <v>0</v>
      </c>
      <c r="BC62" s="739">
        <v>0</v>
      </c>
      <c r="BD62" s="738">
        <v>0</v>
      </c>
      <c r="BE62" s="739">
        <v>0</v>
      </c>
      <c r="BF62" s="738">
        <v>0</v>
      </c>
      <c r="BG62" s="739">
        <v>0</v>
      </c>
      <c r="BH62" s="740">
        <v>0</v>
      </c>
      <c r="BI62" s="692"/>
      <c r="BJ62" s="1096"/>
      <c r="BK62" s="692"/>
      <c r="BL62" s="1082"/>
      <c r="BM62" s="692"/>
      <c r="BN62" s="737">
        <v>2978654</v>
      </c>
      <c r="BO62" s="738">
        <v>0</v>
      </c>
      <c r="BP62" s="739">
        <v>0</v>
      </c>
      <c r="BQ62" s="738">
        <v>0</v>
      </c>
      <c r="BR62" s="739">
        <v>0</v>
      </c>
      <c r="BS62" s="738">
        <v>0</v>
      </c>
      <c r="BT62" s="739">
        <v>0</v>
      </c>
      <c r="BU62" s="738">
        <v>0</v>
      </c>
      <c r="BV62" s="739">
        <v>0</v>
      </c>
      <c r="BW62" s="738">
        <v>0</v>
      </c>
      <c r="BX62" s="739">
        <v>0</v>
      </c>
      <c r="BY62" s="738">
        <v>0</v>
      </c>
      <c r="BZ62" s="739">
        <v>0</v>
      </c>
      <c r="CA62" s="738">
        <v>0</v>
      </c>
      <c r="CB62" s="739">
        <v>0</v>
      </c>
      <c r="CC62" s="738">
        <v>0</v>
      </c>
      <c r="CD62" s="739">
        <v>0</v>
      </c>
      <c r="CE62" s="738">
        <v>0</v>
      </c>
      <c r="CF62" s="739">
        <v>0</v>
      </c>
      <c r="CG62" s="738">
        <v>0</v>
      </c>
      <c r="CH62" s="739">
        <v>0</v>
      </c>
      <c r="CI62" s="738">
        <v>0</v>
      </c>
      <c r="CJ62" s="739">
        <v>0</v>
      </c>
      <c r="CK62" s="738">
        <v>0</v>
      </c>
      <c r="CL62" s="739">
        <v>0</v>
      </c>
      <c r="CM62" s="740">
        <v>0</v>
      </c>
      <c r="CN62" s="692"/>
      <c r="CO62" s="1084"/>
      <c r="CP62" s="692"/>
      <c r="CQ62" s="737">
        <v>505</v>
      </c>
      <c r="CR62" s="738">
        <v>0</v>
      </c>
      <c r="CS62" s="739">
        <v>0</v>
      </c>
      <c r="CT62" s="738">
        <v>0</v>
      </c>
      <c r="CU62" s="739">
        <v>0</v>
      </c>
      <c r="CV62" s="738">
        <v>0</v>
      </c>
      <c r="CW62" s="739">
        <v>0</v>
      </c>
      <c r="CX62" s="738">
        <v>0</v>
      </c>
      <c r="CY62" s="739">
        <v>0</v>
      </c>
      <c r="CZ62" s="738">
        <v>0</v>
      </c>
      <c r="DA62" s="739">
        <v>0</v>
      </c>
      <c r="DB62" s="738">
        <v>0</v>
      </c>
      <c r="DC62" s="739">
        <v>0</v>
      </c>
      <c r="DD62" s="738">
        <v>0</v>
      </c>
      <c r="DE62" s="739">
        <v>0</v>
      </c>
      <c r="DF62" s="738">
        <v>0</v>
      </c>
      <c r="DG62" s="739">
        <v>0</v>
      </c>
      <c r="DH62" s="738">
        <v>0</v>
      </c>
      <c r="DI62" s="739">
        <v>0</v>
      </c>
      <c r="DJ62" s="738">
        <v>0</v>
      </c>
      <c r="DK62" s="739">
        <v>0</v>
      </c>
      <c r="DL62" s="738">
        <v>0</v>
      </c>
      <c r="DM62" s="739">
        <v>0</v>
      </c>
      <c r="DN62" s="738">
        <v>0</v>
      </c>
      <c r="DO62" s="739">
        <v>0</v>
      </c>
      <c r="DP62" s="740">
        <v>0</v>
      </c>
      <c r="DQ62" s="692"/>
      <c r="DR62" s="1086"/>
      <c r="DS62" s="692"/>
      <c r="DT62" s="1088"/>
    </row>
    <row r="63" spans="2:124" outlineLevel="1">
      <c r="B63" s="747">
        <v>56</v>
      </c>
      <c r="C63" s="801" t="s">
        <v>803</v>
      </c>
      <c r="D63" s="749">
        <v>2015</v>
      </c>
      <c r="F63" s="808">
        <v>0</v>
      </c>
      <c r="G63" s="809">
        <v>0</v>
      </c>
      <c r="H63" s="810">
        <v>0</v>
      </c>
      <c r="I63" s="809">
        <v>0</v>
      </c>
      <c r="J63" s="810">
        <v>0</v>
      </c>
      <c r="K63" s="809">
        <v>0</v>
      </c>
      <c r="L63" s="810">
        <v>0</v>
      </c>
      <c r="M63" s="809">
        <v>0</v>
      </c>
      <c r="N63" s="810">
        <v>0</v>
      </c>
      <c r="O63" s="809">
        <v>0</v>
      </c>
      <c r="P63" s="810">
        <v>0</v>
      </c>
      <c r="Q63" s="809">
        <v>0</v>
      </c>
      <c r="R63" s="810">
        <v>0</v>
      </c>
      <c r="S63" s="809">
        <v>0</v>
      </c>
      <c r="T63" s="810">
        <v>0</v>
      </c>
      <c r="U63" s="809">
        <v>0</v>
      </c>
      <c r="V63" s="810">
        <v>0</v>
      </c>
      <c r="W63" s="809">
        <v>0</v>
      </c>
      <c r="X63" s="810">
        <v>0</v>
      </c>
      <c r="Y63" s="809">
        <v>0</v>
      </c>
      <c r="Z63" s="810">
        <v>0</v>
      </c>
      <c r="AA63" s="809">
        <v>0</v>
      </c>
      <c r="AB63" s="810">
        <v>0</v>
      </c>
      <c r="AC63" s="809">
        <v>0</v>
      </c>
      <c r="AD63" s="810">
        <v>0</v>
      </c>
      <c r="AE63" s="811">
        <v>0</v>
      </c>
      <c r="AF63" s="692"/>
      <c r="AG63" s="1094"/>
      <c r="AH63" s="692"/>
      <c r="AI63" s="808">
        <v>0</v>
      </c>
      <c r="AJ63" s="809">
        <v>0</v>
      </c>
      <c r="AK63" s="810">
        <v>0</v>
      </c>
      <c r="AL63" s="809">
        <v>0</v>
      </c>
      <c r="AM63" s="810">
        <v>0</v>
      </c>
      <c r="AN63" s="809">
        <v>0</v>
      </c>
      <c r="AO63" s="810">
        <v>0</v>
      </c>
      <c r="AP63" s="809">
        <v>0</v>
      </c>
      <c r="AQ63" s="810">
        <v>0</v>
      </c>
      <c r="AR63" s="809">
        <v>0</v>
      </c>
      <c r="AS63" s="810">
        <v>0</v>
      </c>
      <c r="AT63" s="809">
        <v>0</v>
      </c>
      <c r="AU63" s="810">
        <v>0</v>
      </c>
      <c r="AV63" s="809">
        <v>0</v>
      </c>
      <c r="AW63" s="810">
        <v>0</v>
      </c>
      <c r="AX63" s="809">
        <v>0</v>
      </c>
      <c r="AY63" s="810">
        <v>0</v>
      </c>
      <c r="AZ63" s="809">
        <v>0</v>
      </c>
      <c r="BA63" s="810">
        <v>0</v>
      </c>
      <c r="BB63" s="809">
        <v>0</v>
      </c>
      <c r="BC63" s="810">
        <v>0</v>
      </c>
      <c r="BD63" s="809">
        <v>0</v>
      </c>
      <c r="BE63" s="810">
        <v>0</v>
      </c>
      <c r="BF63" s="809">
        <v>0</v>
      </c>
      <c r="BG63" s="810">
        <v>0</v>
      </c>
      <c r="BH63" s="811">
        <v>0</v>
      </c>
      <c r="BI63" s="692"/>
      <c r="BJ63" s="1096"/>
      <c r="BK63" s="692"/>
      <c r="BL63" s="1082"/>
      <c r="BM63" s="692"/>
      <c r="BN63" s="808">
        <v>0</v>
      </c>
      <c r="BO63" s="809">
        <v>0</v>
      </c>
      <c r="BP63" s="810">
        <v>0</v>
      </c>
      <c r="BQ63" s="809">
        <v>0</v>
      </c>
      <c r="BR63" s="810">
        <v>0</v>
      </c>
      <c r="BS63" s="809">
        <v>0</v>
      </c>
      <c r="BT63" s="810">
        <v>0</v>
      </c>
      <c r="BU63" s="809">
        <v>0</v>
      </c>
      <c r="BV63" s="810">
        <v>0</v>
      </c>
      <c r="BW63" s="809">
        <v>0</v>
      </c>
      <c r="BX63" s="810">
        <v>0</v>
      </c>
      <c r="BY63" s="809">
        <v>0</v>
      </c>
      <c r="BZ63" s="810">
        <v>0</v>
      </c>
      <c r="CA63" s="809">
        <v>0</v>
      </c>
      <c r="CB63" s="810">
        <v>0</v>
      </c>
      <c r="CC63" s="809">
        <v>0</v>
      </c>
      <c r="CD63" s="810">
        <v>0</v>
      </c>
      <c r="CE63" s="809">
        <v>0</v>
      </c>
      <c r="CF63" s="810">
        <v>0</v>
      </c>
      <c r="CG63" s="809">
        <v>0</v>
      </c>
      <c r="CH63" s="810">
        <v>0</v>
      </c>
      <c r="CI63" s="809">
        <v>0</v>
      </c>
      <c r="CJ63" s="810">
        <v>0</v>
      </c>
      <c r="CK63" s="809">
        <v>0</v>
      </c>
      <c r="CL63" s="810">
        <v>0</v>
      </c>
      <c r="CM63" s="811">
        <v>0</v>
      </c>
      <c r="CN63" s="692"/>
      <c r="CO63" s="1084"/>
      <c r="CP63" s="692"/>
      <c r="CQ63" s="808">
        <v>0</v>
      </c>
      <c r="CR63" s="809">
        <v>0</v>
      </c>
      <c r="CS63" s="810">
        <v>0</v>
      </c>
      <c r="CT63" s="809">
        <v>0</v>
      </c>
      <c r="CU63" s="810">
        <v>0</v>
      </c>
      <c r="CV63" s="809">
        <v>0</v>
      </c>
      <c r="CW63" s="810">
        <v>0</v>
      </c>
      <c r="CX63" s="809">
        <v>0</v>
      </c>
      <c r="CY63" s="810">
        <v>0</v>
      </c>
      <c r="CZ63" s="809">
        <v>0</v>
      </c>
      <c r="DA63" s="810">
        <v>0</v>
      </c>
      <c r="DB63" s="809">
        <v>0</v>
      </c>
      <c r="DC63" s="810">
        <v>0</v>
      </c>
      <c r="DD63" s="809">
        <v>0</v>
      </c>
      <c r="DE63" s="810">
        <v>0</v>
      </c>
      <c r="DF63" s="809">
        <v>0</v>
      </c>
      <c r="DG63" s="810">
        <v>0</v>
      </c>
      <c r="DH63" s="809">
        <v>0</v>
      </c>
      <c r="DI63" s="810">
        <v>0</v>
      </c>
      <c r="DJ63" s="809">
        <v>0</v>
      </c>
      <c r="DK63" s="810">
        <v>0</v>
      </c>
      <c r="DL63" s="809">
        <v>0</v>
      </c>
      <c r="DM63" s="810">
        <v>0</v>
      </c>
      <c r="DN63" s="809">
        <v>0</v>
      </c>
      <c r="DO63" s="810">
        <v>0</v>
      </c>
      <c r="DP63" s="811">
        <v>0</v>
      </c>
      <c r="DQ63" s="692"/>
      <c r="DR63" s="1086"/>
      <c r="DS63" s="692"/>
      <c r="DT63" s="1088"/>
    </row>
    <row r="64" spans="2:124" outlineLevel="1">
      <c r="B64" s="716">
        <v>57</v>
      </c>
      <c r="C64" s="717" t="s">
        <v>97</v>
      </c>
      <c r="D64" s="718">
        <v>2015</v>
      </c>
      <c r="F64" s="719">
        <v>183863</v>
      </c>
      <c r="G64" s="720">
        <v>183863</v>
      </c>
      <c r="H64" s="721">
        <v>183863</v>
      </c>
      <c r="I64" s="720">
        <v>182773</v>
      </c>
      <c r="J64" s="721">
        <v>102319</v>
      </c>
      <c r="K64" s="720">
        <v>0</v>
      </c>
      <c r="L64" s="721">
        <v>0</v>
      </c>
      <c r="M64" s="720">
        <v>0</v>
      </c>
      <c r="N64" s="721">
        <v>0</v>
      </c>
      <c r="O64" s="720">
        <v>0</v>
      </c>
      <c r="P64" s="721">
        <v>0</v>
      </c>
      <c r="Q64" s="720">
        <v>0</v>
      </c>
      <c r="R64" s="721">
        <v>0</v>
      </c>
      <c r="S64" s="720">
        <v>0</v>
      </c>
      <c r="T64" s="721">
        <v>0</v>
      </c>
      <c r="U64" s="720">
        <v>0</v>
      </c>
      <c r="V64" s="721">
        <v>0</v>
      </c>
      <c r="W64" s="720">
        <v>0</v>
      </c>
      <c r="X64" s="721">
        <v>0</v>
      </c>
      <c r="Y64" s="720">
        <v>0</v>
      </c>
      <c r="Z64" s="721">
        <v>0</v>
      </c>
      <c r="AA64" s="720">
        <v>0</v>
      </c>
      <c r="AB64" s="721">
        <v>0</v>
      </c>
      <c r="AC64" s="720">
        <v>0</v>
      </c>
      <c r="AD64" s="721">
        <v>0</v>
      </c>
      <c r="AE64" s="722">
        <v>0</v>
      </c>
      <c r="AF64" s="692"/>
      <c r="AG64" s="1094"/>
      <c r="AH64" s="692"/>
      <c r="AI64" s="719">
        <v>28</v>
      </c>
      <c r="AJ64" s="720">
        <v>28</v>
      </c>
      <c r="AK64" s="721">
        <v>28</v>
      </c>
      <c r="AL64" s="720">
        <v>27</v>
      </c>
      <c r="AM64" s="721">
        <v>15</v>
      </c>
      <c r="AN64" s="720">
        <v>0</v>
      </c>
      <c r="AO64" s="721">
        <v>0</v>
      </c>
      <c r="AP64" s="720">
        <v>0</v>
      </c>
      <c r="AQ64" s="721">
        <v>0</v>
      </c>
      <c r="AR64" s="720">
        <v>0</v>
      </c>
      <c r="AS64" s="721">
        <v>0</v>
      </c>
      <c r="AT64" s="720">
        <v>0</v>
      </c>
      <c r="AU64" s="721">
        <v>0</v>
      </c>
      <c r="AV64" s="720">
        <v>0</v>
      </c>
      <c r="AW64" s="721">
        <v>0</v>
      </c>
      <c r="AX64" s="720">
        <v>0</v>
      </c>
      <c r="AY64" s="721">
        <v>0</v>
      </c>
      <c r="AZ64" s="720">
        <v>0</v>
      </c>
      <c r="BA64" s="721">
        <v>0</v>
      </c>
      <c r="BB64" s="720">
        <v>0</v>
      </c>
      <c r="BC64" s="721">
        <v>0</v>
      </c>
      <c r="BD64" s="720">
        <v>0</v>
      </c>
      <c r="BE64" s="721">
        <v>0</v>
      </c>
      <c r="BF64" s="720">
        <v>0</v>
      </c>
      <c r="BG64" s="721">
        <v>0</v>
      </c>
      <c r="BH64" s="722">
        <v>0</v>
      </c>
      <c r="BI64" s="692"/>
      <c r="BJ64" s="1096"/>
      <c r="BK64" s="692"/>
      <c r="BL64" s="1082"/>
      <c r="BM64" s="692"/>
      <c r="BN64" s="719">
        <v>86849</v>
      </c>
      <c r="BO64" s="720">
        <v>86849</v>
      </c>
      <c r="BP64" s="721">
        <v>86849</v>
      </c>
      <c r="BQ64" s="720">
        <v>86432</v>
      </c>
      <c r="BR64" s="721">
        <v>47616</v>
      </c>
      <c r="BS64" s="720">
        <v>0</v>
      </c>
      <c r="BT64" s="721">
        <v>0</v>
      </c>
      <c r="BU64" s="720">
        <v>0</v>
      </c>
      <c r="BV64" s="721">
        <v>0</v>
      </c>
      <c r="BW64" s="720">
        <v>0</v>
      </c>
      <c r="BX64" s="721">
        <v>0</v>
      </c>
      <c r="BY64" s="720">
        <v>0</v>
      </c>
      <c r="BZ64" s="721">
        <v>0</v>
      </c>
      <c r="CA64" s="720">
        <v>0</v>
      </c>
      <c r="CB64" s="721">
        <v>0</v>
      </c>
      <c r="CC64" s="720">
        <v>0</v>
      </c>
      <c r="CD64" s="721">
        <v>0</v>
      </c>
      <c r="CE64" s="720">
        <v>0</v>
      </c>
      <c r="CF64" s="721">
        <v>0</v>
      </c>
      <c r="CG64" s="720">
        <v>0</v>
      </c>
      <c r="CH64" s="721">
        <v>0</v>
      </c>
      <c r="CI64" s="720">
        <v>0</v>
      </c>
      <c r="CJ64" s="721">
        <v>0</v>
      </c>
      <c r="CK64" s="720">
        <v>0</v>
      </c>
      <c r="CL64" s="721">
        <v>0</v>
      </c>
      <c r="CM64" s="722">
        <v>0</v>
      </c>
      <c r="CN64" s="692"/>
      <c r="CO64" s="1084"/>
      <c r="CP64" s="692"/>
      <c r="CQ64" s="719">
        <v>13</v>
      </c>
      <c r="CR64" s="720">
        <v>13</v>
      </c>
      <c r="CS64" s="721">
        <v>13</v>
      </c>
      <c r="CT64" s="720">
        <v>13</v>
      </c>
      <c r="CU64" s="721">
        <v>7</v>
      </c>
      <c r="CV64" s="720">
        <v>0</v>
      </c>
      <c r="CW64" s="721">
        <v>0</v>
      </c>
      <c r="CX64" s="720">
        <v>0</v>
      </c>
      <c r="CY64" s="721">
        <v>0</v>
      </c>
      <c r="CZ64" s="720">
        <v>0</v>
      </c>
      <c r="DA64" s="721">
        <v>0</v>
      </c>
      <c r="DB64" s="720">
        <v>0</v>
      </c>
      <c r="DC64" s="721">
        <v>0</v>
      </c>
      <c r="DD64" s="720">
        <v>0</v>
      </c>
      <c r="DE64" s="721">
        <v>0</v>
      </c>
      <c r="DF64" s="720">
        <v>0</v>
      </c>
      <c r="DG64" s="721">
        <v>0</v>
      </c>
      <c r="DH64" s="720">
        <v>0</v>
      </c>
      <c r="DI64" s="721">
        <v>0</v>
      </c>
      <c r="DJ64" s="720">
        <v>0</v>
      </c>
      <c r="DK64" s="721">
        <v>0</v>
      </c>
      <c r="DL64" s="720">
        <v>0</v>
      </c>
      <c r="DM64" s="721">
        <v>0</v>
      </c>
      <c r="DN64" s="720">
        <v>0</v>
      </c>
      <c r="DO64" s="721">
        <v>0</v>
      </c>
      <c r="DP64" s="722">
        <v>0</v>
      </c>
      <c r="DQ64" s="692"/>
      <c r="DR64" s="1086"/>
      <c r="DS64" s="692"/>
      <c r="DT64" s="1088"/>
    </row>
    <row r="65" spans="2:124" outlineLevel="1">
      <c r="B65" s="723">
        <v>58</v>
      </c>
      <c r="C65" s="724" t="s">
        <v>95</v>
      </c>
      <c r="D65" s="725">
        <v>2015</v>
      </c>
      <c r="F65" s="726">
        <v>353512</v>
      </c>
      <c r="G65" s="727">
        <v>350466</v>
      </c>
      <c r="H65" s="728">
        <v>350466</v>
      </c>
      <c r="I65" s="727">
        <v>350466</v>
      </c>
      <c r="J65" s="728">
        <v>350466</v>
      </c>
      <c r="K65" s="727">
        <v>350466</v>
      </c>
      <c r="L65" s="728">
        <v>350466</v>
      </c>
      <c r="M65" s="727">
        <v>350371</v>
      </c>
      <c r="N65" s="728">
        <v>350371</v>
      </c>
      <c r="O65" s="727">
        <v>350371</v>
      </c>
      <c r="P65" s="728">
        <v>313365</v>
      </c>
      <c r="Q65" s="727">
        <v>311815</v>
      </c>
      <c r="R65" s="728">
        <v>311815</v>
      </c>
      <c r="S65" s="727">
        <v>311255</v>
      </c>
      <c r="T65" s="728">
        <v>311255</v>
      </c>
      <c r="U65" s="727">
        <v>311090</v>
      </c>
      <c r="V65" s="728">
        <v>122469</v>
      </c>
      <c r="W65" s="727">
        <v>122469</v>
      </c>
      <c r="X65" s="728">
        <v>122469</v>
      </c>
      <c r="Y65" s="727">
        <v>122469</v>
      </c>
      <c r="Z65" s="728">
        <v>0</v>
      </c>
      <c r="AA65" s="727">
        <v>0</v>
      </c>
      <c r="AB65" s="728">
        <v>0</v>
      </c>
      <c r="AC65" s="727">
        <v>0</v>
      </c>
      <c r="AD65" s="728">
        <v>0</v>
      </c>
      <c r="AE65" s="729">
        <v>0</v>
      </c>
      <c r="AF65" s="692"/>
      <c r="AG65" s="1094"/>
      <c r="AH65" s="692"/>
      <c r="AI65" s="726">
        <v>23</v>
      </c>
      <c r="AJ65" s="727">
        <v>23</v>
      </c>
      <c r="AK65" s="728">
        <v>23</v>
      </c>
      <c r="AL65" s="727">
        <v>23</v>
      </c>
      <c r="AM65" s="728">
        <v>23</v>
      </c>
      <c r="AN65" s="727">
        <v>23</v>
      </c>
      <c r="AO65" s="728">
        <v>23</v>
      </c>
      <c r="AP65" s="727">
        <v>23</v>
      </c>
      <c r="AQ65" s="728">
        <v>23</v>
      </c>
      <c r="AR65" s="727">
        <v>23</v>
      </c>
      <c r="AS65" s="728">
        <v>20</v>
      </c>
      <c r="AT65" s="727">
        <v>20</v>
      </c>
      <c r="AU65" s="728">
        <v>20</v>
      </c>
      <c r="AV65" s="727">
        <v>20</v>
      </c>
      <c r="AW65" s="728">
        <v>20</v>
      </c>
      <c r="AX65" s="727">
        <v>20</v>
      </c>
      <c r="AY65" s="728">
        <v>8</v>
      </c>
      <c r="AZ65" s="727">
        <v>8</v>
      </c>
      <c r="BA65" s="728">
        <v>8</v>
      </c>
      <c r="BB65" s="727">
        <v>8</v>
      </c>
      <c r="BC65" s="728">
        <v>0</v>
      </c>
      <c r="BD65" s="727">
        <v>0</v>
      </c>
      <c r="BE65" s="728">
        <v>0</v>
      </c>
      <c r="BF65" s="727">
        <v>0</v>
      </c>
      <c r="BG65" s="728">
        <v>0</v>
      </c>
      <c r="BH65" s="729">
        <v>0</v>
      </c>
      <c r="BI65" s="692"/>
      <c r="BJ65" s="1096"/>
      <c r="BK65" s="692"/>
      <c r="BL65" s="1082"/>
      <c r="BM65" s="692"/>
      <c r="BN65" s="726">
        <v>585232</v>
      </c>
      <c r="BO65" s="727">
        <v>580190</v>
      </c>
      <c r="BP65" s="728">
        <v>580190</v>
      </c>
      <c r="BQ65" s="727">
        <v>580190</v>
      </c>
      <c r="BR65" s="728">
        <v>580190</v>
      </c>
      <c r="BS65" s="727">
        <v>580190</v>
      </c>
      <c r="BT65" s="728">
        <v>580190</v>
      </c>
      <c r="BU65" s="727">
        <v>580033</v>
      </c>
      <c r="BV65" s="728">
        <v>580033</v>
      </c>
      <c r="BW65" s="727">
        <v>580033</v>
      </c>
      <c r="BX65" s="728">
        <v>518769</v>
      </c>
      <c r="BY65" s="727">
        <v>516204</v>
      </c>
      <c r="BZ65" s="728">
        <v>516204</v>
      </c>
      <c r="CA65" s="727">
        <v>515276</v>
      </c>
      <c r="CB65" s="728">
        <v>515276</v>
      </c>
      <c r="CC65" s="727">
        <v>515003</v>
      </c>
      <c r="CD65" s="728">
        <v>202745</v>
      </c>
      <c r="CE65" s="727">
        <v>202745</v>
      </c>
      <c r="CF65" s="728">
        <v>202745</v>
      </c>
      <c r="CG65" s="727">
        <v>202745</v>
      </c>
      <c r="CH65" s="728">
        <v>0</v>
      </c>
      <c r="CI65" s="727">
        <v>0</v>
      </c>
      <c r="CJ65" s="728">
        <v>0</v>
      </c>
      <c r="CK65" s="727">
        <v>0</v>
      </c>
      <c r="CL65" s="728">
        <v>0</v>
      </c>
      <c r="CM65" s="729">
        <v>0</v>
      </c>
      <c r="CN65" s="692"/>
      <c r="CO65" s="1084"/>
      <c r="CP65" s="692"/>
      <c r="CQ65" s="726">
        <v>38</v>
      </c>
      <c r="CR65" s="727">
        <v>37</v>
      </c>
      <c r="CS65" s="728">
        <v>37</v>
      </c>
      <c r="CT65" s="727">
        <v>37</v>
      </c>
      <c r="CU65" s="728">
        <v>37</v>
      </c>
      <c r="CV65" s="727">
        <v>37</v>
      </c>
      <c r="CW65" s="728">
        <v>37</v>
      </c>
      <c r="CX65" s="727">
        <v>37</v>
      </c>
      <c r="CY65" s="728">
        <v>37</v>
      </c>
      <c r="CZ65" s="727">
        <v>37</v>
      </c>
      <c r="DA65" s="728">
        <v>32</v>
      </c>
      <c r="DB65" s="727">
        <v>32</v>
      </c>
      <c r="DC65" s="728">
        <v>32</v>
      </c>
      <c r="DD65" s="727">
        <v>32</v>
      </c>
      <c r="DE65" s="728">
        <v>32</v>
      </c>
      <c r="DF65" s="727">
        <v>32</v>
      </c>
      <c r="DG65" s="728">
        <v>13</v>
      </c>
      <c r="DH65" s="727">
        <v>13</v>
      </c>
      <c r="DI65" s="728">
        <v>13</v>
      </c>
      <c r="DJ65" s="727">
        <v>13</v>
      </c>
      <c r="DK65" s="728">
        <v>0</v>
      </c>
      <c r="DL65" s="727">
        <v>0</v>
      </c>
      <c r="DM65" s="728">
        <v>0</v>
      </c>
      <c r="DN65" s="727">
        <v>0</v>
      </c>
      <c r="DO65" s="728">
        <v>0</v>
      </c>
      <c r="DP65" s="729">
        <v>0</v>
      </c>
      <c r="DQ65" s="692"/>
      <c r="DR65" s="1086"/>
      <c r="DS65" s="692"/>
      <c r="DT65" s="1088"/>
    </row>
    <row r="66" spans="2:124" outlineLevel="1">
      <c r="B66" s="730">
        <v>59</v>
      </c>
      <c r="C66" s="731" t="s">
        <v>96</v>
      </c>
      <c r="D66" s="732">
        <v>2015</v>
      </c>
      <c r="F66" s="737">
        <v>831063</v>
      </c>
      <c r="G66" s="738">
        <v>802454</v>
      </c>
      <c r="H66" s="739">
        <v>802454</v>
      </c>
      <c r="I66" s="738">
        <v>802454</v>
      </c>
      <c r="J66" s="739">
        <v>802454</v>
      </c>
      <c r="K66" s="738">
        <v>802454</v>
      </c>
      <c r="L66" s="739">
        <v>802454</v>
      </c>
      <c r="M66" s="738">
        <v>802454</v>
      </c>
      <c r="N66" s="739">
        <v>802454</v>
      </c>
      <c r="O66" s="738">
        <v>802454</v>
      </c>
      <c r="P66" s="739">
        <v>711737</v>
      </c>
      <c r="Q66" s="738">
        <v>615285</v>
      </c>
      <c r="R66" s="739">
        <v>615285</v>
      </c>
      <c r="S66" s="738">
        <v>615285</v>
      </c>
      <c r="T66" s="739">
        <v>615285</v>
      </c>
      <c r="U66" s="738">
        <v>615285</v>
      </c>
      <c r="V66" s="739">
        <v>414466</v>
      </c>
      <c r="W66" s="738">
        <v>414466</v>
      </c>
      <c r="X66" s="739">
        <v>414466</v>
      </c>
      <c r="Y66" s="738">
        <v>414466</v>
      </c>
      <c r="Z66" s="739">
        <v>0</v>
      </c>
      <c r="AA66" s="738">
        <v>0</v>
      </c>
      <c r="AB66" s="739">
        <v>0</v>
      </c>
      <c r="AC66" s="738">
        <v>0</v>
      </c>
      <c r="AD66" s="739">
        <v>0</v>
      </c>
      <c r="AE66" s="740">
        <v>0</v>
      </c>
      <c r="AF66" s="692"/>
      <c r="AG66" s="1094"/>
      <c r="AH66" s="692"/>
      <c r="AI66" s="737">
        <v>62</v>
      </c>
      <c r="AJ66" s="738">
        <v>60</v>
      </c>
      <c r="AK66" s="739">
        <v>60</v>
      </c>
      <c r="AL66" s="738">
        <v>60</v>
      </c>
      <c r="AM66" s="739">
        <v>60</v>
      </c>
      <c r="AN66" s="738">
        <v>60</v>
      </c>
      <c r="AO66" s="739">
        <v>60</v>
      </c>
      <c r="AP66" s="738">
        <v>60</v>
      </c>
      <c r="AQ66" s="739">
        <v>60</v>
      </c>
      <c r="AR66" s="738">
        <v>60</v>
      </c>
      <c r="AS66" s="739">
        <v>45</v>
      </c>
      <c r="AT66" s="738">
        <v>39</v>
      </c>
      <c r="AU66" s="739">
        <v>39</v>
      </c>
      <c r="AV66" s="738">
        <v>39</v>
      </c>
      <c r="AW66" s="739">
        <v>39</v>
      </c>
      <c r="AX66" s="738">
        <v>39</v>
      </c>
      <c r="AY66" s="739">
        <v>26</v>
      </c>
      <c r="AZ66" s="738">
        <v>26</v>
      </c>
      <c r="BA66" s="739">
        <v>26</v>
      </c>
      <c r="BB66" s="738">
        <v>26</v>
      </c>
      <c r="BC66" s="739">
        <v>0</v>
      </c>
      <c r="BD66" s="738">
        <v>0</v>
      </c>
      <c r="BE66" s="739">
        <v>0</v>
      </c>
      <c r="BF66" s="738">
        <v>0</v>
      </c>
      <c r="BG66" s="739">
        <v>0</v>
      </c>
      <c r="BH66" s="740">
        <v>0</v>
      </c>
      <c r="BI66" s="692"/>
      <c r="BJ66" s="1096"/>
      <c r="BK66" s="692"/>
      <c r="BL66" s="1082"/>
      <c r="BM66" s="692"/>
      <c r="BN66" s="737">
        <v>1375807</v>
      </c>
      <c r="BO66" s="738">
        <v>1328446</v>
      </c>
      <c r="BP66" s="739">
        <v>1328446</v>
      </c>
      <c r="BQ66" s="738">
        <v>1328446</v>
      </c>
      <c r="BR66" s="739">
        <v>1328446</v>
      </c>
      <c r="BS66" s="738">
        <v>1328446</v>
      </c>
      <c r="BT66" s="739">
        <v>1328446</v>
      </c>
      <c r="BU66" s="738">
        <v>1328446</v>
      </c>
      <c r="BV66" s="739">
        <v>1328446</v>
      </c>
      <c r="BW66" s="738">
        <v>1328446</v>
      </c>
      <c r="BX66" s="739">
        <v>1178266</v>
      </c>
      <c r="BY66" s="738">
        <v>1018592</v>
      </c>
      <c r="BZ66" s="739">
        <v>1018592</v>
      </c>
      <c r="CA66" s="738">
        <v>1018592</v>
      </c>
      <c r="CB66" s="739">
        <v>1018592</v>
      </c>
      <c r="CC66" s="738">
        <v>1018592</v>
      </c>
      <c r="CD66" s="739">
        <v>686140</v>
      </c>
      <c r="CE66" s="738">
        <v>686140</v>
      </c>
      <c r="CF66" s="739">
        <v>686140</v>
      </c>
      <c r="CG66" s="738">
        <v>686140</v>
      </c>
      <c r="CH66" s="739">
        <v>0</v>
      </c>
      <c r="CI66" s="738">
        <v>0</v>
      </c>
      <c r="CJ66" s="739">
        <v>0</v>
      </c>
      <c r="CK66" s="738">
        <v>0</v>
      </c>
      <c r="CL66" s="739">
        <v>0</v>
      </c>
      <c r="CM66" s="740">
        <v>0</v>
      </c>
      <c r="CN66" s="692"/>
      <c r="CO66" s="1084"/>
      <c r="CP66" s="692"/>
      <c r="CQ66" s="737">
        <v>102</v>
      </c>
      <c r="CR66" s="738">
        <v>99</v>
      </c>
      <c r="CS66" s="739">
        <v>99</v>
      </c>
      <c r="CT66" s="738">
        <v>99</v>
      </c>
      <c r="CU66" s="739">
        <v>99</v>
      </c>
      <c r="CV66" s="738">
        <v>99</v>
      </c>
      <c r="CW66" s="739">
        <v>99</v>
      </c>
      <c r="CX66" s="738">
        <v>99</v>
      </c>
      <c r="CY66" s="739">
        <v>99</v>
      </c>
      <c r="CZ66" s="738">
        <v>99</v>
      </c>
      <c r="DA66" s="739">
        <v>74</v>
      </c>
      <c r="DB66" s="738">
        <v>64</v>
      </c>
      <c r="DC66" s="739">
        <v>64</v>
      </c>
      <c r="DD66" s="738">
        <v>64</v>
      </c>
      <c r="DE66" s="739">
        <v>64</v>
      </c>
      <c r="DF66" s="738">
        <v>64</v>
      </c>
      <c r="DG66" s="739">
        <v>43</v>
      </c>
      <c r="DH66" s="738">
        <v>43</v>
      </c>
      <c r="DI66" s="739">
        <v>43</v>
      </c>
      <c r="DJ66" s="738">
        <v>43</v>
      </c>
      <c r="DK66" s="739">
        <v>0</v>
      </c>
      <c r="DL66" s="738">
        <v>0</v>
      </c>
      <c r="DM66" s="739">
        <v>0</v>
      </c>
      <c r="DN66" s="738">
        <v>0</v>
      </c>
      <c r="DO66" s="739">
        <v>0</v>
      </c>
      <c r="DP66" s="740">
        <v>0</v>
      </c>
      <c r="DQ66" s="692"/>
      <c r="DR66" s="1086"/>
      <c r="DS66" s="692"/>
      <c r="DT66" s="1088"/>
    </row>
    <row r="67" spans="2:124" outlineLevel="1">
      <c r="B67" s="723">
        <v>60</v>
      </c>
      <c r="C67" s="724" t="s">
        <v>669</v>
      </c>
      <c r="D67" s="725">
        <v>2015</v>
      </c>
      <c r="F67" s="726">
        <v>2407508</v>
      </c>
      <c r="G67" s="727">
        <v>2407508</v>
      </c>
      <c r="H67" s="728">
        <v>2407508</v>
      </c>
      <c r="I67" s="727">
        <v>2407508</v>
      </c>
      <c r="J67" s="728">
        <v>2407508</v>
      </c>
      <c r="K67" s="727">
        <v>2407508</v>
      </c>
      <c r="L67" s="728">
        <v>2407508</v>
      </c>
      <c r="M67" s="727">
        <v>2407508</v>
      </c>
      <c r="N67" s="728">
        <v>2407508</v>
      </c>
      <c r="O67" s="727">
        <v>2407508</v>
      </c>
      <c r="P67" s="728">
        <v>2407508</v>
      </c>
      <c r="Q67" s="727">
        <v>2407508</v>
      </c>
      <c r="R67" s="728">
        <v>2407508</v>
      </c>
      <c r="S67" s="727">
        <v>2407508</v>
      </c>
      <c r="T67" s="728">
        <v>2407508</v>
      </c>
      <c r="U67" s="727">
        <v>2407508</v>
      </c>
      <c r="V67" s="728">
        <v>2407508</v>
      </c>
      <c r="W67" s="727">
        <v>2407508</v>
      </c>
      <c r="X67" s="728">
        <v>2280890</v>
      </c>
      <c r="Y67" s="727">
        <v>0</v>
      </c>
      <c r="Z67" s="728">
        <v>0</v>
      </c>
      <c r="AA67" s="727">
        <v>0</v>
      </c>
      <c r="AB67" s="728">
        <v>0</v>
      </c>
      <c r="AC67" s="727">
        <v>0</v>
      </c>
      <c r="AD67" s="728">
        <v>0</v>
      </c>
      <c r="AE67" s="729">
        <v>0</v>
      </c>
      <c r="AF67" s="692"/>
      <c r="AG67" s="1094"/>
      <c r="AH67" s="692"/>
      <c r="AI67" s="726">
        <v>1276</v>
      </c>
      <c r="AJ67" s="727">
        <v>1276</v>
      </c>
      <c r="AK67" s="728">
        <v>1276</v>
      </c>
      <c r="AL67" s="727">
        <v>1276</v>
      </c>
      <c r="AM67" s="728">
        <v>1276</v>
      </c>
      <c r="AN67" s="727">
        <v>1276</v>
      </c>
      <c r="AO67" s="728">
        <v>1276</v>
      </c>
      <c r="AP67" s="727">
        <v>1276</v>
      </c>
      <c r="AQ67" s="728">
        <v>1276</v>
      </c>
      <c r="AR67" s="727">
        <v>1276</v>
      </c>
      <c r="AS67" s="728">
        <v>1276</v>
      </c>
      <c r="AT67" s="727">
        <v>1276</v>
      </c>
      <c r="AU67" s="728">
        <v>1276</v>
      </c>
      <c r="AV67" s="727">
        <v>1276</v>
      </c>
      <c r="AW67" s="728">
        <v>1276</v>
      </c>
      <c r="AX67" s="727">
        <v>1276</v>
      </c>
      <c r="AY67" s="728">
        <v>1276</v>
      </c>
      <c r="AZ67" s="727">
        <v>1276</v>
      </c>
      <c r="BA67" s="728">
        <v>1135</v>
      </c>
      <c r="BB67" s="727">
        <v>0</v>
      </c>
      <c r="BC67" s="728">
        <v>0</v>
      </c>
      <c r="BD67" s="727">
        <v>0</v>
      </c>
      <c r="BE67" s="728">
        <v>0</v>
      </c>
      <c r="BF67" s="727">
        <v>0</v>
      </c>
      <c r="BG67" s="728">
        <v>0</v>
      </c>
      <c r="BH67" s="729">
        <v>0</v>
      </c>
      <c r="BI67" s="692"/>
      <c r="BJ67" s="1096"/>
      <c r="BK67" s="692"/>
      <c r="BL67" s="1082"/>
      <c r="BM67" s="692"/>
      <c r="BN67" s="726">
        <v>1477035</v>
      </c>
      <c r="BO67" s="727">
        <v>1477035</v>
      </c>
      <c r="BP67" s="728">
        <v>1477035</v>
      </c>
      <c r="BQ67" s="727">
        <v>1477035</v>
      </c>
      <c r="BR67" s="728">
        <v>1477035</v>
      </c>
      <c r="BS67" s="727">
        <v>1477035</v>
      </c>
      <c r="BT67" s="728">
        <v>1477035</v>
      </c>
      <c r="BU67" s="727">
        <v>1477035</v>
      </c>
      <c r="BV67" s="728">
        <v>1477035</v>
      </c>
      <c r="BW67" s="727">
        <v>1477035</v>
      </c>
      <c r="BX67" s="728">
        <v>1477035</v>
      </c>
      <c r="BY67" s="727">
        <v>1477035</v>
      </c>
      <c r="BZ67" s="728">
        <v>1477035</v>
      </c>
      <c r="CA67" s="727">
        <v>1477035</v>
      </c>
      <c r="CB67" s="728">
        <v>1477035</v>
      </c>
      <c r="CC67" s="727">
        <v>1477035</v>
      </c>
      <c r="CD67" s="728">
        <v>1477035</v>
      </c>
      <c r="CE67" s="727">
        <v>1477035</v>
      </c>
      <c r="CF67" s="728">
        <v>1399353</v>
      </c>
      <c r="CG67" s="727">
        <v>0</v>
      </c>
      <c r="CH67" s="728">
        <v>0</v>
      </c>
      <c r="CI67" s="727">
        <v>0</v>
      </c>
      <c r="CJ67" s="728">
        <v>0</v>
      </c>
      <c r="CK67" s="727">
        <v>0</v>
      </c>
      <c r="CL67" s="728">
        <v>0</v>
      </c>
      <c r="CM67" s="729">
        <v>0</v>
      </c>
      <c r="CN67" s="692"/>
      <c r="CO67" s="1084"/>
      <c r="CP67" s="692"/>
      <c r="CQ67" s="726">
        <v>783</v>
      </c>
      <c r="CR67" s="727">
        <v>783</v>
      </c>
      <c r="CS67" s="728">
        <v>783</v>
      </c>
      <c r="CT67" s="727">
        <v>783</v>
      </c>
      <c r="CU67" s="728">
        <v>783</v>
      </c>
      <c r="CV67" s="727">
        <v>783</v>
      </c>
      <c r="CW67" s="728">
        <v>783</v>
      </c>
      <c r="CX67" s="727">
        <v>783</v>
      </c>
      <c r="CY67" s="728">
        <v>783</v>
      </c>
      <c r="CZ67" s="727">
        <v>783</v>
      </c>
      <c r="DA67" s="728">
        <v>783</v>
      </c>
      <c r="DB67" s="727">
        <v>783</v>
      </c>
      <c r="DC67" s="728">
        <v>783</v>
      </c>
      <c r="DD67" s="727">
        <v>783</v>
      </c>
      <c r="DE67" s="728">
        <v>783</v>
      </c>
      <c r="DF67" s="727">
        <v>783</v>
      </c>
      <c r="DG67" s="728">
        <v>783</v>
      </c>
      <c r="DH67" s="727">
        <v>783</v>
      </c>
      <c r="DI67" s="728">
        <v>696</v>
      </c>
      <c r="DJ67" s="727">
        <v>0</v>
      </c>
      <c r="DK67" s="728">
        <v>0</v>
      </c>
      <c r="DL67" s="727">
        <v>0</v>
      </c>
      <c r="DM67" s="728">
        <v>0</v>
      </c>
      <c r="DN67" s="727">
        <v>0</v>
      </c>
      <c r="DO67" s="728">
        <v>0</v>
      </c>
      <c r="DP67" s="729">
        <v>0</v>
      </c>
      <c r="DQ67" s="692"/>
      <c r="DR67" s="1086"/>
      <c r="DS67" s="692"/>
      <c r="DT67" s="1088"/>
    </row>
    <row r="68" spans="2:124" outlineLevel="1">
      <c r="B68" s="787">
        <v>61</v>
      </c>
      <c r="C68" s="812" t="s">
        <v>99</v>
      </c>
      <c r="D68" s="789">
        <v>2015</v>
      </c>
      <c r="F68" s="813">
        <v>444811</v>
      </c>
      <c r="G68" s="814">
        <v>444811</v>
      </c>
      <c r="H68" s="815">
        <v>444811</v>
      </c>
      <c r="I68" s="814">
        <v>444811</v>
      </c>
      <c r="J68" s="815">
        <v>444811</v>
      </c>
      <c r="K68" s="814">
        <v>444811</v>
      </c>
      <c r="L68" s="815">
        <v>444811</v>
      </c>
      <c r="M68" s="814">
        <v>444811</v>
      </c>
      <c r="N68" s="815">
        <v>444811</v>
      </c>
      <c r="O68" s="814">
        <v>444811</v>
      </c>
      <c r="P68" s="815">
        <v>444811</v>
      </c>
      <c r="Q68" s="814">
        <v>444811</v>
      </c>
      <c r="R68" s="815">
        <v>444811</v>
      </c>
      <c r="S68" s="814">
        <v>444811</v>
      </c>
      <c r="T68" s="815">
        <v>444811</v>
      </c>
      <c r="U68" s="814">
        <v>444811</v>
      </c>
      <c r="V68" s="815">
        <v>444811</v>
      </c>
      <c r="W68" s="814">
        <v>444811</v>
      </c>
      <c r="X68" s="815">
        <v>444811</v>
      </c>
      <c r="Y68" s="814">
        <v>444811</v>
      </c>
      <c r="Z68" s="815">
        <v>293677</v>
      </c>
      <c r="AA68" s="814">
        <v>293677</v>
      </c>
      <c r="AB68" s="815">
        <v>293677</v>
      </c>
      <c r="AC68" s="814">
        <v>0</v>
      </c>
      <c r="AD68" s="815">
        <v>0</v>
      </c>
      <c r="AE68" s="816">
        <v>0</v>
      </c>
      <c r="AF68" s="692"/>
      <c r="AG68" s="1094"/>
      <c r="AH68" s="692"/>
      <c r="AI68" s="813">
        <v>126</v>
      </c>
      <c r="AJ68" s="814">
        <v>126</v>
      </c>
      <c r="AK68" s="815">
        <v>126</v>
      </c>
      <c r="AL68" s="814">
        <v>126</v>
      </c>
      <c r="AM68" s="815">
        <v>126</v>
      </c>
      <c r="AN68" s="814">
        <v>126</v>
      </c>
      <c r="AO68" s="815">
        <v>126</v>
      </c>
      <c r="AP68" s="814">
        <v>126</v>
      </c>
      <c r="AQ68" s="815">
        <v>126</v>
      </c>
      <c r="AR68" s="814">
        <v>126</v>
      </c>
      <c r="AS68" s="815">
        <v>126</v>
      </c>
      <c r="AT68" s="814">
        <v>126</v>
      </c>
      <c r="AU68" s="815">
        <v>126</v>
      </c>
      <c r="AV68" s="814">
        <v>126</v>
      </c>
      <c r="AW68" s="815">
        <v>126</v>
      </c>
      <c r="AX68" s="814">
        <v>126</v>
      </c>
      <c r="AY68" s="815">
        <v>126</v>
      </c>
      <c r="AZ68" s="814">
        <v>126</v>
      </c>
      <c r="BA68" s="815">
        <v>126</v>
      </c>
      <c r="BB68" s="814">
        <v>126</v>
      </c>
      <c r="BC68" s="815">
        <v>116</v>
      </c>
      <c r="BD68" s="814">
        <v>116</v>
      </c>
      <c r="BE68" s="815">
        <v>116</v>
      </c>
      <c r="BF68" s="814">
        <v>0</v>
      </c>
      <c r="BG68" s="815">
        <v>0</v>
      </c>
      <c r="BH68" s="816">
        <v>0</v>
      </c>
      <c r="BI68" s="692"/>
      <c r="BJ68" s="1096"/>
      <c r="BK68" s="692"/>
      <c r="BL68" s="1082"/>
      <c r="BM68" s="692"/>
      <c r="BN68" s="813">
        <v>219469</v>
      </c>
      <c r="BO68" s="814">
        <v>219469</v>
      </c>
      <c r="BP68" s="815">
        <v>219469</v>
      </c>
      <c r="BQ68" s="814">
        <v>219469</v>
      </c>
      <c r="BR68" s="815">
        <v>219469</v>
      </c>
      <c r="BS68" s="814">
        <v>219469</v>
      </c>
      <c r="BT68" s="815">
        <v>219469</v>
      </c>
      <c r="BU68" s="814">
        <v>219469</v>
      </c>
      <c r="BV68" s="815">
        <v>219469</v>
      </c>
      <c r="BW68" s="814">
        <v>219469</v>
      </c>
      <c r="BX68" s="815">
        <v>219469</v>
      </c>
      <c r="BY68" s="814">
        <v>219469</v>
      </c>
      <c r="BZ68" s="815">
        <v>219469</v>
      </c>
      <c r="CA68" s="814">
        <v>219469</v>
      </c>
      <c r="CB68" s="815">
        <v>219469</v>
      </c>
      <c r="CC68" s="814">
        <v>219469</v>
      </c>
      <c r="CD68" s="815">
        <v>219469</v>
      </c>
      <c r="CE68" s="814">
        <v>219469</v>
      </c>
      <c r="CF68" s="815">
        <v>219469</v>
      </c>
      <c r="CG68" s="814">
        <v>219469</v>
      </c>
      <c r="CH68" s="815">
        <v>143902</v>
      </c>
      <c r="CI68" s="814">
        <v>143902</v>
      </c>
      <c r="CJ68" s="815">
        <v>143902</v>
      </c>
      <c r="CK68" s="814">
        <v>0</v>
      </c>
      <c r="CL68" s="815">
        <v>0</v>
      </c>
      <c r="CM68" s="816">
        <v>0</v>
      </c>
      <c r="CN68" s="692"/>
      <c r="CO68" s="1084"/>
      <c r="CP68" s="692"/>
      <c r="CQ68" s="813">
        <v>62</v>
      </c>
      <c r="CR68" s="814">
        <v>62</v>
      </c>
      <c r="CS68" s="815">
        <v>62</v>
      </c>
      <c r="CT68" s="814">
        <v>62</v>
      </c>
      <c r="CU68" s="815">
        <v>62</v>
      </c>
      <c r="CV68" s="814">
        <v>62</v>
      </c>
      <c r="CW68" s="815">
        <v>62</v>
      </c>
      <c r="CX68" s="814">
        <v>62</v>
      </c>
      <c r="CY68" s="815">
        <v>62</v>
      </c>
      <c r="CZ68" s="814">
        <v>62</v>
      </c>
      <c r="DA68" s="815">
        <v>62</v>
      </c>
      <c r="DB68" s="814">
        <v>62</v>
      </c>
      <c r="DC68" s="815">
        <v>62</v>
      </c>
      <c r="DD68" s="814">
        <v>62</v>
      </c>
      <c r="DE68" s="815">
        <v>62</v>
      </c>
      <c r="DF68" s="814">
        <v>62</v>
      </c>
      <c r="DG68" s="815">
        <v>62</v>
      </c>
      <c r="DH68" s="814">
        <v>62</v>
      </c>
      <c r="DI68" s="815">
        <v>62</v>
      </c>
      <c r="DJ68" s="814">
        <v>62</v>
      </c>
      <c r="DK68" s="815">
        <v>57</v>
      </c>
      <c r="DL68" s="814">
        <v>57</v>
      </c>
      <c r="DM68" s="815">
        <v>57</v>
      </c>
      <c r="DN68" s="814">
        <v>0</v>
      </c>
      <c r="DO68" s="815">
        <v>0</v>
      </c>
      <c r="DP68" s="816">
        <v>0</v>
      </c>
      <c r="DQ68" s="692"/>
      <c r="DR68" s="1086"/>
      <c r="DS68" s="692"/>
      <c r="DT68" s="1088"/>
    </row>
    <row r="69" spans="2:124" outlineLevel="1">
      <c r="B69" s="794">
        <v>62</v>
      </c>
      <c r="C69" s="817" t="s">
        <v>100</v>
      </c>
      <c r="D69" s="796">
        <v>2015</v>
      </c>
      <c r="F69" s="818">
        <v>580775</v>
      </c>
      <c r="G69" s="819">
        <v>580775</v>
      </c>
      <c r="H69" s="820">
        <v>580775</v>
      </c>
      <c r="I69" s="819">
        <v>580775</v>
      </c>
      <c r="J69" s="820">
        <v>0</v>
      </c>
      <c r="K69" s="819">
        <v>0</v>
      </c>
      <c r="L69" s="820">
        <v>0</v>
      </c>
      <c r="M69" s="819">
        <v>0</v>
      </c>
      <c r="N69" s="820">
        <v>0</v>
      </c>
      <c r="O69" s="819">
        <v>0</v>
      </c>
      <c r="P69" s="820">
        <v>0</v>
      </c>
      <c r="Q69" s="819">
        <v>0</v>
      </c>
      <c r="R69" s="820">
        <v>0</v>
      </c>
      <c r="S69" s="819">
        <v>0</v>
      </c>
      <c r="T69" s="820">
        <v>0</v>
      </c>
      <c r="U69" s="819">
        <v>0</v>
      </c>
      <c r="V69" s="820">
        <v>0</v>
      </c>
      <c r="W69" s="819">
        <v>0</v>
      </c>
      <c r="X69" s="820">
        <v>0</v>
      </c>
      <c r="Y69" s="819">
        <v>0</v>
      </c>
      <c r="Z69" s="820">
        <v>0</v>
      </c>
      <c r="AA69" s="819">
        <v>0</v>
      </c>
      <c r="AB69" s="820">
        <v>0</v>
      </c>
      <c r="AC69" s="819">
        <v>0</v>
      </c>
      <c r="AD69" s="820">
        <v>0</v>
      </c>
      <c r="AE69" s="821">
        <v>0</v>
      </c>
      <c r="AF69" s="692"/>
      <c r="AG69" s="1094"/>
      <c r="AH69" s="692"/>
      <c r="AI69" s="818">
        <v>124</v>
      </c>
      <c r="AJ69" s="819">
        <v>124</v>
      </c>
      <c r="AK69" s="820">
        <v>124</v>
      </c>
      <c r="AL69" s="819">
        <v>124</v>
      </c>
      <c r="AM69" s="820">
        <v>0</v>
      </c>
      <c r="AN69" s="819">
        <v>0</v>
      </c>
      <c r="AO69" s="820">
        <v>0</v>
      </c>
      <c r="AP69" s="819">
        <v>0</v>
      </c>
      <c r="AQ69" s="820">
        <v>0</v>
      </c>
      <c r="AR69" s="819">
        <v>0</v>
      </c>
      <c r="AS69" s="820">
        <v>0</v>
      </c>
      <c r="AT69" s="819">
        <v>0</v>
      </c>
      <c r="AU69" s="820">
        <v>0</v>
      </c>
      <c r="AV69" s="819">
        <v>0</v>
      </c>
      <c r="AW69" s="820">
        <v>0</v>
      </c>
      <c r="AX69" s="819">
        <v>0</v>
      </c>
      <c r="AY69" s="820">
        <v>0</v>
      </c>
      <c r="AZ69" s="819">
        <v>0</v>
      </c>
      <c r="BA69" s="820">
        <v>0</v>
      </c>
      <c r="BB69" s="819">
        <v>0</v>
      </c>
      <c r="BC69" s="820">
        <v>0</v>
      </c>
      <c r="BD69" s="819">
        <v>0</v>
      </c>
      <c r="BE69" s="820">
        <v>0</v>
      </c>
      <c r="BF69" s="819">
        <v>0</v>
      </c>
      <c r="BG69" s="820">
        <v>0</v>
      </c>
      <c r="BH69" s="821">
        <v>0</v>
      </c>
      <c r="BI69" s="692"/>
      <c r="BJ69" s="1096"/>
      <c r="BK69" s="692"/>
      <c r="BL69" s="1082"/>
      <c r="BM69" s="692"/>
      <c r="BN69" s="818">
        <v>499499</v>
      </c>
      <c r="BO69" s="819">
        <v>499499</v>
      </c>
      <c r="BP69" s="820">
        <v>499499</v>
      </c>
      <c r="BQ69" s="819">
        <v>499499</v>
      </c>
      <c r="BR69" s="820">
        <v>0</v>
      </c>
      <c r="BS69" s="819">
        <v>0</v>
      </c>
      <c r="BT69" s="820">
        <v>0</v>
      </c>
      <c r="BU69" s="819">
        <v>0</v>
      </c>
      <c r="BV69" s="820">
        <v>0</v>
      </c>
      <c r="BW69" s="819">
        <v>0</v>
      </c>
      <c r="BX69" s="820">
        <v>0</v>
      </c>
      <c r="BY69" s="819">
        <v>0</v>
      </c>
      <c r="BZ69" s="820">
        <v>0</v>
      </c>
      <c r="CA69" s="819">
        <v>0</v>
      </c>
      <c r="CB69" s="820">
        <v>0</v>
      </c>
      <c r="CC69" s="819">
        <v>0</v>
      </c>
      <c r="CD69" s="820">
        <v>0</v>
      </c>
      <c r="CE69" s="819">
        <v>0</v>
      </c>
      <c r="CF69" s="820">
        <v>0</v>
      </c>
      <c r="CG69" s="819">
        <v>0</v>
      </c>
      <c r="CH69" s="820">
        <v>0</v>
      </c>
      <c r="CI69" s="819">
        <v>0</v>
      </c>
      <c r="CJ69" s="820">
        <v>0</v>
      </c>
      <c r="CK69" s="819">
        <v>0</v>
      </c>
      <c r="CL69" s="820">
        <v>0</v>
      </c>
      <c r="CM69" s="821">
        <v>0</v>
      </c>
      <c r="CN69" s="692"/>
      <c r="CO69" s="1084"/>
      <c r="CP69" s="692"/>
      <c r="CQ69" s="818">
        <v>106</v>
      </c>
      <c r="CR69" s="819">
        <v>106</v>
      </c>
      <c r="CS69" s="820">
        <v>106</v>
      </c>
      <c r="CT69" s="819">
        <v>106</v>
      </c>
      <c r="CU69" s="820">
        <v>0</v>
      </c>
      <c r="CV69" s="819">
        <v>0</v>
      </c>
      <c r="CW69" s="820">
        <v>0</v>
      </c>
      <c r="CX69" s="819">
        <v>0</v>
      </c>
      <c r="CY69" s="820">
        <v>0</v>
      </c>
      <c r="CZ69" s="819">
        <v>0</v>
      </c>
      <c r="DA69" s="820">
        <v>0</v>
      </c>
      <c r="DB69" s="819">
        <v>0</v>
      </c>
      <c r="DC69" s="820">
        <v>0</v>
      </c>
      <c r="DD69" s="819">
        <v>0</v>
      </c>
      <c r="DE69" s="820">
        <v>0</v>
      </c>
      <c r="DF69" s="819">
        <v>0</v>
      </c>
      <c r="DG69" s="820">
        <v>0</v>
      </c>
      <c r="DH69" s="819">
        <v>0</v>
      </c>
      <c r="DI69" s="820">
        <v>0</v>
      </c>
      <c r="DJ69" s="819">
        <v>0</v>
      </c>
      <c r="DK69" s="820">
        <v>0</v>
      </c>
      <c r="DL69" s="819">
        <v>0</v>
      </c>
      <c r="DM69" s="820">
        <v>0</v>
      </c>
      <c r="DN69" s="819">
        <v>0</v>
      </c>
      <c r="DO69" s="820">
        <v>0</v>
      </c>
      <c r="DP69" s="821">
        <v>0</v>
      </c>
      <c r="DQ69" s="692"/>
      <c r="DR69" s="1086"/>
      <c r="DS69" s="692"/>
      <c r="DT69" s="1088"/>
    </row>
    <row r="70" spans="2:124" outlineLevel="1">
      <c r="B70" s="730">
        <v>63</v>
      </c>
      <c r="C70" s="731" t="s">
        <v>101</v>
      </c>
      <c r="D70" s="732">
        <v>2015</v>
      </c>
      <c r="F70" s="737">
        <v>37161924</v>
      </c>
      <c r="G70" s="738">
        <v>37161924</v>
      </c>
      <c r="H70" s="739">
        <v>36997785</v>
      </c>
      <c r="I70" s="738">
        <v>36997246</v>
      </c>
      <c r="J70" s="739">
        <v>36997246</v>
      </c>
      <c r="K70" s="738">
        <v>36971273</v>
      </c>
      <c r="L70" s="739">
        <v>36060091</v>
      </c>
      <c r="M70" s="738">
        <v>36060091</v>
      </c>
      <c r="N70" s="739">
        <v>35654675</v>
      </c>
      <c r="O70" s="738">
        <v>32576343</v>
      </c>
      <c r="P70" s="739">
        <v>24250208</v>
      </c>
      <c r="Q70" s="738">
        <v>23494955</v>
      </c>
      <c r="R70" s="739">
        <v>7318242</v>
      </c>
      <c r="S70" s="738">
        <v>6599944</v>
      </c>
      <c r="T70" s="739">
        <v>6599944</v>
      </c>
      <c r="U70" s="738">
        <v>4516781</v>
      </c>
      <c r="V70" s="739">
        <v>1264873</v>
      </c>
      <c r="W70" s="738">
        <v>1264873</v>
      </c>
      <c r="X70" s="739">
        <v>1264873</v>
      </c>
      <c r="Y70" s="738">
        <v>1264873</v>
      </c>
      <c r="Z70" s="739">
        <v>0</v>
      </c>
      <c r="AA70" s="738">
        <v>0</v>
      </c>
      <c r="AB70" s="739">
        <v>0</v>
      </c>
      <c r="AC70" s="738">
        <v>0</v>
      </c>
      <c r="AD70" s="739">
        <v>0</v>
      </c>
      <c r="AE70" s="740">
        <v>0</v>
      </c>
      <c r="AF70" s="692"/>
      <c r="AG70" s="1094"/>
      <c r="AH70" s="692"/>
      <c r="AI70" s="737">
        <v>3615</v>
      </c>
      <c r="AJ70" s="738">
        <v>3615</v>
      </c>
      <c r="AK70" s="739">
        <v>3563</v>
      </c>
      <c r="AL70" s="738">
        <v>3563</v>
      </c>
      <c r="AM70" s="739">
        <v>3563</v>
      </c>
      <c r="AN70" s="738">
        <v>3555</v>
      </c>
      <c r="AO70" s="739">
        <v>3422</v>
      </c>
      <c r="AP70" s="738">
        <v>3422</v>
      </c>
      <c r="AQ70" s="739">
        <v>3342</v>
      </c>
      <c r="AR70" s="738">
        <v>2911</v>
      </c>
      <c r="AS70" s="739">
        <v>1750</v>
      </c>
      <c r="AT70" s="738">
        <v>1669</v>
      </c>
      <c r="AU70" s="739">
        <v>1380</v>
      </c>
      <c r="AV70" s="738">
        <v>1153</v>
      </c>
      <c r="AW70" s="739">
        <v>1153</v>
      </c>
      <c r="AX70" s="738">
        <v>891</v>
      </c>
      <c r="AY70" s="739">
        <v>452</v>
      </c>
      <c r="AZ70" s="738">
        <v>452</v>
      </c>
      <c r="BA70" s="739">
        <v>452</v>
      </c>
      <c r="BB70" s="738">
        <v>452</v>
      </c>
      <c r="BC70" s="739">
        <v>0</v>
      </c>
      <c r="BD70" s="738">
        <v>0</v>
      </c>
      <c r="BE70" s="739">
        <v>0</v>
      </c>
      <c r="BF70" s="738">
        <v>0</v>
      </c>
      <c r="BG70" s="739">
        <v>0</v>
      </c>
      <c r="BH70" s="740">
        <v>0</v>
      </c>
      <c r="BI70" s="692"/>
      <c r="BJ70" s="1096"/>
      <c r="BK70" s="692"/>
      <c r="BL70" s="1082"/>
      <c r="BM70" s="692"/>
      <c r="BN70" s="737">
        <v>25824643</v>
      </c>
      <c r="BO70" s="738">
        <v>25824643</v>
      </c>
      <c r="BP70" s="739">
        <v>25697363</v>
      </c>
      <c r="BQ70" s="738">
        <v>25696945</v>
      </c>
      <c r="BR70" s="739">
        <v>25696945</v>
      </c>
      <c r="BS70" s="738">
        <v>25676804</v>
      </c>
      <c r="BT70" s="739">
        <v>25138822</v>
      </c>
      <c r="BU70" s="738">
        <v>25138822</v>
      </c>
      <c r="BV70" s="739">
        <v>24860563</v>
      </c>
      <c r="BW70" s="738">
        <v>23036754</v>
      </c>
      <c r="BX70" s="739">
        <v>18023880</v>
      </c>
      <c r="BY70" s="738">
        <v>17534117</v>
      </c>
      <c r="BZ70" s="739">
        <v>4990062</v>
      </c>
      <c r="CA70" s="738">
        <v>4433065</v>
      </c>
      <c r="CB70" s="739">
        <v>4433065</v>
      </c>
      <c r="CC70" s="738">
        <v>3096171</v>
      </c>
      <c r="CD70" s="739">
        <v>972236</v>
      </c>
      <c r="CE70" s="738">
        <v>972236</v>
      </c>
      <c r="CF70" s="739">
        <v>972236</v>
      </c>
      <c r="CG70" s="738">
        <v>972236</v>
      </c>
      <c r="CH70" s="739">
        <v>0</v>
      </c>
      <c r="CI70" s="738">
        <v>0</v>
      </c>
      <c r="CJ70" s="739">
        <v>0</v>
      </c>
      <c r="CK70" s="738">
        <v>0</v>
      </c>
      <c r="CL70" s="739">
        <v>0</v>
      </c>
      <c r="CM70" s="740">
        <v>0</v>
      </c>
      <c r="CN70" s="692"/>
      <c r="CO70" s="1084"/>
      <c r="CP70" s="692"/>
      <c r="CQ70" s="737">
        <v>2370</v>
      </c>
      <c r="CR70" s="738">
        <v>2370</v>
      </c>
      <c r="CS70" s="739">
        <v>2330</v>
      </c>
      <c r="CT70" s="738">
        <v>2330</v>
      </c>
      <c r="CU70" s="739">
        <v>2330</v>
      </c>
      <c r="CV70" s="738">
        <v>2324</v>
      </c>
      <c r="CW70" s="739">
        <v>2246</v>
      </c>
      <c r="CX70" s="738">
        <v>2246</v>
      </c>
      <c r="CY70" s="739">
        <v>2190</v>
      </c>
      <c r="CZ70" s="738">
        <v>1936</v>
      </c>
      <c r="DA70" s="739">
        <v>1245</v>
      </c>
      <c r="DB70" s="738">
        <v>1194</v>
      </c>
      <c r="DC70" s="739">
        <v>970</v>
      </c>
      <c r="DD70" s="738">
        <v>795</v>
      </c>
      <c r="DE70" s="739">
        <v>795</v>
      </c>
      <c r="DF70" s="738">
        <v>624</v>
      </c>
      <c r="DG70" s="739">
        <v>336</v>
      </c>
      <c r="DH70" s="738">
        <v>336</v>
      </c>
      <c r="DI70" s="739">
        <v>336</v>
      </c>
      <c r="DJ70" s="738">
        <v>336</v>
      </c>
      <c r="DK70" s="739">
        <v>0</v>
      </c>
      <c r="DL70" s="738">
        <v>0</v>
      </c>
      <c r="DM70" s="739">
        <v>0</v>
      </c>
      <c r="DN70" s="738">
        <v>0</v>
      </c>
      <c r="DO70" s="739">
        <v>0</v>
      </c>
      <c r="DP70" s="740">
        <v>0</v>
      </c>
      <c r="DQ70" s="692"/>
      <c r="DR70" s="1086"/>
      <c r="DS70" s="692"/>
      <c r="DT70" s="1088"/>
    </row>
    <row r="71" spans="2:124" outlineLevel="1">
      <c r="B71" s="723">
        <v>64</v>
      </c>
      <c r="C71" s="724" t="s">
        <v>102</v>
      </c>
      <c r="D71" s="725">
        <v>2015</v>
      </c>
      <c r="F71" s="726">
        <v>5666971</v>
      </c>
      <c r="G71" s="727">
        <v>4869848</v>
      </c>
      <c r="H71" s="728">
        <v>3640026</v>
      </c>
      <c r="I71" s="727">
        <v>3637896</v>
      </c>
      <c r="J71" s="728">
        <v>3637896</v>
      </c>
      <c r="K71" s="727">
        <v>3637896</v>
      </c>
      <c r="L71" s="728">
        <v>3637896</v>
      </c>
      <c r="M71" s="727">
        <v>3637896</v>
      </c>
      <c r="N71" s="728">
        <v>3637896</v>
      </c>
      <c r="O71" s="727">
        <v>3637896</v>
      </c>
      <c r="P71" s="728">
        <v>3469024</v>
      </c>
      <c r="Q71" s="727">
        <v>958867</v>
      </c>
      <c r="R71" s="728">
        <v>0</v>
      </c>
      <c r="S71" s="727">
        <v>0</v>
      </c>
      <c r="T71" s="728">
        <v>0</v>
      </c>
      <c r="U71" s="727">
        <v>0</v>
      </c>
      <c r="V71" s="728">
        <v>0</v>
      </c>
      <c r="W71" s="727">
        <v>0</v>
      </c>
      <c r="X71" s="728">
        <v>0</v>
      </c>
      <c r="Y71" s="727">
        <v>0</v>
      </c>
      <c r="Z71" s="728">
        <v>0</v>
      </c>
      <c r="AA71" s="727">
        <v>0</v>
      </c>
      <c r="AB71" s="728">
        <v>0</v>
      </c>
      <c r="AC71" s="727">
        <v>0</v>
      </c>
      <c r="AD71" s="728">
        <v>0</v>
      </c>
      <c r="AE71" s="729">
        <v>0</v>
      </c>
      <c r="AF71" s="692"/>
      <c r="AG71" s="1094"/>
      <c r="AH71" s="692"/>
      <c r="AI71" s="726">
        <v>1388</v>
      </c>
      <c r="AJ71" s="727">
        <v>1201</v>
      </c>
      <c r="AK71" s="728">
        <v>864</v>
      </c>
      <c r="AL71" s="727">
        <v>864</v>
      </c>
      <c r="AM71" s="728">
        <v>864</v>
      </c>
      <c r="AN71" s="727">
        <v>864</v>
      </c>
      <c r="AO71" s="728">
        <v>864</v>
      </c>
      <c r="AP71" s="727">
        <v>864</v>
      </c>
      <c r="AQ71" s="728">
        <v>864</v>
      </c>
      <c r="AR71" s="727">
        <v>864</v>
      </c>
      <c r="AS71" s="728">
        <v>848</v>
      </c>
      <c r="AT71" s="727">
        <v>263</v>
      </c>
      <c r="AU71" s="728">
        <v>0</v>
      </c>
      <c r="AV71" s="727">
        <v>0</v>
      </c>
      <c r="AW71" s="728">
        <v>0</v>
      </c>
      <c r="AX71" s="727">
        <v>0</v>
      </c>
      <c r="AY71" s="728">
        <v>0</v>
      </c>
      <c r="AZ71" s="727">
        <v>0</v>
      </c>
      <c r="BA71" s="728">
        <v>0</v>
      </c>
      <c r="BB71" s="727">
        <v>0</v>
      </c>
      <c r="BC71" s="728">
        <v>0</v>
      </c>
      <c r="BD71" s="727">
        <v>0</v>
      </c>
      <c r="BE71" s="728">
        <v>0</v>
      </c>
      <c r="BF71" s="727">
        <v>0</v>
      </c>
      <c r="BG71" s="728">
        <v>0</v>
      </c>
      <c r="BH71" s="729">
        <v>0</v>
      </c>
      <c r="BI71" s="692"/>
      <c r="BJ71" s="1096"/>
      <c r="BK71" s="692"/>
      <c r="BL71" s="1082"/>
      <c r="BM71" s="692"/>
      <c r="BN71" s="726">
        <v>4901161</v>
      </c>
      <c r="BO71" s="727">
        <v>4211758</v>
      </c>
      <c r="BP71" s="728">
        <v>3148129</v>
      </c>
      <c r="BQ71" s="727">
        <v>3146287</v>
      </c>
      <c r="BR71" s="728">
        <v>3146287</v>
      </c>
      <c r="BS71" s="727">
        <v>3146287</v>
      </c>
      <c r="BT71" s="728">
        <v>3146287</v>
      </c>
      <c r="BU71" s="727">
        <v>3146287</v>
      </c>
      <c r="BV71" s="728">
        <v>3146287</v>
      </c>
      <c r="BW71" s="727">
        <v>3146287</v>
      </c>
      <c r="BX71" s="728">
        <v>3000236</v>
      </c>
      <c r="BY71" s="727">
        <v>829290</v>
      </c>
      <c r="BZ71" s="728">
        <v>0</v>
      </c>
      <c r="CA71" s="727">
        <v>0</v>
      </c>
      <c r="CB71" s="728">
        <v>0</v>
      </c>
      <c r="CC71" s="727">
        <v>0</v>
      </c>
      <c r="CD71" s="728">
        <v>0</v>
      </c>
      <c r="CE71" s="727">
        <v>0</v>
      </c>
      <c r="CF71" s="728">
        <v>0</v>
      </c>
      <c r="CG71" s="727">
        <v>0</v>
      </c>
      <c r="CH71" s="728">
        <v>0</v>
      </c>
      <c r="CI71" s="727">
        <v>0</v>
      </c>
      <c r="CJ71" s="728">
        <v>0</v>
      </c>
      <c r="CK71" s="727">
        <v>0</v>
      </c>
      <c r="CL71" s="728">
        <v>0</v>
      </c>
      <c r="CM71" s="729">
        <v>0</v>
      </c>
      <c r="CN71" s="692"/>
      <c r="CO71" s="1084"/>
      <c r="CP71" s="692"/>
      <c r="CQ71" s="726">
        <v>1178</v>
      </c>
      <c r="CR71" s="727">
        <v>1019</v>
      </c>
      <c r="CS71" s="728">
        <v>734</v>
      </c>
      <c r="CT71" s="727">
        <v>733</v>
      </c>
      <c r="CU71" s="728">
        <v>733</v>
      </c>
      <c r="CV71" s="727">
        <v>733</v>
      </c>
      <c r="CW71" s="728">
        <v>733</v>
      </c>
      <c r="CX71" s="727">
        <v>733</v>
      </c>
      <c r="CY71" s="728">
        <v>733</v>
      </c>
      <c r="CZ71" s="727">
        <v>733</v>
      </c>
      <c r="DA71" s="728">
        <v>720</v>
      </c>
      <c r="DB71" s="727">
        <v>223</v>
      </c>
      <c r="DC71" s="728">
        <v>0</v>
      </c>
      <c r="DD71" s="727">
        <v>0</v>
      </c>
      <c r="DE71" s="728">
        <v>0</v>
      </c>
      <c r="DF71" s="727">
        <v>0</v>
      </c>
      <c r="DG71" s="728">
        <v>0</v>
      </c>
      <c r="DH71" s="727">
        <v>0</v>
      </c>
      <c r="DI71" s="728">
        <v>0</v>
      </c>
      <c r="DJ71" s="727">
        <v>0</v>
      </c>
      <c r="DK71" s="728">
        <v>0</v>
      </c>
      <c r="DL71" s="727">
        <v>0</v>
      </c>
      <c r="DM71" s="728">
        <v>0</v>
      </c>
      <c r="DN71" s="727">
        <v>0</v>
      </c>
      <c r="DO71" s="728">
        <v>0</v>
      </c>
      <c r="DP71" s="729">
        <v>0</v>
      </c>
      <c r="DQ71" s="692"/>
      <c r="DR71" s="1086"/>
      <c r="DS71" s="692"/>
      <c r="DT71" s="1088"/>
    </row>
    <row r="72" spans="2:124" outlineLevel="1">
      <c r="B72" s="730">
        <v>65</v>
      </c>
      <c r="C72" s="731" t="s">
        <v>103</v>
      </c>
      <c r="D72" s="732">
        <v>2015</v>
      </c>
      <c r="F72" s="737">
        <v>107398</v>
      </c>
      <c r="G72" s="738">
        <v>107398</v>
      </c>
      <c r="H72" s="739">
        <v>107398</v>
      </c>
      <c r="I72" s="738">
        <v>107398</v>
      </c>
      <c r="J72" s="739">
        <v>107398</v>
      </c>
      <c r="K72" s="738">
        <v>107398</v>
      </c>
      <c r="L72" s="739">
        <v>107398</v>
      </c>
      <c r="M72" s="738">
        <v>107398</v>
      </c>
      <c r="N72" s="739">
        <v>107398</v>
      </c>
      <c r="O72" s="738">
        <v>107398</v>
      </c>
      <c r="P72" s="739">
        <v>107398</v>
      </c>
      <c r="Q72" s="738">
        <v>107398</v>
      </c>
      <c r="R72" s="739">
        <v>107398</v>
      </c>
      <c r="S72" s="738">
        <v>107398</v>
      </c>
      <c r="T72" s="739">
        <v>52854</v>
      </c>
      <c r="U72" s="738">
        <v>0</v>
      </c>
      <c r="V72" s="739">
        <v>0</v>
      </c>
      <c r="W72" s="738">
        <v>0</v>
      </c>
      <c r="X72" s="739">
        <v>0</v>
      </c>
      <c r="Y72" s="738">
        <v>0</v>
      </c>
      <c r="Z72" s="739">
        <v>0</v>
      </c>
      <c r="AA72" s="738">
        <v>0</v>
      </c>
      <c r="AB72" s="739">
        <v>0</v>
      </c>
      <c r="AC72" s="738">
        <v>0</v>
      </c>
      <c r="AD72" s="739">
        <v>0</v>
      </c>
      <c r="AE72" s="740">
        <v>0</v>
      </c>
      <c r="AF72" s="692"/>
      <c r="AG72" s="1094"/>
      <c r="AH72" s="692"/>
      <c r="AI72" s="737">
        <v>71</v>
      </c>
      <c r="AJ72" s="738">
        <v>71</v>
      </c>
      <c r="AK72" s="739">
        <v>71</v>
      </c>
      <c r="AL72" s="738">
        <v>71</v>
      </c>
      <c r="AM72" s="739">
        <v>71</v>
      </c>
      <c r="AN72" s="738">
        <v>71</v>
      </c>
      <c r="AO72" s="739">
        <v>71</v>
      </c>
      <c r="AP72" s="738">
        <v>71</v>
      </c>
      <c r="AQ72" s="739">
        <v>71</v>
      </c>
      <c r="AR72" s="738">
        <v>71</v>
      </c>
      <c r="AS72" s="739">
        <v>71</v>
      </c>
      <c r="AT72" s="738">
        <v>71</v>
      </c>
      <c r="AU72" s="739">
        <v>71</v>
      </c>
      <c r="AV72" s="738">
        <v>71</v>
      </c>
      <c r="AW72" s="739">
        <v>58</v>
      </c>
      <c r="AX72" s="738">
        <v>0</v>
      </c>
      <c r="AY72" s="739">
        <v>0</v>
      </c>
      <c r="AZ72" s="738">
        <v>0</v>
      </c>
      <c r="BA72" s="739">
        <v>0</v>
      </c>
      <c r="BB72" s="738">
        <v>0</v>
      </c>
      <c r="BC72" s="739">
        <v>0</v>
      </c>
      <c r="BD72" s="738">
        <v>0</v>
      </c>
      <c r="BE72" s="739">
        <v>0</v>
      </c>
      <c r="BF72" s="738">
        <v>0</v>
      </c>
      <c r="BG72" s="739">
        <v>0</v>
      </c>
      <c r="BH72" s="740">
        <v>0</v>
      </c>
      <c r="BI72" s="692"/>
      <c r="BJ72" s="1096"/>
      <c r="BK72" s="692"/>
      <c r="BL72" s="1082"/>
      <c r="BM72" s="692"/>
      <c r="BN72" s="737">
        <v>58323</v>
      </c>
      <c r="BO72" s="738">
        <v>58323</v>
      </c>
      <c r="BP72" s="739">
        <v>58323</v>
      </c>
      <c r="BQ72" s="738">
        <v>58323</v>
      </c>
      <c r="BR72" s="739">
        <v>58323</v>
      </c>
      <c r="BS72" s="738">
        <v>58323</v>
      </c>
      <c r="BT72" s="739">
        <v>58323</v>
      </c>
      <c r="BU72" s="738">
        <v>58323</v>
      </c>
      <c r="BV72" s="739">
        <v>58323</v>
      </c>
      <c r="BW72" s="738">
        <v>58323</v>
      </c>
      <c r="BX72" s="739">
        <v>58323</v>
      </c>
      <c r="BY72" s="738">
        <v>58323</v>
      </c>
      <c r="BZ72" s="739">
        <v>58323</v>
      </c>
      <c r="CA72" s="738">
        <v>58323</v>
      </c>
      <c r="CB72" s="739">
        <v>29414</v>
      </c>
      <c r="CC72" s="738">
        <v>0</v>
      </c>
      <c r="CD72" s="739">
        <v>0</v>
      </c>
      <c r="CE72" s="738">
        <v>0</v>
      </c>
      <c r="CF72" s="739">
        <v>0</v>
      </c>
      <c r="CG72" s="738">
        <v>0</v>
      </c>
      <c r="CH72" s="739">
        <v>0</v>
      </c>
      <c r="CI72" s="738">
        <v>0</v>
      </c>
      <c r="CJ72" s="739">
        <v>0</v>
      </c>
      <c r="CK72" s="738">
        <v>0</v>
      </c>
      <c r="CL72" s="739">
        <v>0</v>
      </c>
      <c r="CM72" s="740">
        <v>0</v>
      </c>
      <c r="CN72" s="692"/>
      <c r="CO72" s="1084"/>
      <c r="CP72" s="692"/>
      <c r="CQ72" s="737">
        <v>39</v>
      </c>
      <c r="CR72" s="738">
        <v>39</v>
      </c>
      <c r="CS72" s="739">
        <v>39</v>
      </c>
      <c r="CT72" s="738">
        <v>39</v>
      </c>
      <c r="CU72" s="739">
        <v>39</v>
      </c>
      <c r="CV72" s="738">
        <v>39</v>
      </c>
      <c r="CW72" s="739">
        <v>39</v>
      </c>
      <c r="CX72" s="738">
        <v>39</v>
      </c>
      <c r="CY72" s="739">
        <v>39</v>
      </c>
      <c r="CZ72" s="738">
        <v>39</v>
      </c>
      <c r="DA72" s="739">
        <v>39</v>
      </c>
      <c r="DB72" s="738">
        <v>39</v>
      </c>
      <c r="DC72" s="739">
        <v>39</v>
      </c>
      <c r="DD72" s="738">
        <v>39</v>
      </c>
      <c r="DE72" s="739">
        <v>32</v>
      </c>
      <c r="DF72" s="738">
        <v>0</v>
      </c>
      <c r="DG72" s="739">
        <v>0</v>
      </c>
      <c r="DH72" s="738">
        <v>0</v>
      </c>
      <c r="DI72" s="739">
        <v>0</v>
      </c>
      <c r="DJ72" s="738">
        <v>0</v>
      </c>
      <c r="DK72" s="739">
        <v>0</v>
      </c>
      <c r="DL72" s="738">
        <v>0</v>
      </c>
      <c r="DM72" s="739">
        <v>0</v>
      </c>
      <c r="DN72" s="738">
        <v>0</v>
      </c>
      <c r="DO72" s="739">
        <v>0</v>
      </c>
      <c r="DP72" s="740">
        <v>0</v>
      </c>
      <c r="DQ72" s="692"/>
      <c r="DR72" s="1086"/>
      <c r="DS72" s="692"/>
      <c r="DT72" s="1088"/>
    </row>
    <row r="73" spans="2:124" outlineLevel="1">
      <c r="B73" s="747">
        <v>66</v>
      </c>
      <c r="C73" s="801" t="s">
        <v>104</v>
      </c>
      <c r="D73" s="749">
        <v>2015</v>
      </c>
      <c r="F73" s="808">
        <v>629079</v>
      </c>
      <c r="G73" s="809">
        <v>629079</v>
      </c>
      <c r="H73" s="810">
        <v>629079</v>
      </c>
      <c r="I73" s="809">
        <v>0</v>
      </c>
      <c r="J73" s="810">
        <v>0</v>
      </c>
      <c r="K73" s="809">
        <v>0</v>
      </c>
      <c r="L73" s="810">
        <v>0</v>
      </c>
      <c r="M73" s="809">
        <v>0</v>
      </c>
      <c r="N73" s="810">
        <v>0</v>
      </c>
      <c r="O73" s="809">
        <v>0</v>
      </c>
      <c r="P73" s="810">
        <v>0</v>
      </c>
      <c r="Q73" s="809">
        <v>0</v>
      </c>
      <c r="R73" s="810">
        <v>0</v>
      </c>
      <c r="S73" s="809">
        <v>0</v>
      </c>
      <c r="T73" s="810">
        <v>0</v>
      </c>
      <c r="U73" s="809">
        <v>0</v>
      </c>
      <c r="V73" s="810">
        <v>0</v>
      </c>
      <c r="W73" s="809">
        <v>0</v>
      </c>
      <c r="X73" s="810">
        <v>0</v>
      </c>
      <c r="Y73" s="809">
        <v>0</v>
      </c>
      <c r="Z73" s="810">
        <v>0</v>
      </c>
      <c r="AA73" s="809">
        <v>0</v>
      </c>
      <c r="AB73" s="810">
        <v>0</v>
      </c>
      <c r="AC73" s="809">
        <v>0</v>
      </c>
      <c r="AD73" s="810">
        <v>0</v>
      </c>
      <c r="AE73" s="811">
        <v>0</v>
      </c>
      <c r="AF73" s="692"/>
      <c r="AG73" s="1094"/>
      <c r="AH73" s="692"/>
      <c r="AI73" s="808">
        <v>271</v>
      </c>
      <c r="AJ73" s="809">
        <v>271</v>
      </c>
      <c r="AK73" s="810">
        <v>271</v>
      </c>
      <c r="AL73" s="809">
        <v>0</v>
      </c>
      <c r="AM73" s="810">
        <v>0</v>
      </c>
      <c r="AN73" s="809">
        <v>0</v>
      </c>
      <c r="AO73" s="810">
        <v>0</v>
      </c>
      <c r="AP73" s="809">
        <v>0</v>
      </c>
      <c r="AQ73" s="810">
        <v>0</v>
      </c>
      <c r="AR73" s="809">
        <v>0</v>
      </c>
      <c r="AS73" s="810">
        <v>0</v>
      </c>
      <c r="AT73" s="809">
        <v>0</v>
      </c>
      <c r="AU73" s="810">
        <v>0</v>
      </c>
      <c r="AV73" s="809">
        <v>0</v>
      </c>
      <c r="AW73" s="810">
        <v>0</v>
      </c>
      <c r="AX73" s="809">
        <v>0</v>
      </c>
      <c r="AY73" s="810">
        <v>0</v>
      </c>
      <c r="AZ73" s="809">
        <v>0</v>
      </c>
      <c r="BA73" s="810">
        <v>0</v>
      </c>
      <c r="BB73" s="809">
        <v>0</v>
      </c>
      <c r="BC73" s="810">
        <v>0</v>
      </c>
      <c r="BD73" s="809">
        <v>0</v>
      </c>
      <c r="BE73" s="810">
        <v>0</v>
      </c>
      <c r="BF73" s="809">
        <v>0</v>
      </c>
      <c r="BG73" s="810">
        <v>0</v>
      </c>
      <c r="BH73" s="811">
        <v>0</v>
      </c>
      <c r="BI73" s="692"/>
      <c r="BJ73" s="1096"/>
      <c r="BK73" s="692"/>
      <c r="BL73" s="1082"/>
      <c r="BM73" s="692"/>
      <c r="BN73" s="808">
        <v>596676</v>
      </c>
      <c r="BO73" s="809">
        <v>596676</v>
      </c>
      <c r="BP73" s="810">
        <v>596676</v>
      </c>
      <c r="BQ73" s="809">
        <v>0</v>
      </c>
      <c r="BR73" s="810">
        <v>0</v>
      </c>
      <c r="BS73" s="809">
        <v>0</v>
      </c>
      <c r="BT73" s="810">
        <v>0</v>
      </c>
      <c r="BU73" s="809">
        <v>0</v>
      </c>
      <c r="BV73" s="810">
        <v>0</v>
      </c>
      <c r="BW73" s="809">
        <v>0</v>
      </c>
      <c r="BX73" s="810">
        <v>0</v>
      </c>
      <c r="BY73" s="809">
        <v>0</v>
      </c>
      <c r="BZ73" s="810">
        <v>0</v>
      </c>
      <c r="CA73" s="809">
        <v>0</v>
      </c>
      <c r="CB73" s="810">
        <v>0</v>
      </c>
      <c r="CC73" s="809">
        <v>0</v>
      </c>
      <c r="CD73" s="810">
        <v>0</v>
      </c>
      <c r="CE73" s="809">
        <v>0</v>
      </c>
      <c r="CF73" s="810">
        <v>0</v>
      </c>
      <c r="CG73" s="809">
        <v>0</v>
      </c>
      <c r="CH73" s="810">
        <v>0</v>
      </c>
      <c r="CI73" s="809">
        <v>0</v>
      </c>
      <c r="CJ73" s="810">
        <v>0</v>
      </c>
      <c r="CK73" s="809">
        <v>0</v>
      </c>
      <c r="CL73" s="810">
        <v>0</v>
      </c>
      <c r="CM73" s="811">
        <v>0</v>
      </c>
      <c r="CN73" s="692"/>
      <c r="CO73" s="1084"/>
      <c r="CP73" s="692"/>
      <c r="CQ73" s="808">
        <v>250</v>
      </c>
      <c r="CR73" s="809">
        <v>250</v>
      </c>
      <c r="CS73" s="810">
        <v>250</v>
      </c>
      <c r="CT73" s="809">
        <v>0</v>
      </c>
      <c r="CU73" s="810">
        <v>0</v>
      </c>
      <c r="CV73" s="809">
        <v>0</v>
      </c>
      <c r="CW73" s="810">
        <v>0</v>
      </c>
      <c r="CX73" s="809">
        <v>0</v>
      </c>
      <c r="CY73" s="810">
        <v>0</v>
      </c>
      <c r="CZ73" s="809">
        <v>0</v>
      </c>
      <c r="DA73" s="810">
        <v>0</v>
      </c>
      <c r="DB73" s="809">
        <v>0</v>
      </c>
      <c r="DC73" s="810">
        <v>0</v>
      </c>
      <c r="DD73" s="809">
        <v>0</v>
      </c>
      <c r="DE73" s="810">
        <v>0</v>
      </c>
      <c r="DF73" s="809">
        <v>0</v>
      </c>
      <c r="DG73" s="810">
        <v>0</v>
      </c>
      <c r="DH73" s="809">
        <v>0</v>
      </c>
      <c r="DI73" s="810">
        <v>0</v>
      </c>
      <c r="DJ73" s="809">
        <v>0</v>
      </c>
      <c r="DK73" s="810">
        <v>0</v>
      </c>
      <c r="DL73" s="809">
        <v>0</v>
      </c>
      <c r="DM73" s="810">
        <v>0</v>
      </c>
      <c r="DN73" s="809">
        <v>0</v>
      </c>
      <c r="DO73" s="810">
        <v>0</v>
      </c>
      <c r="DP73" s="811">
        <v>0</v>
      </c>
      <c r="DQ73" s="692"/>
      <c r="DR73" s="1086"/>
      <c r="DS73" s="692"/>
      <c r="DT73" s="1088"/>
    </row>
    <row r="74" spans="2:124" outlineLevel="1">
      <c r="B74" s="716">
        <v>67</v>
      </c>
      <c r="C74" s="717" t="s">
        <v>105</v>
      </c>
      <c r="D74" s="718">
        <v>2015</v>
      </c>
      <c r="F74" s="719">
        <v>33306000</v>
      </c>
      <c r="G74" s="720">
        <v>33306000</v>
      </c>
      <c r="H74" s="721">
        <v>33306000</v>
      </c>
      <c r="I74" s="720">
        <v>33306000</v>
      </c>
      <c r="J74" s="721">
        <v>33306000</v>
      </c>
      <c r="K74" s="720">
        <v>33306000</v>
      </c>
      <c r="L74" s="721">
        <v>33306000</v>
      </c>
      <c r="M74" s="720">
        <v>33306000</v>
      </c>
      <c r="N74" s="721">
        <v>33306000</v>
      </c>
      <c r="O74" s="720">
        <v>33306000</v>
      </c>
      <c r="P74" s="721">
        <v>1450000</v>
      </c>
      <c r="Q74" s="720">
        <v>1450000</v>
      </c>
      <c r="R74" s="721">
        <v>1450000</v>
      </c>
      <c r="S74" s="720">
        <v>1450000</v>
      </c>
      <c r="T74" s="721">
        <v>1450000</v>
      </c>
      <c r="U74" s="720">
        <v>0</v>
      </c>
      <c r="V74" s="721">
        <v>0</v>
      </c>
      <c r="W74" s="720">
        <v>0</v>
      </c>
      <c r="X74" s="721">
        <v>0</v>
      </c>
      <c r="Y74" s="720">
        <v>0</v>
      </c>
      <c r="Z74" s="721">
        <v>0</v>
      </c>
      <c r="AA74" s="720">
        <v>0</v>
      </c>
      <c r="AB74" s="721">
        <v>0</v>
      </c>
      <c r="AC74" s="720">
        <v>0</v>
      </c>
      <c r="AD74" s="721">
        <v>0</v>
      </c>
      <c r="AE74" s="722">
        <v>0</v>
      </c>
      <c r="AF74" s="692"/>
      <c r="AG74" s="1094"/>
      <c r="AH74" s="692"/>
      <c r="AI74" s="719">
        <v>3833</v>
      </c>
      <c r="AJ74" s="720">
        <v>3833</v>
      </c>
      <c r="AK74" s="721">
        <v>3833</v>
      </c>
      <c r="AL74" s="720">
        <v>3833</v>
      </c>
      <c r="AM74" s="721">
        <v>3833</v>
      </c>
      <c r="AN74" s="720">
        <v>3833</v>
      </c>
      <c r="AO74" s="721">
        <v>3833</v>
      </c>
      <c r="AP74" s="720">
        <v>3833</v>
      </c>
      <c r="AQ74" s="721">
        <v>3833</v>
      </c>
      <c r="AR74" s="720">
        <v>3833</v>
      </c>
      <c r="AS74" s="721">
        <v>166</v>
      </c>
      <c r="AT74" s="720">
        <v>166</v>
      </c>
      <c r="AU74" s="721">
        <v>166</v>
      </c>
      <c r="AV74" s="720">
        <v>166</v>
      </c>
      <c r="AW74" s="721">
        <v>166</v>
      </c>
      <c r="AX74" s="720">
        <v>0</v>
      </c>
      <c r="AY74" s="721">
        <v>0</v>
      </c>
      <c r="AZ74" s="720">
        <v>0</v>
      </c>
      <c r="BA74" s="721">
        <v>0</v>
      </c>
      <c r="BB74" s="720">
        <v>0</v>
      </c>
      <c r="BC74" s="721">
        <v>0</v>
      </c>
      <c r="BD74" s="720">
        <v>0</v>
      </c>
      <c r="BE74" s="721">
        <v>0</v>
      </c>
      <c r="BF74" s="720">
        <v>0</v>
      </c>
      <c r="BG74" s="721">
        <v>0</v>
      </c>
      <c r="BH74" s="722">
        <v>0</v>
      </c>
      <c r="BI74" s="692"/>
      <c r="BJ74" s="1096"/>
      <c r="BK74" s="692"/>
      <c r="BL74" s="1082"/>
      <c r="BM74" s="692"/>
      <c r="BN74" s="719">
        <v>29092220</v>
      </c>
      <c r="BO74" s="720">
        <v>29092220</v>
      </c>
      <c r="BP74" s="721">
        <v>29092220</v>
      </c>
      <c r="BQ74" s="720">
        <v>29092220</v>
      </c>
      <c r="BR74" s="721">
        <v>29092220</v>
      </c>
      <c r="BS74" s="720">
        <v>29092220</v>
      </c>
      <c r="BT74" s="721">
        <v>29092220</v>
      </c>
      <c r="BU74" s="720">
        <v>29092220</v>
      </c>
      <c r="BV74" s="721">
        <v>29092220</v>
      </c>
      <c r="BW74" s="720">
        <v>29092220</v>
      </c>
      <c r="BX74" s="721">
        <v>1377500</v>
      </c>
      <c r="BY74" s="720">
        <v>1377500</v>
      </c>
      <c r="BZ74" s="721">
        <v>1377500</v>
      </c>
      <c r="CA74" s="720">
        <v>1377500</v>
      </c>
      <c r="CB74" s="721">
        <v>1377500</v>
      </c>
      <c r="CC74" s="720">
        <v>0</v>
      </c>
      <c r="CD74" s="721">
        <v>0</v>
      </c>
      <c r="CE74" s="720">
        <v>0</v>
      </c>
      <c r="CF74" s="721">
        <v>0</v>
      </c>
      <c r="CG74" s="720">
        <v>0</v>
      </c>
      <c r="CH74" s="721">
        <v>0</v>
      </c>
      <c r="CI74" s="720">
        <v>0</v>
      </c>
      <c r="CJ74" s="721">
        <v>0</v>
      </c>
      <c r="CK74" s="720">
        <v>0</v>
      </c>
      <c r="CL74" s="721">
        <v>0</v>
      </c>
      <c r="CM74" s="722">
        <v>0</v>
      </c>
      <c r="CN74" s="692"/>
      <c r="CO74" s="1084"/>
      <c r="CP74" s="692"/>
      <c r="CQ74" s="719">
        <v>3348</v>
      </c>
      <c r="CR74" s="720">
        <v>3348</v>
      </c>
      <c r="CS74" s="721">
        <v>3348</v>
      </c>
      <c r="CT74" s="720">
        <v>3348</v>
      </c>
      <c r="CU74" s="721">
        <v>3348</v>
      </c>
      <c r="CV74" s="720">
        <v>3348</v>
      </c>
      <c r="CW74" s="721">
        <v>3348</v>
      </c>
      <c r="CX74" s="720">
        <v>3348</v>
      </c>
      <c r="CY74" s="721">
        <v>3348</v>
      </c>
      <c r="CZ74" s="720">
        <v>3348</v>
      </c>
      <c r="DA74" s="721">
        <v>157</v>
      </c>
      <c r="DB74" s="720">
        <v>157</v>
      </c>
      <c r="DC74" s="721">
        <v>157</v>
      </c>
      <c r="DD74" s="720">
        <v>157</v>
      </c>
      <c r="DE74" s="721">
        <v>157</v>
      </c>
      <c r="DF74" s="720">
        <v>0</v>
      </c>
      <c r="DG74" s="721">
        <v>0</v>
      </c>
      <c r="DH74" s="720">
        <v>0</v>
      </c>
      <c r="DI74" s="721">
        <v>0</v>
      </c>
      <c r="DJ74" s="720">
        <v>0</v>
      </c>
      <c r="DK74" s="721">
        <v>0</v>
      </c>
      <c r="DL74" s="720">
        <v>0</v>
      </c>
      <c r="DM74" s="721">
        <v>0</v>
      </c>
      <c r="DN74" s="720">
        <v>0</v>
      </c>
      <c r="DO74" s="721">
        <v>0</v>
      </c>
      <c r="DP74" s="722">
        <v>0</v>
      </c>
      <c r="DQ74" s="692"/>
      <c r="DR74" s="1086"/>
      <c r="DS74" s="692"/>
      <c r="DT74" s="1088"/>
    </row>
    <row r="75" spans="2:124" outlineLevel="1">
      <c r="B75" s="723">
        <v>68</v>
      </c>
      <c r="C75" s="741" t="s">
        <v>107</v>
      </c>
      <c r="D75" s="725">
        <v>2015</v>
      </c>
      <c r="F75" s="726">
        <v>1843336</v>
      </c>
      <c r="G75" s="727">
        <v>1843336</v>
      </c>
      <c r="H75" s="728">
        <v>1843336</v>
      </c>
      <c r="I75" s="727">
        <v>1843336</v>
      </c>
      <c r="J75" s="728">
        <v>1811513</v>
      </c>
      <c r="K75" s="727">
        <v>1760213</v>
      </c>
      <c r="L75" s="728">
        <v>1760213</v>
      </c>
      <c r="M75" s="727">
        <v>1750364</v>
      </c>
      <c r="N75" s="728">
        <v>1732766</v>
      </c>
      <c r="O75" s="727">
        <v>704455</v>
      </c>
      <c r="P75" s="728">
        <v>589730</v>
      </c>
      <c r="Q75" s="727">
        <v>107752</v>
      </c>
      <c r="R75" s="728">
        <v>3930</v>
      </c>
      <c r="S75" s="727">
        <v>3930</v>
      </c>
      <c r="T75" s="728">
        <v>3930</v>
      </c>
      <c r="U75" s="727">
        <v>0</v>
      </c>
      <c r="V75" s="728">
        <v>0</v>
      </c>
      <c r="W75" s="727">
        <v>0</v>
      </c>
      <c r="X75" s="728">
        <v>0</v>
      </c>
      <c r="Y75" s="727">
        <v>0</v>
      </c>
      <c r="Z75" s="728">
        <v>0</v>
      </c>
      <c r="AA75" s="727">
        <v>0</v>
      </c>
      <c r="AB75" s="728">
        <v>0</v>
      </c>
      <c r="AC75" s="727">
        <v>0</v>
      </c>
      <c r="AD75" s="728">
        <v>0</v>
      </c>
      <c r="AE75" s="729">
        <v>0</v>
      </c>
      <c r="AF75" s="692"/>
      <c r="AG75" s="1094"/>
      <c r="AH75" s="692"/>
      <c r="AI75" s="726">
        <v>143</v>
      </c>
      <c r="AJ75" s="727">
        <v>143</v>
      </c>
      <c r="AK75" s="728">
        <v>143</v>
      </c>
      <c r="AL75" s="727">
        <v>143</v>
      </c>
      <c r="AM75" s="728">
        <v>143</v>
      </c>
      <c r="AN75" s="727">
        <v>128</v>
      </c>
      <c r="AO75" s="728">
        <v>128</v>
      </c>
      <c r="AP75" s="727">
        <v>127</v>
      </c>
      <c r="AQ75" s="728">
        <v>124</v>
      </c>
      <c r="AR75" s="727">
        <v>113</v>
      </c>
      <c r="AS75" s="728">
        <v>80</v>
      </c>
      <c r="AT75" s="727">
        <v>15</v>
      </c>
      <c r="AU75" s="728">
        <v>0</v>
      </c>
      <c r="AV75" s="727">
        <v>0</v>
      </c>
      <c r="AW75" s="728">
        <v>0</v>
      </c>
      <c r="AX75" s="727">
        <v>0</v>
      </c>
      <c r="AY75" s="728">
        <v>0</v>
      </c>
      <c r="AZ75" s="727">
        <v>0</v>
      </c>
      <c r="BA75" s="728">
        <v>0</v>
      </c>
      <c r="BB75" s="727">
        <v>0</v>
      </c>
      <c r="BC75" s="728">
        <v>0</v>
      </c>
      <c r="BD75" s="727">
        <v>0</v>
      </c>
      <c r="BE75" s="728">
        <v>0</v>
      </c>
      <c r="BF75" s="727">
        <v>0</v>
      </c>
      <c r="BG75" s="728">
        <v>0</v>
      </c>
      <c r="BH75" s="729">
        <v>0</v>
      </c>
      <c r="BI75" s="692"/>
      <c r="BJ75" s="1096"/>
      <c r="BK75" s="692"/>
      <c r="BL75" s="1082"/>
      <c r="BM75" s="692"/>
      <c r="BN75" s="726">
        <v>1382502</v>
      </c>
      <c r="BO75" s="727">
        <v>1382502</v>
      </c>
      <c r="BP75" s="728">
        <v>1382502</v>
      </c>
      <c r="BQ75" s="727">
        <v>1382502</v>
      </c>
      <c r="BR75" s="728">
        <v>1358635</v>
      </c>
      <c r="BS75" s="727">
        <v>1320160</v>
      </c>
      <c r="BT75" s="728">
        <v>1320160</v>
      </c>
      <c r="BU75" s="727">
        <v>1312773</v>
      </c>
      <c r="BV75" s="728">
        <v>1299574</v>
      </c>
      <c r="BW75" s="727">
        <v>528341</v>
      </c>
      <c r="BX75" s="728">
        <v>442298</v>
      </c>
      <c r="BY75" s="727">
        <v>80814</v>
      </c>
      <c r="BZ75" s="728">
        <v>2948</v>
      </c>
      <c r="CA75" s="727">
        <v>2948</v>
      </c>
      <c r="CB75" s="728">
        <v>2948</v>
      </c>
      <c r="CC75" s="727">
        <v>0</v>
      </c>
      <c r="CD75" s="728">
        <v>0</v>
      </c>
      <c r="CE75" s="727">
        <v>0</v>
      </c>
      <c r="CF75" s="728">
        <v>0</v>
      </c>
      <c r="CG75" s="727">
        <v>0</v>
      </c>
      <c r="CH75" s="728">
        <v>0</v>
      </c>
      <c r="CI75" s="727">
        <v>0</v>
      </c>
      <c r="CJ75" s="728">
        <v>0</v>
      </c>
      <c r="CK75" s="727">
        <v>0</v>
      </c>
      <c r="CL75" s="728">
        <v>0</v>
      </c>
      <c r="CM75" s="729">
        <v>0</v>
      </c>
      <c r="CN75" s="692"/>
      <c r="CO75" s="1084"/>
      <c r="CP75" s="692"/>
      <c r="CQ75" s="726">
        <v>116</v>
      </c>
      <c r="CR75" s="727">
        <v>116</v>
      </c>
      <c r="CS75" s="728">
        <v>116</v>
      </c>
      <c r="CT75" s="727">
        <v>116</v>
      </c>
      <c r="CU75" s="728">
        <v>116</v>
      </c>
      <c r="CV75" s="727">
        <v>103</v>
      </c>
      <c r="CW75" s="728">
        <v>103</v>
      </c>
      <c r="CX75" s="727">
        <v>103</v>
      </c>
      <c r="CY75" s="728">
        <v>100</v>
      </c>
      <c r="CZ75" s="727">
        <v>92</v>
      </c>
      <c r="DA75" s="728">
        <v>65</v>
      </c>
      <c r="DB75" s="727">
        <v>12</v>
      </c>
      <c r="DC75" s="728">
        <v>0</v>
      </c>
      <c r="DD75" s="727">
        <v>0</v>
      </c>
      <c r="DE75" s="728">
        <v>0</v>
      </c>
      <c r="DF75" s="727">
        <v>0</v>
      </c>
      <c r="DG75" s="728">
        <v>0</v>
      </c>
      <c r="DH75" s="727">
        <v>0</v>
      </c>
      <c r="DI75" s="728">
        <v>0</v>
      </c>
      <c r="DJ75" s="727">
        <v>0</v>
      </c>
      <c r="DK75" s="728">
        <v>0</v>
      </c>
      <c r="DL75" s="727">
        <v>0</v>
      </c>
      <c r="DM75" s="728">
        <v>0</v>
      </c>
      <c r="DN75" s="727">
        <v>0</v>
      </c>
      <c r="DO75" s="728">
        <v>0</v>
      </c>
      <c r="DP75" s="729">
        <v>0</v>
      </c>
      <c r="DQ75" s="692"/>
      <c r="DR75" s="1086"/>
      <c r="DS75" s="692"/>
      <c r="DT75" s="1088"/>
    </row>
    <row r="76" spans="2:124" outlineLevel="1">
      <c r="B76" s="787">
        <v>69</v>
      </c>
      <c r="C76" s="812" t="s">
        <v>106</v>
      </c>
      <c r="D76" s="789">
        <v>2015</v>
      </c>
      <c r="F76" s="813">
        <v>0</v>
      </c>
      <c r="G76" s="814">
        <v>0</v>
      </c>
      <c r="H76" s="815">
        <v>0</v>
      </c>
      <c r="I76" s="814">
        <v>0</v>
      </c>
      <c r="J76" s="815">
        <v>0</v>
      </c>
      <c r="K76" s="814">
        <v>0</v>
      </c>
      <c r="L76" s="815">
        <v>0</v>
      </c>
      <c r="M76" s="814">
        <v>0</v>
      </c>
      <c r="N76" s="815">
        <v>0</v>
      </c>
      <c r="O76" s="814">
        <v>0</v>
      </c>
      <c r="P76" s="815">
        <v>0</v>
      </c>
      <c r="Q76" s="814">
        <v>0</v>
      </c>
      <c r="R76" s="815">
        <v>0</v>
      </c>
      <c r="S76" s="814">
        <v>0</v>
      </c>
      <c r="T76" s="815">
        <v>0</v>
      </c>
      <c r="U76" s="814">
        <v>0</v>
      </c>
      <c r="V76" s="815">
        <v>0</v>
      </c>
      <c r="W76" s="814">
        <v>0</v>
      </c>
      <c r="X76" s="815">
        <v>0</v>
      </c>
      <c r="Y76" s="814">
        <v>0</v>
      </c>
      <c r="Z76" s="815">
        <v>0</v>
      </c>
      <c r="AA76" s="814">
        <v>0</v>
      </c>
      <c r="AB76" s="815">
        <v>0</v>
      </c>
      <c r="AC76" s="814">
        <v>0</v>
      </c>
      <c r="AD76" s="815">
        <v>0</v>
      </c>
      <c r="AE76" s="816">
        <v>0</v>
      </c>
      <c r="AF76" s="692"/>
      <c r="AG76" s="1094"/>
      <c r="AH76" s="692"/>
      <c r="AI76" s="813">
        <v>0</v>
      </c>
      <c r="AJ76" s="814">
        <v>0</v>
      </c>
      <c r="AK76" s="815">
        <v>0</v>
      </c>
      <c r="AL76" s="814">
        <v>0</v>
      </c>
      <c r="AM76" s="815">
        <v>0</v>
      </c>
      <c r="AN76" s="814">
        <v>0</v>
      </c>
      <c r="AO76" s="815">
        <v>0</v>
      </c>
      <c r="AP76" s="814">
        <v>0</v>
      </c>
      <c r="AQ76" s="815">
        <v>0</v>
      </c>
      <c r="AR76" s="814">
        <v>0</v>
      </c>
      <c r="AS76" s="815">
        <v>0</v>
      </c>
      <c r="AT76" s="814">
        <v>0</v>
      </c>
      <c r="AU76" s="815">
        <v>0</v>
      </c>
      <c r="AV76" s="814">
        <v>0</v>
      </c>
      <c r="AW76" s="815">
        <v>0</v>
      </c>
      <c r="AX76" s="814">
        <v>0</v>
      </c>
      <c r="AY76" s="815">
        <v>0</v>
      </c>
      <c r="AZ76" s="814">
        <v>0</v>
      </c>
      <c r="BA76" s="815">
        <v>0</v>
      </c>
      <c r="BB76" s="814">
        <v>0</v>
      </c>
      <c r="BC76" s="815">
        <v>0</v>
      </c>
      <c r="BD76" s="814">
        <v>0</v>
      </c>
      <c r="BE76" s="815">
        <v>0</v>
      </c>
      <c r="BF76" s="814">
        <v>0</v>
      </c>
      <c r="BG76" s="815">
        <v>0</v>
      </c>
      <c r="BH76" s="816">
        <v>0</v>
      </c>
      <c r="BI76" s="692"/>
      <c r="BJ76" s="1096"/>
      <c r="BK76" s="692"/>
      <c r="BL76" s="1082"/>
      <c r="BM76" s="692"/>
      <c r="BN76" s="813">
        <v>0</v>
      </c>
      <c r="BO76" s="814">
        <v>0</v>
      </c>
      <c r="BP76" s="815">
        <v>0</v>
      </c>
      <c r="BQ76" s="814">
        <v>0</v>
      </c>
      <c r="BR76" s="815">
        <v>0</v>
      </c>
      <c r="BS76" s="814">
        <v>0</v>
      </c>
      <c r="BT76" s="815">
        <v>0</v>
      </c>
      <c r="BU76" s="814">
        <v>0</v>
      </c>
      <c r="BV76" s="815">
        <v>0</v>
      </c>
      <c r="BW76" s="814">
        <v>0</v>
      </c>
      <c r="BX76" s="815">
        <v>0</v>
      </c>
      <c r="BY76" s="814">
        <v>0</v>
      </c>
      <c r="BZ76" s="815">
        <v>0</v>
      </c>
      <c r="CA76" s="814">
        <v>0</v>
      </c>
      <c r="CB76" s="815">
        <v>0</v>
      </c>
      <c r="CC76" s="814">
        <v>0</v>
      </c>
      <c r="CD76" s="815">
        <v>0</v>
      </c>
      <c r="CE76" s="814">
        <v>0</v>
      </c>
      <c r="CF76" s="815">
        <v>0</v>
      </c>
      <c r="CG76" s="814">
        <v>0</v>
      </c>
      <c r="CH76" s="815">
        <v>0</v>
      </c>
      <c r="CI76" s="814">
        <v>0</v>
      </c>
      <c r="CJ76" s="815">
        <v>0</v>
      </c>
      <c r="CK76" s="814">
        <v>0</v>
      </c>
      <c r="CL76" s="815">
        <v>0</v>
      </c>
      <c r="CM76" s="816">
        <v>0</v>
      </c>
      <c r="CN76" s="692"/>
      <c r="CO76" s="1084"/>
      <c r="CP76" s="692"/>
      <c r="CQ76" s="813">
        <v>0</v>
      </c>
      <c r="CR76" s="814">
        <v>0</v>
      </c>
      <c r="CS76" s="815">
        <v>0</v>
      </c>
      <c r="CT76" s="814">
        <v>0</v>
      </c>
      <c r="CU76" s="815">
        <v>0</v>
      </c>
      <c r="CV76" s="814">
        <v>0</v>
      </c>
      <c r="CW76" s="815">
        <v>0</v>
      </c>
      <c r="CX76" s="814">
        <v>0</v>
      </c>
      <c r="CY76" s="815">
        <v>0</v>
      </c>
      <c r="CZ76" s="814">
        <v>0</v>
      </c>
      <c r="DA76" s="815">
        <v>0</v>
      </c>
      <c r="DB76" s="814">
        <v>0</v>
      </c>
      <c r="DC76" s="815">
        <v>0</v>
      </c>
      <c r="DD76" s="814">
        <v>0</v>
      </c>
      <c r="DE76" s="815">
        <v>0</v>
      </c>
      <c r="DF76" s="814">
        <v>0</v>
      </c>
      <c r="DG76" s="815">
        <v>0</v>
      </c>
      <c r="DH76" s="814">
        <v>0</v>
      </c>
      <c r="DI76" s="815">
        <v>0</v>
      </c>
      <c r="DJ76" s="814">
        <v>0</v>
      </c>
      <c r="DK76" s="815">
        <v>0</v>
      </c>
      <c r="DL76" s="814">
        <v>0</v>
      </c>
      <c r="DM76" s="815">
        <v>0</v>
      </c>
      <c r="DN76" s="814">
        <v>0</v>
      </c>
      <c r="DO76" s="815">
        <v>0</v>
      </c>
      <c r="DP76" s="816">
        <v>0</v>
      </c>
      <c r="DQ76" s="692"/>
      <c r="DR76" s="1086"/>
      <c r="DS76" s="692"/>
      <c r="DT76" s="1088"/>
    </row>
    <row r="77" spans="2:124" outlineLevel="1">
      <c r="B77" s="822">
        <v>70</v>
      </c>
      <c r="C77" s="823" t="s">
        <v>109</v>
      </c>
      <c r="D77" s="824">
        <v>2015</v>
      </c>
      <c r="F77" s="825">
        <v>237547</v>
      </c>
      <c r="G77" s="826">
        <v>185413</v>
      </c>
      <c r="H77" s="827">
        <v>176726</v>
      </c>
      <c r="I77" s="826">
        <v>169475</v>
      </c>
      <c r="J77" s="827">
        <v>169475</v>
      </c>
      <c r="K77" s="826">
        <v>169475</v>
      </c>
      <c r="L77" s="827">
        <v>166931</v>
      </c>
      <c r="M77" s="826">
        <v>166831</v>
      </c>
      <c r="N77" s="827">
        <v>86294</v>
      </c>
      <c r="O77" s="826">
        <v>85862</v>
      </c>
      <c r="P77" s="827">
        <v>81001</v>
      </c>
      <c r="Q77" s="826">
        <v>80388</v>
      </c>
      <c r="R77" s="827">
        <v>79825</v>
      </c>
      <c r="S77" s="826">
        <v>79825</v>
      </c>
      <c r="T77" s="827">
        <v>8230</v>
      </c>
      <c r="U77" s="826">
        <v>8134</v>
      </c>
      <c r="V77" s="827">
        <v>8134</v>
      </c>
      <c r="W77" s="826">
        <v>8134</v>
      </c>
      <c r="X77" s="827">
        <v>8134</v>
      </c>
      <c r="Y77" s="826">
        <v>8134</v>
      </c>
      <c r="Z77" s="827">
        <v>4649</v>
      </c>
      <c r="AA77" s="826">
        <v>0</v>
      </c>
      <c r="AB77" s="827">
        <v>0</v>
      </c>
      <c r="AC77" s="826">
        <v>0</v>
      </c>
      <c r="AD77" s="827">
        <v>0</v>
      </c>
      <c r="AE77" s="828">
        <v>0</v>
      </c>
      <c r="AF77" s="692"/>
      <c r="AG77" s="1094"/>
      <c r="AH77" s="692"/>
      <c r="AI77" s="825">
        <v>20</v>
      </c>
      <c r="AJ77" s="826">
        <v>17</v>
      </c>
      <c r="AK77" s="827">
        <v>17</v>
      </c>
      <c r="AL77" s="826">
        <v>16</v>
      </c>
      <c r="AM77" s="827">
        <v>16</v>
      </c>
      <c r="AN77" s="826">
        <v>16</v>
      </c>
      <c r="AO77" s="827">
        <v>16</v>
      </c>
      <c r="AP77" s="826">
        <v>16</v>
      </c>
      <c r="AQ77" s="827">
        <v>12</v>
      </c>
      <c r="AR77" s="826">
        <v>12</v>
      </c>
      <c r="AS77" s="827">
        <v>11</v>
      </c>
      <c r="AT77" s="826">
        <v>11</v>
      </c>
      <c r="AU77" s="827">
        <v>11</v>
      </c>
      <c r="AV77" s="826">
        <v>11</v>
      </c>
      <c r="AW77" s="827">
        <v>2</v>
      </c>
      <c r="AX77" s="826">
        <v>2</v>
      </c>
      <c r="AY77" s="827">
        <v>2</v>
      </c>
      <c r="AZ77" s="826">
        <v>2</v>
      </c>
      <c r="BA77" s="827">
        <v>2</v>
      </c>
      <c r="BB77" s="826">
        <v>2</v>
      </c>
      <c r="BC77" s="827">
        <v>1</v>
      </c>
      <c r="BD77" s="826">
        <v>0</v>
      </c>
      <c r="BE77" s="827">
        <v>0</v>
      </c>
      <c r="BF77" s="826">
        <v>0</v>
      </c>
      <c r="BG77" s="827">
        <v>0</v>
      </c>
      <c r="BH77" s="828">
        <v>0</v>
      </c>
      <c r="BI77" s="692"/>
      <c r="BJ77" s="1096"/>
      <c r="BK77" s="692"/>
      <c r="BL77" s="1082"/>
      <c r="BM77" s="692"/>
      <c r="BN77" s="825">
        <v>237547</v>
      </c>
      <c r="BO77" s="826">
        <v>185413</v>
      </c>
      <c r="BP77" s="827">
        <v>176726</v>
      </c>
      <c r="BQ77" s="826">
        <v>169475</v>
      </c>
      <c r="BR77" s="827">
        <v>169475</v>
      </c>
      <c r="BS77" s="826">
        <v>169475</v>
      </c>
      <c r="BT77" s="827">
        <v>166931</v>
      </c>
      <c r="BU77" s="826">
        <v>166831</v>
      </c>
      <c r="BV77" s="827">
        <v>86294</v>
      </c>
      <c r="BW77" s="826">
        <v>85862</v>
      </c>
      <c r="BX77" s="827">
        <v>81001</v>
      </c>
      <c r="BY77" s="826">
        <v>80388</v>
      </c>
      <c r="BZ77" s="827">
        <v>79825</v>
      </c>
      <c r="CA77" s="826">
        <v>79825</v>
      </c>
      <c r="CB77" s="827">
        <v>8230</v>
      </c>
      <c r="CC77" s="826">
        <v>8134</v>
      </c>
      <c r="CD77" s="827">
        <v>8134</v>
      </c>
      <c r="CE77" s="826">
        <v>8134</v>
      </c>
      <c r="CF77" s="827">
        <v>8134</v>
      </c>
      <c r="CG77" s="826">
        <v>8134</v>
      </c>
      <c r="CH77" s="827">
        <v>4649</v>
      </c>
      <c r="CI77" s="826">
        <v>0</v>
      </c>
      <c r="CJ77" s="827">
        <v>0</v>
      </c>
      <c r="CK77" s="826">
        <v>0</v>
      </c>
      <c r="CL77" s="827">
        <v>0</v>
      </c>
      <c r="CM77" s="828">
        <v>0</v>
      </c>
      <c r="CN77" s="692"/>
      <c r="CO77" s="1084"/>
      <c r="CP77" s="692"/>
      <c r="CQ77" s="825">
        <v>20</v>
      </c>
      <c r="CR77" s="826">
        <v>17</v>
      </c>
      <c r="CS77" s="827">
        <v>17</v>
      </c>
      <c r="CT77" s="826">
        <v>16</v>
      </c>
      <c r="CU77" s="827">
        <v>16</v>
      </c>
      <c r="CV77" s="826">
        <v>16</v>
      </c>
      <c r="CW77" s="827">
        <v>16</v>
      </c>
      <c r="CX77" s="826">
        <v>16</v>
      </c>
      <c r="CY77" s="827">
        <v>12</v>
      </c>
      <c r="CZ77" s="826">
        <v>12</v>
      </c>
      <c r="DA77" s="827">
        <v>11</v>
      </c>
      <c r="DB77" s="826">
        <v>11</v>
      </c>
      <c r="DC77" s="827">
        <v>11</v>
      </c>
      <c r="DD77" s="826">
        <v>11</v>
      </c>
      <c r="DE77" s="827">
        <v>2</v>
      </c>
      <c r="DF77" s="826">
        <v>2</v>
      </c>
      <c r="DG77" s="827">
        <v>2</v>
      </c>
      <c r="DH77" s="826">
        <v>2</v>
      </c>
      <c r="DI77" s="827">
        <v>2</v>
      </c>
      <c r="DJ77" s="826">
        <v>2</v>
      </c>
      <c r="DK77" s="827">
        <v>1</v>
      </c>
      <c r="DL77" s="826">
        <v>0</v>
      </c>
      <c r="DM77" s="827">
        <v>0</v>
      </c>
      <c r="DN77" s="826">
        <v>0</v>
      </c>
      <c r="DO77" s="827">
        <v>0</v>
      </c>
      <c r="DP77" s="828">
        <v>0</v>
      </c>
      <c r="DQ77" s="692"/>
      <c r="DR77" s="1086"/>
      <c r="DS77" s="692"/>
      <c r="DT77" s="1088"/>
    </row>
    <row r="78" spans="2:124" outlineLevel="1">
      <c r="B78" s="716">
        <v>71</v>
      </c>
      <c r="C78" s="717" t="s">
        <v>507</v>
      </c>
      <c r="D78" s="718">
        <v>2015</v>
      </c>
      <c r="F78" s="719">
        <v>0</v>
      </c>
      <c r="G78" s="720">
        <v>0</v>
      </c>
      <c r="H78" s="721">
        <v>0</v>
      </c>
      <c r="I78" s="720">
        <v>0</v>
      </c>
      <c r="J78" s="721">
        <v>0</v>
      </c>
      <c r="K78" s="720">
        <v>0</v>
      </c>
      <c r="L78" s="721">
        <v>0</v>
      </c>
      <c r="M78" s="720">
        <v>0</v>
      </c>
      <c r="N78" s="721">
        <v>0</v>
      </c>
      <c r="O78" s="720">
        <v>0</v>
      </c>
      <c r="P78" s="721">
        <v>0</v>
      </c>
      <c r="Q78" s="720">
        <v>0</v>
      </c>
      <c r="R78" s="721">
        <v>0</v>
      </c>
      <c r="S78" s="720">
        <v>0</v>
      </c>
      <c r="T78" s="721">
        <v>0</v>
      </c>
      <c r="U78" s="720">
        <v>0</v>
      </c>
      <c r="V78" s="721">
        <v>0</v>
      </c>
      <c r="W78" s="720">
        <v>0</v>
      </c>
      <c r="X78" s="721">
        <v>0</v>
      </c>
      <c r="Y78" s="720">
        <v>0</v>
      </c>
      <c r="Z78" s="721">
        <v>0</v>
      </c>
      <c r="AA78" s="720">
        <v>0</v>
      </c>
      <c r="AB78" s="721">
        <v>0</v>
      </c>
      <c r="AC78" s="720">
        <v>0</v>
      </c>
      <c r="AD78" s="721">
        <v>0</v>
      </c>
      <c r="AE78" s="722">
        <v>0</v>
      </c>
      <c r="AF78" s="692"/>
      <c r="AG78" s="1094"/>
      <c r="AH78" s="692"/>
      <c r="AI78" s="719">
        <v>0</v>
      </c>
      <c r="AJ78" s="720">
        <v>0</v>
      </c>
      <c r="AK78" s="721">
        <v>0</v>
      </c>
      <c r="AL78" s="720">
        <v>0</v>
      </c>
      <c r="AM78" s="721">
        <v>0</v>
      </c>
      <c r="AN78" s="720">
        <v>0</v>
      </c>
      <c r="AO78" s="721">
        <v>0</v>
      </c>
      <c r="AP78" s="720">
        <v>0</v>
      </c>
      <c r="AQ78" s="721">
        <v>0</v>
      </c>
      <c r="AR78" s="720">
        <v>0</v>
      </c>
      <c r="AS78" s="721">
        <v>0</v>
      </c>
      <c r="AT78" s="720">
        <v>0</v>
      </c>
      <c r="AU78" s="721">
        <v>0</v>
      </c>
      <c r="AV78" s="720">
        <v>0</v>
      </c>
      <c r="AW78" s="721">
        <v>0</v>
      </c>
      <c r="AX78" s="720">
        <v>0</v>
      </c>
      <c r="AY78" s="721">
        <v>0</v>
      </c>
      <c r="AZ78" s="720">
        <v>0</v>
      </c>
      <c r="BA78" s="721">
        <v>0</v>
      </c>
      <c r="BB78" s="720">
        <v>0</v>
      </c>
      <c r="BC78" s="721">
        <v>0</v>
      </c>
      <c r="BD78" s="720">
        <v>0</v>
      </c>
      <c r="BE78" s="721">
        <v>0</v>
      </c>
      <c r="BF78" s="720">
        <v>0</v>
      </c>
      <c r="BG78" s="721">
        <v>0</v>
      </c>
      <c r="BH78" s="722">
        <v>0</v>
      </c>
      <c r="BI78" s="692"/>
      <c r="BJ78" s="1096"/>
      <c r="BK78" s="692"/>
      <c r="BL78" s="1082"/>
      <c r="BM78" s="692"/>
      <c r="BN78" s="719">
        <v>0</v>
      </c>
      <c r="BO78" s="720">
        <v>0</v>
      </c>
      <c r="BP78" s="721">
        <v>0</v>
      </c>
      <c r="BQ78" s="720">
        <v>0</v>
      </c>
      <c r="BR78" s="721">
        <v>0</v>
      </c>
      <c r="BS78" s="720">
        <v>0</v>
      </c>
      <c r="BT78" s="721">
        <v>0</v>
      </c>
      <c r="BU78" s="720">
        <v>0</v>
      </c>
      <c r="BV78" s="721">
        <v>0</v>
      </c>
      <c r="BW78" s="720">
        <v>0</v>
      </c>
      <c r="BX78" s="721">
        <v>0</v>
      </c>
      <c r="BY78" s="720">
        <v>0</v>
      </c>
      <c r="BZ78" s="721">
        <v>0</v>
      </c>
      <c r="CA78" s="720">
        <v>0</v>
      </c>
      <c r="CB78" s="721">
        <v>0</v>
      </c>
      <c r="CC78" s="720">
        <v>0</v>
      </c>
      <c r="CD78" s="721">
        <v>0</v>
      </c>
      <c r="CE78" s="720">
        <v>0</v>
      </c>
      <c r="CF78" s="721">
        <v>0</v>
      </c>
      <c r="CG78" s="720">
        <v>0</v>
      </c>
      <c r="CH78" s="721">
        <v>0</v>
      </c>
      <c r="CI78" s="720">
        <v>0</v>
      </c>
      <c r="CJ78" s="721">
        <v>0</v>
      </c>
      <c r="CK78" s="720">
        <v>0</v>
      </c>
      <c r="CL78" s="721">
        <v>0</v>
      </c>
      <c r="CM78" s="722">
        <v>0</v>
      </c>
      <c r="CN78" s="692"/>
      <c r="CO78" s="1084"/>
      <c r="CP78" s="692"/>
      <c r="CQ78" s="719">
        <v>0</v>
      </c>
      <c r="CR78" s="720">
        <v>0</v>
      </c>
      <c r="CS78" s="721">
        <v>0</v>
      </c>
      <c r="CT78" s="720">
        <v>0</v>
      </c>
      <c r="CU78" s="721">
        <v>0</v>
      </c>
      <c r="CV78" s="720">
        <v>0</v>
      </c>
      <c r="CW78" s="721">
        <v>0</v>
      </c>
      <c r="CX78" s="720">
        <v>0</v>
      </c>
      <c r="CY78" s="721">
        <v>0</v>
      </c>
      <c r="CZ78" s="720">
        <v>0</v>
      </c>
      <c r="DA78" s="721">
        <v>0</v>
      </c>
      <c r="DB78" s="720">
        <v>0</v>
      </c>
      <c r="DC78" s="721">
        <v>0</v>
      </c>
      <c r="DD78" s="720">
        <v>0</v>
      </c>
      <c r="DE78" s="721">
        <v>0</v>
      </c>
      <c r="DF78" s="720">
        <v>0</v>
      </c>
      <c r="DG78" s="721">
        <v>0</v>
      </c>
      <c r="DH78" s="720">
        <v>0</v>
      </c>
      <c r="DI78" s="721">
        <v>0</v>
      </c>
      <c r="DJ78" s="720">
        <v>0</v>
      </c>
      <c r="DK78" s="721">
        <v>0</v>
      </c>
      <c r="DL78" s="720">
        <v>0</v>
      </c>
      <c r="DM78" s="721">
        <v>0</v>
      </c>
      <c r="DN78" s="720">
        <v>0</v>
      </c>
      <c r="DO78" s="721">
        <v>0</v>
      </c>
      <c r="DP78" s="722">
        <v>0</v>
      </c>
      <c r="DQ78" s="692"/>
      <c r="DR78" s="1086"/>
      <c r="DS78" s="692"/>
      <c r="DT78" s="1088"/>
    </row>
    <row r="79" spans="2:124" outlineLevel="1">
      <c r="B79" s="759">
        <v>72</v>
      </c>
      <c r="C79" s="802" t="s">
        <v>503</v>
      </c>
      <c r="D79" s="761">
        <v>2015</v>
      </c>
      <c r="F79" s="829">
        <v>557231</v>
      </c>
      <c r="G79" s="830">
        <v>557231</v>
      </c>
      <c r="H79" s="831">
        <v>557231</v>
      </c>
      <c r="I79" s="830">
        <v>557231</v>
      </c>
      <c r="J79" s="831">
        <v>557231</v>
      </c>
      <c r="K79" s="830">
        <v>557231</v>
      </c>
      <c r="L79" s="831">
        <v>557231</v>
      </c>
      <c r="M79" s="830">
        <v>557231</v>
      </c>
      <c r="N79" s="831">
        <v>557231</v>
      </c>
      <c r="O79" s="830">
        <v>557231</v>
      </c>
      <c r="P79" s="831">
        <v>557231</v>
      </c>
      <c r="Q79" s="830">
        <v>557231</v>
      </c>
      <c r="R79" s="831">
        <v>557231</v>
      </c>
      <c r="S79" s="830">
        <v>557231</v>
      </c>
      <c r="T79" s="831">
        <v>557231</v>
      </c>
      <c r="U79" s="830">
        <v>0</v>
      </c>
      <c r="V79" s="831">
        <v>0</v>
      </c>
      <c r="W79" s="830">
        <v>0</v>
      </c>
      <c r="X79" s="831">
        <v>0</v>
      </c>
      <c r="Y79" s="830">
        <v>0</v>
      </c>
      <c r="Z79" s="831">
        <v>0</v>
      </c>
      <c r="AA79" s="830">
        <v>0</v>
      </c>
      <c r="AB79" s="831">
        <v>0</v>
      </c>
      <c r="AC79" s="830">
        <v>0</v>
      </c>
      <c r="AD79" s="831">
        <v>0</v>
      </c>
      <c r="AE79" s="832">
        <v>0</v>
      </c>
      <c r="AF79" s="692"/>
      <c r="AG79" s="1094"/>
      <c r="AH79" s="692"/>
      <c r="AI79" s="829">
        <v>0</v>
      </c>
      <c r="AJ79" s="830">
        <v>0</v>
      </c>
      <c r="AK79" s="831">
        <v>0</v>
      </c>
      <c r="AL79" s="830">
        <v>0</v>
      </c>
      <c r="AM79" s="831">
        <v>0</v>
      </c>
      <c r="AN79" s="830">
        <v>0</v>
      </c>
      <c r="AO79" s="831">
        <v>0</v>
      </c>
      <c r="AP79" s="830">
        <v>0</v>
      </c>
      <c r="AQ79" s="831">
        <v>0</v>
      </c>
      <c r="AR79" s="830">
        <v>0</v>
      </c>
      <c r="AS79" s="831">
        <v>0</v>
      </c>
      <c r="AT79" s="830">
        <v>0</v>
      </c>
      <c r="AU79" s="831">
        <v>0</v>
      </c>
      <c r="AV79" s="830">
        <v>0</v>
      </c>
      <c r="AW79" s="831">
        <v>0</v>
      </c>
      <c r="AX79" s="830">
        <v>0</v>
      </c>
      <c r="AY79" s="831">
        <v>0</v>
      </c>
      <c r="AZ79" s="830">
        <v>0</v>
      </c>
      <c r="BA79" s="831">
        <v>0</v>
      </c>
      <c r="BB79" s="830">
        <v>0</v>
      </c>
      <c r="BC79" s="831">
        <v>0</v>
      </c>
      <c r="BD79" s="830">
        <v>0</v>
      </c>
      <c r="BE79" s="831">
        <v>0</v>
      </c>
      <c r="BF79" s="830">
        <v>0</v>
      </c>
      <c r="BG79" s="831">
        <v>0</v>
      </c>
      <c r="BH79" s="832">
        <v>0</v>
      </c>
      <c r="BI79" s="692"/>
      <c r="BJ79" s="1096"/>
      <c r="BK79" s="692"/>
      <c r="BL79" s="1082"/>
      <c r="BM79" s="692"/>
      <c r="BN79" s="829">
        <v>417923</v>
      </c>
      <c r="BO79" s="830">
        <v>417923</v>
      </c>
      <c r="BP79" s="831">
        <v>417923</v>
      </c>
      <c r="BQ79" s="830">
        <v>417923</v>
      </c>
      <c r="BR79" s="831">
        <v>417923</v>
      </c>
      <c r="BS79" s="830">
        <v>417923</v>
      </c>
      <c r="BT79" s="831">
        <v>417923</v>
      </c>
      <c r="BU79" s="830">
        <v>417923</v>
      </c>
      <c r="BV79" s="831">
        <v>417923</v>
      </c>
      <c r="BW79" s="830">
        <v>417923</v>
      </c>
      <c r="BX79" s="831">
        <v>417923</v>
      </c>
      <c r="BY79" s="830">
        <v>417923</v>
      </c>
      <c r="BZ79" s="831">
        <v>417923</v>
      </c>
      <c r="CA79" s="830">
        <v>417923</v>
      </c>
      <c r="CB79" s="831">
        <v>417923</v>
      </c>
      <c r="CC79" s="830">
        <v>0</v>
      </c>
      <c r="CD79" s="831">
        <v>0</v>
      </c>
      <c r="CE79" s="830">
        <v>0</v>
      </c>
      <c r="CF79" s="831">
        <v>0</v>
      </c>
      <c r="CG79" s="830">
        <v>0</v>
      </c>
      <c r="CH79" s="831">
        <v>0</v>
      </c>
      <c r="CI79" s="830">
        <v>0</v>
      </c>
      <c r="CJ79" s="831">
        <v>0</v>
      </c>
      <c r="CK79" s="830">
        <v>0</v>
      </c>
      <c r="CL79" s="831">
        <v>0</v>
      </c>
      <c r="CM79" s="832">
        <v>0</v>
      </c>
      <c r="CN79" s="692"/>
      <c r="CO79" s="1084"/>
      <c r="CP79" s="692"/>
      <c r="CQ79" s="829">
        <v>0</v>
      </c>
      <c r="CR79" s="830">
        <v>0</v>
      </c>
      <c r="CS79" s="831">
        <v>0</v>
      </c>
      <c r="CT79" s="830">
        <v>0</v>
      </c>
      <c r="CU79" s="831">
        <v>0</v>
      </c>
      <c r="CV79" s="830">
        <v>0</v>
      </c>
      <c r="CW79" s="831">
        <v>0</v>
      </c>
      <c r="CX79" s="830">
        <v>0</v>
      </c>
      <c r="CY79" s="831">
        <v>0</v>
      </c>
      <c r="CZ79" s="830">
        <v>0</v>
      </c>
      <c r="DA79" s="831">
        <v>0</v>
      </c>
      <c r="DB79" s="830">
        <v>0</v>
      </c>
      <c r="DC79" s="831">
        <v>0</v>
      </c>
      <c r="DD79" s="830">
        <v>0</v>
      </c>
      <c r="DE79" s="831">
        <v>0</v>
      </c>
      <c r="DF79" s="830">
        <v>0</v>
      </c>
      <c r="DG79" s="831">
        <v>0</v>
      </c>
      <c r="DH79" s="830">
        <v>0</v>
      </c>
      <c r="DI79" s="831">
        <v>0</v>
      </c>
      <c r="DJ79" s="830">
        <v>0</v>
      </c>
      <c r="DK79" s="831">
        <v>0</v>
      </c>
      <c r="DL79" s="830">
        <v>0</v>
      </c>
      <c r="DM79" s="831">
        <v>0</v>
      </c>
      <c r="DN79" s="830">
        <v>0</v>
      </c>
      <c r="DO79" s="831">
        <v>0</v>
      </c>
      <c r="DP79" s="832">
        <v>0</v>
      </c>
      <c r="DQ79" s="692"/>
      <c r="DR79" s="1086"/>
      <c r="DS79" s="692"/>
      <c r="DT79" s="1088"/>
    </row>
    <row r="80" spans="2:124">
      <c r="B80" s="710" t="s">
        <v>804</v>
      </c>
      <c r="C80" s="711"/>
      <c r="D80" s="712"/>
      <c r="F80" s="833">
        <v>95269473</v>
      </c>
      <c r="G80" s="833">
        <v>91340277</v>
      </c>
      <c r="H80" s="833">
        <v>89936508</v>
      </c>
      <c r="I80" s="833">
        <v>89296419</v>
      </c>
      <c r="J80" s="833">
        <v>88603367</v>
      </c>
      <c r="K80" s="833">
        <v>88423775</v>
      </c>
      <c r="L80" s="833">
        <v>87348068</v>
      </c>
      <c r="M80" s="833">
        <v>87336681</v>
      </c>
      <c r="N80" s="833">
        <v>86785316</v>
      </c>
      <c r="O80" s="833">
        <v>82132839</v>
      </c>
      <c r="P80" s="833">
        <v>39942039</v>
      </c>
      <c r="Q80" s="833">
        <v>35962242</v>
      </c>
      <c r="R80" s="833">
        <v>18288128</v>
      </c>
      <c r="S80" s="833">
        <v>17523638</v>
      </c>
      <c r="T80" s="833">
        <v>17397499</v>
      </c>
      <c r="U80" s="833">
        <v>13157845</v>
      </c>
      <c r="V80" s="833">
        <v>7945003</v>
      </c>
      <c r="W80" s="833">
        <v>7945003</v>
      </c>
      <c r="X80" s="833">
        <v>7694604</v>
      </c>
      <c r="Y80" s="833">
        <v>2950010</v>
      </c>
      <c r="Z80" s="833">
        <v>298326</v>
      </c>
      <c r="AA80" s="833">
        <v>293677</v>
      </c>
      <c r="AB80" s="833">
        <v>293677</v>
      </c>
      <c r="AC80" s="833">
        <v>0</v>
      </c>
      <c r="AD80" s="833">
        <v>0</v>
      </c>
      <c r="AE80" s="833">
        <v>0</v>
      </c>
      <c r="AF80" s="692"/>
      <c r="AG80" s="1094"/>
      <c r="AH80" s="692"/>
      <c r="AI80" s="833">
        <v>13426</v>
      </c>
      <c r="AJ80" s="833">
        <v>12723</v>
      </c>
      <c r="AK80" s="833">
        <v>12333</v>
      </c>
      <c r="AL80" s="833">
        <v>12060</v>
      </c>
      <c r="AM80" s="833">
        <v>11924</v>
      </c>
      <c r="AN80" s="833">
        <v>11886</v>
      </c>
      <c r="AO80" s="833">
        <v>11728</v>
      </c>
      <c r="AP80" s="833">
        <v>11727</v>
      </c>
      <c r="AQ80" s="833">
        <v>11637</v>
      </c>
      <c r="AR80" s="833">
        <v>11113</v>
      </c>
      <c r="AS80" s="833">
        <v>5998</v>
      </c>
      <c r="AT80" s="833">
        <v>5255</v>
      </c>
      <c r="AU80" s="833">
        <v>4653</v>
      </c>
      <c r="AV80" s="833">
        <v>4425</v>
      </c>
      <c r="AW80" s="833">
        <v>4403</v>
      </c>
      <c r="AX80" s="833">
        <v>3906</v>
      </c>
      <c r="AY80" s="833">
        <v>3337</v>
      </c>
      <c r="AZ80" s="833">
        <v>3337</v>
      </c>
      <c r="BA80" s="833">
        <v>3057</v>
      </c>
      <c r="BB80" s="833">
        <v>697</v>
      </c>
      <c r="BC80" s="833">
        <v>117</v>
      </c>
      <c r="BD80" s="833">
        <v>116</v>
      </c>
      <c r="BE80" s="833">
        <v>116</v>
      </c>
      <c r="BF80" s="833">
        <v>0</v>
      </c>
      <c r="BG80" s="833">
        <v>0</v>
      </c>
      <c r="BH80" s="833">
        <v>0</v>
      </c>
      <c r="BI80" s="692"/>
      <c r="BJ80" s="1096"/>
      <c r="BK80" s="692"/>
      <c r="BL80" s="1082"/>
      <c r="BM80" s="692"/>
      <c r="BN80" s="833">
        <v>77117180</v>
      </c>
      <c r="BO80" s="833">
        <v>73311172</v>
      </c>
      <c r="BP80" s="833">
        <v>72110708</v>
      </c>
      <c r="BQ80" s="833">
        <v>71504104</v>
      </c>
      <c r="BR80" s="833">
        <v>70941922</v>
      </c>
      <c r="BS80" s="833">
        <v>70835690</v>
      </c>
      <c r="BT80" s="833">
        <v>70199526</v>
      </c>
      <c r="BU80" s="833">
        <v>70189658</v>
      </c>
      <c r="BV80" s="833">
        <v>69786395</v>
      </c>
      <c r="BW80" s="833">
        <v>66867891</v>
      </c>
      <c r="BX80" s="833">
        <v>32583477</v>
      </c>
      <c r="BY80" s="833">
        <v>29299259</v>
      </c>
      <c r="BZ80" s="833">
        <v>15510829</v>
      </c>
      <c r="CA80" s="833">
        <v>14877362</v>
      </c>
      <c r="CB80" s="833">
        <v>14776858</v>
      </c>
      <c r="CC80" s="833">
        <v>11548952</v>
      </c>
      <c r="CD80" s="833">
        <v>6203603</v>
      </c>
      <c r="CE80" s="833">
        <v>6203603</v>
      </c>
      <c r="CF80" s="833">
        <v>6049980</v>
      </c>
      <c r="CG80" s="833">
        <v>3139115</v>
      </c>
      <c r="CH80" s="833">
        <v>148551</v>
      </c>
      <c r="CI80" s="833">
        <v>143902</v>
      </c>
      <c r="CJ80" s="833">
        <v>143902</v>
      </c>
      <c r="CK80" s="833">
        <v>0</v>
      </c>
      <c r="CL80" s="833">
        <v>0</v>
      </c>
      <c r="CM80" s="833">
        <v>0</v>
      </c>
      <c r="CN80" s="692"/>
      <c r="CO80" s="1084"/>
      <c r="CP80" s="692"/>
      <c r="CQ80" s="833">
        <v>10279</v>
      </c>
      <c r="CR80" s="833">
        <v>9606</v>
      </c>
      <c r="CS80" s="833">
        <v>9281</v>
      </c>
      <c r="CT80" s="833">
        <v>9029</v>
      </c>
      <c r="CU80" s="833">
        <v>8917</v>
      </c>
      <c r="CV80" s="833">
        <v>8891</v>
      </c>
      <c r="CW80" s="833">
        <v>8798</v>
      </c>
      <c r="CX80" s="833">
        <v>8797</v>
      </c>
      <c r="CY80" s="833">
        <v>8732</v>
      </c>
      <c r="CZ80" s="833">
        <v>8422</v>
      </c>
      <c r="DA80" s="833">
        <v>4324</v>
      </c>
      <c r="DB80" s="833">
        <v>3710</v>
      </c>
      <c r="DC80" s="833">
        <v>3223</v>
      </c>
      <c r="DD80" s="833">
        <v>3047</v>
      </c>
      <c r="DE80" s="833">
        <v>3031</v>
      </c>
      <c r="DF80" s="833">
        <v>2663</v>
      </c>
      <c r="DG80" s="833">
        <v>2168</v>
      </c>
      <c r="DH80" s="833">
        <v>2168</v>
      </c>
      <c r="DI80" s="833">
        <v>1996</v>
      </c>
      <c r="DJ80" s="833">
        <v>548</v>
      </c>
      <c r="DK80" s="833">
        <v>58</v>
      </c>
      <c r="DL80" s="833">
        <v>57</v>
      </c>
      <c r="DM80" s="833">
        <v>57</v>
      </c>
      <c r="DN80" s="833">
        <v>0</v>
      </c>
      <c r="DO80" s="833">
        <v>0</v>
      </c>
      <c r="DP80" s="833">
        <v>0</v>
      </c>
      <c r="DQ80" s="692"/>
      <c r="DR80" s="1086"/>
      <c r="DS80" s="692"/>
      <c r="DT80" s="1088"/>
    </row>
    <row r="81" spans="2:124" ht="5.0999999999999996" customHeight="1">
      <c r="B81" s="834"/>
      <c r="C81" s="834"/>
      <c r="D81" s="835"/>
      <c r="F81" s="836"/>
      <c r="G81" s="836"/>
      <c r="H81" s="836"/>
      <c r="I81" s="836"/>
      <c r="J81" s="836"/>
      <c r="K81" s="836"/>
      <c r="L81" s="836"/>
      <c r="M81" s="836"/>
      <c r="N81" s="836"/>
      <c r="O81" s="836"/>
      <c r="P81" s="836"/>
      <c r="Q81" s="836"/>
      <c r="R81" s="836"/>
      <c r="S81" s="836"/>
      <c r="T81" s="836"/>
      <c r="U81" s="836"/>
      <c r="V81" s="836"/>
      <c r="W81" s="836"/>
      <c r="X81" s="836"/>
      <c r="Y81" s="836"/>
      <c r="Z81" s="836"/>
      <c r="AA81" s="836"/>
      <c r="AB81" s="836"/>
      <c r="AC81" s="836"/>
      <c r="AD81" s="836"/>
      <c r="AE81" s="836"/>
      <c r="AF81" s="692"/>
      <c r="AG81" s="1094"/>
      <c r="AH81" s="692"/>
      <c r="AI81" s="836"/>
      <c r="AJ81" s="836"/>
      <c r="AK81" s="836"/>
      <c r="AL81" s="836"/>
      <c r="AM81" s="836"/>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692"/>
      <c r="BJ81" s="1096"/>
      <c r="BK81" s="692"/>
      <c r="BL81" s="1082"/>
      <c r="BM81" s="692"/>
      <c r="BN81" s="836"/>
      <c r="BO81" s="836"/>
      <c r="BP81" s="836"/>
      <c r="BQ81" s="836"/>
      <c r="BR81" s="836"/>
      <c r="BS81" s="836"/>
      <c r="BT81" s="836"/>
      <c r="BU81" s="836"/>
      <c r="BV81" s="836"/>
      <c r="BW81" s="836"/>
      <c r="BX81" s="836"/>
      <c r="BY81" s="836"/>
      <c r="BZ81" s="836"/>
      <c r="CA81" s="836"/>
      <c r="CB81" s="836"/>
      <c r="CC81" s="836"/>
      <c r="CD81" s="836"/>
      <c r="CE81" s="836"/>
      <c r="CF81" s="836"/>
      <c r="CG81" s="836"/>
      <c r="CH81" s="836"/>
      <c r="CI81" s="836"/>
      <c r="CJ81" s="836"/>
      <c r="CK81" s="836"/>
      <c r="CL81" s="836"/>
      <c r="CM81" s="836"/>
      <c r="CN81" s="692"/>
      <c r="CO81" s="1084"/>
      <c r="CP81" s="692"/>
      <c r="CQ81" s="836"/>
      <c r="CR81" s="836"/>
      <c r="CS81" s="836"/>
      <c r="CT81" s="836"/>
      <c r="CU81" s="836"/>
      <c r="CV81" s="836"/>
      <c r="CW81" s="836"/>
      <c r="CX81" s="836"/>
      <c r="CY81" s="836"/>
      <c r="CZ81" s="836"/>
      <c r="DA81" s="836"/>
      <c r="DB81" s="836"/>
      <c r="DC81" s="836"/>
      <c r="DD81" s="836"/>
      <c r="DE81" s="836"/>
      <c r="DF81" s="836"/>
      <c r="DG81" s="836"/>
      <c r="DH81" s="836"/>
      <c r="DI81" s="836"/>
      <c r="DJ81" s="836"/>
      <c r="DK81" s="836"/>
      <c r="DL81" s="836"/>
      <c r="DM81" s="836"/>
      <c r="DN81" s="836"/>
      <c r="DO81" s="836"/>
      <c r="DP81" s="836"/>
      <c r="DQ81" s="692"/>
      <c r="DR81" s="1086"/>
      <c r="DS81" s="692"/>
      <c r="DT81" s="1088"/>
    </row>
    <row r="82" spans="2:124" outlineLevel="1">
      <c r="B82" s="710" t="s">
        <v>805</v>
      </c>
      <c r="C82" s="711"/>
      <c r="D82" s="712"/>
      <c r="F82" s="713"/>
      <c r="G82" s="714"/>
      <c r="H82" s="714"/>
      <c r="I82" s="714"/>
      <c r="J82" s="714"/>
      <c r="K82" s="714"/>
      <c r="L82" s="714"/>
      <c r="M82" s="714"/>
      <c r="N82" s="714"/>
      <c r="O82" s="714"/>
      <c r="P82" s="714"/>
      <c r="Q82" s="714"/>
      <c r="R82" s="714"/>
      <c r="S82" s="714"/>
      <c r="T82" s="714"/>
      <c r="U82" s="714"/>
      <c r="V82" s="714"/>
      <c r="W82" s="714"/>
      <c r="X82" s="714"/>
      <c r="Y82" s="714"/>
      <c r="Z82" s="714"/>
      <c r="AA82" s="714"/>
      <c r="AB82" s="714"/>
      <c r="AC82" s="714"/>
      <c r="AD82" s="714"/>
      <c r="AE82" s="715"/>
      <c r="AF82" s="692"/>
      <c r="AG82" s="1094"/>
      <c r="AH82" s="692"/>
      <c r="AI82" s="713"/>
      <c r="AJ82" s="714"/>
      <c r="AK82" s="714"/>
      <c r="AL82" s="714"/>
      <c r="AM82" s="714"/>
      <c r="AN82" s="714"/>
      <c r="AO82" s="714"/>
      <c r="AP82" s="714"/>
      <c r="AQ82" s="714"/>
      <c r="AR82" s="714"/>
      <c r="AS82" s="714"/>
      <c r="AT82" s="714"/>
      <c r="AU82" s="714"/>
      <c r="AV82" s="714"/>
      <c r="AW82" s="714"/>
      <c r="AX82" s="714"/>
      <c r="AY82" s="714"/>
      <c r="AZ82" s="714"/>
      <c r="BA82" s="714"/>
      <c r="BB82" s="714"/>
      <c r="BC82" s="714"/>
      <c r="BD82" s="714"/>
      <c r="BE82" s="714"/>
      <c r="BF82" s="714"/>
      <c r="BG82" s="714"/>
      <c r="BH82" s="715"/>
      <c r="BI82" s="692"/>
      <c r="BJ82" s="1096"/>
      <c r="BK82" s="692"/>
      <c r="BL82" s="1082"/>
      <c r="BM82" s="692"/>
      <c r="BN82" s="713"/>
      <c r="BO82" s="714"/>
      <c r="BP82" s="714"/>
      <c r="BQ82" s="714"/>
      <c r="BR82" s="714"/>
      <c r="BS82" s="714"/>
      <c r="BT82" s="714"/>
      <c r="BU82" s="714"/>
      <c r="BV82" s="714"/>
      <c r="BW82" s="714"/>
      <c r="BX82" s="714"/>
      <c r="BY82" s="714"/>
      <c r="BZ82" s="714"/>
      <c r="CA82" s="714"/>
      <c r="CB82" s="714"/>
      <c r="CC82" s="714"/>
      <c r="CD82" s="714"/>
      <c r="CE82" s="714"/>
      <c r="CF82" s="714"/>
      <c r="CG82" s="714"/>
      <c r="CH82" s="714"/>
      <c r="CI82" s="714"/>
      <c r="CJ82" s="714"/>
      <c r="CK82" s="714"/>
      <c r="CL82" s="714"/>
      <c r="CM82" s="715"/>
      <c r="CN82" s="692"/>
      <c r="CO82" s="1084"/>
      <c r="CP82" s="692"/>
      <c r="CQ82" s="713"/>
      <c r="CR82" s="714"/>
      <c r="CS82" s="714"/>
      <c r="CT82" s="714"/>
      <c r="CU82" s="714"/>
      <c r="CV82" s="714"/>
      <c r="CW82" s="714"/>
      <c r="CX82" s="714"/>
      <c r="CY82" s="714"/>
      <c r="CZ82" s="714"/>
      <c r="DA82" s="714"/>
      <c r="DB82" s="714"/>
      <c r="DC82" s="714"/>
      <c r="DD82" s="714"/>
      <c r="DE82" s="714"/>
      <c r="DF82" s="714"/>
      <c r="DG82" s="714"/>
      <c r="DH82" s="714"/>
      <c r="DI82" s="714"/>
      <c r="DJ82" s="714"/>
      <c r="DK82" s="714"/>
      <c r="DL82" s="714"/>
      <c r="DM82" s="714"/>
      <c r="DN82" s="714"/>
      <c r="DO82" s="714"/>
      <c r="DP82" s="715"/>
      <c r="DQ82" s="692"/>
      <c r="DR82" s="1086"/>
      <c r="DS82" s="692"/>
      <c r="DT82" s="1088"/>
    </row>
    <row r="83" spans="2:124" outlineLevel="1">
      <c r="B83" s="716">
        <v>73</v>
      </c>
      <c r="C83" s="717" t="s">
        <v>114</v>
      </c>
      <c r="D83" s="718" t="s">
        <v>805</v>
      </c>
      <c r="F83" s="719">
        <v>234523</v>
      </c>
      <c r="G83" s="837">
        <v>231195</v>
      </c>
      <c r="H83" s="721">
        <v>231195</v>
      </c>
      <c r="I83" s="720">
        <v>231195</v>
      </c>
      <c r="J83" s="721">
        <v>231195</v>
      </c>
      <c r="K83" s="720">
        <v>231195</v>
      </c>
      <c r="L83" s="721">
        <v>231195</v>
      </c>
      <c r="M83" s="720">
        <v>230988</v>
      </c>
      <c r="N83" s="721">
        <v>230988</v>
      </c>
      <c r="O83" s="720">
        <v>230988</v>
      </c>
      <c r="P83" s="721">
        <v>216142</v>
      </c>
      <c r="Q83" s="720">
        <v>215802</v>
      </c>
      <c r="R83" s="721">
        <v>215802</v>
      </c>
      <c r="S83" s="720">
        <v>214537</v>
      </c>
      <c r="T83" s="721">
        <v>214537</v>
      </c>
      <c r="U83" s="720">
        <v>214092</v>
      </c>
      <c r="V83" s="721">
        <v>109931</v>
      </c>
      <c r="W83" s="720">
        <v>109931</v>
      </c>
      <c r="X83" s="721">
        <v>109931</v>
      </c>
      <c r="Y83" s="720">
        <v>109931</v>
      </c>
      <c r="Z83" s="721">
        <v>0</v>
      </c>
      <c r="AA83" s="720">
        <v>0</v>
      </c>
      <c r="AB83" s="721">
        <v>0</v>
      </c>
      <c r="AC83" s="720">
        <v>0</v>
      </c>
      <c r="AD83" s="721">
        <v>0</v>
      </c>
      <c r="AE83" s="722">
        <v>0</v>
      </c>
      <c r="AF83" s="692"/>
      <c r="AG83" s="1094"/>
      <c r="AH83" s="692"/>
      <c r="AI83" s="719">
        <v>15</v>
      </c>
      <c r="AJ83" s="837">
        <v>15</v>
      </c>
      <c r="AK83" s="721">
        <v>15</v>
      </c>
      <c r="AL83" s="720">
        <v>15</v>
      </c>
      <c r="AM83" s="721">
        <v>15</v>
      </c>
      <c r="AN83" s="720">
        <v>15</v>
      </c>
      <c r="AO83" s="721">
        <v>15</v>
      </c>
      <c r="AP83" s="720">
        <v>15</v>
      </c>
      <c r="AQ83" s="721">
        <v>15</v>
      </c>
      <c r="AR83" s="720">
        <v>15</v>
      </c>
      <c r="AS83" s="721">
        <v>14</v>
      </c>
      <c r="AT83" s="720">
        <v>14</v>
      </c>
      <c r="AU83" s="721">
        <v>14</v>
      </c>
      <c r="AV83" s="720">
        <v>13</v>
      </c>
      <c r="AW83" s="721">
        <v>13</v>
      </c>
      <c r="AX83" s="720">
        <v>13</v>
      </c>
      <c r="AY83" s="721">
        <v>7</v>
      </c>
      <c r="AZ83" s="720">
        <v>7</v>
      </c>
      <c r="BA83" s="721">
        <v>7</v>
      </c>
      <c r="BB83" s="720">
        <v>7</v>
      </c>
      <c r="BC83" s="721">
        <v>0</v>
      </c>
      <c r="BD83" s="720">
        <v>0</v>
      </c>
      <c r="BE83" s="721">
        <v>0</v>
      </c>
      <c r="BF83" s="720">
        <v>0</v>
      </c>
      <c r="BG83" s="721">
        <v>0</v>
      </c>
      <c r="BH83" s="722">
        <v>0</v>
      </c>
      <c r="BI83" s="692"/>
      <c r="BJ83" s="1096"/>
      <c r="BK83" s="692"/>
      <c r="BL83" s="1082"/>
      <c r="BM83" s="692"/>
      <c r="BN83" s="719">
        <v>388248</v>
      </c>
      <c r="BO83" s="837">
        <v>382738</v>
      </c>
      <c r="BP83" s="721">
        <v>382738</v>
      </c>
      <c r="BQ83" s="720">
        <v>382738</v>
      </c>
      <c r="BR83" s="721">
        <v>382738</v>
      </c>
      <c r="BS83" s="720">
        <v>382738</v>
      </c>
      <c r="BT83" s="721">
        <v>382738</v>
      </c>
      <c r="BU83" s="720">
        <v>382396</v>
      </c>
      <c r="BV83" s="721">
        <v>382396</v>
      </c>
      <c r="BW83" s="720">
        <v>382396</v>
      </c>
      <c r="BX83" s="721">
        <v>357819</v>
      </c>
      <c r="BY83" s="720">
        <v>357256</v>
      </c>
      <c r="BZ83" s="721">
        <v>357256</v>
      </c>
      <c r="CA83" s="720">
        <v>355162</v>
      </c>
      <c r="CB83" s="721">
        <v>355162</v>
      </c>
      <c r="CC83" s="720">
        <v>354426</v>
      </c>
      <c r="CD83" s="721">
        <v>181989</v>
      </c>
      <c r="CE83" s="720">
        <v>181989</v>
      </c>
      <c r="CF83" s="721">
        <v>181989</v>
      </c>
      <c r="CG83" s="720">
        <v>181989</v>
      </c>
      <c r="CH83" s="721">
        <v>0</v>
      </c>
      <c r="CI83" s="720">
        <v>0</v>
      </c>
      <c r="CJ83" s="721">
        <v>0</v>
      </c>
      <c r="CK83" s="720">
        <v>0</v>
      </c>
      <c r="CL83" s="721">
        <v>0</v>
      </c>
      <c r="CM83" s="722">
        <v>0</v>
      </c>
      <c r="CN83" s="692"/>
      <c r="CO83" s="1084"/>
      <c r="CP83" s="692"/>
      <c r="CQ83" s="719">
        <v>25</v>
      </c>
      <c r="CR83" s="837">
        <v>25</v>
      </c>
      <c r="CS83" s="721">
        <v>25</v>
      </c>
      <c r="CT83" s="720">
        <v>25</v>
      </c>
      <c r="CU83" s="721">
        <v>25</v>
      </c>
      <c r="CV83" s="720">
        <v>25</v>
      </c>
      <c r="CW83" s="721">
        <v>25</v>
      </c>
      <c r="CX83" s="720">
        <v>25</v>
      </c>
      <c r="CY83" s="721">
        <v>25</v>
      </c>
      <c r="CZ83" s="720">
        <v>25</v>
      </c>
      <c r="DA83" s="721">
        <v>22</v>
      </c>
      <c r="DB83" s="720">
        <v>22</v>
      </c>
      <c r="DC83" s="721">
        <v>22</v>
      </c>
      <c r="DD83" s="720">
        <v>22</v>
      </c>
      <c r="DE83" s="721">
        <v>22</v>
      </c>
      <c r="DF83" s="720">
        <v>22</v>
      </c>
      <c r="DG83" s="721">
        <v>11</v>
      </c>
      <c r="DH83" s="720">
        <v>11</v>
      </c>
      <c r="DI83" s="721">
        <v>11</v>
      </c>
      <c r="DJ83" s="720">
        <v>11</v>
      </c>
      <c r="DK83" s="721">
        <v>0</v>
      </c>
      <c r="DL83" s="720">
        <v>0</v>
      </c>
      <c r="DM83" s="721">
        <v>0</v>
      </c>
      <c r="DN83" s="720">
        <v>0</v>
      </c>
      <c r="DO83" s="721">
        <v>0</v>
      </c>
      <c r="DP83" s="722">
        <v>0</v>
      </c>
      <c r="DQ83" s="692"/>
      <c r="DR83" s="1086"/>
      <c r="DS83" s="692"/>
      <c r="DT83" s="1088"/>
    </row>
    <row r="84" spans="2:124" outlineLevel="1">
      <c r="B84" s="723">
        <v>74</v>
      </c>
      <c r="C84" s="724" t="s">
        <v>760</v>
      </c>
      <c r="D84" s="725" t="s">
        <v>805</v>
      </c>
      <c r="F84" s="726">
        <v>281707</v>
      </c>
      <c r="G84" s="838">
        <v>281707</v>
      </c>
      <c r="H84" s="728">
        <v>281707</v>
      </c>
      <c r="I84" s="727">
        <v>281707</v>
      </c>
      <c r="J84" s="728">
        <v>281707</v>
      </c>
      <c r="K84" s="727">
        <v>281707</v>
      </c>
      <c r="L84" s="728">
        <v>281707</v>
      </c>
      <c r="M84" s="727">
        <v>281707</v>
      </c>
      <c r="N84" s="728">
        <v>281707</v>
      </c>
      <c r="O84" s="727">
        <v>281707</v>
      </c>
      <c r="P84" s="728">
        <v>281707</v>
      </c>
      <c r="Q84" s="727">
        <v>281707</v>
      </c>
      <c r="R84" s="728">
        <v>281707</v>
      </c>
      <c r="S84" s="727">
        <v>281707</v>
      </c>
      <c r="T84" s="728">
        <v>281707</v>
      </c>
      <c r="U84" s="727">
        <v>281707</v>
      </c>
      <c r="V84" s="728">
        <v>281707</v>
      </c>
      <c r="W84" s="727">
        <v>281707</v>
      </c>
      <c r="X84" s="728">
        <v>271358</v>
      </c>
      <c r="Y84" s="727">
        <v>0</v>
      </c>
      <c r="Z84" s="728">
        <v>0</v>
      </c>
      <c r="AA84" s="727">
        <v>0</v>
      </c>
      <c r="AB84" s="728">
        <v>0</v>
      </c>
      <c r="AC84" s="727">
        <v>0</v>
      </c>
      <c r="AD84" s="728">
        <v>0</v>
      </c>
      <c r="AE84" s="729">
        <v>0</v>
      </c>
      <c r="AF84" s="692"/>
      <c r="AG84" s="1094"/>
      <c r="AH84" s="692"/>
      <c r="AI84" s="726">
        <v>147</v>
      </c>
      <c r="AJ84" s="838">
        <v>147</v>
      </c>
      <c r="AK84" s="728">
        <v>147</v>
      </c>
      <c r="AL84" s="727">
        <v>147</v>
      </c>
      <c r="AM84" s="728">
        <v>147</v>
      </c>
      <c r="AN84" s="727">
        <v>147</v>
      </c>
      <c r="AO84" s="728">
        <v>147</v>
      </c>
      <c r="AP84" s="727">
        <v>147</v>
      </c>
      <c r="AQ84" s="728">
        <v>147</v>
      </c>
      <c r="AR84" s="727">
        <v>147</v>
      </c>
      <c r="AS84" s="728">
        <v>147</v>
      </c>
      <c r="AT84" s="727">
        <v>147</v>
      </c>
      <c r="AU84" s="728">
        <v>147</v>
      </c>
      <c r="AV84" s="727">
        <v>147</v>
      </c>
      <c r="AW84" s="728">
        <v>147</v>
      </c>
      <c r="AX84" s="727">
        <v>147</v>
      </c>
      <c r="AY84" s="728">
        <v>147</v>
      </c>
      <c r="AZ84" s="727">
        <v>147</v>
      </c>
      <c r="BA84" s="728">
        <v>135</v>
      </c>
      <c r="BB84" s="727">
        <v>0</v>
      </c>
      <c r="BC84" s="728">
        <v>0</v>
      </c>
      <c r="BD84" s="727">
        <v>0</v>
      </c>
      <c r="BE84" s="728">
        <v>0</v>
      </c>
      <c r="BF84" s="727">
        <v>0</v>
      </c>
      <c r="BG84" s="728">
        <v>0</v>
      </c>
      <c r="BH84" s="729">
        <v>0</v>
      </c>
      <c r="BI84" s="692"/>
      <c r="BJ84" s="1096"/>
      <c r="BK84" s="692"/>
      <c r="BL84" s="1082"/>
      <c r="BM84" s="692"/>
      <c r="BN84" s="726">
        <v>172830</v>
      </c>
      <c r="BO84" s="838">
        <v>172830</v>
      </c>
      <c r="BP84" s="728">
        <v>172830</v>
      </c>
      <c r="BQ84" s="727">
        <v>172830</v>
      </c>
      <c r="BR84" s="728">
        <v>172830</v>
      </c>
      <c r="BS84" s="727">
        <v>172830</v>
      </c>
      <c r="BT84" s="728">
        <v>172830</v>
      </c>
      <c r="BU84" s="727">
        <v>172830</v>
      </c>
      <c r="BV84" s="728">
        <v>172830</v>
      </c>
      <c r="BW84" s="727">
        <v>172830</v>
      </c>
      <c r="BX84" s="728">
        <v>172830</v>
      </c>
      <c r="BY84" s="727">
        <v>172830</v>
      </c>
      <c r="BZ84" s="728">
        <v>172830</v>
      </c>
      <c r="CA84" s="727">
        <v>172830</v>
      </c>
      <c r="CB84" s="728">
        <v>172830</v>
      </c>
      <c r="CC84" s="727">
        <v>172830</v>
      </c>
      <c r="CD84" s="728">
        <v>172830</v>
      </c>
      <c r="CE84" s="727">
        <v>172830</v>
      </c>
      <c r="CF84" s="728">
        <v>166478</v>
      </c>
      <c r="CG84" s="727">
        <v>0</v>
      </c>
      <c r="CH84" s="728">
        <v>0</v>
      </c>
      <c r="CI84" s="727">
        <v>0</v>
      </c>
      <c r="CJ84" s="728">
        <v>0</v>
      </c>
      <c r="CK84" s="727">
        <v>0</v>
      </c>
      <c r="CL84" s="728">
        <v>0</v>
      </c>
      <c r="CM84" s="729">
        <v>0</v>
      </c>
      <c r="CN84" s="692"/>
      <c r="CO84" s="1084"/>
      <c r="CP84" s="692"/>
      <c r="CQ84" s="726">
        <v>90</v>
      </c>
      <c r="CR84" s="838">
        <v>90</v>
      </c>
      <c r="CS84" s="728">
        <v>90</v>
      </c>
      <c r="CT84" s="727">
        <v>90</v>
      </c>
      <c r="CU84" s="728">
        <v>90</v>
      </c>
      <c r="CV84" s="727">
        <v>90</v>
      </c>
      <c r="CW84" s="728">
        <v>90</v>
      </c>
      <c r="CX84" s="727">
        <v>90</v>
      </c>
      <c r="CY84" s="728">
        <v>90</v>
      </c>
      <c r="CZ84" s="727">
        <v>90</v>
      </c>
      <c r="DA84" s="728">
        <v>90</v>
      </c>
      <c r="DB84" s="727">
        <v>90</v>
      </c>
      <c r="DC84" s="728">
        <v>90</v>
      </c>
      <c r="DD84" s="727">
        <v>90</v>
      </c>
      <c r="DE84" s="728">
        <v>90</v>
      </c>
      <c r="DF84" s="727">
        <v>90</v>
      </c>
      <c r="DG84" s="728">
        <v>90</v>
      </c>
      <c r="DH84" s="727">
        <v>90</v>
      </c>
      <c r="DI84" s="728">
        <v>83</v>
      </c>
      <c r="DJ84" s="727">
        <v>0</v>
      </c>
      <c r="DK84" s="728">
        <v>0</v>
      </c>
      <c r="DL84" s="727">
        <v>0</v>
      </c>
      <c r="DM84" s="728">
        <v>0</v>
      </c>
      <c r="DN84" s="727">
        <v>0</v>
      </c>
      <c r="DO84" s="728">
        <v>0</v>
      </c>
      <c r="DP84" s="729">
        <v>0</v>
      </c>
      <c r="DQ84" s="692"/>
      <c r="DR84" s="1086"/>
      <c r="DS84" s="692"/>
      <c r="DT84" s="1088"/>
    </row>
    <row r="85" spans="2:124" outlineLevel="1">
      <c r="B85" s="730">
        <v>75</v>
      </c>
      <c r="C85" s="731" t="s">
        <v>116</v>
      </c>
      <c r="D85" s="732" t="s">
        <v>805</v>
      </c>
      <c r="F85" s="737">
        <v>0</v>
      </c>
      <c r="G85" s="839">
        <v>0</v>
      </c>
      <c r="H85" s="739">
        <v>0</v>
      </c>
      <c r="I85" s="738">
        <v>0</v>
      </c>
      <c r="J85" s="739">
        <v>0</v>
      </c>
      <c r="K85" s="738">
        <v>0</v>
      </c>
      <c r="L85" s="739">
        <v>0</v>
      </c>
      <c r="M85" s="738">
        <v>0</v>
      </c>
      <c r="N85" s="739">
        <v>0</v>
      </c>
      <c r="O85" s="738">
        <v>0</v>
      </c>
      <c r="P85" s="739">
        <v>0</v>
      </c>
      <c r="Q85" s="738">
        <v>0</v>
      </c>
      <c r="R85" s="739">
        <v>0</v>
      </c>
      <c r="S85" s="738">
        <v>0</v>
      </c>
      <c r="T85" s="739">
        <v>0</v>
      </c>
      <c r="U85" s="738">
        <v>0</v>
      </c>
      <c r="V85" s="739">
        <v>0</v>
      </c>
      <c r="W85" s="738">
        <v>0</v>
      </c>
      <c r="X85" s="739">
        <v>0</v>
      </c>
      <c r="Y85" s="738">
        <v>0</v>
      </c>
      <c r="Z85" s="739">
        <v>0</v>
      </c>
      <c r="AA85" s="738">
        <v>0</v>
      </c>
      <c r="AB85" s="739">
        <v>0</v>
      </c>
      <c r="AC85" s="738">
        <v>0</v>
      </c>
      <c r="AD85" s="739">
        <v>0</v>
      </c>
      <c r="AE85" s="740">
        <v>0</v>
      </c>
      <c r="AF85" s="692"/>
      <c r="AG85" s="1094"/>
      <c r="AH85" s="692"/>
      <c r="AI85" s="737">
        <v>0</v>
      </c>
      <c r="AJ85" s="839">
        <v>0</v>
      </c>
      <c r="AK85" s="739">
        <v>0</v>
      </c>
      <c r="AL85" s="738">
        <v>0</v>
      </c>
      <c r="AM85" s="739">
        <v>0</v>
      </c>
      <c r="AN85" s="738">
        <v>0</v>
      </c>
      <c r="AO85" s="739">
        <v>0</v>
      </c>
      <c r="AP85" s="738">
        <v>0</v>
      </c>
      <c r="AQ85" s="739">
        <v>0</v>
      </c>
      <c r="AR85" s="738">
        <v>0</v>
      </c>
      <c r="AS85" s="739">
        <v>0</v>
      </c>
      <c r="AT85" s="738">
        <v>0</v>
      </c>
      <c r="AU85" s="739">
        <v>0</v>
      </c>
      <c r="AV85" s="738">
        <v>0</v>
      </c>
      <c r="AW85" s="739">
        <v>0</v>
      </c>
      <c r="AX85" s="738">
        <v>0</v>
      </c>
      <c r="AY85" s="739">
        <v>0</v>
      </c>
      <c r="AZ85" s="738">
        <v>0</v>
      </c>
      <c r="BA85" s="739">
        <v>0</v>
      </c>
      <c r="BB85" s="738">
        <v>0</v>
      </c>
      <c r="BC85" s="739">
        <v>0</v>
      </c>
      <c r="BD85" s="738">
        <v>0</v>
      </c>
      <c r="BE85" s="739">
        <v>0</v>
      </c>
      <c r="BF85" s="738">
        <v>0</v>
      </c>
      <c r="BG85" s="739">
        <v>0</v>
      </c>
      <c r="BH85" s="740">
        <v>0</v>
      </c>
      <c r="BI85" s="692"/>
      <c r="BJ85" s="1096"/>
      <c r="BK85" s="692"/>
      <c r="BL85" s="1082"/>
      <c r="BM85" s="692"/>
      <c r="BN85" s="737">
        <v>0</v>
      </c>
      <c r="BO85" s="839">
        <v>0</v>
      </c>
      <c r="BP85" s="739">
        <v>0</v>
      </c>
      <c r="BQ85" s="738">
        <v>0</v>
      </c>
      <c r="BR85" s="739">
        <v>0</v>
      </c>
      <c r="BS85" s="738">
        <v>0</v>
      </c>
      <c r="BT85" s="739">
        <v>0</v>
      </c>
      <c r="BU85" s="738">
        <v>0</v>
      </c>
      <c r="BV85" s="739">
        <v>0</v>
      </c>
      <c r="BW85" s="738">
        <v>0</v>
      </c>
      <c r="BX85" s="739">
        <v>0</v>
      </c>
      <c r="BY85" s="738">
        <v>0</v>
      </c>
      <c r="BZ85" s="739">
        <v>0</v>
      </c>
      <c r="CA85" s="738">
        <v>0</v>
      </c>
      <c r="CB85" s="739">
        <v>0</v>
      </c>
      <c r="CC85" s="738">
        <v>0</v>
      </c>
      <c r="CD85" s="739">
        <v>0</v>
      </c>
      <c r="CE85" s="738">
        <v>0</v>
      </c>
      <c r="CF85" s="739">
        <v>0</v>
      </c>
      <c r="CG85" s="738">
        <v>0</v>
      </c>
      <c r="CH85" s="739">
        <v>0</v>
      </c>
      <c r="CI85" s="738">
        <v>0</v>
      </c>
      <c r="CJ85" s="739">
        <v>0</v>
      </c>
      <c r="CK85" s="738">
        <v>0</v>
      </c>
      <c r="CL85" s="739">
        <v>0</v>
      </c>
      <c r="CM85" s="740">
        <v>0</v>
      </c>
      <c r="CN85" s="692"/>
      <c r="CO85" s="1084"/>
      <c r="CP85" s="692"/>
      <c r="CQ85" s="737">
        <v>0</v>
      </c>
      <c r="CR85" s="839">
        <v>0</v>
      </c>
      <c r="CS85" s="739">
        <v>0</v>
      </c>
      <c r="CT85" s="738">
        <v>0</v>
      </c>
      <c r="CU85" s="739">
        <v>0</v>
      </c>
      <c r="CV85" s="738">
        <v>0</v>
      </c>
      <c r="CW85" s="739">
        <v>0</v>
      </c>
      <c r="CX85" s="738">
        <v>0</v>
      </c>
      <c r="CY85" s="739">
        <v>0</v>
      </c>
      <c r="CZ85" s="738">
        <v>0</v>
      </c>
      <c r="DA85" s="739">
        <v>0</v>
      </c>
      <c r="DB85" s="738">
        <v>0</v>
      </c>
      <c r="DC85" s="739">
        <v>0</v>
      </c>
      <c r="DD85" s="738">
        <v>0</v>
      </c>
      <c r="DE85" s="739">
        <v>0</v>
      </c>
      <c r="DF85" s="738">
        <v>0</v>
      </c>
      <c r="DG85" s="739">
        <v>0</v>
      </c>
      <c r="DH85" s="738">
        <v>0</v>
      </c>
      <c r="DI85" s="739">
        <v>0</v>
      </c>
      <c r="DJ85" s="738">
        <v>0</v>
      </c>
      <c r="DK85" s="739">
        <v>0</v>
      </c>
      <c r="DL85" s="738">
        <v>0</v>
      </c>
      <c r="DM85" s="739">
        <v>0</v>
      </c>
      <c r="DN85" s="738">
        <v>0</v>
      </c>
      <c r="DO85" s="739">
        <v>0</v>
      </c>
      <c r="DP85" s="740">
        <v>0</v>
      </c>
      <c r="DQ85" s="692"/>
      <c r="DR85" s="1086"/>
      <c r="DS85" s="692"/>
      <c r="DT85" s="1088"/>
    </row>
    <row r="86" spans="2:124" outlineLevel="1">
      <c r="B86" s="723">
        <v>76</v>
      </c>
      <c r="C86" s="724" t="s">
        <v>117</v>
      </c>
      <c r="D86" s="725" t="s">
        <v>805</v>
      </c>
      <c r="F86" s="726">
        <v>0</v>
      </c>
      <c r="G86" s="838">
        <v>0</v>
      </c>
      <c r="H86" s="728">
        <v>0</v>
      </c>
      <c r="I86" s="727">
        <v>0</v>
      </c>
      <c r="J86" s="728">
        <v>0</v>
      </c>
      <c r="K86" s="727">
        <v>0</v>
      </c>
      <c r="L86" s="728">
        <v>0</v>
      </c>
      <c r="M86" s="727">
        <v>0</v>
      </c>
      <c r="N86" s="728">
        <v>0</v>
      </c>
      <c r="O86" s="727">
        <v>0</v>
      </c>
      <c r="P86" s="728">
        <v>0</v>
      </c>
      <c r="Q86" s="727">
        <v>0</v>
      </c>
      <c r="R86" s="728">
        <v>0</v>
      </c>
      <c r="S86" s="727">
        <v>0</v>
      </c>
      <c r="T86" s="728">
        <v>0</v>
      </c>
      <c r="U86" s="727">
        <v>0</v>
      </c>
      <c r="V86" s="728">
        <v>0</v>
      </c>
      <c r="W86" s="727">
        <v>0</v>
      </c>
      <c r="X86" s="728">
        <v>0</v>
      </c>
      <c r="Y86" s="727">
        <v>0</v>
      </c>
      <c r="Z86" s="728">
        <v>0</v>
      </c>
      <c r="AA86" s="727">
        <v>0</v>
      </c>
      <c r="AB86" s="728">
        <v>0</v>
      </c>
      <c r="AC86" s="727">
        <v>0</v>
      </c>
      <c r="AD86" s="728">
        <v>0</v>
      </c>
      <c r="AE86" s="729">
        <v>0</v>
      </c>
      <c r="AF86" s="692"/>
      <c r="AG86" s="1094"/>
      <c r="AH86" s="692"/>
      <c r="AI86" s="726">
        <v>0</v>
      </c>
      <c r="AJ86" s="838">
        <v>0</v>
      </c>
      <c r="AK86" s="728">
        <v>0</v>
      </c>
      <c r="AL86" s="727">
        <v>0</v>
      </c>
      <c r="AM86" s="728">
        <v>0</v>
      </c>
      <c r="AN86" s="727">
        <v>0</v>
      </c>
      <c r="AO86" s="728">
        <v>0</v>
      </c>
      <c r="AP86" s="727">
        <v>0</v>
      </c>
      <c r="AQ86" s="728">
        <v>0</v>
      </c>
      <c r="AR86" s="727">
        <v>0</v>
      </c>
      <c r="AS86" s="728">
        <v>0</v>
      </c>
      <c r="AT86" s="727">
        <v>0</v>
      </c>
      <c r="AU86" s="728">
        <v>0</v>
      </c>
      <c r="AV86" s="727">
        <v>0</v>
      </c>
      <c r="AW86" s="728">
        <v>0</v>
      </c>
      <c r="AX86" s="727">
        <v>0</v>
      </c>
      <c r="AY86" s="728">
        <v>0</v>
      </c>
      <c r="AZ86" s="727">
        <v>0</v>
      </c>
      <c r="BA86" s="728">
        <v>0</v>
      </c>
      <c r="BB86" s="727">
        <v>0</v>
      </c>
      <c r="BC86" s="728">
        <v>0</v>
      </c>
      <c r="BD86" s="727">
        <v>0</v>
      </c>
      <c r="BE86" s="728">
        <v>0</v>
      </c>
      <c r="BF86" s="727">
        <v>0</v>
      </c>
      <c r="BG86" s="728">
        <v>0</v>
      </c>
      <c r="BH86" s="729">
        <v>0</v>
      </c>
      <c r="BI86" s="692"/>
      <c r="BJ86" s="1096"/>
      <c r="BK86" s="692"/>
      <c r="BL86" s="1082"/>
      <c r="BM86" s="692"/>
      <c r="BN86" s="726">
        <v>0</v>
      </c>
      <c r="BO86" s="838">
        <v>0</v>
      </c>
      <c r="BP86" s="728">
        <v>0</v>
      </c>
      <c r="BQ86" s="727">
        <v>0</v>
      </c>
      <c r="BR86" s="728">
        <v>0</v>
      </c>
      <c r="BS86" s="727">
        <v>0</v>
      </c>
      <c r="BT86" s="728">
        <v>0</v>
      </c>
      <c r="BU86" s="727">
        <v>0</v>
      </c>
      <c r="BV86" s="728">
        <v>0</v>
      </c>
      <c r="BW86" s="727">
        <v>0</v>
      </c>
      <c r="BX86" s="728">
        <v>0</v>
      </c>
      <c r="BY86" s="727">
        <v>0</v>
      </c>
      <c r="BZ86" s="728">
        <v>0</v>
      </c>
      <c r="CA86" s="727">
        <v>0</v>
      </c>
      <c r="CB86" s="728">
        <v>0</v>
      </c>
      <c r="CC86" s="727">
        <v>0</v>
      </c>
      <c r="CD86" s="728">
        <v>0</v>
      </c>
      <c r="CE86" s="727">
        <v>0</v>
      </c>
      <c r="CF86" s="728">
        <v>0</v>
      </c>
      <c r="CG86" s="727">
        <v>0</v>
      </c>
      <c r="CH86" s="728">
        <v>0</v>
      </c>
      <c r="CI86" s="727">
        <v>0</v>
      </c>
      <c r="CJ86" s="728">
        <v>0</v>
      </c>
      <c r="CK86" s="727">
        <v>0</v>
      </c>
      <c r="CL86" s="728">
        <v>0</v>
      </c>
      <c r="CM86" s="729">
        <v>0</v>
      </c>
      <c r="CN86" s="692"/>
      <c r="CO86" s="1084"/>
      <c r="CP86" s="692"/>
      <c r="CQ86" s="726">
        <v>0</v>
      </c>
      <c r="CR86" s="838">
        <v>0</v>
      </c>
      <c r="CS86" s="728">
        <v>0</v>
      </c>
      <c r="CT86" s="727">
        <v>0</v>
      </c>
      <c r="CU86" s="728">
        <v>0</v>
      </c>
      <c r="CV86" s="727">
        <v>0</v>
      </c>
      <c r="CW86" s="728">
        <v>0</v>
      </c>
      <c r="CX86" s="727">
        <v>0</v>
      </c>
      <c r="CY86" s="728">
        <v>0</v>
      </c>
      <c r="CZ86" s="727">
        <v>0</v>
      </c>
      <c r="DA86" s="728">
        <v>0</v>
      </c>
      <c r="DB86" s="727">
        <v>0</v>
      </c>
      <c r="DC86" s="728">
        <v>0</v>
      </c>
      <c r="DD86" s="727">
        <v>0</v>
      </c>
      <c r="DE86" s="728">
        <v>0</v>
      </c>
      <c r="DF86" s="727">
        <v>0</v>
      </c>
      <c r="DG86" s="728">
        <v>0</v>
      </c>
      <c r="DH86" s="727">
        <v>0</v>
      </c>
      <c r="DI86" s="728">
        <v>0</v>
      </c>
      <c r="DJ86" s="727">
        <v>0</v>
      </c>
      <c r="DK86" s="728">
        <v>0</v>
      </c>
      <c r="DL86" s="727">
        <v>0</v>
      </c>
      <c r="DM86" s="728">
        <v>0</v>
      </c>
      <c r="DN86" s="727">
        <v>0</v>
      </c>
      <c r="DO86" s="728">
        <v>0</v>
      </c>
      <c r="DP86" s="729">
        <v>0</v>
      </c>
      <c r="DQ86" s="692"/>
      <c r="DR86" s="1086"/>
      <c r="DS86" s="692"/>
      <c r="DT86" s="1088"/>
    </row>
    <row r="87" spans="2:124" outlineLevel="1">
      <c r="B87" s="730">
        <v>77</v>
      </c>
      <c r="C87" s="731" t="s">
        <v>118</v>
      </c>
      <c r="D87" s="732" t="s">
        <v>805</v>
      </c>
      <c r="F87" s="737">
        <v>88551</v>
      </c>
      <c r="G87" s="839">
        <v>88551</v>
      </c>
      <c r="H87" s="739">
        <v>88551</v>
      </c>
      <c r="I87" s="738">
        <v>88551</v>
      </c>
      <c r="J87" s="739">
        <v>88551</v>
      </c>
      <c r="K87" s="738">
        <v>88551</v>
      </c>
      <c r="L87" s="739">
        <v>88551</v>
      </c>
      <c r="M87" s="738">
        <v>88551</v>
      </c>
      <c r="N87" s="739">
        <v>88551</v>
      </c>
      <c r="O87" s="738">
        <v>88551</v>
      </c>
      <c r="P87" s="739">
        <v>88551</v>
      </c>
      <c r="Q87" s="738">
        <v>88551</v>
      </c>
      <c r="R87" s="739">
        <v>88551</v>
      </c>
      <c r="S87" s="738">
        <v>61986</v>
      </c>
      <c r="T87" s="739">
        <v>0</v>
      </c>
      <c r="U87" s="738">
        <v>0</v>
      </c>
      <c r="V87" s="739">
        <v>0</v>
      </c>
      <c r="W87" s="738">
        <v>0</v>
      </c>
      <c r="X87" s="739">
        <v>0</v>
      </c>
      <c r="Y87" s="738">
        <v>0</v>
      </c>
      <c r="Z87" s="739">
        <v>0</v>
      </c>
      <c r="AA87" s="738">
        <v>0</v>
      </c>
      <c r="AB87" s="739">
        <v>0</v>
      </c>
      <c r="AC87" s="738">
        <v>0</v>
      </c>
      <c r="AD87" s="739">
        <v>0</v>
      </c>
      <c r="AE87" s="740">
        <v>0</v>
      </c>
      <c r="AF87" s="692"/>
      <c r="AG87" s="1094"/>
      <c r="AH87" s="692"/>
      <c r="AI87" s="737">
        <v>19</v>
      </c>
      <c r="AJ87" s="839">
        <v>19</v>
      </c>
      <c r="AK87" s="739">
        <v>19</v>
      </c>
      <c r="AL87" s="738">
        <v>19</v>
      </c>
      <c r="AM87" s="739">
        <v>19</v>
      </c>
      <c r="AN87" s="738">
        <v>19</v>
      </c>
      <c r="AO87" s="739">
        <v>19</v>
      </c>
      <c r="AP87" s="738">
        <v>19</v>
      </c>
      <c r="AQ87" s="739">
        <v>19</v>
      </c>
      <c r="AR87" s="738">
        <v>19</v>
      </c>
      <c r="AS87" s="739">
        <v>19</v>
      </c>
      <c r="AT87" s="738">
        <v>19</v>
      </c>
      <c r="AU87" s="739">
        <v>19</v>
      </c>
      <c r="AV87" s="738">
        <v>13</v>
      </c>
      <c r="AW87" s="739">
        <v>0</v>
      </c>
      <c r="AX87" s="738">
        <v>0</v>
      </c>
      <c r="AY87" s="739">
        <v>0</v>
      </c>
      <c r="AZ87" s="738">
        <v>0</v>
      </c>
      <c r="BA87" s="739">
        <v>0</v>
      </c>
      <c r="BB87" s="738">
        <v>0</v>
      </c>
      <c r="BC87" s="739">
        <v>0</v>
      </c>
      <c r="BD87" s="738">
        <v>0</v>
      </c>
      <c r="BE87" s="739">
        <v>0</v>
      </c>
      <c r="BF87" s="738">
        <v>0</v>
      </c>
      <c r="BG87" s="739">
        <v>0</v>
      </c>
      <c r="BH87" s="740">
        <v>0</v>
      </c>
      <c r="BI87" s="692"/>
      <c r="BJ87" s="1096"/>
      <c r="BK87" s="692"/>
      <c r="BL87" s="1082"/>
      <c r="BM87" s="692"/>
      <c r="BN87" s="737">
        <v>76159</v>
      </c>
      <c r="BO87" s="839">
        <v>76159</v>
      </c>
      <c r="BP87" s="739">
        <v>76159</v>
      </c>
      <c r="BQ87" s="738">
        <v>76159</v>
      </c>
      <c r="BR87" s="739">
        <v>76159</v>
      </c>
      <c r="BS87" s="738">
        <v>76159</v>
      </c>
      <c r="BT87" s="739">
        <v>76159</v>
      </c>
      <c r="BU87" s="738">
        <v>76159</v>
      </c>
      <c r="BV87" s="739">
        <v>76159</v>
      </c>
      <c r="BW87" s="738">
        <v>76159</v>
      </c>
      <c r="BX87" s="739">
        <v>76159</v>
      </c>
      <c r="BY87" s="738">
        <v>76159</v>
      </c>
      <c r="BZ87" s="739">
        <v>76159</v>
      </c>
      <c r="CA87" s="738">
        <v>53311</v>
      </c>
      <c r="CB87" s="739">
        <v>0</v>
      </c>
      <c r="CC87" s="738">
        <v>0</v>
      </c>
      <c r="CD87" s="739">
        <v>0</v>
      </c>
      <c r="CE87" s="738">
        <v>0</v>
      </c>
      <c r="CF87" s="739">
        <v>0</v>
      </c>
      <c r="CG87" s="738">
        <v>0</v>
      </c>
      <c r="CH87" s="739">
        <v>0</v>
      </c>
      <c r="CI87" s="738">
        <v>0</v>
      </c>
      <c r="CJ87" s="739">
        <v>0</v>
      </c>
      <c r="CK87" s="738">
        <v>0</v>
      </c>
      <c r="CL87" s="739">
        <v>0</v>
      </c>
      <c r="CM87" s="740">
        <v>0</v>
      </c>
      <c r="CN87" s="692"/>
      <c r="CO87" s="1084"/>
      <c r="CP87" s="692"/>
      <c r="CQ87" s="737">
        <v>16</v>
      </c>
      <c r="CR87" s="839">
        <v>16</v>
      </c>
      <c r="CS87" s="739">
        <v>16</v>
      </c>
      <c r="CT87" s="738">
        <v>16</v>
      </c>
      <c r="CU87" s="739">
        <v>16</v>
      </c>
      <c r="CV87" s="738">
        <v>16</v>
      </c>
      <c r="CW87" s="739">
        <v>16</v>
      </c>
      <c r="CX87" s="738">
        <v>16</v>
      </c>
      <c r="CY87" s="739">
        <v>16</v>
      </c>
      <c r="CZ87" s="738">
        <v>16</v>
      </c>
      <c r="DA87" s="739">
        <v>16</v>
      </c>
      <c r="DB87" s="738">
        <v>16</v>
      </c>
      <c r="DC87" s="739">
        <v>16</v>
      </c>
      <c r="DD87" s="738">
        <v>11</v>
      </c>
      <c r="DE87" s="739">
        <v>0</v>
      </c>
      <c r="DF87" s="738">
        <v>0</v>
      </c>
      <c r="DG87" s="739">
        <v>0</v>
      </c>
      <c r="DH87" s="738">
        <v>0</v>
      </c>
      <c r="DI87" s="739">
        <v>0</v>
      </c>
      <c r="DJ87" s="738">
        <v>0</v>
      </c>
      <c r="DK87" s="739">
        <v>0</v>
      </c>
      <c r="DL87" s="738">
        <v>0</v>
      </c>
      <c r="DM87" s="739">
        <v>0</v>
      </c>
      <c r="DN87" s="738">
        <v>0</v>
      </c>
      <c r="DO87" s="739">
        <v>0</v>
      </c>
      <c r="DP87" s="740">
        <v>0</v>
      </c>
      <c r="DQ87" s="692"/>
      <c r="DR87" s="1086"/>
      <c r="DS87" s="692"/>
      <c r="DT87" s="1088"/>
    </row>
    <row r="88" spans="2:124" outlineLevel="1">
      <c r="B88" s="723">
        <v>78</v>
      </c>
      <c r="C88" s="741" t="s">
        <v>119</v>
      </c>
      <c r="D88" s="725" t="s">
        <v>805</v>
      </c>
      <c r="F88" s="726">
        <v>4691579</v>
      </c>
      <c r="G88" s="838">
        <v>4514678</v>
      </c>
      <c r="H88" s="728">
        <v>4480542</v>
      </c>
      <c r="I88" s="727">
        <v>4480542</v>
      </c>
      <c r="J88" s="728">
        <v>4480542</v>
      </c>
      <c r="K88" s="727">
        <v>4480542</v>
      </c>
      <c r="L88" s="728">
        <v>4235245</v>
      </c>
      <c r="M88" s="727">
        <v>4235245</v>
      </c>
      <c r="N88" s="728">
        <v>4216808</v>
      </c>
      <c r="O88" s="727">
        <v>3441181</v>
      </c>
      <c r="P88" s="728">
        <v>1234272</v>
      </c>
      <c r="Q88" s="727">
        <v>1083574</v>
      </c>
      <c r="R88" s="728">
        <v>795931</v>
      </c>
      <c r="S88" s="727">
        <v>795931</v>
      </c>
      <c r="T88" s="728">
        <v>795931</v>
      </c>
      <c r="U88" s="727">
        <v>525806</v>
      </c>
      <c r="V88" s="728">
        <v>2631</v>
      </c>
      <c r="W88" s="727">
        <v>2631</v>
      </c>
      <c r="X88" s="728">
        <v>2631</v>
      </c>
      <c r="Y88" s="727">
        <v>2631</v>
      </c>
      <c r="Z88" s="728">
        <v>0</v>
      </c>
      <c r="AA88" s="727">
        <v>0</v>
      </c>
      <c r="AB88" s="728">
        <v>0</v>
      </c>
      <c r="AC88" s="727">
        <v>0</v>
      </c>
      <c r="AD88" s="728">
        <v>0</v>
      </c>
      <c r="AE88" s="729">
        <v>0</v>
      </c>
      <c r="AF88" s="692"/>
      <c r="AG88" s="1094"/>
      <c r="AH88" s="692"/>
      <c r="AI88" s="726">
        <v>730</v>
      </c>
      <c r="AJ88" s="838">
        <v>675</v>
      </c>
      <c r="AK88" s="728">
        <v>664</v>
      </c>
      <c r="AL88" s="727">
        <v>664</v>
      </c>
      <c r="AM88" s="728">
        <v>664</v>
      </c>
      <c r="AN88" s="727">
        <v>664</v>
      </c>
      <c r="AO88" s="728">
        <v>626</v>
      </c>
      <c r="AP88" s="727">
        <v>626</v>
      </c>
      <c r="AQ88" s="728">
        <v>621</v>
      </c>
      <c r="AR88" s="727">
        <v>503</v>
      </c>
      <c r="AS88" s="728">
        <v>137</v>
      </c>
      <c r="AT88" s="727">
        <v>96</v>
      </c>
      <c r="AU88" s="728">
        <v>66</v>
      </c>
      <c r="AV88" s="727">
        <v>66</v>
      </c>
      <c r="AW88" s="728">
        <v>66</v>
      </c>
      <c r="AX88" s="727">
        <v>43</v>
      </c>
      <c r="AY88" s="728">
        <v>5</v>
      </c>
      <c r="AZ88" s="727">
        <v>5</v>
      </c>
      <c r="BA88" s="728">
        <v>5</v>
      </c>
      <c r="BB88" s="727">
        <v>5</v>
      </c>
      <c r="BC88" s="728">
        <v>0</v>
      </c>
      <c r="BD88" s="727">
        <v>0</v>
      </c>
      <c r="BE88" s="728">
        <v>0</v>
      </c>
      <c r="BF88" s="727">
        <v>0</v>
      </c>
      <c r="BG88" s="728">
        <v>0</v>
      </c>
      <c r="BH88" s="729">
        <v>0</v>
      </c>
      <c r="BI88" s="692"/>
      <c r="BJ88" s="1096"/>
      <c r="BK88" s="692"/>
      <c r="BL88" s="1082"/>
      <c r="BM88" s="692"/>
      <c r="BN88" s="726">
        <v>3004373</v>
      </c>
      <c r="BO88" s="838">
        <v>2867197</v>
      </c>
      <c r="BP88" s="728">
        <v>2840727</v>
      </c>
      <c r="BQ88" s="727">
        <v>2840727</v>
      </c>
      <c r="BR88" s="728">
        <v>2840727</v>
      </c>
      <c r="BS88" s="727">
        <v>2840727</v>
      </c>
      <c r="BT88" s="728">
        <v>2695898</v>
      </c>
      <c r="BU88" s="727">
        <v>2695898</v>
      </c>
      <c r="BV88" s="728">
        <v>2681930</v>
      </c>
      <c r="BW88" s="727">
        <v>2223924</v>
      </c>
      <c r="BX88" s="728">
        <v>853115</v>
      </c>
      <c r="BY88" s="727">
        <v>740441</v>
      </c>
      <c r="BZ88" s="728">
        <v>517391</v>
      </c>
      <c r="CA88" s="727">
        <v>517391</v>
      </c>
      <c r="CB88" s="728">
        <v>517391</v>
      </c>
      <c r="CC88" s="727">
        <v>342200</v>
      </c>
      <c r="CD88" s="728">
        <v>1553</v>
      </c>
      <c r="CE88" s="727">
        <v>1553</v>
      </c>
      <c r="CF88" s="728">
        <v>1553</v>
      </c>
      <c r="CG88" s="727">
        <v>1553</v>
      </c>
      <c r="CH88" s="728">
        <v>0</v>
      </c>
      <c r="CI88" s="727">
        <v>0</v>
      </c>
      <c r="CJ88" s="728">
        <v>0</v>
      </c>
      <c r="CK88" s="727">
        <v>0</v>
      </c>
      <c r="CL88" s="728">
        <v>0</v>
      </c>
      <c r="CM88" s="729">
        <v>0</v>
      </c>
      <c r="CN88" s="692"/>
      <c r="CO88" s="1084"/>
      <c r="CP88" s="692"/>
      <c r="CQ88" s="726">
        <v>475</v>
      </c>
      <c r="CR88" s="838">
        <v>432</v>
      </c>
      <c r="CS88" s="728">
        <v>424</v>
      </c>
      <c r="CT88" s="727">
        <v>424</v>
      </c>
      <c r="CU88" s="728">
        <v>424</v>
      </c>
      <c r="CV88" s="727">
        <v>424</v>
      </c>
      <c r="CW88" s="728">
        <v>402</v>
      </c>
      <c r="CX88" s="727">
        <v>402</v>
      </c>
      <c r="CY88" s="728">
        <v>398</v>
      </c>
      <c r="CZ88" s="727">
        <v>328</v>
      </c>
      <c r="DA88" s="728">
        <v>98</v>
      </c>
      <c r="DB88" s="727">
        <v>67</v>
      </c>
      <c r="DC88" s="728">
        <v>44</v>
      </c>
      <c r="DD88" s="727">
        <v>44</v>
      </c>
      <c r="DE88" s="728">
        <v>44</v>
      </c>
      <c r="DF88" s="727">
        <v>28</v>
      </c>
      <c r="DG88" s="728">
        <v>3</v>
      </c>
      <c r="DH88" s="727">
        <v>3</v>
      </c>
      <c r="DI88" s="728">
        <v>3</v>
      </c>
      <c r="DJ88" s="727">
        <v>3</v>
      </c>
      <c r="DK88" s="728">
        <v>0</v>
      </c>
      <c r="DL88" s="727">
        <v>0</v>
      </c>
      <c r="DM88" s="728">
        <v>0</v>
      </c>
      <c r="DN88" s="727">
        <v>0</v>
      </c>
      <c r="DO88" s="728">
        <v>0</v>
      </c>
      <c r="DP88" s="729">
        <v>0</v>
      </c>
      <c r="DQ88" s="692"/>
      <c r="DR88" s="1086"/>
      <c r="DS88" s="692"/>
      <c r="DT88" s="1088"/>
    </row>
    <row r="89" spans="2:124" outlineLevel="1">
      <c r="B89" s="730">
        <v>79</v>
      </c>
      <c r="C89" s="742" t="s">
        <v>120</v>
      </c>
      <c r="D89" s="732" t="s">
        <v>805</v>
      </c>
      <c r="F89" s="737">
        <v>0</v>
      </c>
      <c r="G89" s="839">
        <v>0</v>
      </c>
      <c r="H89" s="739">
        <v>0</v>
      </c>
      <c r="I89" s="738">
        <v>0</v>
      </c>
      <c r="J89" s="739">
        <v>0</v>
      </c>
      <c r="K89" s="738">
        <v>0</v>
      </c>
      <c r="L89" s="739">
        <v>0</v>
      </c>
      <c r="M89" s="738">
        <v>0</v>
      </c>
      <c r="N89" s="739">
        <v>0</v>
      </c>
      <c r="O89" s="738">
        <v>0</v>
      </c>
      <c r="P89" s="739">
        <v>0</v>
      </c>
      <c r="Q89" s="738">
        <v>0</v>
      </c>
      <c r="R89" s="739">
        <v>0</v>
      </c>
      <c r="S89" s="738">
        <v>0</v>
      </c>
      <c r="T89" s="739">
        <v>0</v>
      </c>
      <c r="U89" s="738">
        <v>0</v>
      </c>
      <c r="V89" s="739">
        <v>0</v>
      </c>
      <c r="W89" s="738">
        <v>0</v>
      </c>
      <c r="X89" s="739">
        <v>0</v>
      </c>
      <c r="Y89" s="738">
        <v>0</v>
      </c>
      <c r="Z89" s="739">
        <v>0</v>
      </c>
      <c r="AA89" s="738">
        <v>0</v>
      </c>
      <c r="AB89" s="739">
        <v>0</v>
      </c>
      <c r="AC89" s="738">
        <v>0</v>
      </c>
      <c r="AD89" s="739">
        <v>0</v>
      </c>
      <c r="AE89" s="740">
        <v>0</v>
      </c>
      <c r="AF89" s="692"/>
      <c r="AG89" s="1094"/>
      <c r="AH89" s="692"/>
      <c r="AI89" s="737">
        <v>0</v>
      </c>
      <c r="AJ89" s="839">
        <v>0</v>
      </c>
      <c r="AK89" s="739">
        <v>0</v>
      </c>
      <c r="AL89" s="738">
        <v>0</v>
      </c>
      <c r="AM89" s="739">
        <v>0</v>
      </c>
      <c r="AN89" s="738">
        <v>0</v>
      </c>
      <c r="AO89" s="739">
        <v>0</v>
      </c>
      <c r="AP89" s="738">
        <v>0</v>
      </c>
      <c r="AQ89" s="739">
        <v>0</v>
      </c>
      <c r="AR89" s="738">
        <v>0</v>
      </c>
      <c r="AS89" s="739">
        <v>0</v>
      </c>
      <c r="AT89" s="738">
        <v>0</v>
      </c>
      <c r="AU89" s="739">
        <v>0</v>
      </c>
      <c r="AV89" s="738">
        <v>0</v>
      </c>
      <c r="AW89" s="739">
        <v>0</v>
      </c>
      <c r="AX89" s="738">
        <v>0</v>
      </c>
      <c r="AY89" s="739">
        <v>0</v>
      </c>
      <c r="AZ89" s="738">
        <v>0</v>
      </c>
      <c r="BA89" s="739">
        <v>0</v>
      </c>
      <c r="BB89" s="738">
        <v>0</v>
      </c>
      <c r="BC89" s="739">
        <v>0</v>
      </c>
      <c r="BD89" s="738">
        <v>0</v>
      </c>
      <c r="BE89" s="739">
        <v>0</v>
      </c>
      <c r="BF89" s="738">
        <v>0</v>
      </c>
      <c r="BG89" s="739">
        <v>0</v>
      </c>
      <c r="BH89" s="740">
        <v>0</v>
      </c>
      <c r="BI89" s="692"/>
      <c r="BJ89" s="1096"/>
      <c r="BK89" s="692"/>
      <c r="BL89" s="1082"/>
      <c r="BM89" s="692"/>
      <c r="BN89" s="737">
        <v>0</v>
      </c>
      <c r="BO89" s="839">
        <v>0</v>
      </c>
      <c r="BP89" s="739">
        <v>0</v>
      </c>
      <c r="BQ89" s="738">
        <v>0</v>
      </c>
      <c r="BR89" s="739">
        <v>0</v>
      </c>
      <c r="BS89" s="738">
        <v>0</v>
      </c>
      <c r="BT89" s="739">
        <v>0</v>
      </c>
      <c r="BU89" s="738">
        <v>0</v>
      </c>
      <c r="BV89" s="739">
        <v>0</v>
      </c>
      <c r="BW89" s="738">
        <v>0</v>
      </c>
      <c r="BX89" s="739">
        <v>0</v>
      </c>
      <c r="BY89" s="738">
        <v>0</v>
      </c>
      <c r="BZ89" s="739">
        <v>0</v>
      </c>
      <c r="CA89" s="738">
        <v>0</v>
      </c>
      <c r="CB89" s="739">
        <v>0</v>
      </c>
      <c r="CC89" s="738">
        <v>0</v>
      </c>
      <c r="CD89" s="739">
        <v>0</v>
      </c>
      <c r="CE89" s="738">
        <v>0</v>
      </c>
      <c r="CF89" s="739">
        <v>0</v>
      </c>
      <c r="CG89" s="738">
        <v>0</v>
      </c>
      <c r="CH89" s="739">
        <v>0</v>
      </c>
      <c r="CI89" s="738">
        <v>0</v>
      </c>
      <c r="CJ89" s="739">
        <v>0</v>
      </c>
      <c r="CK89" s="738">
        <v>0</v>
      </c>
      <c r="CL89" s="739">
        <v>0</v>
      </c>
      <c r="CM89" s="740">
        <v>0</v>
      </c>
      <c r="CN89" s="692"/>
      <c r="CO89" s="1084"/>
      <c r="CP89" s="692"/>
      <c r="CQ89" s="737">
        <v>0</v>
      </c>
      <c r="CR89" s="839">
        <v>0</v>
      </c>
      <c r="CS89" s="739">
        <v>0</v>
      </c>
      <c r="CT89" s="738">
        <v>0</v>
      </c>
      <c r="CU89" s="739">
        <v>0</v>
      </c>
      <c r="CV89" s="738">
        <v>0</v>
      </c>
      <c r="CW89" s="739">
        <v>0</v>
      </c>
      <c r="CX89" s="738">
        <v>0</v>
      </c>
      <c r="CY89" s="739">
        <v>0</v>
      </c>
      <c r="CZ89" s="738">
        <v>0</v>
      </c>
      <c r="DA89" s="739">
        <v>0</v>
      </c>
      <c r="DB89" s="738">
        <v>0</v>
      </c>
      <c r="DC89" s="739">
        <v>0</v>
      </c>
      <c r="DD89" s="738">
        <v>0</v>
      </c>
      <c r="DE89" s="739">
        <v>0</v>
      </c>
      <c r="DF89" s="738">
        <v>0</v>
      </c>
      <c r="DG89" s="739">
        <v>0</v>
      </c>
      <c r="DH89" s="738">
        <v>0</v>
      </c>
      <c r="DI89" s="739">
        <v>0</v>
      </c>
      <c r="DJ89" s="738">
        <v>0</v>
      </c>
      <c r="DK89" s="739">
        <v>0</v>
      </c>
      <c r="DL89" s="738">
        <v>0</v>
      </c>
      <c r="DM89" s="739">
        <v>0</v>
      </c>
      <c r="DN89" s="738">
        <v>0</v>
      </c>
      <c r="DO89" s="739">
        <v>0</v>
      </c>
      <c r="DP89" s="740">
        <v>0</v>
      </c>
      <c r="DQ89" s="692"/>
      <c r="DR89" s="1086"/>
      <c r="DS89" s="692"/>
      <c r="DT89" s="1088"/>
    </row>
    <row r="90" spans="2:124" outlineLevel="1">
      <c r="B90" s="723">
        <v>80</v>
      </c>
      <c r="C90" s="741" t="s">
        <v>121</v>
      </c>
      <c r="D90" s="725" t="s">
        <v>805</v>
      </c>
      <c r="F90" s="726">
        <v>0</v>
      </c>
      <c r="G90" s="838">
        <v>0</v>
      </c>
      <c r="H90" s="728">
        <v>0</v>
      </c>
      <c r="I90" s="727">
        <v>0</v>
      </c>
      <c r="J90" s="728">
        <v>0</v>
      </c>
      <c r="K90" s="727">
        <v>0</v>
      </c>
      <c r="L90" s="728">
        <v>0</v>
      </c>
      <c r="M90" s="727">
        <v>0</v>
      </c>
      <c r="N90" s="728">
        <v>0</v>
      </c>
      <c r="O90" s="727">
        <v>0</v>
      </c>
      <c r="P90" s="728">
        <v>0</v>
      </c>
      <c r="Q90" s="727">
        <v>0</v>
      </c>
      <c r="R90" s="728">
        <v>0</v>
      </c>
      <c r="S90" s="727">
        <v>0</v>
      </c>
      <c r="T90" s="728">
        <v>0</v>
      </c>
      <c r="U90" s="727">
        <v>0</v>
      </c>
      <c r="V90" s="728">
        <v>0</v>
      </c>
      <c r="W90" s="727">
        <v>0</v>
      </c>
      <c r="X90" s="728">
        <v>0</v>
      </c>
      <c r="Y90" s="727">
        <v>0</v>
      </c>
      <c r="Z90" s="728">
        <v>0</v>
      </c>
      <c r="AA90" s="727">
        <v>0</v>
      </c>
      <c r="AB90" s="728">
        <v>0</v>
      </c>
      <c r="AC90" s="727">
        <v>0</v>
      </c>
      <c r="AD90" s="728">
        <v>0</v>
      </c>
      <c r="AE90" s="729">
        <v>0</v>
      </c>
      <c r="AF90" s="692"/>
      <c r="AG90" s="1094"/>
      <c r="AH90" s="692"/>
      <c r="AI90" s="726">
        <v>0</v>
      </c>
      <c r="AJ90" s="838">
        <v>0</v>
      </c>
      <c r="AK90" s="728">
        <v>0</v>
      </c>
      <c r="AL90" s="727">
        <v>0</v>
      </c>
      <c r="AM90" s="728">
        <v>0</v>
      </c>
      <c r="AN90" s="727">
        <v>0</v>
      </c>
      <c r="AO90" s="728">
        <v>0</v>
      </c>
      <c r="AP90" s="727">
        <v>0</v>
      </c>
      <c r="AQ90" s="728">
        <v>0</v>
      </c>
      <c r="AR90" s="727">
        <v>0</v>
      </c>
      <c r="AS90" s="728">
        <v>0</v>
      </c>
      <c r="AT90" s="727">
        <v>0</v>
      </c>
      <c r="AU90" s="728">
        <v>0</v>
      </c>
      <c r="AV90" s="727">
        <v>0</v>
      </c>
      <c r="AW90" s="728">
        <v>0</v>
      </c>
      <c r="AX90" s="727">
        <v>0</v>
      </c>
      <c r="AY90" s="728">
        <v>0</v>
      </c>
      <c r="AZ90" s="727">
        <v>0</v>
      </c>
      <c r="BA90" s="728">
        <v>0</v>
      </c>
      <c r="BB90" s="727">
        <v>0</v>
      </c>
      <c r="BC90" s="728">
        <v>0</v>
      </c>
      <c r="BD90" s="727">
        <v>0</v>
      </c>
      <c r="BE90" s="728">
        <v>0</v>
      </c>
      <c r="BF90" s="727">
        <v>0</v>
      </c>
      <c r="BG90" s="728">
        <v>0</v>
      </c>
      <c r="BH90" s="729">
        <v>0</v>
      </c>
      <c r="BI90" s="692"/>
      <c r="BJ90" s="1096"/>
      <c r="BK90" s="692"/>
      <c r="BL90" s="1082"/>
      <c r="BM90" s="692"/>
      <c r="BN90" s="726">
        <v>0</v>
      </c>
      <c r="BO90" s="838">
        <v>0</v>
      </c>
      <c r="BP90" s="728">
        <v>0</v>
      </c>
      <c r="BQ90" s="727">
        <v>0</v>
      </c>
      <c r="BR90" s="728">
        <v>0</v>
      </c>
      <c r="BS90" s="727">
        <v>0</v>
      </c>
      <c r="BT90" s="728">
        <v>0</v>
      </c>
      <c r="BU90" s="727">
        <v>0</v>
      </c>
      <c r="BV90" s="728">
        <v>0</v>
      </c>
      <c r="BW90" s="727">
        <v>0</v>
      </c>
      <c r="BX90" s="728">
        <v>0</v>
      </c>
      <c r="BY90" s="727">
        <v>0</v>
      </c>
      <c r="BZ90" s="728">
        <v>0</v>
      </c>
      <c r="CA90" s="727">
        <v>0</v>
      </c>
      <c r="CB90" s="728">
        <v>0</v>
      </c>
      <c r="CC90" s="727">
        <v>0</v>
      </c>
      <c r="CD90" s="728">
        <v>0</v>
      </c>
      <c r="CE90" s="727">
        <v>0</v>
      </c>
      <c r="CF90" s="728">
        <v>0</v>
      </c>
      <c r="CG90" s="727">
        <v>0</v>
      </c>
      <c r="CH90" s="728">
        <v>0</v>
      </c>
      <c r="CI90" s="727">
        <v>0</v>
      </c>
      <c r="CJ90" s="728">
        <v>0</v>
      </c>
      <c r="CK90" s="727">
        <v>0</v>
      </c>
      <c r="CL90" s="728">
        <v>0</v>
      </c>
      <c r="CM90" s="729">
        <v>0</v>
      </c>
      <c r="CN90" s="692"/>
      <c r="CO90" s="1084"/>
      <c r="CP90" s="692"/>
      <c r="CQ90" s="726">
        <v>0</v>
      </c>
      <c r="CR90" s="838">
        <v>0</v>
      </c>
      <c r="CS90" s="728">
        <v>0</v>
      </c>
      <c r="CT90" s="727">
        <v>0</v>
      </c>
      <c r="CU90" s="728">
        <v>0</v>
      </c>
      <c r="CV90" s="727">
        <v>0</v>
      </c>
      <c r="CW90" s="728">
        <v>0</v>
      </c>
      <c r="CX90" s="727">
        <v>0</v>
      </c>
      <c r="CY90" s="728">
        <v>0</v>
      </c>
      <c r="CZ90" s="727">
        <v>0</v>
      </c>
      <c r="DA90" s="728">
        <v>0</v>
      </c>
      <c r="DB90" s="727">
        <v>0</v>
      </c>
      <c r="DC90" s="728">
        <v>0</v>
      </c>
      <c r="DD90" s="727">
        <v>0</v>
      </c>
      <c r="DE90" s="728">
        <v>0</v>
      </c>
      <c r="DF90" s="727">
        <v>0</v>
      </c>
      <c r="DG90" s="728">
        <v>0</v>
      </c>
      <c r="DH90" s="727">
        <v>0</v>
      </c>
      <c r="DI90" s="728">
        <v>0</v>
      </c>
      <c r="DJ90" s="727">
        <v>0</v>
      </c>
      <c r="DK90" s="728">
        <v>0</v>
      </c>
      <c r="DL90" s="727">
        <v>0</v>
      </c>
      <c r="DM90" s="728">
        <v>0</v>
      </c>
      <c r="DN90" s="727">
        <v>0</v>
      </c>
      <c r="DO90" s="728">
        <v>0</v>
      </c>
      <c r="DP90" s="729">
        <v>0</v>
      </c>
      <c r="DQ90" s="692"/>
      <c r="DR90" s="1086"/>
      <c r="DS90" s="692"/>
      <c r="DT90" s="1088"/>
    </row>
    <row r="91" spans="2:124" outlineLevel="1">
      <c r="B91" s="730">
        <v>81</v>
      </c>
      <c r="C91" s="742" t="s">
        <v>122</v>
      </c>
      <c r="D91" s="732" t="s">
        <v>805</v>
      </c>
      <c r="F91" s="737">
        <v>0</v>
      </c>
      <c r="G91" s="839">
        <v>0</v>
      </c>
      <c r="H91" s="739">
        <v>0</v>
      </c>
      <c r="I91" s="738">
        <v>0</v>
      </c>
      <c r="J91" s="739">
        <v>0</v>
      </c>
      <c r="K91" s="738">
        <v>0</v>
      </c>
      <c r="L91" s="739">
        <v>0</v>
      </c>
      <c r="M91" s="738">
        <v>0</v>
      </c>
      <c r="N91" s="739">
        <v>0</v>
      </c>
      <c r="O91" s="738">
        <v>0</v>
      </c>
      <c r="P91" s="739">
        <v>0</v>
      </c>
      <c r="Q91" s="738">
        <v>0</v>
      </c>
      <c r="R91" s="739">
        <v>0</v>
      </c>
      <c r="S91" s="738">
        <v>0</v>
      </c>
      <c r="T91" s="739">
        <v>0</v>
      </c>
      <c r="U91" s="738">
        <v>0</v>
      </c>
      <c r="V91" s="739">
        <v>0</v>
      </c>
      <c r="W91" s="738">
        <v>0</v>
      </c>
      <c r="X91" s="739">
        <v>0</v>
      </c>
      <c r="Y91" s="738">
        <v>0</v>
      </c>
      <c r="Z91" s="739">
        <v>0</v>
      </c>
      <c r="AA91" s="738">
        <v>0</v>
      </c>
      <c r="AB91" s="739">
        <v>0</v>
      </c>
      <c r="AC91" s="738">
        <v>0</v>
      </c>
      <c r="AD91" s="739">
        <v>0</v>
      </c>
      <c r="AE91" s="740">
        <v>0</v>
      </c>
      <c r="AF91" s="692"/>
      <c r="AG91" s="1094"/>
      <c r="AH91" s="692"/>
      <c r="AI91" s="737">
        <v>0</v>
      </c>
      <c r="AJ91" s="839">
        <v>0</v>
      </c>
      <c r="AK91" s="739">
        <v>0</v>
      </c>
      <c r="AL91" s="738">
        <v>0</v>
      </c>
      <c r="AM91" s="739">
        <v>0</v>
      </c>
      <c r="AN91" s="738">
        <v>0</v>
      </c>
      <c r="AO91" s="739">
        <v>0</v>
      </c>
      <c r="AP91" s="738">
        <v>0</v>
      </c>
      <c r="AQ91" s="739">
        <v>0</v>
      </c>
      <c r="AR91" s="738">
        <v>0</v>
      </c>
      <c r="AS91" s="739">
        <v>0</v>
      </c>
      <c r="AT91" s="738">
        <v>0</v>
      </c>
      <c r="AU91" s="739">
        <v>0</v>
      </c>
      <c r="AV91" s="738">
        <v>0</v>
      </c>
      <c r="AW91" s="739">
        <v>0</v>
      </c>
      <c r="AX91" s="738">
        <v>0</v>
      </c>
      <c r="AY91" s="739">
        <v>0</v>
      </c>
      <c r="AZ91" s="738">
        <v>0</v>
      </c>
      <c r="BA91" s="739">
        <v>0</v>
      </c>
      <c r="BB91" s="738">
        <v>0</v>
      </c>
      <c r="BC91" s="739">
        <v>0</v>
      </c>
      <c r="BD91" s="738">
        <v>0</v>
      </c>
      <c r="BE91" s="739">
        <v>0</v>
      </c>
      <c r="BF91" s="738">
        <v>0</v>
      </c>
      <c r="BG91" s="739">
        <v>0</v>
      </c>
      <c r="BH91" s="740">
        <v>0</v>
      </c>
      <c r="BI91" s="692"/>
      <c r="BJ91" s="1096"/>
      <c r="BK91" s="692"/>
      <c r="BL91" s="1082"/>
      <c r="BM91" s="692"/>
      <c r="BN91" s="737">
        <v>0</v>
      </c>
      <c r="BO91" s="839">
        <v>0</v>
      </c>
      <c r="BP91" s="739">
        <v>0</v>
      </c>
      <c r="BQ91" s="738">
        <v>0</v>
      </c>
      <c r="BR91" s="739">
        <v>0</v>
      </c>
      <c r="BS91" s="738">
        <v>0</v>
      </c>
      <c r="BT91" s="739">
        <v>0</v>
      </c>
      <c r="BU91" s="738">
        <v>0</v>
      </c>
      <c r="BV91" s="739">
        <v>0</v>
      </c>
      <c r="BW91" s="738">
        <v>0</v>
      </c>
      <c r="BX91" s="739">
        <v>0</v>
      </c>
      <c r="BY91" s="738">
        <v>0</v>
      </c>
      <c r="BZ91" s="739">
        <v>0</v>
      </c>
      <c r="CA91" s="738">
        <v>0</v>
      </c>
      <c r="CB91" s="739">
        <v>0</v>
      </c>
      <c r="CC91" s="738">
        <v>0</v>
      </c>
      <c r="CD91" s="739">
        <v>0</v>
      </c>
      <c r="CE91" s="738">
        <v>0</v>
      </c>
      <c r="CF91" s="739">
        <v>0</v>
      </c>
      <c r="CG91" s="738">
        <v>0</v>
      </c>
      <c r="CH91" s="739">
        <v>0</v>
      </c>
      <c r="CI91" s="738">
        <v>0</v>
      </c>
      <c r="CJ91" s="739">
        <v>0</v>
      </c>
      <c r="CK91" s="738">
        <v>0</v>
      </c>
      <c r="CL91" s="739">
        <v>0</v>
      </c>
      <c r="CM91" s="740">
        <v>0</v>
      </c>
      <c r="CN91" s="692"/>
      <c r="CO91" s="1084"/>
      <c r="CP91" s="692"/>
      <c r="CQ91" s="737">
        <v>0</v>
      </c>
      <c r="CR91" s="839">
        <v>0</v>
      </c>
      <c r="CS91" s="739">
        <v>0</v>
      </c>
      <c r="CT91" s="738">
        <v>0</v>
      </c>
      <c r="CU91" s="739">
        <v>0</v>
      </c>
      <c r="CV91" s="738">
        <v>0</v>
      </c>
      <c r="CW91" s="739">
        <v>0</v>
      </c>
      <c r="CX91" s="738">
        <v>0</v>
      </c>
      <c r="CY91" s="739">
        <v>0</v>
      </c>
      <c r="CZ91" s="738">
        <v>0</v>
      </c>
      <c r="DA91" s="739">
        <v>0</v>
      </c>
      <c r="DB91" s="738">
        <v>0</v>
      </c>
      <c r="DC91" s="739">
        <v>0</v>
      </c>
      <c r="DD91" s="738">
        <v>0</v>
      </c>
      <c r="DE91" s="739">
        <v>0</v>
      </c>
      <c r="DF91" s="738">
        <v>0</v>
      </c>
      <c r="DG91" s="739">
        <v>0</v>
      </c>
      <c r="DH91" s="738">
        <v>0</v>
      </c>
      <c r="DI91" s="739">
        <v>0</v>
      </c>
      <c r="DJ91" s="738">
        <v>0</v>
      </c>
      <c r="DK91" s="739">
        <v>0</v>
      </c>
      <c r="DL91" s="738">
        <v>0</v>
      </c>
      <c r="DM91" s="739">
        <v>0</v>
      </c>
      <c r="DN91" s="738">
        <v>0</v>
      </c>
      <c r="DO91" s="739">
        <v>0</v>
      </c>
      <c r="DP91" s="740">
        <v>0</v>
      </c>
      <c r="DQ91" s="692"/>
      <c r="DR91" s="1086"/>
      <c r="DS91" s="692"/>
      <c r="DT91" s="1088"/>
    </row>
    <row r="92" spans="2:124" outlineLevel="1">
      <c r="B92" s="723">
        <v>82</v>
      </c>
      <c r="C92" s="741" t="s">
        <v>123</v>
      </c>
      <c r="D92" s="725" t="s">
        <v>805</v>
      </c>
      <c r="F92" s="726">
        <v>0</v>
      </c>
      <c r="G92" s="838">
        <v>0</v>
      </c>
      <c r="H92" s="728">
        <v>0</v>
      </c>
      <c r="I92" s="727">
        <v>0</v>
      </c>
      <c r="J92" s="728">
        <v>0</v>
      </c>
      <c r="K92" s="727">
        <v>0</v>
      </c>
      <c r="L92" s="728">
        <v>0</v>
      </c>
      <c r="M92" s="727">
        <v>0</v>
      </c>
      <c r="N92" s="728">
        <v>0</v>
      </c>
      <c r="O92" s="727">
        <v>0</v>
      </c>
      <c r="P92" s="728">
        <v>0</v>
      </c>
      <c r="Q92" s="727">
        <v>0</v>
      </c>
      <c r="R92" s="728">
        <v>0</v>
      </c>
      <c r="S92" s="727">
        <v>0</v>
      </c>
      <c r="T92" s="728">
        <v>0</v>
      </c>
      <c r="U92" s="727">
        <v>0</v>
      </c>
      <c r="V92" s="728">
        <v>0</v>
      </c>
      <c r="W92" s="727">
        <v>0</v>
      </c>
      <c r="X92" s="728">
        <v>0</v>
      </c>
      <c r="Y92" s="727">
        <v>0</v>
      </c>
      <c r="Z92" s="728">
        <v>0</v>
      </c>
      <c r="AA92" s="727">
        <v>0</v>
      </c>
      <c r="AB92" s="728">
        <v>0</v>
      </c>
      <c r="AC92" s="727">
        <v>0</v>
      </c>
      <c r="AD92" s="728">
        <v>0</v>
      </c>
      <c r="AE92" s="729">
        <v>0</v>
      </c>
      <c r="AF92" s="692"/>
      <c r="AG92" s="1094"/>
      <c r="AH92" s="692"/>
      <c r="AI92" s="726">
        <v>0</v>
      </c>
      <c r="AJ92" s="838">
        <v>0</v>
      </c>
      <c r="AK92" s="728">
        <v>0</v>
      </c>
      <c r="AL92" s="727">
        <v>0</v>
      </c>
      <c r="AM92" s="728">
        <v>0</v>
      </c>
      <c r="AN92" s="727">
        <v>0</v>
      </c>
      <c r="AO92" s="728">
        <v>0</v>
      </c>
      <c r="AP92" s="727">
        <v>0</v>
      </c>
      <c r="AQ92" s="728">
        <v>0</v>
      </c>
      <c r="AR92" s="727">
        <v>0</v>
      </c>
      <c r="AS92" s="728">
        <v>0</v>
      </c>
      <c r="AT92" s="727">
        <v>0</v>
      </c>
      <c r="AU92" s="728">
        <v>0</v>
      </c>
      <c r="AV92" s="727">
        <v>0</v>
      </c>
      <c r="AW92" s="728">
        <v>0</v>
      </c>
      <c r="AX92" s="727">
        <v>0</v>
      </c>
      <c r="AY92" s="728">
        <v>0</v>
      </c>
      <c r="AZ92" s="727">
        <v>0</v>
      </c>
      <c r="BA92" s="728">
        <v>0</v>
      </c>
      <c r="BB92" s="727">
        <v>0</v>
      </c>
      <c r="BC92" s="728">
        <v>0</v>
      </c>
      <c r="BD92" s="727">
        <v>0</v>
      </c>
      <c r="BE92" s="728">
        <v>0</v>
      </c>
      <c r="BF92" s="727">
        <v>0</v>
      </c>
      <c r="BG92" s="728">
        <v>0</v>
      </c>
      <c r="BH92" s="729">
        <v>0</v>
      </c>
      <c r="BI92" s="692"/>
      <c r="BJ92" s="1096"/>
      <c r="BK92" s="692"/>
      <c r="BL92" s="1082"/>
      <c r="BM92" s="692"/>
      <c r="BN92" s="726">
        <v>0</v>
      </c>
      <c r="BO92" s="838">
        <v>0</v>
      </c>
      <c r="BP92" s="728">
        <v>0</v>
      </c>
      <c r="BQ92" s="727">
        <v>0</v>
      </c>
      <c r="BR92" s="728">
        <v>0</v>
      </c>
      <c r="BS92" s="727">
        <v>0</v>
      </c>
      <c r="BT92" s="728">
        <v>0</v>
      </c>
      <c r="BU92" s="727">
        <v>0</v>
      </c>
      <c r="BV92" s="728">
        <v>0</v>
      </c>
      <c r="BW92" s="727">
        <v>0</v>
      </c>
      <c r="BX92" s="728">
        <v>0</v>
      </c>
      <c r="BY92" s="727">
        <v>0</v>
      </c>
      <c r="BZ92" s="728">
        <v>0</v>
      </c>
      <c r="CA92" s="727">
        <v>0</v>
      </c>
      <c r="CB92" s="728">
        <v>0</v>
      </c>
      <c r="CC92" s="727">
        <v>0</v>
      </c>
      <c r="CD92" s="728">
        <v>0</v>
      </c>
      <c r="CE92" s="727">
        <v>0</v>
      </c>
      <c r="CF92" s="728">
        <v>0</v>
      </c>
      <c r="CG92" s="727">
        <v>0</v>
      </c>
      <c r="CH92" s="728">
        <v>0</v>
      </c>
      <c r="CI92" s="727">
        <v>0</v>
      </c>
      <c r="CJ92" s="728">
        <v>0</v>
      </c>
      <c r="CK92" s="727">
        <v>0</v>
      </c>
      <c r="CL92" s="728">
        <v>0</v>
      </c>
      <c r="CM92" s="729">
        <v>0</v>
      </c>
      <c r="CN92" s="692"/>
      <c r="CO92" s="1084"/>
      <c r="CP92" s="692"/>
      <c r="CQ92" s="726">
        <v>0</v>
      </c>
      <c r="CR92" s="838">
        <v>0</v>
      </c>
      <c r="CS92" s="728">
        <v>0</v>
      </c>
      <c r="CT92" s="727">
        <v>0</v>
      </c>
      <c r="CU92" s="728">
        <v>0</v>
      </c>
      <c r="CV92" s="727">
        <v>0</v>
      </c>
      <c r="CW92" s="728">
        <v>0</v>
      </c>
      <c r="CX92" s="727">
        <v>0</v>
      </c>
      <c r="CY92" s="728">
        <v>0</v>
      </c>
      <c r="CZ92" s="727">
        <v>0</v>
      </c>
      <c r="DA92" s="728">
        <v>0</v>
      </c>
      <c r="DB92" s="727">
        <v>0</v>
      </c>
      <c r="DC92" s="728">
        <v>0</v>
      </c>
      <c r="DD92" s="727">
        <v>0</v>
      </c>
      <c r="DE92" s="728">
        <v>0</v>
      </c>
      <c r="DF92" s="727">
        <v>0</v>
      </c>
      <c r="DG92" s="728">
        <v>0</v>
      </c>
      <c r="DH92" s="727">
        <v>0</v>
      </c>
      <c r="DI92" s="728">
        <v>0</v>
      </c>
      <c r="DJ92" s="727">
        <v>0</v>
      </c>
      <c r="DK92" s="728">
        <v>0</v>
      </c>
      <c r="DL92" s="727">
        <v>0</v>
      </c>
      <c r="DM92" s="728">
        <v>0</v>
      </c>
      <c r="DN92" s="727">
        <v>0</v>
      </c>
      <c r="DO92" s="728">
        <v>0</v>
      </c>
      <c r="DP92" s="729">
        <v>0</v>
      </c>
      <c r="DQ92" s="692"/>
      <c r="DR92" s="1086"/>
      <c r="DS92" s="692"/>
      <c r="DT92" s="1088"/>
    </row>
    <row r="93" spans="2:124" outlineLevel="1">
      <c r="B93" s="730">
        <v>83</v>
      </c>
      <c r="C93" s="742" t="s">
        <v>125</v>
      </c>
      <c r="D93" s="732" t="s">
        <v>805</v>
      </c>
      <c r="F93" s="737">
        <v>0</v>
      </c>
      <c r="G93" s="839">
        <v>0</v>
      </c>
      <c r="H93" s="739">
        <v>0</v>
      </c>
      <c r="I93" s="738">
        <v>0</v>
      </c>
      <c r="J93" s="739">
        <v>0</v>
      </c>
      <c r="K93" s="738">
        <v>0</v>
      </c>
      <c r="L93" s="739">
        <v>0</v>
      </c>
      <c r="M93" s="738">
        <v>0</v>
      </c>
      <c r="N93" s="739">
        <v>0</v>
      </c>
      <c r="O93" s="738">
        <v>0</v>
      </c>
      <c r="P93" s="739">
        <v>0</v>
      </c>
      <c r="Q93" s="738">
        <v>0</v>
      </c>
      <c r="R93" s="739">
        <v>0</v>
      </c>
      <c r="S93" s="738">
        <v>0</v>
      </c>
      <c r="T93" s="739">
        <v>0</v>
      </c>
      <c r="U93" s="738">
        <v>0</v>
      </c>
      <c r="V93" s="739">
        <v>0</v>
      </c>
      <c r="W93" s="738">
        <v>0</v>
      </c>
      <c r="X93" s="739">
        <v>0</v>
      </c>
      <c r="Y93" s="738">
        <v>0</v>
      </c>
      <c r="Z93" s="739">
        <v>0</v>
      </c>
      <c r="AA93" s="738">
        <v>0</v>
      </c>
      <c r="AB93" s="739">
        <v>0</v>
      </c>
      <c r="AC93" s="738">
        <v>0</v>
      </c>
      <c r="AD93" s="739">
        <v>0</v>
      </c>
      <c r="AE93" s="740">
        <v>0</v>
      </c>
      <c r="AF93" s="692"/>
      <c r="AG93" s="1094"/>
      <c r="AH93" s="692"/>
      <c r="AI93" s="737">
        <v>0</v>
      </c>
      <c r="AJ93" s="839">
        <v>0</v>
      </c>
      <c r="AK93" s="739">
        <v>0</v>
      </c>
      <c r="AL93" s="738">
        <v>0</v>
      </c>
      <c r="AM93" s="739">
        <v>0</v>
      </c>
      <c r="AN93" s="738">
        <v>0</v>
      </c>
      <c r="AO93" s="739">
        <v>0</v>
      </c>
      <c r="AP93" s="738">
        <v>0</v>
      </c>
      <c r="AQ93" s="739">
        <v>0</v>
      </c>
      <c r="AR93" s="738">
        <v>0</v>
      </c>
      <c r="AS93" s="739">
        <v>0</v>
      </c>
      <c r="AT93" s="738">
        <v>0</v>
      </c>
      <c r="AU93" s="739">
        <v>0</v>
      </c>
      <c r="AV93" s="738">
        <v>0</v>
      </c>
      <c r="AW93" s="739">
        <v>0</v>
      </c>
      <c r="AX93" s="738">
        <v>0</v>
      </c>
      <c r="AY93" s="739">
        <v>0</v>
      </c>
      <c r="AZ93" s="738">
        <v>0</v>
      </c>
      <c r="BA93" s="739">
        <v>0</v>
      </c>
      <c r="BB93" s="738">
        <v>0</v>
      </c>
      <c r="BC93" s="739">
        <v>0</v>
      </c>
      <c r="BD93" s="738">
        <v>0</v>
      </c>
      <c r="BE93" s="739">
        <v>0</v>
      </c>
      <c r="BF93" s="738">
        <v>0</v>
      </c>
      <c r="BG93" s="739">
        <v>0</v>
      </c>
      <c r="BH93" s="740">
        <v>0</v>
      </c>
      <c r="BI93" s="692"/>
      <c r="BJ93" s="1096"/>
      <c r="BK93" s="692"/>
      <c r="BL93" s="1082"/>
      <c r="BM93" s="692"/>
      <c r="BN93" s="737">
        <v>0</v>
      </c>
      <c r="BO93" s="839">
        <v>0</v>
      </c>
      <c r="BP93" s="739">
        <v>0</v>
      </c>
      <c r="BQ93" s="738">
        <v>0</v>
      </c>
      <c r="BR93" s="739">
        <v>0</v>
      </c>
      <c r="BS93" s="738">
        <v>0</v>
      </c>
      <c r="BT93" s="739">
        <v>0</v>
      </c>
      <c r="BU93" s="738">
        <v>0</v>
      </c>
      <c r="BV93" s="739">
        <v>0</v>
      </c>
      <c r="BW93" s="738">
        <v>0</v>
      </c>
      <c r="BX93" s="739">
        <v>0</v>
      </c>
      <c r="BY93" s="738">
        <v>0</v>
      </c>
      <c r="BZ93" s="739">
        <v>0</v>
      </c>
      <c r="CA93" s="738">
        <v>0</v>
      </c>
      <c r="CB93" s="739">
        <v>0</v>
      </c>
      <c r="CC93" s="738">
        <v>0</v>
      </c>
      <c r="CD93" s="739">
        <v>0</v>
      </c>
      <c r="CE93" s="738">
        <v>0</v>
      </c>
      <c r="CF93" s="739">
        <v>0</v>
      </c>
      <c r="CG93" s="738">
        <v>0</v>
      </c>
      <c r="CH93" s="739">
        <v>0</v>
      </c>
      <c r="CI93" s="738">
        <v>0</v>
      </c>
      <c r="CJ93" s="739">
        <v>0</v>
      </c>
      <c r="CK93" s="738">
        <v>0</v>
      </c>
      <c r="CL93" s="739">
        <v>0</v>
      </c>
      <c r="CM93" s="740">
        <v>0</v>
      </c>
      <c r="CN93" s="692"/>
      <c r="CO93" s="1084"/>
      <c r="CP93" s="692"/>
      <c r="CQ93" s="737">
        <v>0</v>
      </c>
      <c r="CR93" s="839">
        <v>0</v>
      </c>
      <c r="CS93" s="739">
        <v>0</v>
      </c>
      <c r="CT93" s="738">
        <v>0</v>
      </c>
      <c r="CU93" s="739">
        <v>0</v>
      </c>
      <c r="CV93" s="738">
        <v>0</v>
      </c>
      <c r="CW93" s="739">
        <v>0</v>
      </c>
      <c r="CX93" s="738">
        <v>0</v>
      </c>
      <c r="CY93" s="739">
        <v>0</v>
      </c>
      <c r="CZ93" s="738">
        <v>0</v>
      </c>
      <c r="DA93" s="739">
        <v>0</v>
      </c>
      <c r="DB93" s="738">
        <v>0</v>
      </c>
      <c r="DC93" s="739">
        <v>0</v>
      </c>
      <c r="DD93" s="738">
        <v>0</v>
      </c>
      <c r="DE93" s="739">
        <v>0</v>
      </c>
      <c r="DF93" s="738">
        <v>0</v>
      </c>
      <c r="DG93" s="739">
        <v>0</v>
      </c>
      <c r="DH93" s="738">
        <v>0</v>
      </c>
      <c r="DI93" s="739">
        <v>0</v>
      </c>
      <c r="DJ93" s="738">
        <v>0</v>
      </c>
      <c r="DK93" s="739">
        <v>0</v>
      </c>
      <c r="DL93" s="738">
        <v>0</v>
      </c>
      <c r="DM93" s="739">
        <v>0</v>
      </c>
      <c r="DN93" s="738">
        <v>0</v>
      </c>
      <c r="DO93" s="739">
        <v>0</v>
      </c>
      <c r="DP93" s="740">
        <v>0</v>
      </c>
      <c r="DQ93" s="692"/>
      <c r="DR93" s="1086"/>
      <c r="DS93" s="692"/>
      <c r="DT93" s="1088"/>
    </row>
    <row r="94" spans="2:124" outlineLevel="1">
      <c r="B94" s="747">
        <v>84</v>
      </c>
      <c r="C94" s="748" t="s">
        <v>124</v>
      </c>
      <c r="D94" s="749" t="s">
        <v>805</v>
      </c>
      <c r="F94" s="808">
        <v>0</v>
      </c>
      <c r="G94" s="840">
        <v>0</v>
      </c>
      <c r="H94" s="810">
        <v>0</v>
      </c>
      <c r="I94" s="809">
        <v>0</v>
      </c>
      <c r="J94" s="810">
        <v>0</v>
      </c>
      <c r="K94" s="809">
        <v>0</v>
      </c>
      <c r="L94" s="810">
        <v>0</v>
      </c>
      <c r="M94" s="809">
        <v>0</v>
      </c>
      <c r="N94" s="810">
        <v>0</v>
      </c>
      <c r="O94" s="809">
        <v>0</v>
      </c>
      <c r="P94" s="810">
        <v>0</v>
      </c>
      <c r="Q94" s="809">
        <v>0</v>
      </c>
      <c r="R94" s="810">
        <v>0</v>
      </c>
      <c r="S94" s="809">
        <v>0</v>
      </c>
      <c r="T94" s="810">
        <v>0</v>
      </c>
      <c r="U94" s="809">
        <v>0</v>
      </c>
      <c r="V94" s="810">
        <v>0</v>
      </c>
      <c r="W94" s="809">
        <v>0</v>
      </c>
      <c r="X94" s="810">
        <v>0</v>
      </c>
      <c r="Y94" s="809">
        <v>0</v>
      </c>
      <c r="Z94" s="810">
        <v>0</v>
      </c>
      <c r="AA94" s="809">
        <v>0</v>
      </c>
      <c r="AB94" s="810">
        <v>0</v>
      </c>
      <c r="AC94" s="809">
        <v>0</v>
      </c>
      <c r="AD94" s="810">
        <v>0</v>
      </c>
      <c r="AE94" s="811">
        <v>0</v>
      </c>
      <c r="AF94" s="692"/>
      <c r="AG94" s="1094"/>
      <c r="AH94" s="692"/>
      <c r="AI94" s="808">
        <v>0</v>
      </c>
      <c r="AJ94" s="840">
        <v>0</v>
      </c>
      <c r="AK94" s="810">
        <v>0</v>
      </c>
      <c r="AL94" s="809">
        <v>0</v>
      </c>
      <c r="AM94" s="810">
        <v>0</v>
      </c>
      <c r="AN94" s="809">
        <v>0</v>
      </c>
      <c r="AO94" s="810">
        <v>0</v>
      </c>
      <c r="AP94" s="809">
        <v>0</v>
      </c>
      <c r="AQ94" s="810">
        <v>0</v>
      </c>
      <c r="AR94" s="809">
        <v>0</v>
      </c>
      <c r="AS94" s="810">
        <v>0</v>
      </c>
      <c r="AT94" s="809">
        <v>0</v>
      </c>
      <c r="AU94" s="810">
        <v>0</v>
      </c>
      <c r="AV94" s="809">
        <v>0</v>
      </c>
      <c r="AW94" s="810">
        <v>0</v>
      </c>
      <c r="AX94" s="809">
        <v>0</v>
      </c>
      <c r="AY94" s="810">
        <v>0</v>
      </c>
      <c r="AZ94" s="809">
        <v>0</v>
      </c>
      <c r="BA94" s="810">
        <v>0</v>
      </c>
      <c r="BB94" s="809">
        <v>0</v>
      </c>
      <c r="BC94" s="810">
        <v>0</v>
      </c>
      <c r="BD94" s="809">
        <v>0</v>
      </c>
      <c r="BE94" s="810">
        <v>0</v>
      </c>
      <c r="BF94" s="809">
        <v>0</v>
      </c>
      <c r="BG94" s="810">
        <v>0</v>
      </c>
      <c r="BH94" s="811">
        <v>0</v>
      </c>
      <c r="BI94" s="692"/>
      <c r="BJ94" s="1096"/>
      <c r="BK94" s="692"/>
      <c r="BL94" s="1082"/>
      <c r="BM94" s="692"/>
      <c r="BN94" s="808">
        <v>0</v>
      </c>
      <c r="BO94" s="840">
        <v>0</v>
      </c>
      <c r="BP94" s="810">
        <v>0</v>
      </c>
      <c r="BQ94" s="809">
        <v>0</v>
      </c>
      <c r="BR94" s="810">
        <v>0</v>
      </c>
      <c r="BS94" s="809">
        <v>0</v>
      </c>
      <c r="BT94" s="810">
        <v>0</v>
      </c>
      <c r="BU94" s="809">
        <v>0</v>
      </c>
      <c r="BV94" s="810">
        <v>0</v>
      </c>
      <c r="BW94" s="809">
        <v>0</v>
      </c>
      <c r="BX94" s="810">
        <v>0</v>
      </c>
      <c r="BY94" s="809">
        <v>0</v>
      </c>
      <c r="BZ94" s="810">
        <v>0</v>
      </c>
      <c r="CA94" s="809">
        <v>0</v>
      </c>
      <c r="CB94" s="810">
        <v>0</v>
      </c>
      <c r="CC94" s="809">
        <v>0</v>
      </c>
      <c r="CD94" s="810">
        <v>0</v>
      </c>
      <c r="CE94" s="809">
        <v>0</v>
      </c>
      <c r="CF94" s="810">
        <v>0</v>
      </c>
      <c r="CG94" s="809">
        <v>0</v>
      </c>
      <c r="CH94" s="810">
        <v>0</v>
      </c>
      <c r="CI94" s="809">
        <v>0</v>
      </c>
      <c r="CJ94" s="810">
        <v>0</v>
      </c>
      <c r="CK94" s="809">
        <v>0</v>
      </c>
      <c r="CL94" s="810">
        <v>0</v>
      </c>
      <c r="CM94" s="811">
        <v>0</v>
      </c>
      <c r="CN94" s="692"/>
      <c r="CO94" s="1084"/>
      <c r="CP94" s="692"/>
      <c r="CQ94" s="808">
        <v>0</v>
      </c>
      <c r="CR94" s="840">
        <v>0</v>
      </c>
      <c r="CS94" s="810">
        <v>0</v>
      </c>
      <c r="CT94" s="809">
        <v>0</v>
      </c>
      <c r="CU94" s="810">
        <v>0</v>
      </c>
      <c r="CV94" s="809">
        <v>0</v>
      </c>
      <c r="CW94" s="810">
        <v>0</v>
      </c>
      <c r="CX94" s="809">
        <v>0</v>
      </c>
      <c r="CY94" s="810">
        <v>0</v>
      </c>
      <c r="CZ94" s="809">
        <v>0</v>
      </c>
      <c r="DA94" s="810">
        <v>0</v>
      </c>
      <c r="DB94" s="809">
        <v>0</v>
      </c>
      <c r="DC94" s="810">
        <v>0</v>
      </c>
      <c r="DD94" s="809">
        <v>0</v>
      </c>
      <c r="DE94" s="810">
        <v>0</v>
      </c>
      <c r="DF94" s="809">
        <v>0</v>
      </c>
      <c r="DG94" s="810">
        <v>0</v>
      </c>
      <c r="DH94" s="809">
        <v>0</v>
      </c>
      <c r="DI94" s="810">
        <v>0</v>
      </c>
      <c r="DJ94" s="809">
        <v>0</v>
      </c>
      <c r="DK94" s="810">
        <v>0</v>
      </c>
      <c r="DL94" s="809">
        <v>0</v>
      </c>
      <c r="DM94" s="810">
        <v>0</v>
      </c>
      <c r="DN94" s="809">
        <v>0</v>
      </c>
      <c r="DO94" s="810">
        <v>0</v>
      </c>
      <c r="DP94" s="811">
        <v>0</v>
      </c>
      <c r="DQ94" s="692"/>
      <c r="DR94" s="1086"/>
      <c r="DS94" s="692"/>
      <c r="DT94" s="1088"/>
    </row>
    <row r="95" spans="2:124" outlineLevel="1">
      <c r="B95" s="716">
        <v>85</v>
      </c>
      <c r="C95" s="754" t="s">
        <v>761</v>
      </c>
      <c r="D95" s="718" t="s">
        <v>805</v>
      </c>
      <c r="F95" s="719">
        <v>0</v>
      </c>
      <c r="G95" s="837">
        <v>0</v>
      </c>
      <c r="H95" s="721">
        <v>0</v>
      </c>
      <c r="I95" s="720">
        <v>0</v>
      </c>
      <c r="J95" s="721">
        <v>0</v>
      </c>
      <c r="K95" s="720">
        <v>0</v>
      </c>
      <c r="L95" s="721">
        <v>0</v>
      </c>
      <c r="M95" s="720">
        <v>0</v>
      </c>
      <c r="N95" s="721">
        <v>0</v>
      </c>
      <c r="O95" s="720">
        <v>0</v>
      </c>
      <c r="P95" s="721">
        <v>0</v>
      </c>
      <c r="Q95" s="720">
        <v>0</v>
      </c>
      <c r="R95" s="721">
        <v>0</v>
      </c>
      <c r="S95" s="720">
        <v>0</v>
      </c>
      <c r="T95" s="721">
        <v>0</v>
      </c>
      <c r="U95" s="720">
        <v>0</v>
      </c>
      <c r="V95" s="721">
        <v>0</v>
      </c>
      <c r="W95" s="720">
        <v>0</v>
      </c>
      <c r="X95" s="721">
        <v>0</v>
      </c>
      <c r="Y95" s="720">
        <v>0</v>
      </c>
      <c r="Z95" s="721">
        <v>0</v>
      </c>
      <c r="AA95" s="720">
        <v>0</v>
      </c>
      <c r="AB95" s="721">
        <v>0</v>
      </c>
      <c r="AC95" s="720">
        <v>0</v>
      </c>
      <c r="AD95" s="721">
        <v>0</v>
      </c>
      <c r="AE95" s="722">
        <v>0</v>
      </c>
      <c r="AF95" s="692"/>
      <c r="AG95" s="1094"/>
      <c r="AH95" s="692"/>
      <c r="AI95" s="719">
        <v>0</v>
      </c>
      <c r="AJ95" s="837">
        <v>0</v>
      </c>
      <c r="AK95" s="721">
        <v>0</v>
      </c>
      <c r="AL95" s="720">
        <v>0</v>
      </c>
      <c r="AM95" s="721">
        <v>0</v>
      </c>
      <c r="AN95" s="720">
        <v>0</v>
      </c>
      <c r="AO95" s="721">
        <v>0</v>
      </c>
      <c r="AP95" s="720">
        <v>0</v>
      </c>
      <c r="AQ95" s="721">
        <v>0</v>
      </c>
      <c r="AR95" s="720">
        <v>0</v>
      </c>
      <c r="AS95" s="721">
        <v>0</v>
      </c>
      <c r="AT95" s="720">
        <v>0</v>
      </c>
      <c r="AU95" s="721">
        <v>0</v>
      </c>
      <c r="AV95" s="720">
        <v>0</v>
      </c>
      <c r="AW95" s="721">
        <v>0</v>
      </c>
      <c r="AX95" s="720">
        <v>0</v>
      </c>
      <c r="AY95" s="721">
        <v>0</v>
      </c>
      <c r="AZ95" s="720">
        <v>0</v>
      </c>
      <c r="BA95" s="721">
        <v>0</v>
      </c>
      <c r="BB95" s="720">
        <v>0</v>
      </c>
      <c r="BC95" s="721">
        <v>0</v>
      </c>
      <c r="BD95" s="720">
        <v>0</v>
      </c>
      <c r="BE95" s="721">
        <v>0</v>
      </c>
      <c r="BF95" s="720">
        <v>0</v>
      </c>
      <c r="BG95" s="721">
        <v>0</v>
      </c>
      <c r="BH95" s="722">
        <v>0</v>
      </c>
      <c r="BI95" s="692"/>
      <c r="BJ95" s="1096"/>
      <c r="BK95" s="692"/>
      <c r="BL95" s="1082"/>
      <c r="BM95" s="692"/>
      <c r="BN95" s="719">
        <v>0</v>
      </c>
      <c r="BO95" s="837">
        <v>0</v>
      </c>
      <c r="BP95" s="721">
        <v>0</v>
      </c>
      <c r="BQ95" s="720">
        <v>0</v>
      </c>
      <c r="BR95" s="721">
        <v>0</v>
      </c>
      <c r="BS95" s="720">
        <v>0</v>
      </c>
      <c r="BT95" s="721">
        <v>0</v>
      </c>
      <c r="BU95" s="720">
        <v>0</v>
      </c>
      <c r="BV95" s="721">
        <v>0</v>
      </c>
      <c r="BW95" s="720">
        <v>0</v>
      </c>
      <c r="BX95" s="721">
        <v>0</v>
      </c>
      <c r="BY95" s="720">
        <v>0</v>
      </c>
      <c r="BZ95" s="721">
        <v>0</v>
      </c>
      <c r="CA95" s="720">
        <v>0</v>
      </c>
      <c r="CB95" s="721">
        <v>0</v>
      </c>
      <c r="CC95" s="720">
        <v>0</v>
      </c>
      <c r="CD95" s="721">
        <v>0</v>
      </c>
      <c r="CE95" s="720">
        <v>0</v>
      </c>
      <c r="CF95" s="721">
        <v>0</v>
      </c>
      <c r="CG95" s="720">
        <v>0</v>
      </c>
      <c r="CH95" s="721">
        <v>0</v>
      </c>
      <c r="CI95" s="720">
        <v>0</v>
      </c>
      <c r="CJ95" s="721">
        <v>0</v>
      </c>
      <c r="CK95" s="720">
        <v>0</v>
      </c>
      <c r="CL95" s="721">
        <v>0</v>
      </c>
      <c r="CM95" s="722">
        <v>0</v>
      </c>
      <c r="CN95" s="692"/>
      <c r="CO95" s="1084"/>
      <c r="CP95" s="692"/>
      <c r="CQ95" s="719">
        <v>0</v>
      </c>
      <c r="CR95" s="837">
        <v>0</v>
      </c>
      <c r="CS95" s="721">
        <v>0</v>
      </c>
      <c r="CT95" s="720">
        <v>0</v>
      </c>
      <c r="CU95" s="721">
        <v>0</v>
      </c>
      <c r="CV95" s="720">
        <v>0</v>
      </c>
      <c r="CW95" s="721">
        <v>0</v>
      </c>
      <c r="CX95" s="720">
        <v>0</v>
      </c>
      <c r="CY95" s="721">
        <v>0</v>
      </c>
      <c r="CZ95" s="720">
        <v>0</v>
      </c>
      <c r="DA95" s="721">
        <v>0</v>
      </c>
      <c r="DB95" s="720">
        <v>0</v>
      </c>
      <c r="DC95" s="721">
        <v>0</v>
      </c>
      <c r="DD95" s="720">
        <v>0</v>
      </c>
      <c r="DE95" s="721">
        <v>0</v>
      </c>
      <c r="DF95" s="720">
        <v>0</v>
      </c>
      <c r="DG95" s="721">
        <v>0</v>
      </c>
      <c r="DH95" s="720">
        <v>0</v>
      </c>
      <c r="DI95" s="721">
        <v>0</v>
      </c>
      <c r="DJ95" s="720">
        <v>0</v>
      </c>
      <c r="DK95" s="721">
        <v>0</v>
      </c>
      <c r="DL95" s="720">
        <v>0</v>
      </c>
      <c r="DM95" s="721">
        <v>0</v>
      </c>
      <c r="DN95" s="720">
        <v>0</v>
      </c>
      <c r="DO95" s="721">
        <v>0</v>
      </c>
      <c r="DP95" s="722">
        <v>0</v>
      </c>
      <c r="DQ95" s="692"/>
      <c r="DR95" s="1086"/>
      <c r="DS95" s="692"/>
      <c r="DT95" s="1088"/>
    </row>
    <row r="96" spans="2:124" outlineLevel="1">
      <c r="B96" s="759">
        <v>86</v>
      </c>
      <c r="C96" s="760" t="s">
        <v>762</v>
      </c>
      <c r="D96" s="761" t="s">
        <v>805</v>
      </c>
      <c r="F96" s="829">
        <v>0</v>
      </c>
      <c r="G96" s="841">
        <v>0</v>
      </c>
      <c r="H96" s="831">
        <v>0</v>
      </c>
      <c r="I96" s="830">
        <v>0</v>
      </c>
      <c r="J96" s="831">
        <v>0</v>
      </c>
      <c r="K96" s="830">
        <v>0</v>
      </c>
      <c r="L96" s="831">
        <v>0</v>
      </c>
      <c r="M96" s="830">
        <v>0</v>
      </c>
      <c r="N96" s="831">
        <v>0</v>
      </c>
      <c r="O96" s="830">
        <v>0</v>
      </c>
      <c r="P96" s="831">
        <v>0</v>
      </c>
      <c r="Q96" s="830">
        <v>0</v>
      </c>
      <c r="R96" s="831">
        <v>0</v>
      </c>
      <c r="S96" s="830">
        <v>0</v>
      </c>
      <c r="T96" s="831">
        <v>0</v>
      </c>
      <c r="U96" s="830">
        <v>0</v>
      </c>
      <c r="V96" s="831">
        <v>0</v>
      </c>
      <c r="W96" s="830">
        <v>0</v>
      </c>
      <c r="X96" s="831">
        <v>0</v>
      </c>
      <c r="Y96" s="830">
        <v>0</v>
      </c>
      <c r="Z96" s="831">
        <v>0</v>
      </c>
      <c r="AA96" s="830">
        <v>0</v>
      </c>
      <c r="AB96" s="831">
        <v>0</v>
      </c>
      <c r="AC96" s="830">
        <v>0</v>
      </c>
      <c r="AD96" s="831">
        <v>0</v>
      </c>
      <c r="AE96" s="832">
        <v>0</v>
      </c>
      <c r="AF96" s="692"/>
      <c r="AG96" s="1094"/>
      <c r="AH96" s="692"/>
      <c r="AI96" s="829">
        <v>0</v>
      </c>
      <c r="AJ96" s="841">
        <v>0</v>
      </c>
      <c r="AK96" s="831">
        <v>0</v>
      </c>
      <c r="AL96" s="830">
        <v>0</v>
      </c>
      <c r="AM96" s="831">
        <v>0</v>
      </c>
      <c r="AN96" s="830">
        <v>0</v>
      </c>
      <c r="AO96" s="831">
        <v>0</v>
      </c>
      <c r="AP96" s="830">
        <v>0</v>
      </c>
      <c r="AQ96" s="831">
        <v>0</v>
      </c>
      <c r="AR96" s="830">
        <v>0</v>
      </c>
      <c r="AS96" s="831">
        <v>0</v>
      </c>
      <c r="AT96" s="830">
        <v>0</v>
      </c>
      <c r="AU96" s="831">
        <v>0</v>
      </c>
      <c r="AV96" s="830">
        <v>0</v>
      </c>
      <c r="AW96" s="831">
        <v>0</v>
      </c>
      <c r="AX96" s="830">
        <v>0</v>
      </c>
      <c r="AY96" s="831">
        <v>0</v>
      </c>
      <c r="AZ96" s="830">
        <v>0</v>
      </c>
      <c r="BA96" s="831">
        <v>0</v>
      </c>
      <c r="BB96" s="830">
        <v>0</v>
      </c>
      <c r="BC96" s="831">
        <v>0</v>
      </c>
      <c r="BD96" s="830">
        <v>0</v>
      </c>
      <c r="BE96" s="831">
        <v>0</v>
      </c>
      <c r="BF96" s="830">
        <v>0</v>
      </c>
      <c r="BG96" s="831">
        <v>0</v>
      </c>
      <c r="BH96" s="832">
        <v>0</v>
      </c>
      <c r="BI96" s="692"/>
      <c r="BJ96" s="1096"/>
      <c r="BK96" s="692"/>
      <c r="BL96" s="1082"/>
      <c r="BM96" s="692"/>
      <c r="BN96" s="829">
        <v>0</v>
      </c>
      <c r="BO96" s="841">
        <v>0</v>
      </c>
      <c r="BP96" s="831">
        <v>0</v>
      </c>
      <c r="BQ96" s="830">
        <v>0</v>
      </c>
      <c r="BR96" s="831">
        <v>0</v>
      </c>
      <c r="BS96" s="830">
        <v>0</v>
      </c>
      <c r="BT96" s="831">
        <v>0</v>
      </c>
      <c r="BU96" s="830">
        <v>0</v>
      </c>
      <c r="BV96" s="831">
        <v>0</v>
      </c>
      <c r="BW96" s="830">
        <v>0</v>
      </c>
      <c r="BX96" s="831">
        <v>0</v>
      </c>
      <c r="BY96" s="830">
        <v>0</v>
      </c>
      <c r="BZ96" s="831">
        <v>0</v>
      </c>
      <c r="CA96" s="830">
        <v>0</v>
      </c>
      <c r="CB96" s="831">
        <v>0</v>
      </c>
      <c r="CC96" s="830">
        <v>0</v>
      </c>
      <c r="CD96" s="831">
        <v>0</v>
      </c>
      <c r="CE96" s="830">
        <v>0</v>
      </c>
      <c r="CF96" s="831">
        <v>0</v>
      </c>
      <c r="CG96" s="830">
        <v>0</v>
      </c>
      <c r="CH96" s="831">
        <v>0</v>
      </c>
      <c r="CI96" s="830">
        <v>0</v>
      </c>
      <c r="CJ96" s="831">
        <v>0</v>
      </c>
      <c r="CK96" s="830">
        <v>0</v>
      </c>
      <c r="CL96" s="831">
        <v>0</v>
      </c>
      <c r="CM96" s="832">
        <v>0</v>
      </c>
      <c r="CN96" s="692"/>
      <c r="CO96" s="1084"/>
      <c r="CP96" s="692"/>
      <c r="CQ96" s="829">
        <v>0</v>
      </c>
      <c r="CR96" s="841">
        <v>0</v>
      </c>
      <c r="CS96" s="831">
        <v>0</v>
      </c>
      <c r="CT96" s="830">
        <v>0</v>
      </c>
      <c r="CU96" s="831">
        <v>0</v>
      </c>
      <c r="CV96" s="830">
        <v>0</v>
      </c>
      <c r="CW96" s="831">
        <v>0</v>
      </c>
      <c r="CX96" s="830">
        <v>0</v>
      </c>
      <c r="CY96" s="831">
        <v>0</v>
      </c>
      <c r="CZ96" s="830">
        <v>0</v>
      </c>
      <c r="DA96" s="831">
        <v>0</v>
      </c>
      <c r="DB96" s="830">
        <v>0</v>
      </c>
      <c r="DC96" s="831">
        <v>0</v>
      </c>
      <c r="DD96" s="830">
        <v>0</v>
      </c>
      <c r="DE96" s="831">
        <v>0</v>
      </c>
      <c r="DF96" s="830">
        <v>0</v>
      </c>
      <c r="DG96" s="831">
        <v>0</v>
      </c>
      <c r="DH96" s="830">
        <v>0</v>
      </c>
      <c r="DI96" s="831">
        <v>0</v>
      </c>
      <c r="DJ96" s="830">
        <v>0</v>
      </c>
      <c r="DK96" s="831">
        <v>0</v>
      </c>
      <c r="DL96" s="830">
        <v>0</v>
      </c>
      <c r="DM96" s="831">
        <v>0</v>
      </c>
      <c r="DN96" s="830">
        <v>0</v>
      </c>
      <c r="DO96" s="831">
        <v>0</v>
      </c>
      <c r="DP96" s="832">
        <v>0</v>
      </c>
      <c r="DQ96" s="692"/>
      <c r="DR96" s="1086"/>
      <c r="DS96" s="692"/>
      <c r="DT96" s="1088"/>
    </row>
    <row r="97" spans="2:124" outlineLevel="1">
      <c r="B97" s="766">
        <v>87</v>
      </c>
      <c r="C97" s="767" t="s">
        <v>763</v>
      </c>
      <c r="D97" s="768" t="s">
        <v>805</v>
      </c>
      <c r="F97" s="804">
        <v>0</v>
      </c>
      <c r="G97" s="842">
        <v>0</v>
      </c>
      <c r="H97" s="806">
        <v>0</v>
      </c>
      <c r="I97" s="805">
        <v>0</v>
      </c>
      <c r="J97" s="806">
        <v>0</v>
      </c>
      <c r="K97" s="805">
        <v>0</v>
      </c>
      <c r="L97" s="806">
        <v>0</v>
      </c>
      <c r="M97" s="805">
        <v>0</v>
      </c>
      <c r="N97" s="806">
        <v>0</v>
      </c>
      <c r="O97" s="805">
        <v>0</v>
      </c>
      <c r="P97" s="806">
        <v>0</v>
      </c>
      <c r="Q97" s="805">
        <v>0</v>
      </c>
      <c r="R97" s="806">
        <v>0</v>
      </c>
      <c r="S97" s="805">
        <v>0</v>
      </c>
      <c r="T97" s="806">
        <v>0</v>
      </c>
      <c r="U97" s="805">
        <v>0</v>
      </c>
      <c r="V97" s="806">
        <v>0</v>
      </c>
      <c r="W97" s="805">
        <v>0</v>
      </c>
      <c r="X97" s="806">
        <v>0</v>
      </c>
      <c r="Y97" s="805">
        <v>0</v>
      </c>
      <c r="Z97" s="806">
        <v>0</v>
      </c>
      <c r="AA97" s="805">
        <v>0</v>
      </c>
      <c r="AB97" s="806">
        <v>0</v>
      </c>
      <c r="AC97" s="805">
        <v>0</v>
      </c>
      <c r="AD97" s="806">
        <v>0</v>
      </c>
      <c r="AE97" s="807">
        <v>0</v>
      </c>
      <c r="AF97" s="692"/>
      <c r="AG97" s="1094"/>
      <c r="AH97" s="692"/>
      <c r="AI97" s="804">
        <v>0</v>
      </c>
      <c r="AJ97" s="842">
        <v>0</v>
      </c>
      <c r="AK97" s="806">
        <v>0</v>
      </c>
      <c r="AL97" s="805">
        <v>0</v>
      </c>
      <c r="AM97" s="806">
        <v>0</v>
      </c>
      <c r="AN97" s="805">
        <v>0</v>
      </c>
      <c r="AO97" s="806">
        <v>0</v>
      </c>
      <c r="AP97" s="805">
        <v>0</v>
      </c>
      <c r="AQ97" s="806">
        <v>0</v>
      </c>
      <c r="AR97" s="805">
        <v>0</v>
      </c>
      <c r="AS97" s="806">
        <v>0</v>
      </c>
      <c r="AT97" s="805">
        <v>0</v>
      </c>
      <c r="AU97" s="806">
        <v>0</v>
      </c>
      <c r="AV97" s="805">
        <v>0</v>
      </c>
      <c r="AW97" s="806">
        <v>0</v>
      </c>
      <c r="AX97" s="805">
        <v>0</v>
      </c>
      <c r="AY97" s="806">
        <v>0</v>
      </c>
      <c r="AZ97" s="805">
        <v>0</v>
      </c>
      <c r="BA97" s="806">
        <v>0</v>
      </c>
      <c r="BB97" s="805">
        <v>0</v>
      </c>
      <c r="BC97" s="806">
        <v>0</v>
      </c>
      <c r="BD97" s="805">
        <v>0</v>
      </c>
      <c r="BE97" s="806">
        <v>0</v>
      </c>
      <c r="BF97" s="805">
        <v>0</v>
      </c>
      <c r="BG97" s="806">
        <v>0</v>
      </c>
      <c r="BH97" s="807">
        <v>0</v>
      </c>
      <c r="BI97" s="692"/>
      <c r="BJ97" s="1096"/>
      <c r="BK97" s="692"/>
      <c r="BL97" s="1082"/>
      <c r="BM97" s="692"/>
      <c r="BN97" s="804">
        <v>0</v>
      </c>
      <c r="BO97" s="842">
        <v>0</v>
      </c>
      <c r="BP97" s="806">
        <v>0</v>
      </c>
      <c r="BQ97" s="805">
        <v>0</v>
      </c>
      <c r="BR97" s="806">
        <v>0</v>
      </c>
      <c r="BS97" s="805">
        <v>0</v>
      </c>
      <c r="BT97" s="806">
        <v>0</v>
      </c>
      <c r="BU97" s="805">
        <v>0</v>
      </c>
      <c r="BV97" s="806">
        <v>0</v>
      </c>
      <c r="BW97" s="805">
        <v>0</v>
      </c>
      <c r="BX97" s="806">
        <v>0</v>
      </c>
      <c r="BY97" s="805">
        <v>0</v>
      </c>
      <c r="BZ97" s="806">
        <v>0</v>
      </c>
      <c r="CA97" s="805">
        <v>0</v>
      </c>
      <c r="CB97" s="806">
        <v>0</v>
      </c>
      <c r="CC97" s="805">
        <v>0</v>
      </c>
      <c r="CD97" s="806">
        <v>0</v>
      </c>
      <c r="CE97" s="805">
        <v>0</v>
      </c>
      <c r="CF97" s="806">
        <v>0</v>
      </c>
      <c r="CG97" s="805">
        <v>0</v>
      </c>
      <c r="CH97" s="806">
        <v>0</v>
      </c>
      <c r="CI97" s="805">
        <v>0</v>
      </c>
      <c r="CJ97" s="806">
        <v>0</v>
      </c>
      <c r="CK97" s="805">
        <v>0</v>
      </c>
      <c r="CL97" s="806">
        <v>0</v>
      </c>
      <c r="CM97" s="807">
        <v>0</v>
      </c>
      <c r="CN97" s="692"/>
      <c r="CO97" s="1084"/>
      <c r="CP97" s="692"/>
      <c r="CQ97" s="804">
        <v>0</v>
      </c>
      <c r="CR97" s="842">
        <v>0</v>
      </c>
      <c r="CS97" s="806">
        <v>0</v>
      </c>
      <c r="CT97" s="805">
        <v>0</v>
      </c>
      <c r="CU97" s="806">
        <v>0</v>
      </c>
      <c r="CV97" s="805">
        <v>0</v>
      </c>
      <c r="CW97" s="806">
        <v>0</v>
      </c>
      <c r="CX97" s="805">
        <v>0</v>
      </c>
      <c r="CY97" s="806">
        <v>0</v>
      </c>
      <c r="CZ97" s="805">
        <v>0</v>
      </c>
      <c r="DA97" s="806">
        <v>0</v>
      </c>
      <c r="DB97" s="805">
        <v>0</v>
      </c>
      <c r="DC97" s="806">
        <v>0</v>
      </c>
      <c r="DD97" s="805">
        <v>0</v>
      </c>
      <c r="DE97" s="806">
        <v>0</v>
      </c>
      <c r="DF97" s="805">
        <v>0</v>
      </c>
      <c r="DG97" s="806">
        <v>0</v>
      </c>
      <c r="DH97" s="805">
        <v>0</v>
      </c>
      <c r="DI97" s="806">
        <v>0</v>
      </c>
      <c r="DJ97" s="805">
        <v>0</v>
      </c>
      <c r="DK97" s="806">
        <v>0</v>
      </c>
      <c r="DL97" s="805">
        <v>0</v>
      </c>
      <c r="DM97" s="806">
        <v>0</v>
      </c>
      <c r="DN97" s="805">
        <v>0</v>
      </c>
      <c r="DO97" s="806">
        <v>0</v>
      </c>
      <c r="DP97" s="807">
        <v>0</v>
      </c>
      <c r="DQ97" s="692"/>
      <c r="DR97" s="1086"/>
      <c r="DS97" s="692"/>
      <c r="DT97" s="1088"/>
    </row>
    <row r="98" spans="2:124" outlineLevel="1">
      <c r="B98" s="723">
        <v>88</v>
      </c>
      <c r="C98" s="741" t="s">
        <v>764</v>
      </c>
      <c r="D98" s="725" t="s">
        <v>805</v>
      </c>
      <c r="F98" s="726">
        <v>0</v>
      </c>
      <c r="G98" s="838">
        <v>0</v>
      </c>
      <c r="H98" s="728">
        <v>0</v>
      </c>
      <c r="I98" s="727">
        <v>0</v>
      </c>
      <c r="J98" s="728">
        <v>0</v>
      </c>
      <c r="K98" s="727">
        <v>0</v>
      </c>
      <c r="L98" s="728">
        <v>0</v>
      </c>
      <c r="M98" s="727">
        <v>0</v>
      </c>
      <c r="N98" s="728">
        <v>0</v>
      </c>
      <c r="O98" s="727">
        <v>0</v>
      </c>
      <c r="P98" s="728">
        <v>0</v>
      </c>
      <c r="Q98" s="727">
        <v>0</v>
      </c>
      <c r="R98" s="728">
        <v>0</v>
      </c>
      <c r="S98" s="727">
        <v>0</v>
      </c>
      <c r="T98" s="728">
        <v>0</v>
      </c>
      <c r="U98" s="727">
        <v>0</v>
      </c>
      <c r="V98" s="728">
        <v>0</v>
      </c>
      <c r="W98" s="727">
        <v>0</v>
      </c>
      <c r="X98" s="728">
        <v>0</v>
      </c>
      <c r="Y98" s="727">
        <v>0</v>
      </c>
      <c r="Z98" s="728">
        <v>0</v>
      </c>
      <c r="AA98" s="727">
        <v>0</v>
      </c>
      <c r="AB98" s="728">
        <v>0</v>
      </c>
      <c r="AC98" s="727">
        <v>0</v>
      </c>
      <c r="AD98" s="728">
        <v>0</v>
      </c>
      <c r="AE98" s="729">
        <v>0</v>
      </c>
      <c r="AF98" s="692"/>
      <c r="AG98" s="1094"/>
      <c r="AH98" s="692"/>
      <c r="AI98" s="726">
        <v>0</v>
      </c>
      <c r="AJ98" s="838">
        <v>0</v>
      </c>
      <c r="AK98" s="728">
        <v>0</v>
      </c>
      <c r="AL98" s="727">
        <v>0</v>
      </c>
      <c r="AM98" s="728">
        <v>0</v>
      </c>
      <c r="AN98" s="727">
        <v>0</v>
      </c>
      <c r="AO98" s="728">
        <v>0</v>
      </c>
      <c r="AP98" s="727">
        <v>0</v>
      </c>
      <c r="AQ98" s="728">
        <v>0</v>
      </c>
      <c r="AR98" s="727">
        <v>0</v>
      </c>
      <c r="AS98" s="728">
        <v>0</v>
      </c>
      <c r="AT98" s="727">
        <v>0</v>
      </c>
      <c r="AU98" s="728">
        <v>0</v>
      </c>
      <c r="AV98" s="727">
        <v>0</v>
      </c>
      <c r="AW98" s="728">
        <v>0</v>
      </c>
      <c r="AX98" s="727">
        <v>0</v>
      </c>
      <c r="AY98" s="728">
        <v>0</v>
      </c>
      <c r="AZ98" s="727">
        <v>0</v>
      </c>
      <c r="BA98" s="728">
        <v>0</v>
      </c>
      <c r="BB98" s="727">
        <v>0</v>
      </c>
      <c r="BC98" s="728">
        <v>0</v>
      </c>
      <c r="BD98" s="727">
        <v>0</v>
      </c>
      <c r="BE98" s="728">
        <v>0</v>
      </c>
      <c r="BF98" s="727">
        <v>0</v>
      </c>
      <c r="BG98" s="728">
        <v>0</v>
      </c>
      <c r="BH98" s="729">
        <v>0</v>
      </c>
      <c r="BI98" s="692"/>
      <c r="BJ98" s="1096"/>
      <c r="BK98" s="692"/>
      <c r="BL98" s="1082"/>
      <c r="BM98" s="692"/>
      <c r="BN98" s="726">
        <v>0</v>
      </c>
      <c r="BO98" s="838">
        <v>0</v>
      </c>
      <c r="BP98" s="728">
        <v>0</v>
      </c>
      <c r="BQ98" s="727">
        <v>0</v>
      </c>
      <c r="BR98" s="728">
        <v>0</v>
      </c>
      <c r="BS98" s="727">
        <v>0</v>
      </c>
      <c r="BT98" s="728">
        <v>0</v>
      </c>
      <c r="BU98" s="727">
        <v>0</v>
      </c>
      <c r="BV98" s="728">
        <v>0</v>
      </c>
      <c r="BW98" s="727">
        <v>0</v>
      </c>
      <c r="BX98" s="728">
        <v>0</v>
      </c>
      <c r="BY98" s="727">
        <v>0</v>
      </c>
      <c r="BZ98" s="728">
        <v>0</v>
      </c>
      <c r="CA98" s="727">
        <v>0</v>
      </c>
      <c r="CB98" s="728">
        <v>0</v>
      </c>
      <c r="CC98" s="727">
        <v>0</v>
      </c>
      <c r="CD98" s="728">
        <v>0</v>
      </c>
      <c r="CE98" s="727">
        <v>0</v>
      </c>
      <c r="CF98" s="728">
        <v>0</v>
      </c>
      <c r="CG98" s="727">
        <v>0</v>
      </c>
      <c r="CH98" s="728">
        <v>0</v>
      </c>
      <c r="CI98" s="727">
        <v>0</v>
      </c>
      <c r="CJ98" s="728">
        <v>0</v>
      </c>
      <c r="CK98" s="727">
        <v>0</v>
      </c>
      <c r="CL98" s="728">
        <v>0</v>
      </c>
      <c r="CM98" s="729">
        <v>0</v>
      </c>
      <c r="CN98" s="692"/>
      <c r="CO98" s="1084"/>
      <c r="CP98" s="692"/>
      <c r="CQ98" s="726">
        <v>0</v>
      </c>
      <c r="CR98" s="838">
        <v>0</v>
      </c>
      <c r="CS98" s="728">
        <v>0</v>
      </c>
      <c r="CT98" s="727">
        <v>0</v>
      </c>
      <c r="CU98" s="728">
        <v>0</v>
      </c>
      <c r="CV98" s="727">
        <v>0</v>
      </c>
      <c r="CW98" s="728">
        <v>0</v>
      </c>
      <c r="CX98" s="727">
        <v>0</v>
      </c>
      <c r="CY98" s="728">
        <v>0</v>
      </c>
      <c r="CZ98" s="727">
        <v>0</v>
      </c>
      <c r="DA98" s="728">
        <v>0</v>
      </c>
      <c r="DB98" s="727">
        <v>0</v>
      </c>
      <c r="DC98" s="728">
        <v>0</v>
      </c>
      <c r="DD98" s="727">
        <v>0</v>
      </c>
      <c r="DE98" s="728">
        <v>0</v>
      </c>
      <c r="DF98" s="727">
        <v>0</v>
      </c>
      <c r="DG98" s="728">
        <v>0</v>
      </c>
      <c r="DH98" s="727">
        <v>0</v>
      </c>
      <c r="DI98" s="728">
        <v>0</v>
      </c>
      <c r="DJ98" s="727">
        <v>0</v>
      </c>
      <c r="DK98" s="728">
        <v>0</v>
      </c>
      <c r="DL98" s="727">
        <v>0</v>
      </c>
      <c r="DM98" s="728">
        <v>0</v>
      </c>
      <c r="DN98" s="727">
        <v>0</v>
      </c>
      <c r="DO98" s="728">
        <v>0</v>
      </c>
      <c r="DP98" s="729">
        <v>0</v>
      </c>
      <c r="DQ98" s="692"/>
      <c r="DR98" s="1086"/>
      <c r="DS98" s="692"/>
      <c r="DT98" s="1088"/>
    </row>
    <row r="99" spans="2:124" outlineLevel="1">
      <c r="B99" s="730">
        <v>89</v>
      </c>
      <c r="C99" s="742" t="s">
        <v>765</v>
      </c>
      <c r="D99" s="732" t="s">
        <v>805</v>
      </c>
      <c r="F99" s="737">
        <v>0</v>
      </c>
      <c r="G99" s="839">
        <v>0</v>
      </c>
      <c r="H99" s="739">
        <v>0</v>
      </c>
      <c r="I99" s="738">
        <v>0</v>
      </c>
      <c r="J99" s="739">
        <v>0</v>
      </c>
      <c r="K99" s="738">
        <v>0</v>
      </c>
      <c r="L99" s="739">
        <v>0</v>
      </c>
      <c r="M99" s="738">
        <v>0</v>
      </c>
      <c r="N99" s="739">
        <v>0</v>
      </c>
      <c r="O99" s="738">
        <v>0</v>
      </c>
      <c r="P99" s="739">
        <v>0</v>
      </c>
      <c r="Q99" s="738">
        <v>0</v>
      </c>
      <c r="R99" s="739">
        <v>0</v>
      </c>
      <c r="S99" s="738">
        <v>0</v>
      </c>
      <c r="T99" s="739">
        <v>0</v>
      </c>
      <c r="U99" s="738">
        <v>0</v>
      </c>
      <c r="V99" s="739">
        <v>0</v>
      </c>
      <c r="W99" s="738">
        <v>0</v>
      </c>
      <c r="X99" s="739">
        <v>0</v>
      </c>
      <c r="Y99" s="738">
        <v>0</v>
      </c>
      <c r="Z99" s="739">
        <v>0</v>
      </c>
      <c r="AA99" s="738">
        <v>0</v>
      </c>
      <c r="AB99" s="739">
        <v>0</v>
      </c>
      <c r="AC99" s="738">
        <v>0</v>
      </c>
      <c r="AD99" s="739">
        <v>0</v>
      </c>
      <c r="AE99" s="740">
        <v>0</v>
      </c>
      <c r="AF99" s="692"/>
      <c r="AG99" s="1094"/>
      <c r="AH99" s="692"/>
      <c r="AI99" s="737">
        <v>0</v>
      </c>
      <c r="AJ99" s="839">
        <v>0</v>
      </c>
      <c r="AK99" s="739">
        <v>0</v>
      </c>
      <c r="AL99" s="738">
        <v>0</v>
      </c>
      <c r="AM99" s="739">
        <v>0</v>
      </c>
      <c r="AN99" s="738">
        <v>0</v>
      </c>
      <c r="AO99" s="739">
        <v>0</v>
      </c>
      <c r="AP99" s="738">
        <v>0</v>
      </c>
      <c r="AQ99" s="739">
        <v>0</v>
      </c>
      <c r="AR99" s="738">
        <v>0</v>
      </c>
      <c r="AS99" s="739">
        <v>0</v>
      </c>
      <c r="AT99" s="738">
        <v>0</v>
      </c>
      <c r="AU99" s="739">
        <v>0</v>
      </c>
      <c r="AV99" s="738">
        <v>0</v>
      </c>
      <c r="AW99" s="739">
        <v>0</v>
      </c>
      <c r="AX99" s="738">
        <v>0</v>
      </c>
      <c r="AY99" s="739">
        <v>0</v>
      </c>
      <c r="AZ99" s="738">
        <v>0</v>
      </c>
      <c r="BA99" s="739">
        <v>0</v>
      </c>
      <c r="BB99" s="738">
        <v>0</v>
      </c>
      <c r="BC99" s="739">
        <v>0</v>
      </c>
      <c r="BD99" s="738">
        <v>0</v>
      </c>
      <c r="BE99" s="739">
        <v>0</v>
      </c>
      <c r="BF99" s="738">
        <v>0</v>
      </c>
      <c r="BG99" s="739">
        <v>0</v>
      </c>
      <c r="BH99" s="740">
        <v>0</v>
      </c>
      <c r="BI99" s="692"/>
      <c r="BJ99" s="1096"/>
      <c r="BK99" s="692"/>
      <c r="BL99" s="1082"/>
      <c r="BM99" s="692"/>
      <c r="BN99" s="737">
        <v>0</v>
      </c>
      <c r="BO99" s="839">
        <v>0</v>
      </c>
      <c r="BP99" s="739">
        <v>0</v>
      </c>
      <c r="BQ99" s="738">
        <v>0</v>
      </c>
      <c r="BR99" s="739">
        <v>0</v>
      </c>
      <c r="BS99" s="738">
        <v>0</v>
      </c>
      <c r="BT99" s="739">
        <v>0</v>
      </c>
      <c r="BU99" s="738">
        <v>0</v>
      </c>
      <c r="BV99" s="739">
        <v>0</v>
      </c>
      <c r="BW99" s="738">
        <v>0</v>
      </c>
      <c r="BX99" s="739">
        <v>0</v>
      </c>
      <c r="BY99" s="738">
        <v>0</v>
      </c>
      <c r="BZ99" s="739">
        <v>0</v>
      </c>
      <c r="CA99" s="738">
        <v>0</v>
      </c>
      <c r="CB99" s="739">
        <v>0</v>
      </c>
      <c r="CC99" s="738">
        <v>0</v>
      </c>
      <c r="CD99" s="739">
        <v>0</v>
      </c>
      <c r="CE99" s="738">
        <v>0</v>
      </c>
      <c r="CF99" s="739">
        <v>0</v>
      </c>
      <c r="CG99" s="738">
        <v>0</v>
      </c>
      <c r="CH99" s="739">
        <v>0</v>
      </c>
      <c r="CI99" s="738">
        <v>0</v>
      </c>
      <c r="CJ99" s="739">
        <v>0</v>
      </c>
      <c r="CK99" s="738">
        <v>0</v>
      </c>
      <c r="CL99" s="739">
        <v>0</v>
      </c>
      <c r="CM99" s="740">
        <v>0</v>
      </c>
      <c r="CN99" s="692"/>
      <c r="CO99" s="1084"/>
      <c r="CP99" s="692"/>
      <c r="CQ99" s="737">
        <v>0</v>
      </c>
      <c r="CR99" s="839">
        <v>0</v>
      </c>
      <c r="CS99" s="739">
        <v>0</v>
      </c>
      <c r="CT99" s="738">
        <v>0</v>
      </c>
      <c r="CU99" s="739">
        <v>0</v>
      </c>
      <c r="CV99" s="738">
        <v>0</v>
      </c>
      <c r="CW99" s="739">
        <v>0</v>
      </c>
      <c r="CX99" s="738">
        <v>0</v>
      </c>
      <c r="CY99" s="739">
        <v>0</v>
      </c>
      <c r="CZ99" s="738">
        <v>0</v>
      </c>
      <c r="DA99" s="739">
        <v>0</v>
      </c>
      <c r="DB99" s="738">
        <v>0</v>
      </c>
      <c r="DC99" s="739">
        <v>0</v>
      </c>
      <c r="DD99" s="738">
        <v>0</v>
      </c>
      <c r="DE99" s="739">
        <v>0</v>
      </c>
      <c r="DF99" s="738">
        <v>0</v>
      </c>
      <c r="DG99" s="739">
        <v>0</v>
      </c>
      <c r="DH99" s="738">
        <v>0</v>
      </c>
      <c r="DI99" s="739">
        <v>0</v>
      </c>
      <c r="DJ99" s="738">
        <v>0</v>
      </c>
      <c r="DK99" s="739">
        <v>0</v>
      </c>
      <c r="DL99" s="738">
        <v>0</v>
      </c>
      <c r="DM99" s="739">
        <v>0</v>
      </c>
      <c r="DN99" s="738">
        <v>0</v>
      </c>
      <c r="DO99" s="739">
        <v>0</v>
      </c>
      <c r="DP99" s="740">
        <v>0</v>
      </c>
      <c r="DQ99" s="692"/>
      <c r="DR99" s="1086"/>
      <c r="DS99" s="692"/>
      <c r="DT99" s="1088"/>
    </row>
    <row r="100" spans="2:124" outlineLevel="1">
      <c r="B100" s="723">
        <v>90</v>
      </c>
      <c r="C100" s="741" t="s">
        <v>766</v>
      </c>
      <c r="D100" s="725" t="s">
        <v>805</v>
      </c>
      <c r="F100" s="726">
        <v>0</v>
      </c>
      <c r="G100" s="838">
        <v>0</v>
      </c>
      <c r="H100" s="728">
        <v>0</v>
      </c>
      <c r="I100" s="727">
        <v>0</v>
      </c>
      <c r="J100" s="728">
        <v>0</v>
      </c>
      <c r="K100" s="727">
        <v>0</v>
      </c>
      <c r="L100" s="728">
        <v>0</v>
      </c>
      <c r="M100" s="727">
        <v>0</v>
      </c>
      <c r="N100" s="728">
        <v>0</v>
      </c>
      <c r="O100" s="727">
        <v>0</v>
      </c>
      <c r="P100" s="728">
        <v>0</v>
      </c>
      <c r="Q100" s="727">
        <v>0</v>
      </c>
      <c r="R100" s="728">
        <v>0</v>
      </c>
      <c r="S100" s="727">
        <v>0</v>
      </c>
      <c r="T100" s="728">
        <v>0</v>
      </c>
      <c r="U100" s="727">
        <v>0</v>
      </c>
      <c r="V100" s="728">
        <v>0</v>
      </c>
      <c r="W100" s="727">
        <v>0</v>
      </c>
      <c r="X100" s="728">
        <v>0</v>
      </c>
      <c r="Y100" s="727">
        <v>0</v>
      </c>
      <c r="Z100" s="728">
        <v>0</v>
      </c>
      <c r="AA100" s="727">
        <v>0</v>
      </c>
      <c r="AB100" s="728">
        <v>0</v>
      </c>
      <c r="AC100" s="727">
        <v>0</v>
      </c>
      <c r="AD100" s="728">
        <v>0</v>
      </c>
      <c r="AE100" s="729">
        <v>0</v>
      </c>
      <c r="AF100" s="692"/>
      <c r="AG100" s="1094"/>
      <c r="AH100" s="692"/>
      <c r="AI100" s="726">
        <v>0</v>
      </c>
      <c r="AJ100" s="838">
        <v>0</v>
      </c>
      <c r="AK100" s="728">
        <v>0</v>
      </c>
      <c r="AL100" s="727">
        <v>0</v>
      </c>
      <c r="AM100" s="728">
        <v>0</v>
      </c>
      <c r="AN100" s="727">
        <v>0</v>
      </c>
      <c r="AO100" s="728">
        <v>0</v>
      </c>
      <c r="AP100" s="727">
        <v>0</v>
      </c>
      <c r="AQ100" s="728">
        <v>0</v>
      </c>
      <c r="AR100" s="727">
        <v>0</v>
      </c>
      <c r="AS100" s="728">
        <v>0</v>
      </c>
      <c r="AT100" s="727">
        <v>0</v>
      </c>
      <c r="AU100" s="728">
        <v>0</v>
      </c>
      <c r="AV100" s="727">
        <v>0</v>
      </c>
      <c r="AW100" s="728">
        <v>0</v>
      </c>
      <c r="AX100" s="727">
        <v>0</v>
      </c>
      <c r="AY100" s="728">
        <v>0</v>
      </c>
      <c r="AZ100" s="727">
        <v>0</v>
      </c>
      <c r="BA100" s="728">
        <v>0</v>
      </c>
      <c r="BB100" s="727">
        <v>0</v>
      </c>
      <c r="BC100" s="728">
        <v>0</v>
      </c>
      <c r="BD100" s="727">
        <v>0</v>
      </c>
      <c r="BE100" s="728">
        <v>0</v>
      </c>
      <c r="BF100" s="727">
        <v>0</v>
      </c>
      <c r="BG100" s="728">
        <v>0</v>
      </c>
      <c r="BH100" s="729">
        <v>0</v>
      </c>
      <c r="BI100" s="692"/>
      <c r="BJ100" s="1096"/>
      <c r="BK100" s="692"/>
      <c r="BL100" s="1082"/>
      <c r="BM100" s="692"/>
      <c r="BN100" s="726">
        <v>0</v>
      </c>
      <c r="BO100" s="838">
        <v>0</v>
      </c>
      <c r="BP100" s="728">
        <v>0</v>
      </c>
      <c r="BQ100" s="727">
        <v>0</v>
      </c>
      <c r="BR100" s="728">
        <v>0</v>
      </c>
      <c r="BS100" s="727">
        <v>0</v>
      </c>
      <c r="BT100" s="728">
        <v>0</v>
      </c>
      <c r="BU100" s="727">
        <v>0</v>
      </c>
      <c r="BV100" s="728">
        <v>0</v>
      </c>
      <c r="BW100" s="727">
        <v>0</v>
      </c>
      <c r="BX100" s="728">
        <v>0</v>
      </c>
      <c r="BY100" s="727">
        <v>0</v>
      </c>
      <c r="BZ100" s="728">
        <v>0</v>
      </c>
      <c r="CA100" s="727">
        <v>0</v>
      </c>
      <c r="CB100" s="728">
        <v>0</v>
      </c>
      <c r="CC100" s="727">
        <v>0</v>
      </c>
      <c r="CD100" s="728">
        <v>0</v>
      </c>
      <c r="CE100" s="727">
        <v>0</v>
      </c>
      <c r="CF100" s="728">
        <v>0</v>
      </c>
      <c r="CG100" s="727">
        <v>0</v>
      </c>
      <c r="CH100" s="728">
        <v>0</v>
      </c>
      <c r="CI100" s="727">
        <v>0</v>
      </c>
      <c r="CJ100" s="728">
        <v>0</v>
      </c>
      <c r="CK100" s="727">
        <v>0</v>
      </c>
      <c r="CL100" s="728">
        <v>0</v>
      </c>
      <c r="CM100" s="729">
        <v>0</v>
      </c>
      <c r="CN100" s="692"/>
      <c r="CO100" s="1084"/>
      <c r="CP100" s="692"/>
      <c r="CQ100" s="726">
        <v>0</v>
      </c>
      <c r="CR100" s="838">
        <v>0</v>
      </c>
      <c r="CS100" s="728">
        <v>0</v>
      </c>
      <c r="CT100" s="727">
        <v>0</v>
      </c>
      <c r="CU100" s="728">
        <v>0</v>
      </c>
      <c r="CV100" s="727">
        <v>0</v>
      </c>
      <c r="CW100" s="728">
        <v>0</v>
      </c>
      <c r="CX100" s="727">
        <v>0</v>
      </c>
      <c r="CY100" s="728">
        <v>0</v>
      </c>
      <c r="CZ100" s="727">
        <v>0</v>
      </c>
      <c r="DA100" s="728">
        <v>0</v>
      </c>
      <c r="DB100" s="727">
        <v>0</v>
      </c>
      <c r="DC100" s="728">
        <v>0</v>
      </c>
      <c r="DD100" s="727">
        <v>0</v>
      </c>
      <c r="DE100" s="728">
        <v>0</v>
      </c>
      <c r="DF100" s="727">
        <v>0</v>
      </c>
      <c r="DG100" s="728">
        <v>0</v>
      </c>
      <c r="DH100" s="727">
        <v>0</v>
      </c>
      <c r="DI100" s="728">
        <v>0</v>
      </c>
      <c r="DJ100" s="727">
        <v>0</v>
      </c>
      <c r="DK100" s="728">
        <v>0</v>
      </c>
      <c r="DL100" s="727">
        <v>0</v>
      </c>
      <c r="DM100" s="728">
        <v>0</v>
      </c>
      <c r="DN100" s="727">
        <v>0</v>
      </c>
      <c r="DO100" s="728">
        <v>0</v>
      </c>
      <c r="DP100" s="729">
        <v>0</v>
      </c>
      <c r="DQ100" s="692"/>
      <c r="DR100" s="1086"/>
      <c r="DS100" s="692"/>
      <c r="DT100" s="1088"/>
    </row>
    <row r="101" spans="2:124" outlineLevel="1">
      <c r="B101" s="730">
        <v>91</v>
      </c>
      <c r="C101" s="742" t="s">
        <v>767</v>
      </c>
      <c r="D101" s="732" t="s">
        <v>805</v>
      </c>
      <c r="F101" s="737">
        <v>0</v>
      </c>
      <c r="G101" s="839">
        <v>0</v>
      </c>
      <c r="H101" s="739">
        <v>0</v>
      </c>
      <c r="I101" s="738">
        <v>0</v>
      </c>
      <c r="J101" s="739">
        <v>0</v>
      </c>
      <c r="K101" s="738">
        <v>0</v>
      </c>
      <c r="L101" s="739">
        <v>0</v>
      </c>
      <c r="M101" s="738">
        <v>0</v>
      </c>
      <c r="N101" s="739">
        <v>0</v>
      </c>
      <c r="O101" s="738">
        <v>0</v>
      </c>
      <c r="P101" s="739">
        <v>0</v>
      </c>
      <c r="Q101" s="738">
        <v>0</v>
      </c>
      <c r="R101" s="739">
        <v>0</v>
      </c>
      <c r="S101" s="738">
        <v>0</v>
      </c>
      <c r="T101" s="739">
        <v>0</v>
      </c>
      <c r="U101" s="738">
        <v>0</v>
      </c>
      <c r="V101" s="739">
        <v>0</v>
      </c>
      <c r="W101" s="738">
        <v>0</v>
      </c>
      <c r="X101" s="739">
        <v>0</v>
      </c>
      <c r="Y101" s="738">
        <v>0</v>
      </c>
      <c r="Z101" s="739">
        <v>0</v>
      </c>
      <c r="AA101" s="738">
        <v>0</v>
      </c>
      <c r="AB101" s="739">
        <v>0</v>
      </c>
      <c r="AC101" s="738">
        <v>0</v>
      </c>
      <c r="AD101" s="739">
        <v>0</v>
      </c>
      <c r="AE101" s="740">
        <v>0</v>
      </c>
      <c r="AF101" s="692"/>
      <c r="AG101" s="1094"/>
      <c r="AH101" s="692"/>
      <c r="AI101" s="737">
        <v>0</v>
      </c>
      <c r="AJ101" s="839">
        <v>0</v>
      </c>
      <c r="AK101" s="739">
        <v>0</v>
      </c>
      <c r="AL101" s="738">
        <v>0</v>
      </c>
      <c r="AM101" s="739">
        <v>0</v>
      </c>
      <c r="AN101" s="738">
        <v>0</v>
      </c>
      <c r="AO101" s="739">
        <v>0</v>
      </c>
      <c r="AP101" s="738">
        <v>0</v>
      </c>
      <c r="AQ101" s="739">
        <v>0</v>
      </c>
      <c r="AR101" s="738">
        <v>0</v>
      </c>
      <c r="AS101" s="739">
        <v>0</v>
      </c>
      <c r="AT101" s="738">
        <v>0</v>
      </c>
      <c r="AU101" s="739">
        <v>0</v>
      </c>
      <c r="AV101" s="738">
        <v>0</v>
      </c>
      <c r="AW101" s="739">
        <v>0</v>
      </c>
      <c r="AX101" s="738">
        <v>0</v>
      </c>
      <c r="AY101" s="739">
        <v>0</v>
      </c>
      <c r="AZ101" s="738">
        <v>0</v>
      </c>
      <c r="BA101" s="739">
        <v>0</v>
      </c>
      <c r="BB101" s="738">
        <v>0</v>
      </c>
      <c r="BC101" s="739">
        <v>0</v>
      </c>
      <c r="BD101" s="738">
        <v>0</v>
      </c>
      <c r="BE101" s="739">
        <v>0</v>
      </c>
      <c r="BF101" s="738">
        <v>0</v>
      </c>
      <c r="BG101" s="739">
        <v>0</v>
      </c>
      <c r="BH101" s="740">
        <v>0</v>
      </c>
      <c r="BI101" s="692"/>
      <c r="BJ101" s="1096"/>
      <c r="BK101" s="692"/>
      <c r="BL101" s="1082"/>
      <c r="BM101" s="692"/>
      <c r="BN101" s="737">
        <v>0</v>
      </c>
      <c r="BO101" s="839">
        <v>0</v>
      </c>
      <c r="BP101" s="739">
        <v>0</v>
      </c>
      <c r="BQ101" s="738">
        <v>0</v>
      </c>
      <c r="BR101" s="739">
        <v>0</v>
      </c>
      <c r="BS101" s="738">
        <v>0</v>
      </c>
      <c r="BT101" s="739">
        <v>0</v>
      </c>
      <c r="BU101" s="738">
        <v>0</v>
      </c>
      <c r="BV101" s="739">
        <v>0</v>
      </c>
      <c r="BW101" s="738">
        <v>0</v>
      </c>
      <c r="BX101" s="739">
        <v>0</v>
      </c>
      <c r="BY101" s="738">
        <v>0</v>
      </c>
      <c r="BZ101" s="739">
        <v>0</v>
      </c>
      <c r="CA101" s="738">
        <v>0</v>
      </c>
      <c r="CB101" s="739">
        <v>0</v>
      </c>
      <c r="CC101" s="738">
        <v>0</v>
      </c>
      <c r="CD101" s="739">
        <v>0</v>
      </c>
      <c r="CE101" s="738">
        <v>0</v>
      </c>
      <c r="CF101" s="739">
        <v>0</v>
      </c>
      <c r="CG101" s="738">
        <v>0</v>
      </c>
      <c r="CH101" s="739">
        <v>0</v>
      </c>
      <c r="CI101" s="738">
        <v>0</v>
      </c>
      <c r="CJ101" s="739">
        <v>0</v>
      </c>
      <c r="CK101" s="738">
        <v>0</v>
      </c>
      <c r="CL101" s="739">
        <v>0</v>
      </c>
      <c r="CM101" s="740">
        <v>0</v>
      </c>
      <c r="CN101" s="692"/>
      <c r="CO101" s="1084"/>
      <c r="CP101" s="692"/>
      <c r="CQ101" s="737">
        <v>0</v>
      </c>
      <c r="CR101" s="839">
        <v>0</v>
      </c>
      <c r="CS101" s="739">
        <v>0</v>
      </c>
      <c r="CT101" s="738">
        <v>0</v>
      </c>
      <c r="CU101" s="739">
        <v>0</v>
      </c>
      <c r="CV101" s="738">
        <v>0</v>
      </c>
      <c r="CW101" s="739">
        <v>0</v>
      </c>
      <c r="CX101" s="738">
        <v>0</v>
      </c>
      <c r="CY101" s="739">
        <v>0</v>
      </c>
      <c r="CZ101" s="738">
        <v>0</v>
      </c>
      <c r="DA101" s="739">
        <v>0</v>
      </c>
      <c r="DB101" s="738">
        <v>0</v>
      </c>
      <c r="DC101" s="739">
        <v>0</v>
      </c>
      <c r="DD101" s="738">
        <v>0</v>
      </c>
      <c r="DE101" s="739">
        <v>0</v>
      </c>
      <c r="DF101" s="738">
        <v>0</v>
      </c>
      <c r="DG101" s="739">
        <v>0</v>
      </c>
      <c r="DH101" s="738">
        <v>0</v>
      </c>
      <c r="DI101" s="739">
        <v>0</v>
      </c>
      <c r="DJ101" s="738">
        <v>0</v>
      </c>
      <c r="DK101" s="739">
        <v>0</v>
      </c>
      <c r="DL101" s="738">
        <v>0</v>
      </c>
      <c r="DM101" s="739">
        <v>0</v>
      </c>
      <c r="DN101" s="738">
        <v>0</v>
      </c>
      <c r="DO101" s="739">
        <v>0</v>
      </c>
      <c r="DP101" s="740">
        <v>0</v>
      </c>
      <c r="DQ101" s="692"/>
      <c r="DR101" s="1086"/>
      <c r="DS101" s="692"/>
      <c r="DT101" s="1088"/>
    </row>
    <row r="102" spans="2:124" outlineLevel="1">
      <c r="B102" s="723">
        <v>92</v>
      </c>
      <c r="C102" s="741" t="s">
        <v>768</v>
      </c>
      <c r="D102" s="725" t="s">
        <v>805</v>
      </c>
      <c r="F102" s="726">
        <v>0</v>
      </c>
      <c r="G102" s="838">
        <v>0</v>
      </c>
      <c r="H102" s="728">
        <v>0</v>
      </c>
      <c r="I102" s="727">
        <v>0</v>
      </c>
      <c r="J102" s="728">
        <v>0</v>
      </c>
      <c r="K102" s="727">
        <v>0</v>
      </c>
      <c r="L102" s="728">
        <v>0</v>
      </c>
      <c r="M102" s="727">
        <v>0</v>
      </c>
      <c r="N102" s="728">
        <v>0</v>
      </c>
      <c r="O102" s="727">
        <v>0</v>
      </c>
      <c r="P102" s="728">
        <v>0</v>
      </c>
      <c r="Q102" s="727">
        <v>0</v>
      </c>
      <c r="R102" s="728">
        <v>0</v>
      </c>
      <c r="S102" s="727">
        <v>0</v>
      </c>
      <c r="T102" s="728">
        <v>0</v>
      </c>
      <c r="U102" s="727">
        <v>0</v>
      </c>
      <c r="V102" s="728">
        <v>0</v>
      </c>
      <c r="W102" s="727">
        <v>0</v>
      </c>
      <c r="X102" s="728">
        <v>0</v>
      </c>
      <c r="Y102" s="727">
        <v>0</v>
      </c>
      <c r="Z102" s="728">
        <v>0</v>
      </c>
      <c r="AA102" s="727">
        <v>0</v>
      </c>
      <c r="AB102" s="728">
        <v>0</v>
      </c>
      <c r="AC102" s="727">
        <v>0</v>
      </c>
      <c r="AD102" s="728">
        <v>0</v>
      </c>
      <c r="AE102" s="729">
        <v>0</v>
      </c>
      <c r="AF102" s="692"/>
      <c r="AG102" s="1094"/>
      <c r="AH102" s="692"/>
      <c r="AI102" s="726">
        <v>0</v>
      </c>
      <c r="AJ102" s="838">
        <v>0</v>
      </c>
      <c r="AK102" s="728">
        <v>0</v>
      </c>
      <c r="AL102" s="727">
        <v>0</v>
      </c>
      <c r="AM102" s="728">
        <v>0</v>
      </c>
      <c r="AN102" s="727">
        <v>0</v>
      </c>
      <c r="AO102" s="728">
        <v>0</v>
      </c>
      <c r="AP102" s="727">
        <v>0</v>
      </c>
      <c r="AQ102" s="728">
        <v>0</v>
      </c>
      <c r="AR102" s="727">
        <v>0</v>
      </c>
      <c r="AS102" s="728">
        <v>0</v>
      </c>
      <c r="AT102" s="727">
        <v>0</v>
      </c>
      <c r="AU102" s="728">
        <v>0</v>
      </c>
      <c r="AV102" s="727">
        <v>0</v>
      </c>
      <c r="AW102" s="728">
        <v>0</v>
      </c>
      <c r="AX102" s="727">
        <v>0</v>
      </c>
      <c r="AY102" s="728">
        <v>0</v>
      </c>
      <c r="AZ102" s="727">
        <v>0</v>
      </c>
      <c r="BA102" s="728">
        <v>0</v>
      </c>
      <c r="BB102" s="727">
        <v>0</v>
      </c>
      <c r="BC102" s="728">
        <v>0</v>
      </c>
      <c r="BD102" s="727">
        <v>0</v>
      </c>
      <c r="BE102" s="728">
        <v>0</v>
      </c>
      <c r="BF102" s="727">
        <v>0</v>
      </c>
      <c r="BG102" s="728">
        <v>0</v>
      </c>
      <c r="BH102" s="729">
        <v>0</v>
      </c>
      <c r="BI102" s="692"/>
      <c r="BJ102" s="1096"/>
      <c r="BK102" s="692"/>
      <c r="BL102" s="1082"/>
      <c r="BM102" s="692"/>
      <c r="BN102" s="726">
        <v>0</v>
      </c>
      <c r="BO102" s="838">
        <v>0</v>
      </c>
      <c r="BP102" s="728">
        <v>0</v>
      </c>
      <c r="BQ102" s="727">
        <v>0</v>
      </c>
      <c r="BR102" s="728">
        <v>0</v>
      </c>
      <c r="BS102" s="727">
        <v>0</v>
      </c>
      <c r="BT102" s="728">
        <v>0</v>
      </c>
      <c r="BU102" s="727">
        <v>0</v>
      </c>
      <c r="BV102" s="728">
        <v>0</v>
      </c>
      <c r="BW102" s="727">
        <v>0</v>
      </c>
      <c r="BX102" s="728">
        <v>0</v>
      </c>
      <c r="BY102" s="727">
        <v>0</v>
      </c>
      <c r="BZ102" s="728">
        <v>0</v>
      </c>
      <c r="CA102" s="727">
        <v>0</v>
      </c>
      <c r="CB102" s="728">
        <v>0</v>
      </c>
      <c r="CC102" s="727">
        <v>0</v>
      </c>
      <c r="CD102" s="728">
        <v>0</v>
      </c>
      <c r="CE102" s="727">
        <v>0</v>
      </c>
      <c r="CF102" s="728">
        <v>0</v>
      </c>
      <c r="CG102" s="727">
        <v>0</v>
      </c>
      <c r="CH102" s="728">
        <v>0</v>
      </c>
      <c r="CI102" s="727">
        <v>0</v>
      </c>
      <c r="CJ102" s="728">
        <v>0</v>
      </c>
      <c r="CK102" s="727">
        <v>0</v>
      </c>
      <c r="CL102" s="728">
        <v>0</v>
      </c>
      <c r="CM102" s="729">
        <v>0</v>
      </c>
      <c r="CN102" s="692"/>
      <c r="CO102" s="1084"/>
      <c r="CP102" s="692"/>
      <c r="CQ102" s="726">
        <v>0</v>
      </c>
      <c r="CR102" s="838">
        <v>0</v>
      </c>
      <c r="CS102" s="728">
        <v>0</v>
      </c>
      <c r="CT102" s="727">
        <v>0</v>
      </c>
      <c r="CU102" s="728">
        <v>0</v>
      </c>
      <c r="CV102" s="727">
        <v>0</v>
      </c>
      <c r="CW102" s="728">
        <v>0</v>
      </c>
      <c r="CX102" s="727">
        <v>0</v>
      </c>
      <c r="CY102" s="728">
        <v>0</v>
      </c>
      <c r="CZ102" s="727">
        <v>0</v>
      </c>
      <c r="DA102" s="728">
        <v>0</v>
      </c>
      <c r="DB102" s="727">
        <v>0</v>
      </c>
      <c r="DC102" s="728">
        <v>0</v>
      </c>
      <c r="DD102" s="727">
        <v>0</v>
      </c>
      <c r="DE102" s="728">
        <v>0</v>
      </c>
      <c r="DF102" s="727">
        <v>0</v>
      </c>
      <c r="DG102" s="728">
        <v>0</v>
      </c>
      <c r="DH102" s="727">
        <v>0</v>
      </c>
      <c r="DI102" s="728">
        <v>0</v>
      </c>
      <c r="DJ102" s="727">
        <v>0</v>
      </c>
      <c r="DK102" s="728">
        <v>0</v>
      </c>
      <c r="DL102" s="727">
        <v>0</v>
      </c>
      <c r="DM102" s="728">
        <v>0</v>
      </c>
      <c r="DN102" s="727">
        <v>0</v>
      </c>
      <c r="DO102" s="728">
        <v>0</v>
      </c>
      <c r="DP102" s="729">
        <v>0</v>
      </c>
      <c r="DQ102" s="692"/>
      <c r="DR102" s="1086"/>
      <c r="DS102" s="692"/>
      <c r="DT102" s="1088"/>
    </row>
    <row r="103" spans="2:124" outlineLevel="1">
      <c r="B103" s="730">
        <v>93</v>
      </c>
      <c r="C103" s="742" t="s">
        <v>769</v>
      </c>
      <c r="D103" s="732" t="s">
        <v>805</v>
      </c>
      <c r="F103" s="737">
        <v>0</v>
      </c>
      <c r="G103" s="839">
        <v>0</v>
      </c>
      <c r="H103" s="739">
        <v>0</v>
      </c>
      <c r="I103" s="738">
        <v>0</v>
      </c>
      <c r="J103" s="739">
        <v>0</v>
      </c>
      <c r="K103" s="738">
        <v>0</v>
      </c>
      <c r="L103" s="739">
        <v>0</v>
      </c>
      <c r="M103" s="738">
        <v>0</v>
      </c>
      <c r="N103" s="739">
        <v>0</v>
      </c>
      <c r="O103" s="738">
        <v>0</v>
      </c>
      <c r="P103" s="739">
        <v>0</v>
      </c>
      <c r="Q103" s="738">
        <v>0</v>
      </c>
      <c r="R103" s="739">
        <v>0</v>
      </c>
      <c r="S103" s="738">
        <v>0</v>
      </c>
      <c r="T103" s="739">
        <v>0</v>
      </c>
      <c r="U103" s="738">
        <v>0</v>
      </c>
      <c r="V103" s="739">
        <v>0</v>
      </c>
      <c r="W103" s="738">
        <v>0</v>
      </c>
      <c r="X103" s="739">
        <v>0</v>
      </c>
      <c r="Y103" s="738">
        <v>0</v>
      </c>
      <c r="Z103" s="739">
        <v>0</v>
      </c>
      <c r="AA103" s="738">
        <v>0</v>
      </c>
      <c r="AB103" s="739">
        <v>0</v>
      </c>
      <c r="AC103" s="738">
        <v>0</v>
      </c>
      <c r="AD103" s="739">
        <v>0</v>
      </c>
      <c r="AE103" s="740">
        <v>0</v>
      </c>
      <c r="AF103" s="692"/>
      <c r="AG103" s="1094"/>
      <c r="AH103" s="692"/>
      <c r="AI103" s="737">
        <v>0</v>
      </c>
      <c r="AJ103" s="839">
        <v>0</v>
      </c>
      <c r="AK103" s="739">
        <v>0</v>
      </c>
      <c r="AL103" s="738">
        <v>0</v>
      </c>
      <c r="AM103" s="739">
        <v>0</v>
      </c>
      <c r="AN103" s="738">
        <v>0</v>
      </c>
      <c r="AO103" s="739">
        <v>0</v>
      </c>
      <c r="AP103" s="738">
        <v>0</v>
      </c>
      <c r="AQ103" s="739">
        <v>0</v>
      </c>
      <c r="AR103" s="738">
        <v>0</v>
      </c>
      <c r="AS103" s="739">
        <v>0</v>
      </c>
      <c r="AT103" s="738">
        <v>0</v>
      </c>
      <c r="AU103" s="739">
        <v>0</v>
      </c>
      <c r="AV103" s="738">
        <v>0</v>
      </c>
      <c r="AW103" s="739">
        <v>0</v>
      </c>
      <c r="AX103" s="738">
        <v>0</v>
      </c>
      <c r="AY103" s="739">
        <v>0</v>
      </c>
      <c r="AZ103" s="738">
        <v>0</v>
      </c>
      <c r="BA103" s="739">
        <v>0</v>
      </c>
      <c r="BB103" s="738">
        <v>0</v>
      </c>
      <c r="BC103" s="739">
        <v>0</v>
      </c>
      <c r="BD103" s="738">
        <v>0</v>
      </c>
      <c r="BE103" s="739">
        <v>0</v>
      </c>
      <c r="BF103" s="738">
        <v>0</v>
      </c>
      <c r="BG103" s="739">
        <v>0</v>
      </c>
      <c r="BH103" s="740">
        <v>0</v>
      </c>
      <c r="BI103" s="692"/>
      <c r="BJ103" s="1096"/>
      <c r="BK103" s="692"/>
      <c r="BL103" s="1082"/>
      <c r="BM103" s="692"/>
      <c r="BN103" s="737">
        <v>0</v>
      </c>
      <c r="BO103" s="839">
        <v>0</v>
      </c>
      <c r="BP103" s="739">
        <v>0</v>
      </c>
      <c r="BQ103" s="738">
        <v>0</v>
      </c>
      <c r="BR103" s="739">
        <v>0</v>
      </c>
      <c r="BS103" s="738">
        <v>0</v>
      </c>
      <c r="BT103" s="739">
        <v>0</v>
      </c>
      <c r="BU103" s="738">
        <v>0</v>
      </c>
      <c r="BV103" s="739">
        <v>0</v>
      </c>
      <c r="BW103" s="738">
        <v>0</v>
      </c>
      <c r="BX103" s="739">
        <v>0</v>
      </c>
      <c r="BY103" s="738">
        <v>0</v>
      </c>
      <c r="BZ103" s="739">
        <v>0</v>
      </c>
      <c r="CA103" s="738">
        <v>0</v>
      </c>
      <c r="CB103" s="739">
        <v>0</v>
      </c>
      <c r="CC103" s="738">
        <v>0</v>
      </c>
      <c r="CD103" s="739">
        <v>0</v>
      </c>
      <c r="CE103" s="738">
        <v>0</v>
      </c>
      <c r="CF103" s="739">
        <v>0</v>
      </c>
      <c r="CG103" s="738">
        <v>0</v>
      </c>
      <c r="CH103" s="739">
        <v>0</v>
      </c>
      <c r="CI103" s="738">
        <v>0</v>
      </c>
      <c r="CJ103" s="739">
        <v>0</v>
      </c>
      <c r="CK103" s="738">
        <v>0</v>
      </c>
      <c r="CL103" s="739">
        <v>0</v>
      </c>
      <c r="CM103" s="740">
        <v>0</v>
      </c>
      <c r="CN103" s="692"/>
      <c r="CO103" s="1084"/>
      <c r="CP103" s="692"/>
      <c r="CQ103" s="737">
        <v>0</v>
      </c>
      <c r="CR103" s="839">
        <v>0</v>
      </c>
      <c r="CS103" s="739">
        <v>0</v>
      </c>
      <c r="CT103" s="738">
        <v>0</v>
      </c>
      <c r="CU103" s="739">
        <v>0</v>
      </c>
      <c r="CV103" s="738">
        <v>0</v>
      </c>
      <c r="CW103" s="739">
        <v>0</v>
      </c>
      <c r="CX103" s="738">
        <v>0</v>
      </c>
      <c r="CY103" s="739">
        <v>0</v>
      </c>
      <c r="CZ103" s="738">
        <v>0</v>
      </c>
      <c r="DA103" s="739">
        <v>0</v>
      </c>
      <c r="DB103" s="738">
        <v>0</v>
      </c>
      <c r="DC103" s="739">
        <v>0</v>
      </c>
      <c r="DD103" s="738">
        <v>0</v>
      </c>
      <c r="DE103" s="739">
        <v>0</v>
      </c>
      <c r="DF103" s="738">
        <v>0</v>
      </c>
      <c r="DG103" s="739">
        <v>0</v>
      </c>
      <c r="DH103" s="738">
        <v>0</v>
      </c>
      <c r="DI103" s="739">
        <v>0</v>
      </c>
      <c r="DJ103" s="738">
        <v>0</v>
      </c>
      <c r="DK103" s="739">
        <v>0</v>
      </c>
      <c r="DL103" s="738">
        <v>0</v>
      </c>
      <c r="DM103" s="739">
        <v>0</v>
      </c>
      <c r="DN103" s="738">
        <v>0</v>
      </c>
      <c r="DO103" s="739">
        <v>0</v>
      </c>
      <c r="DP103" s="740">
        <v>0</v>
      </c>
      <c r="DQ103" s="692"/>
      <c r="DR103" s="1086"/>
      <c r="DS103" s="692"/>
      <c r="DT103" s="1088"/>
    </row>
    <row r="104" spans="2:124" outlineLevel="1">
      <c r="B104" s="723">
        <v>94</v>
      </c>
      <c r="C104" s="741" t="s">
        <v>770</v>
      </c>
      <c r="D104" s="725" t="s">
        <v>805</v>
      </c>
      <c r="F104" s="726">
        <v>0</v>
      </c>
      <c r="G104" s="838">
        <v>0</v>
      </c>
      <c r="H104" s="728">
        <v>0</v>
      </c>
      <c r="I104" s="727">
        <v>0</v>
      </c>
      <c r="J104" s="728">
        <v>0</v>
      </c>
      <c r="K104" s="727">
        <v>0</v>
      </c>
      <c r="L104" s="728">
        <v>0</v>
      </c>
      <c r="M104" s="727">
        <v>0</v>
      </c>
      <c r="N104" s="728">
        <v>0</v>
      </c>
      <c r="O104" s="727">
        <v>0</v>
      </c>
      <c r="P104" s="728">
        <v>0</v>
      </c>
      <c r="Q104" s="727">
        <v>0</v>
      </c>
      <c r="R104" s="728">
        <v>0</v>
      </c>
      <c r="S104" s="727">
        <v>0</v>
      </c>
      <c r="T104" s="728">
        <v>0</v>
      </c>
      <c r="U104" s="727">
        <v>0</v>
      </c>
      <c r="V104" s="728">
        <v>0</v>
      </c>
      <c r="W104" s="727">
        <v>0</v>
      </c>
      <c r="X104" s="728">
        <v>0</v>
      </c>
      <c r="Y104" s="727">
        <v>0</v>
      </c>
      <c r="Z104" s="728">
        <v>0</v>
      </c>
      <c r="AA104" s="727">
        <v>0</v>
      </c>
      <c r="AB104" s="728">
        <v>0</v>
      </c>
      <c r="AC104" s="727">
        <v>0</v>
      </c>
      <c r="AD104" s="728">
        <v>0</v>
      </c>
      <c r="AE104" s="729">
        <v>0</v>
      </c>
      <c r="AF104" s="692"/>
      <c r="AG104" s="1094"/>
      <c r="AH104" s="692"/>
      <c r="AI104" s="726">
        <v>0</v>
      </c>
      <c r="AJ104" s="838">
        <v>0</v>
      </c>
      <c r="AK104" s="728">
        <v>0</v>
      </c>
      <c r="AL104" s="727">
        <v>0</v>
      </c>
      <c r="AM104" s="728">
        <v>0</v>
      </c>
      <c r="AN104" s="727">
        <v>0</v>
      </c>
      <c r="AO104" s="728">
        <v>0</v>
      </c>
      <c r="AP104" s="727">
        <v>0</v>
      </c>
      <c r="AQ104" s="728">
        <v>0</v>
      </c>
      <c r="AR104" s="727">
        <v>0</v>
      </c>
      <c r="AS104" s="728">
        <v>0</v>
      </c>
      <c r="AT104" s="727">
        <v>0</v>
      </c>
      <c r="AU104" s="728">
        <v>0</v>
      </c>
      <c r="AV104" s="727">
        <v>0</v>
      </c>
      <c r="AW104" s="728">
        <v>0</v>
      </c>
      <c r="AX104" s="727">
        <v>0</v>
      </c>
      <c r="AY104" s="728">
        <v>0</v>
      </c>
      <c r="AZ104" s="727">
        <v>0</v>
      </c>
      <c r="BA104" s="728">
        <v>0</v>
      </c>
      <c r="BB104" s="727">
        <v>0</v>
      </c>
      <c r="BC104" s="728">
        <v>0</v>
      </c>
      <c r="BD104" s="727">
        <v>0</v>
      </c>
      <c r="BE104" s="728">
        <v>0</v>
      </c>
      <c r="BF104" s="727">
        <v>0</v>
      </c>
      <c r="BG104" s="728">
        <v>0</v>
      </c>
      <c r="BH104" s="729">
        <v>0</v>
      </c>
      <c r="BI104" s="692"/>
      <c r="BJ104" s="1096"/>
      <c r="BK104" s="692"/>
      <c r="BL104" s="1082"/>
      <c r="BM104" s="692"/>
      <c r="BN104" s="726">
        <v>0</v>
      </c>
      <c r="BO104" s="838">
        <v>0</v>
      </c>
      <c r="BP104" s="728">
        <v>0</v>
      </c>
      <c r="BQ104" s="727">
        <v>0</v>
      </c>
      <c r="BR104" s="728">
        <v>0</v>
      </c>
      <c r="BS104" s="727">
        <v>0</v>
      </c>
      <c r="BT104" s="728">
        <v>0</v>
      </c>
      <c r="BU104" s="727">
        <v>0</v>
      </c>
      <c r="BV104" s="728">
        <v>0</v>
      </c>
      <c r="BW104" s="727">
        <v>0</v>
      </c>
      <c r="BX104" s="728">
        <v>0</v>
      </c>
      <c r="BY104" s="727">
        <v>0</v>
      </c>
      <c r="BZ104" s="728">
        <v>0</v>
      </c>
      <c r="CA104" s="727">
        <v>0</v>
      </c>
      <c r="CB104" s="728">
        <v>0</v>
      </c>
      <c r="CC104" s="727">
        <v>0</v>
      </c>
      <c r="CD104" s="728">
        <v>0</v>
      </c>
      <c r="CE104" s="727">
        <v>0</v>
      </c>
      <c r="CF104" s="728">
        <v>0</v>
      </c>
      <c r="CG104" s="727">
        <v>0</v>
      </c>
      <c r="CH104" s="728">
        <v>0</v>
      </c>
      <c r="CI104" s="727">
        <v>0</v>
      </c>
      <c r="CJ104" s="728">
        <v>0</v>
      </c>
      <c r="CK104" s="727">
        <v>0</v>
      </c>
      <c r="CL104" s="728">
        <v>0</v>
      </c>
      <c r="CM104" s="729">
        <v>0</v>
      </c>
      <c r="CN104" s="692"/>
      <c r="CO104" s="1084"/>
      <c r="CP104" s="692"/>
      <c r="CQ104" s="726">
        <v>0</v>
      </c>
      <c r="CR104" s="838">
        <v>0</v>
      </c>
      <c r="CS104" s="728">
        <v>0</v>
      </c>
      <c r="CT104" s="727">
        <v>0</v>
      </c>
      <c r="CU104" s="728">
        <v>0</v>
      </c>
      <c r="CV104" s="727">
        <v>0</v>
      </c>
      <c r="CW104" s="728">
        <v>0</v>
      </c>
      <c r="CX104" s="727">
        <v>0</v>
      </c>
      <c r="CY104" s="728">
        <v>0</v>
      </c>
      <c r="CZ104" s="727">
        <v>0</v>
      </c>
      <c r="DA104" s="728">
        <v>0</v>
      </c>
      <c r="DB104" s="727">
        <v>0</v>
      </c>
      <c r="DC104" s="728">
        <v>0</v>
      </c>
      <c r="DD104" s="727">
        <v>0</v>
      </c>
      <c r="DE104" s="728">
        <v>0</v>
      </c>
      <c r="DF104" s="727">
        <v>0</v>
      </c>
      <c r="DG104" s="728">
        <v>0</v>
      </c>
      <c r="DH104" s="727">
        <v>0</v>
      </c>
      <c r="DI104" s="728">
        <v>0</v>
      </c>
      <c r="DJ104" s="727">
        <v>0</v>
      </c>
      <c r="DK104" s="728">
        <v>0</v>
      </c>
      <c r="DL104" s="727">
        <v>0</v>
      </c>
      <c r="DM104" s="728">
        <v>0</v>
      </c>
      <c r="DN104" s="727">
        <v>0</v>
      </c>
      <c r="DO104" s="728">
        <v>0</v>
      </c>
      <c r="DP104" s="729">
        <v>0</v>
      </c>
      <c r="DQ104" s="692"/>
      <c r="DR104" s="1086"/>
      <c r="DS104" s="692"/>
      <c r="DT104" s="1088"/>
    </row>
    <row r="105" spans="2:124" outlineLevel="1">
      <c r="B105" s="730">
        <v>95</v>
      </c>
      <c r="C105" s="742" t="s">
        <v>771</v>
      </c>
      <c r="D105" s="732" t="s">
        <v>805</v>
      </c>
      <c r="F105" s="737">
        <v>0</v>
      </c>
      <c r="G105" s="839">
        <v>0</v>
      </c>
      <c r="H105" s="739">
        <v>0</v>
      </c>
      <c r="I105" s="738">
        <v>0</v>
      </c>
      <c r="J105" s="739">
        <v>0</v>
      </c>
      <c r="K105" s="738">
        <v>0</v>
      </c>
      <c r="L105" s="739">
        <v>0</v>
      </c>
      <c r="M105" s="738">
        <v>0</v>
      </c>
      <c r="N105" s="739">
        <v>0</v>
      </c>
      <c r="O105" s="738">
        <v>0</v>
      </c>
      <c r="P105" s="739">
        <v>0</v>
      </c>
      <c r="Q105" s="738">
        <v>0</v>
      </c>
      <c r="R105" s="739">
        <v>0</v>
      </c>
      <c r="S105" s="738">
        <v>0</v>
      </c>
      <c r="T105" s="739">
        <v>0</v>
      </c>
      <c r="U105" s="738">
        <v>0</v>
      </c>
      <c r="V105" s="739">
        <v>0</v>
      </c>
      <c r="W105" s="738">
        <v>0</v>
      </c>
      <c r="X105" s="739">
        <v>0</v>
      </c>
      <c r="Y105" s="738">
        <v>0</v>
      </c>
      <c r="Z105" s="739">
        <v>0</v>
      </c>
      <c r="AA105" s="738">
        <v>0</v>
      </c>
      <c r="AB105" s="739">
        <v>0</v>
      </c>
      <c r="AC105" s="738">
        <v>0</v>
      </c>
      <c r="AD105" s="739">
        <v>0</v>
      </c>
      <c r="AE105" s="740">
        <v>0</v>
      </c>
      <c r="AF105" s="692"/>
      <c r="AG105" s="1094"/>
      <c r="AH105" s="692"/>
      <c r="AI105" s="737">
        <v>0</v>
      </c>
      <c r="AJ105" s="839">
        <v>0</v>
      </c>
      <c r="AK105" s="739">
        <v>0</v>
      </c>
      <c r="AL105" s="738">
        <v>0</v>
      </c>
      <c r="AM105" s="739">
        <v>0</v>
      </c>
      <c r="AN105" s="738">
        <v>0</v>
      </c>
      <c r="AO105" s="739">
        <v>0</v>
      </c>
      <c r="AP105" s="738">
        <v>0</v>
      </c>
      <c r="AQ105" s="739">
        <v>0</v>
      </c>
      <c r="AR105" s="738">
        <v>0</v>
      </c>
      <c r="AS105" s="739">
        <v>0</v>
      </c>
      <c r="AT105" s="738">
        <v>0</v>
      </c>
      <c r="AU105" s="739">
        <v>0</v>
      </c>
      <c r="AV105" s="738">
        <v>0</v>
      </c>
      <c r="AW105" s="739">
        <v>0</v>
      </c>
      <c r="AX105" s="738">
        <v>0</v>
      </c>
      <c r="AY105" s="739">
        <v>0</v>
      </c>
      <c r="AZ105" s="738">
        <v>0</v>
      </c>
      <c r="BA105" s="739">
        <v>0</v>
      </c>
      <c r="BB105" s="738">
        <v>0</v>
      </c>
      <c r="BC105" s="739">
        <v>0</v>
      </c>
      <c r="BD105" s="738">
        <v>0</v>
      </c>
      <c r="BE105" s="739">
        <v>0</v>
      </c>
      <c r="BF105" s="738">
        <v>0</v>
      </c>
      <c r="BG105" s="739">
        <v>0</v>
      </c>
      <c r="BH105" s="740">
        <v>0</v>
      </c>
      <c r="BI105" s="692"/>
      <c r="BJ105" s="1096"/>
      <c r="BK105" s="692"/>
      <c r="BL105" s="1082"/>
      <c r="BM105" s="692"/>
      <c r="BN105" s="737">
        <v>0</v>
      </c>
      <c r="BO105" s="839">
        <v>0</v>
      </c>
      <c r="BP105" s="739">
        <v>0</v>
      </c>
      <c r="BQ105" s="738">
        <v>0</v>
      </c>
      <c r="BR105" s="739">
        <v>0</v>
      </c>
      <c r="BS105" s="738">
        <v>0</v>
      </c>
      <c r="BT105" s="739">
        <v>0</v>
      </c>
      <c r="BU105" s="738">
        <v>0</v>
      </c>
      <c r="BV105" s="739">
        <v>0</v>
      </c>
      <c r="BW105" s="738">
        <v>0</v>
      </c>
      <c r="BX105" s="739">
        <v>0</v>
      </c>
      <c r="BY105" s="738">
        <v>0</v>
      </c>
      <c r="BZ105" s="739">
        <v>0</v>
      </c>
      <c r="CA105" s="738">
        <v>0</v>
      </c>
      <c r="CB105" s="739">
        <v>0</v>
      </c>
      <c r="CC105" s="738">
        <v>0</v>
      </c>
      <c r="CD105" s="739">
        <v>0</v>
      </c>
      <c r="CE105" s="738">
        <v>0</v>
      </c>
      <c r="CF105" s="739">
        <v>0</v>
      </c>
      <c r="CG105" s="738">
        <v>0</v>
      </c>
      <c r="CH105" s="739">
        <v>0</v>
      </c>
      <c r="CI105" s="738">
        <v>0</v>
      </c>
      <c r="CJ105" s="739">
        <v>0</v>
      </c>
      <c r="CK105" s="738">
        <v>0</v>
      </c>
      <c r="CL105" s="739">
        <v>0</v>
      </c>
      <c r="CM105" s="740">
        <v>0</v>
      </c>
      <c r="CN105" s="692"/>
      <c r="CO105" s="1084"/>
      <c r="CP105" s="692"/>
      <c r="CQ105" s="737">
        <v>0</v>
      </c>
      <c r="CR105" s="839">
        <v>0</v>
      </c>
      <c r="CS105" s="739">
        <v>0</v>
      </c>
      <c r="CT105" s="738">
        <v>0</v>
      </c>
      <c r="CU105" s="739">
        <v>0</v>
      </c>
      <c r="CV105" s="738">
        <v>0</v>
      </c>
      <c r="CW105" s="739">
        <v>0</v>
      </c>
      <c r="CX105" s="738">
        <v>0</v>
      </c>
      <c r="CY105" s="739">
        <v>0</v>
      </c>
      <c r="CZ105" s="738">
        <v>0</v>
      </c>
      <c r="DA105" s="739">
        <v>0</v>
      </c>
      <c r="DB105" s="738">
        <v>0</v>
      </c>
      <c r="DC105" s="739">
        <v>0</v>
      </c>
      <c r="DD105" s="738">
        <v>0</v>
      </c>
      <c r="DE105" s="739">
        <v>0</v>
      </c>
      <c r="DF105" s="738">
        <v>0</v>
      </c>
      <c r="DG105" s="739">
        <v>0</v>
      </c>
      <c r="DH105" s="738">
        <v>0</v>
      </c>
      <c r="DI105" s="739">
        <v>0</v>
      </c>
      <c r="DJ105" s="738">
        <v>0</v>
      </c>
      <c r="DK105" s="739">
        <v>0</v>
      </c>
      <c r="DL105" s="738">
        <v>0</v>
      </c>
      <c r="DM105" s="739">
        <v>0</v>
      </c>
      <c r="DN105" s="738">
        <v>0</v>
      </c>
      <c r="DO105" s="739">
        <v>0</v>
      </c>
      <c r="DP105" s="740">
        <v>0</v>
      </c>
      <c r="DQ105" s="692"/>
      <c r="DR105" s="1086"/>
      <c r="DS105" s="692"/>
      <c r="DT105" s="1088"/>
    </row>
    <row r="106" spans="2:124" outlineLevel="1">
      <c r="B106" s="723">
        <v>96</v>
      </c>
      <c r="C106" s="741" t="s">
        <v>128</v>
      </c>
      <c r="D106" s="725" t="s">
        <v>805</v>
      </c>
      <c r="F106" s="726">
        <v>0</v>
      </c>
      <c r="G106" s="838">
        <v>0</v>
      </c>
      <c r="H106" s="728">
        <v>0</v>
      </c>
      <c r="I106" s="727">
        <v>0</v>
      </c>
      <c r="J106" s="728">
        <v>0</v>
      </c>
      <c r="K106" s="727">
        <v>0</v>
      </c>
      <c r="L106" s="728">
        <v>0</v>
      </c>
      <c r="M106" s="727">
        <v>0</v>
      </c>
      <c r="N106" s="728">
        <v>0</v>
      </c>
      <c r="O106" s="727">
        <v>0</v>
      </c>
      <c r="P106" s="728">
        <v>0</v>
      </c>
      <c r="Q106" s="727">
        <v>0</v>
      </c>
      <c r="R106" s="728">
        <v>0</v>
      </c>
      <c r="S106" s="727">
        <v>0</v>
      </c>
      <c r="T106" s="728">
        <v>0</v>
      </c>
      <c r="U106" s="727">
        <v>0</v>
      </c>
      <c r="V106" s="728">
        <v>0</v>
      </c>
      <c r="W106" s="727">
        <v>0</v>
      </c>
      <c r="X106" s="728">
        <v>0</v>
      </c>
      <c r="Y106" s="727">
        <v>0</v>
      </c>
      <c r="Z106" s="728">
        <v>0</v>
      </c>
      <c r="AA106" s="727">
        <v>0</v>
      </c>
      <c r="AB106" s="728">
        <v>0</v>
      </c>
      <c r="AC106" s="727">
        <v>0</v>
      </c>
      <c r="AD106" s="728">
        <v>0</v>
      </c>
      <c r="AE106" s="729">
        <v>0</v>
      </c>
      <c r="AF106" s="692"/>
      <c r="AG106" s="1094"/>
      <c r="AH106" s="692"/>
      <c r="AI106" s="726">
        <v>0</v>
      </c>
      <c r="AJ106" s="838">
        <v>0</v>
      </c>
      <c r="AK106" s="728">
        <v>0</v>
      </c>
      <c r="AL106" s="727">
        <v>0</v>
      </c>
      <c r="AM106" s="728">
        <v>0</v>
      </c>
      <c r="AN106" s="727">
        <v>0</v>
      </c>
      <c r="AO106" s="728">
        <v>0</v>
      </c>
      <c r="AP106" s="727">
        <v>0</v>
      </c>
      <c r="AQ106" s="728">
        <v>0</v>
      </c>
      <c r="AR106" s="727">
        <v>0</v>
      </c>
      <c r="AS106" s="728">
        <v>0</v>
      </c>
      <c r="AT106" s="727">
        <v>0</v>
      </c>
      <c r="AU106" s="728">
        <v>0</v>
      </c>
      <c r="AV106" s="727">
        <v>0</v>
      </c>
      <c r="AW106" s="728">
        <v>0</v>
      </c>
      <c r="AX106" s="727">
        <v>0</v>
      </c>
      <c r="AY106" s="728">
        <v>0</v>
      </c>
      <c r="AZ106" s="727">
        <v>0</v>
      </c>
      <c r="BA106" s="728">
        <v>0</v>
      </c>
      <c r="BB106" s="727">
        <v>0</v>
      </c>
      <c r="BC106" s="728">
        <v>0</v>
      </c>
      <c r="BD106" s="727">
        <v>0</v>
      </c>
      <c r="BE106" s="728">
        <v>0</v>
      </c>
      <c r="BF106" s="727">
        <v>0</v>
      </c>
      <c r="BG106" s="728">
        <v>0</v>
      </c>
      <c r="BH106" s="729">
        <v>0</v>
      </c>
      <c r="BI106" s="692"/>
      <c r="BJ106" s="1096"/>
      <c r="BK106" s="692"/>
      <c r="BL106" s="1082"/>
      <c r="BM106" s="692"/>
      <c r="BN106" s="726">
        <v>0</v>
      </c>
      <c r="BO106" s="838">
        <v>0</v>
      </c>
      <c r="BP106" s="728">
        <v>0</v>
      </c>
      <c r="BQ106" s="727">
        <v>0</v>
      </c>
      <c r="BR106" s="728">
        <v>0</v>
      </c>
      <c r="BS106" s="727">
        <v>0</v>
      </c>
      <c r="BT106" s="728">
        <v>0</v>
      </c>
      <c r="BU106" s="727">
        <v>0</v>
      </c>
      <c r="BV106" s="728">
        <v>0</v>
      </c>
      <c r="BW106" s="727">
        <v>0</v>
      </c>
      <c r="BX106" s="728">
        <v>0</v>
      </c>
      <c r="BY106" s="727">
        <v>0</v>
      </c>
      <c r="BZ106" s="728">
        <v>0</v>
      </c>
      <c r="CA106" s="727">
        <v>0</v>
      </c>
      <c r="CB106" s="728">
        <v>0</v>
      </c>
      <c r="CC106" s="727">
        <v>0</v>
      </c>
      <c r="CD106" s="728">
        <v>0</v>
      </c>
      <c r="CE106" s="727">
        <v>0</v>
      </c>
      <c r="CF106" s="728">
        <v>0</v>
      </c>
      <c r="CG106" s="727">
        <v>0</v>
      </c>
      <c r="CH106" s="728">
        <v>0</v>
      </c>
      <c r="CI106" s="727">
        <v>0</v>
      </c>
      <c r="CJ106" s="728">
        <v>0</v>
      </c>
      <c r="CK106" s="727">
        <v>0</v>
      </c>
      <c r="CL106" s="728">
        <v>0</v>
      </c>
      <c r="CM106" s="729">
        <v>0</v>
      </c>
      <c r="CN106" s="692"/>
      <c r="CO106" s="1084"/>
      <c r="CP106" s="692"/>
      <c r="CQ106" s="726">
        <v>0</v>
      </c>
      <c r="CR106" s="838">
        <v>0</v>
      </c>
      <c r="CS106" s="728">
        <v>0</v>
      </c>
      <c r="CT106" s="727">
        <v>0</v>
      </c>
      <c r="CU106" s="728">
        <v>0</v>
      </c>
      <c r="CV106" s="727">
        <v>0</v>
      </c>
      <c r="CW106" s="728">
        <v>0</v>
      </c>
      <c r="CX106" s="727">
        <v>0</v>
      </c>
      <c r="CY106" s="728">
        <v>0</v>
      </c>
      <c r="CZ106" s="727">
        <v>0</v>
      </c>
      <c r="DA106" s="728">
        <v>0</v>
      </c>
      <c r="DB106" s="727">
        <v>0</v>
      </c>
      <c r="DC106" s="728">
        <v>0</v>
      </c>
      <c r="DD106" s="727">
        <v>0</v>
      </c>
      <c r="DE106" s="728">
        <v>0</v>
      </c>
      <c r="DF106" s="727">
        <v>0</v>
      </c>
      <c r="DG106" s="728">
        <v>0</v>
      </c>
      <c r="DH106" s="727">
        <v>0</v>
      </c>
      <c r="DI106" s="728">
        <v>0</v>
      </c>
      <c r="DJ106" s="727">
        <v>0</v>
      </c>
      <c r="DK106" s="728">
        <v>0</v>
      </c>
      <c r="DL106" s="727">
        <v>0</v>
      </c>
      <c r="DM106" s="728">
        <v>0</v>
      </c>
      <c r="DN106" s="727">
        <v>0</v>
      </c>
      <c r="DO106" s="728">
        <v>0</v>
      </c>
      <c r="DP106" s="729">
        <v>0</v>
      </c>
      <c r="DQ106" s="692"/>
      <c r="DR106" s="1086"/>
      <c r="DS106" s="692"/>
      <c r="DT106" s="1088"/>
    </row>
    <row r="107" spans="2:124" outlineLevel="1">
      <c r="B107" s="773">
        <v>97</v>
      </c>
      <c r="C107" s="774" t="s">
        <v>772</v>
      </c>
      <c r="D107" s="775" t="s">
        <v>805</v>
      </c>
      <c r="F107" s="843">
        <v>0</v>
      </c>
      <c r="G107" s="844">
        <v>0</v>
      </c>
      <c r="H107" s="845">
        <v>0</v>
      </c>
      <c r="I107" s="846">
        <v>0</v>
      </c>
      <c r="J107" s="845">
        <v>0</v>
      </c>
      <c r="K107" s="846">
        <v>0</v>
      </c>
      <c r="L107" s="845">
        <v>0</v>
      </c>
      <c r="M107" s="846">
        <v>0</v>
      </c>
      <c r="N107" s="845">
        <v>0</v>
      </c>
      <c r="O107" s="846">
        <v>0</v>
      </c>
      <c r="P107" s="845">
        <v>0</v>
      </c>
      <c r="Q107" s="846">
        <v>0</v>
      </c>
      <c r="R107" s="845">
        <v>0</v>
      </c>
      <c r="S107" s="846">
        <v>0</v>
      </c>
      <c r="T107" s="845">
        <v>0</v>
      </c>
      <c r="U107" s="846">
        <v>0</v>
      </c>
      <c r="V107" s="845">
        <v>0</v>
      </c>
      <c r="W107" s="846">
        <v>0</v>
      </c>
      <c r="X107" s="845">
        <v>0</v>
      </c>
      <c r="Y107" s="846">
        <v>0</v>
      </c>
      <c r="Z107" s="845">
        <v>0</v>
      </c>
      <c r="AA107" s="846">
        <v>0</v>
      </c>
      <c r="AB107" s="845">
        <v>0</v>
      </c>
      <c r="AC107" s="846">
        <v>0</v>
      </c>
      <c r="AD107" s="845">
        <v>0</v>
      </c>
      <c r="AE107" s="847">
        <v>0</v>
      </c>
      <c r="AF107" s="692"/>
      <c r="AG107" s="1094"/>
      <c r="AH107" s="692"/>
      <c r="AI107" s="843">
        <v>0</v>
      </c>
      <c r="AJ107" s="844">
        <v>0</v>
      </c>
      <c r="AK107" s="845">
        <v>0</v>
      </c>
      <c r="AL107" s="846">
        <v>0</v>
      </c>
      <c r="AM107" s="845">
        <v>0</v>
      </c>
      <c r="AN107" s="846">
        <v>0</v>
      </c>
      <c r="AO107" s="845">
        <v>0</v>
      </c>
      <c r="AP107" s="846">
        <v>0</v>
      </c>
      <c r="AQ107" s="845">
        <v>0</v>
      </c>
      <c r="AR107" s="846">
        <v>0</v>
      </c>
      <c r="AS107" s="845">
        <v>0</v>
      </c>
      <c r="AT107" s="846">
        <v>0</v>
      </c>
      <c r="AU107" s="845">
        <v>0</v>
      </c>
      <c r="AV107" s="846">
        <v>0</v>
      </c>
      <c r="AW107" s="845">
        <v>0</v>
      </c>
      <c r="AX107" s="846">
        <v>0</v>
      </c>
      <c r="AY107" s="845">
        <v>0</v>
      </c>
      <c r="AZ107" s="846">
        <v>0</v>
      </c>
      <c r="BA107" s="845">
        <v>0</v>
      </c>
      <c r="BB107" s="846">
        <v>0</v>
      </c>
      <c r="BC107" s="845">
        <v>0</v>
      </c>
      <c r="BD107" s="846">
        <v>0</v>
      </c>
      <c r="BE107" s="845">
        <v>0</v>
      </c>
      <c r="BF107" s="846">
        <v>0</v>
      </c>
      <c r="BG107" s="845">
        <v>0</v>
      </c>
      <c r="BH107" s="847">
        <v>0</v>
      </c>
      <c r="BI107" s="692"/>
      <c r="BJ107" s="1096"/>
      <c r="BK107" s="692"/>
      <c r="BL107" s="1082"/>
      <c r="BM107" s="692"/>
      <c r="BN107" s="843">
        <v>0</v>
      </c>
      <c r="BO107" s="844">
        <v>0</v>
      </c>
      <c r="BP107" s="845">
        <v>0</v>
      </c>
      <c r="BQ107" s="846">
        <v>0</v>
      </c>
      <c r="BR107" s="845">
        <v>0</v>
      </c>
      <c r="BS107" s="846">
        <v>0</v>
      </c>
      <c r="BT107" s="845">
        <v>0</v>
      </c>
      <c r="BU107" s="846">
        <v>0</v>
      </c>
      <c r="BV107" s="845">
        <v>0</v>
      </c>
      <c r="BW107" s="846">
        <v>0</v>
      </c>
      <c r="BX107" s="845">
        <v>0</v>
      </c>
      <c r="BY107" s="846">
        <v>0</v>
      </c>
      <c r="BZ107" s="845">
        <v>0</v>
      </c>
      <c r="CA107" s="846">
        <v>0</v>
      </c>
      <c r="CB107" s="845">
        <v>0</v>
      </c>
      <c r="CC107" s="846">
        <v>0</v>
      </c>
      <c r="CD107" s="845">
        <v>0</v>
      </c>
      <c r="CE107" s="846">
        <v>0</v>
      </c>
      <c r="CF107" s="845">
        <v>0</v>
      </c>
      <c r="CG107" s="846">
        <v>0</v>
      </c>
      <c r="CH107" s="845">
        <v>0</v>
      </c>
      <c r="CI107" s="846">
        <v>0</v>
      </c>
      <c r="CJ107" s="845">
        <v>0</v>
      </c>
      <c r="CK107" s="846">
        <v>0</v>
      </c>
      <c r="CL107" s="845">
        <v>0</v>
      </c>
      <c r="CM107" s="847">
        <v>0</v>
      </c>
      <c r="CN107" s="692"/>
      <c r="CO107" s="1084"/>
      <c r="CP107" s="692"/>
      <c r="CQ107" s="843">
        <v>0</v>
      </c>
      <c r="CR107" s="844">
        <v>0</v>
      </c>
      <c r="CS107" s="845">
        <v>0</v>
      </c>
      <c r="CT107" s="846">
        <v>0</v>
      </c>
      <c r="CU107" s="845">
        <v>0</v>
      </c>
      <c r="CV107" s="846">
        <v>0</v>
      </c>
      <c r="CW107" s="845">
        <v>0</v>
      </c>
      <c r="CX107" s="846">
        <v>0</v>
      </c>
      <c r="CY107" s="845">
        <v>0</v>
      </c>
      <c r="CZ107" s="846">
        <v>0</v>
      </c>
      <c r="DA107" s="845">
        <v>0</v>
      </c>
      <c r="DB107" s="846">
        <v>0</v>
      </c>
      <c r="DC107" s="845">
        <v>0</v>
      </c>
      <c r="DD107" s="846">
        <v>0</v>
      </c>
      <c r="DE107" s="845">
        <v>0</v>
      </c>
      <c r="DF107" s="846">
        <v>0</v>
      </c>
      <c r="DG107" s="845">
        <v>0</v>
      </c>
      <c r="DH107" s="846">
        <v>0</v>
      </c>
      <c r="DI107" s="845">
        <v>0</v>
      </c>
      <c r="DJ107" s="846">
        <v>0</v>
      </c>
      <c r="DK107" s="845">
        <v>0</v>
      </c>
      <c r="DL107" s="846">
        <v>0</v>
      </c>
      <c r="DM107" s="845">
        <v>0</v>
      </c>
      <c r="DN107" s="846">
        <v>0</v>
      </c>
      <c r="DO107" s="845">
        <v>0</v>
      </c>
      <c r="DP107" s="847">
        <v>0</v>
      </c>
      <c r="DQ107" s="692"/>
      <c r="DR107" s="1086"/>
      <c r="DS107" s="692"/>
      <c r="DT107" s="1088"/>
    </row>
    <row r="108" spans="2:124" outlineLevel="1">
      <c r="B108" s="780">
        <v>98</v>
      </c>
      <c r="C108" s="781" t="s">
        <v>773</v>
      </c>
      <c r="D108" s="782" t="s">
        <v>805</v>
      </c>
      <c r="F108" s="848">
        <v>0</v>
      </c>
      <c r="G108" s="849">
        <v>0</v>
      </c>
      <c r="H108" s="850">
        <v>0</v>
      </c>
      <c r="I108" s="851">
        <v>0</v>
      </c>
      <c r="J108" s="850">
        <v>0</v>
      </c>
      <c r="K108" s="851">
        <v>0</v>
      </c>
      <c r="L108" s="850">
        <v>0</v>
      </c>
      <c r="M108" s="851">
        <v>0</v>
      </c>
      <c r="N108" s="850">
        <v>0</v>
      </c>
      <c r="O108" s="851">
        <v>0</v>
      </c>
      <c r="P108" s="850">
        <v>0</v>
      </c>
      <c r="Q108" s="851">
        <v>0</v>
      </c>
      <c r="R108" s="850">
        <v>0</v>
      </c>
      <c r="S108" s="851">
        <v>0</v>
      </c>
      <c r="T108" s="850">
        <v>0</v>
      </c>
      <c r="U108" s="851">
        <v>0</v>
      </c>
      <c r="V108" s="850">
        <v>0</v>
      </c>
      <c r="W108" s="851">
        <v>0</v>
      </c>
      <c r="X108" s="850">
        <v>0</v>
      </c>
      <c r="Y108" s="851">
        <v>0</v>
      </c>
      <c r="Z108" s="850">
        <v>0</v>
      </c>
      <c r="AA108" s="851">
        <v>0</v>
      </c>
      <c r="AB108" s="850">
        <v>0</v>
      </c>
      <c r="AC108" s="851">
        <v>0</v>
      </c>
      <c r="AD108" s="850">
        <v>0</v>
      </c>
      <c r="AE108" s="852">
        <v>0</v>
      </c>
      <c r="AF108" s="692"/>
      <c r="AG108" s="1094"/>
      <c r="AH108" s="692"/>
      <c r="AI108" s="848">
        <v>0</v>
      </c>
      <c r="AJ108" s="849">
        <v>0</v>
      </c>
      <c r="AK108" s="850">
        <v>0</v>
      </c>
      <c r="AL108" s="851">
        <v>0</v>
      </c>
      <c r="AM108" s="850">
        <v>0</v>
      </c>
      <c r="AN108" s="851">
        <v>0</v>
      </c>
      <c r="AO108" s="850">
        <v>0</v>
      </c>
      <c r="AP108" s="851">
        <v>0</v>
      </c>
      <c r="AQ108" s="850">
        <v>0</v>
      </c>
      <c r="AR108" s="851">
        <v>0</v>
      </c>
      <c r="AS108" s="850">
        <v>0</v>
      </c>
      <c r="AT108" s="851">
        <v>0</v>
      </c>
      <c r="AU108" s="850">
        <v>0</v>
      </c>
      <c r="AV108" s="851">
        <v>0</v>
      </c>
      <c r="AW108" s="850">
        <v>0</v>
      </c>
      <c r="AX108" s="851">
        <v>0</v>
      </c>
      <c r="AY108" s="850">
        <v>0</v>
      </c>
      <c r="AZ108" s="851">
        <v>0</v>
      </c>
      <c r="BA108" s="850">
        <v>0</v>
      </c>
      <c r="BB108" s="851">
        <v>0</v>
      </c>
      <c r="BC108" s="850">
        <v>0</v>
      </c>
      <c r="BD108" s="851">
        <v>0</v>
      </c>
      <c r="BE108" s="850">
        <v>0</v>
      </c>
      <c r="BF108" s="851">
        <v>0</v>
      </c>
      <c r="BG108" s="850">
        <v>0</v>
      </c>
      <c r="BH108" s="852">
        <v>0</v>
      </c>
      <c r="BI108" s="692"/>
      <c r="BJ108" s="1096"/>
      <c r="BK108" s="692"/>
      <c r="BL108" s="1082"/>
      <c r="BM108" s="692"/>
      <c r="BN108" s="848">
        <v>0</v>
      </c>
      <c r="BO108" s="849">
        <v>0</v>
      </c>
      <c r="BP108" s="850">
        <v>0</v>
      </c>
      <c r="BQ108" s="851">
        <v>0</v>
      </c>
      <c r="BR108" s="850">
        <v>0</v>
      </c>
      <c r="BS108" s="851">
        <v>0</v>
      </c>
      <c r="BT108" s="850">
        <v>0</v>
      </c>
      <c r="BU108" s="851">
        <v>0</v>
      </c>
      <c r="BV108" s="850">
        <v>0</v>
      </c>
      <c r="BW108" s="851">
        <v>0</v>
      </c>
      <c r="BX108" s="850">
        <v>0</v>
      </c>
      <c r="BY108" s="851">
        <v>0</v>
      </c>
      <c r="BZ108" s="850">
        <v>0</v>
      </c>
      <c r="CA108" s="851">
        <v>0</v>
      </c>
      <c r="CB108" s="850">
        <v>0</v>
      </c>
      <c r="CC108" s="851">
        <v>0</v>
      </c>
      <c r="CD108" s="850">
        <v>0</v>
      </c>
      <c r="CE108" s="851">
        <v>0</v>
      </c>
      <c r="CF108" s="850">
        <v>0</v>
      </c>
      <c r="CG108" s="851">
        <v>0</v>
      </c>
      <c r="CH108" s="850">
        <v>0</v>
      </c>
      <c r="CI108" s="851">
        <v>0</v>
      </c>
      <c r="CJ108" s="850">
        <v>0</v>
      </c>
      <c r="CK108" s="851">
        <v>0</v>
      </c>
      <c r="CL108" s="850">
        <v>0</v>
      </c>
      <c r="CM108" s="852">
        <v>0</v>
      </c>
      <c r="CN108" s="692"/>
      <c r="CO108" s="1084"/>
      <c r="CP108" s="692"/>
      <c r="CQ108" s="848">
        <v>0</v>
      </c>
      <c r="CR108" s="849">
        <v>0</v>
      </c>
      <c r="CS108" s="850">
        <v>0</v>
      </c>
      <c r="CT108" s="851">
        <v>0</v>
      </c>
      <c r="CU108" s="850">
        <v>0</v>
      </c>
      <c r="CV108" s="851">
        <v>0</v>
      </c>
      <c r="CW108" s="850">
        <v>0</v>
      </c>
      <c r="CX108" s="851">
        <v>0</v>
      </c>
      <c r="CY108" s="850">
        <v>0</v>
      </c>
      <c r="CZ108" s="851">
        <v>0</v>
      </c>
      <c r="DA108" s="850">
        <v>0</v>
      </c>
      <c r="DB108" s="851">
        <v>0</v>
      </c>
      <c r="DC108" s="850">
        <v>0</v>
      </c>
      <c r="DD108" s="851">
        <v>0</v>
      </c>
      <c r="DE108" s="850">
        <v>0</v>
      </c>
      <c r="DF108" s="851">
        <v>0</v>
      </c>
      <c r="DG108" s="850">
        <v>0</v>
      </c>
      <c r="DH108" s="851">
        <v>0</v>
      </c>
      <c r="DI108" s="850">
        <v>0</v>
      </c>
      <c r="DJ108" s="851">
        <v>0</v>
      </c>
      <c r="DK108" s="850">
        <v>0</v>
      </c>
      <c r="DL108" s="851">
        <v>0</v>
      </c>
      <c r="DM108" s="850">
        <v>0</v>
      </c>
      <c r="DN108" s="851">
        <v>0</v>
      </c>
      <c r="DO108" s="850">
        <v>0</v>
      </c>
      <c r="DP108" s="852">
        <v>0</v>
      </c>
      <c r="DQ108" s="692"/>
      <c r="DR108" s="1086"/>
      <c r="DS108" s="692"/>
      <c r="DT108" s="1088"/>
    </row>
    <row r="109" spans="2:124" outlineLevel="1">
      <c r="B109" s="730">
        <v>99</v>
      </c>
      <c r="C109" s="742" t="s">
        <v>774</v>
      </c>
      <c r="D109" s="732" t="s">
        <v>805</v>
      </c>
      <c r="F109" s="737">
        <v>0</v>
      </c>
      <c r="G109" s="839">
        <v>0</v>
      </c>
      <c r="H109" s="739">
        <v>0</v>
      </c>
      <c r="I109" s="738">
        <v>0</v>
      </c>
      <c r="J109" s="739">
        <v>0</v>
      </c>
      <c r="K109" s="738">
        <v>0</v>
      </c>
      <c r="L109" s="739">
        <v>0</v>
      </c>
      <c r="M109" s="738">
        <v>0</v>
      </c>
      <c r="N109" s="739">
        <v>0</v>
      </c>
      <c r="O109" s="738">
        <v>0</v>
      </c>
      <c r="P109" s="739">
        <v>0</v>
      </c>
      <c r="Q109" s="738">
        <v>0</v>
      </c>
      <c r="R109" s="739">
        <v>0</v>
      </c>
      <c r="S109" s="738">
        <v>0</v>
      </c>
      <c r="T109" s="739">
        <v>0</v>
      </c>
      <c r="U109" s="738">
        <v>0</v>
      </c>
      <c r="V109" s="739">
        <v>0</v>
      </c>
      <c r="W109" s="738">
        <v>0</v>
      </c>
      <c r="X109" s="739">
        <v>0</v>
      </c>
      <c r="Y109" s="738">
        <v>0</v>
      </c>
      <c r="Z109" s="739">
        <v>0</v>
      </c>
      <c r="AA109" s="738">
        <v>0</v>
      </c>
      <c r="AB109" s="739">
        <v>0</v>
      </c>
      <c r="AC109" s="738">
        <v>0</v>
      </c>
      <c r="AD109" s="739">
        <v>0</v>
      </c>
      <c r="AE109" s="740">
        <v>0</v>
      </c>
      <c r="AF109" s="692"/>
      <c r="AG109" s="1094"/>
      <c r="AH109" s="692"/>
      <c r="AI109" s="737">
        <v>0</v>
      </c>
      <c r="AJ109" s="839">
        <v>0</v>
      </c>
      <c r="AK109" s="739">
        <v>0</v>
      </c>
      <c r="AL109" s="738">
        <v>0</v>
      </c>
      <c r="AM109" s="739">
        <v>0</v>
      </c>
      <c r="AN109" s="738">
        <v>0</v>
      </c>
      <c r="AO109" s="739">
        <v>0</v>
      </c>
      <c r="AP109" s="738">
        <v>0</v>
      </c>
      <c r="AQ109" s="739">
        <v>0</v>
      </c>
      <c r="AR109" s="738">
        <v>0</v>
      </c>
      <c r="AS109" s="739">
        <v>0</v>
      </c>
      <c r="AT109" s="738">
        <v>0</v>
      </c>
      <c r="AU109" s="739">
        <v>0</v>
      </c>
      <c r="AV109" s="738">
        <v>0</v>
      </c>
      <c r="AW109" s="739">
        <v>0</v>
      </c>
      <c r="AX109" s="738">
        <v>0</v>
      </c>
      <c r="AY109" s="739">
        <v>0</v>
      </c>
      <c r="AZ109" s="738">
        <v>0</v>
      </c>
      <c r="BA109" s="739">
        <v>0</v>
      </c>
      <c r="BB109" s="738">
        <v>0</v>
      </c>
      <c r="BC109" s="739">
        <v>0</v>
      </c>
      <c r="BD109" s="738">
        <v>0</v>
      </c>
      <c r="BE109" s="739">
        <v>0</v>
      </c>
      <c r="BF109" s="738">
        <v>0</v>
      </c>
      <c r="BG109" s="739">
        <v>0</v>
      </c>
      <c r="BH109" s="740">
        <v>0</v>
      </c>
      <c r="BI109" s="692"/>
      <c r="BJ109" s="1096"/>
      <c r="BK109" s="692"/>
      <c r="BL109" s="1082"/>
      <c r="BM109" s="692"/>
      <c r="BN109" s="737">
        <v>0</v>
      </c>
      <c r="BO109" s="839">
        <v>0</v>
      </c>
      <c r="BP109" s="739">
        <v>0</v>
      </c>
      <c r="BQ109" s="738">
        <v>0</v>
      </c>
      <c r="BR109" s="739">
        <v>0</v>
      </c>
      <c r="BS109" s="738">
        <v>0</v>
      </c>
      <c r="BT109" s="739">
        <v>0</v>
      </c>
      <c r="BU109" s="738">
        <v>0</v>
      </c>
      <c r="BV109" s="739">
        <v>0</v>
      </c>
      <c r="BW109" s="738">
        <v>0</v>
      </c>
      <c r="BX109" s="739">
        <v>0</v>
      </c>
      <c r="BY109" s="738">
        <v>0</v>
      </c>
      <c r="BZ109" s="739">
        <v>0</v>
      </c>
      <c r="CA109" s="738">
        <v>0</v>
      </c>
      <c r="CB109" s="739">
        <v>0</v>
      </c>
      <c r="CC109" s="738">
        <v>0</v>
      </c>
      <c r="CD109" s="739">
        <v>0</v>
      </c>
      <c r="CE109" s="738">
        <v>0</v>
      </c>
      <c r="CF109" s="739">
        <v>0</v>
      </c>
      <c r="CG109" s="738">
        <v>0</v>
      </c>
      <c r="CH109" s="739">
        <v>0</v>
      </c>
      <c r="CI109" s="738">
        <v>0</v>
      </c>
      <c r="CJ109" s="739">
        <v>0</v>
      </c>
      <c r="CK109" s="738">
        <v>0</v>
      </c>
      <c r="CL109" s="739">
        <v>0</v>
      </c>
      <c r="CM109" s="740">
        <v>0</v>
      </c>
      <c r="CN109" s="692"/>
      <c r="CO109" s="1084"/>
      <c r="CP109" s="692"/>
      <c r="CQ109" s="737">
        <v>0</v>
      </c>
      <c r="CR109" s="839">
        <v>0</v>
      </c>
      <c r="CS109" s="739">
        <v>0</v>
      </c>
      <c r="CT109" s="738">
        <v>0</v>
      </c>
      <c r="CU109" s="739">
        <v>0</v>
      </c>
      <c r="CV109" s="738">
        <v>0</v>
      </c>
      <c r="CW109" s="739">
        <v>0</v>
      </c>
      <c r="CX109" s="738">
        <v>0</v>
      </c>
      <c r="CY109" s="739">
        <v>0</v>
      </c>
      <c r="CZ109" s="738">
        <v>0</v>
      </c>
      <c r="DA109" s="739">
        <v>0</v>
      </c>
      <c r="DB109" s="738">
        <v>0</v>
      </c>
      <c r="DC109" s="739">
        <v>0</v>
      </c>
      <c r="DD109" s="738">
        <v>0</v>
      </c>
      <c r="DE109" s="739">
        <v>0</v>
      </c>
      <c r="DF109" s="738">
        <v>0</v>
      </c>
      <c r="DG109" s="739">
        <v>0</v>
      </c>
      <c r="DH109" s="738">
        <v>0</v>
      </c>
      <c r="DI109" s="739">
        <v>0</v>
      </c>
      <c r="DJ109" s="738">
        <v>0</v>
      </c>
      <c r="DK109" s="739">
        <v>0</v>
      </c>
      <c r="DL109" s="738">
        <v>0</v>
      </c>
      <c r="DM109" s="739">
        <v>0</v>
      </c>
      <c r="DN109" s="738">
        <v>0</v>
      </c>
      <c r="DO109" s="739">
        <v>0</v>
      </c>
      <c r="DP109" s="740">
        <v>0</v>
      </c>
      <c r="DQ109" s="692"/>
      <c r="DR109" s="1086"/>
      <c r="DS109" s="692"/>
      <c r="DT109" s="1088"/>
    </row>
    <row r="110" spans="2:124" outlineLevel="1">
      <c r="B110" s="723">
        <v>100</v>
      </c>
      <c r="C110" s="741" t="s">
        <v>775</v>
      </c>
      <c r="D110" s="725" t="s">
        <v>805</v>
      </c>
      <c r="F110" s="726">
        <v>0</v>
      </c>
      <c r="G110" s="838">
        <v>0</v>
      </c>
      <c r="H110" s="728">
        <v>0</v>
      </c>
      <c r="I110" s="727">
        <v>0</v>
      </c>
      <c r="J110" s="728">
        <v>0</v>
      </c>
      <c r="K110" s="727">
        <v>0</v>
      </c>
      <c r="L110" s="728">
        <v>0</v>
      </c>
      <c r="M110" s="727">
        <v>0</v>
      </c>
      <c r="N110" s="728">
        <v>0</v>
      </c>
      <c r="O110" s="727">
        <v>0</v>
      </c>
      <c r="P110" s="728">
        <v>0</v>
      </c>
      <c r="Q110" s="727">
        <v>0</v>
      </c>
      <c r="R110" s="728">
        <v>0</v>
      </c>
      <c r="S110" s="727">
        <v>0</v>
      </c>
      <c r="T110" s="728">
        <v>0</v>
      </c>
      <c r="U110" s="727">
        <v>0</v>
      </c>
      <c r="V110" s="728">
        <v>0</v>
      </c>
      <c r="W110" s="727">
        <v>0</v>
      </c>
      <c r="X110" s="728">
        <v>0</v>
      </c>
      <c r="Y110" s="727">
        <v>0</v>
      </c>
      <c r="Z110" s="728">
        <v>0</v>
      </c>
      <c r="AA110" s="727">
        <v>0</v>
      </c>
      <c r="AB110" s="728">
        <v>0</v>
      </c>
      <c r="AC110" s="727">
        <v>0</v>
      </c>
      <c r="AD110" s="728">
        <v>0</v>
      </c>
      <c r="AE110" s="729">
        <v>0</v>
      </c>
      <c r="AF110" s="692"/>
      <c r="AG110" s="1094"/>
      <c r="AH110" s="692"/>
      <c r="AI110" s="726">
        <v>0</v>
      </c>
      <c r="AJ110" s="838">
        <v>0</v>
      </c>
      <c r="AK110" s="728">
        <v>0</v>
      </c>
      <c r="AL110" s="727">
        <v>0</v>
      </c>
      <c r="AM110" s="728">
        <v>0</v>
      </c>
      <c r="AN110" s="727">
        <v>0</v>
      </c>
      <c r="AO110" s="728">
        <v>0</v>
      </c>
      <c r="AP110" s="727">
        <v>0</v>
      </c>
      <c r="AQ110" s="728">
        <v>0</v>
      </c>
      <c r="AR110" s="727">
        <v>0</v>
      </c>
      <c r="AS110" s="728">
        <v>0</v>
      </c>
      <c r="AT110" s="727">
        <v>0</v>
      </c>
      <c r="AU110" s="728">
        <v>0</v>
      </c>
      <c r="AV110" s="727">
        <v>0</v>
      </c>
      <c r="AW110" s="728">
        <v>0</v>
      </c>
      <c r="AX110" s="727">
        <v>0</v>
      </c>
      <c r="AY110" s="728">
        <v>0</v>
      </c>
      <c r="AZ110" s="727">
        <v>0</v>
      </c>
      <c r="BA110" s="728">
        <v>0</v>
      </c>
      <c r="BB110" s="727">
        <v>0</v>
      </c>
      <c r="BC110" s="728">
        <v>0</v>
      </c>
      <c r="BD110" s="727">
        <v>0</v>
      </c>
      <c r="BE110" s="728">
        <v>0</v>
      </c>
      <c r="BF110" s="727">
        <v>0</v>
      </c>
      <c r="BG110" s="728">
        <v>0</v>
      </c>
      <c r="BH110" s="729">
        <v>0</v>
      </c>
      <c r="BI110" s="692"/>
      <c r="BJ110" s="1096"/>
      <c r="BK110" s="692"/>
      <c r="BL110" s="1082"/>
      <c r="BM110" s="692"/>
      <c r="BN110" s="726">
        <v>0</v>
      </c>
      <c r="BO110" s="838">
        <v>0</v>
      </c>
      <c r="BP110" s="728">
        <v>0</v>
      </c>
      <c r="BQ110" s="727">
        <v>0</v>
      </c>
      <c r="BR110" s="728">
        <v>0</v>
      </c>
      <c r="BS110" s="727">
        <v>0</v>
      </c>
      <c r="BT110" s="728">
        <v>0</v>
      </c>
      <c r="BU110" s="727">
        <v>0</v>
      </c>
      <c r="BV110" s="728">
        <v>0</v>
      </c>
      <c r="BW110" s="727">
        <v>0</v>
      </c>
      <c r="BX110" s="728">
        <v>0</v>
      </c>
      <c r="BY110" s="727">
        <v>0</v>
      </c>
      <c r="BZ110" s="728">
        <v>0</v>
      </c>
      <c r="CA110" s="727">
        <v>0</v>
      </c>
      <c r="CB110" s="728">
        <v>0</v>
      </c>
      <c r="CC110" s="727">
        <v>0</v>
      </c>
      <c r="CD110" s="728">
        <v>0</v>
      </c>
      <c r="CE110" s="727">
        <v>0</v>
      </c>
      <c r="CF110" s="728">
        <v>0</v>
      </c>
      <c r="CG110" s="727">
        <v>0</v>
      </c>
      <c r="CH110" s="728">
        <v>0</v>
      </c>
      <c r="CI110" s="727">
        <v>0</v>
      </c>
      <c r="CJ110" s="728">
        <v>0</v>
      </c>
      <c r="CK110" s="727">
        <v>0</v>
      </c>
      <c r="CL110" s="728">
        <v>0</v>
      </c>
      <c r="CM110" s="729">
        <v>0</v>
      </c>
      <c r="CN110" s="692"/>
      <c r="CO110" s="1084"/>
      <c r="CP110" s="692"/>
      <c r="CQ110" s="726">
        <v>0</v>
      </c>
      <c r="CR110" s="838">
        <v>0</v>
      </c>
      <c r="CS110" s="728">
        <v>0</v>
      </c>
      <c r="CT110" s="727">
        <v>0</v>
      </c>
      <c r="CU110" s="728">
        <v>0</v>
      </c>
      <c r="CV110" s="727">
        <v>0</v>
      </c>
      <c r="CW110" s="728">
        <v>0</v>
      </c>
      <c r="CX110" s="727">
        <v>0</v>
      </c>
      <c r="CY110" s="728">
        <v>0</v>
      </c>
      <c r="CZ110" s="727">
        <v>0</v>
      </c>
      <c r="DA110" s="728">
        <v>0</v>
      </c>
      <c r="DB110" s="727">
        <v>0</v>
      </c>
      <c r="DC110" s="728">
        <v>0</v>
      </c>
      <c r="DD110" s="727">
        <v>0</v>
      </c>
      <c r="DE110" s="728">
        <v>0</v>
      </c>
      <c r="DF110" s="727">
        <v>0</v>
      </c>
      <c r="DG110" s="728">
        <v>0</v>
      </c>
      <c r="DH110" s="727">
        <v>0</v>
      </c>
      <c r="DI110" s="728">
        <v>0</v>
      </c>
      <c r="DJ110" s="727">
        <v>0</v>
      </c>
      <c r="DK110" s="728">
        <v>0</v>
      </c>
      <c r="DL110" s="727">
        <v>0</v>
      </c>
      <c r="DM110" s="728">
        <v>0</v>
      </c>
      <c r="DN110" s="727">
        <v>0</v>
      </c>
      <c r="DO110" s="728">
        <v>0</v>
      </c>
      <c r="DP110" s="729">
        <v>0</v>
      </c>
      <c r="DQ110" s="692"/>
      <c r="DR110" s="1086"/>
      <c r="DS110" s="692"/>
      <c r="DT110" s="1088"/>
    </row>
    <row r="111" spans="2:124" outlineLevel="1">
      <c r="B111" s="730">
        <v>101</v>
      </c>
      <c r="C111" s="742" t="s">
        <v>776</v>
      </c>
      <c r="D111" s="732" t="s">
        <v>805</v>
      </c>
      <c r="F111" s="737">
        <v>0</v>
      </c>
      <c r="G111" s="839">
        <v>0</v>
      </c>
      <c r="H111" s="739">
        <v>0</v>
      </c>
      <c r="I111" s="738">
        <v>0</v>
      </c>
      <c r="J111" s="739">
        <v>0</v>
      </c>
      <c r="K111" s="738">
        <v>0</v>
      </c>
      <c r="L111" s="739">
        <v>0</v>
      </c>
      <c r="M111" s="738">
        <v>0</v>
      </c>
      <c r="N111" s="739">
        <v>0</v>
      </c>
      <c r="O111" s="738">
        <v>0</v>
      </c>
      <c r="P111" s="739">
        <v>0</v>
      </c>
      <c r="Q111" s="738">
        <v>0</v>
      </c>
      <c r="R111" s="739">
        <v>0</v>
      </c>
      <c r="S111" s="738">
        <v>0</v>
      </c>
      <c r="T111" s="739">
        <v>0</v>
      </c>
      <c r="U111" s="738">
        <v>0</v>
      </c>
      <c r="V111" s="739">
        <v>0</v>
      </c>
      <c r="W111" s="738">
        <v>0</v>
      </c>
      <c r="X111" s="739">
        <v>0</v>
      </c>
      <c r="Y111" s="738">
        <v>0</v>
      </c>
      <c r="Z111" s="739">
        <v>0</v>
      </c>
      <c r="AA111" s="738">
        <v>0</v>
      </c>
      <c r="AB111" s="739">
        <v>0</v>
      </c>
      <c r="AC111" s="738">
        <v>0</v>
      </c>
      <c r="AD111" s="739">
        <v>0</v>
      </c>
      <c r="AE111" s="740">
        <v>0</v>
      </c>
      <c r="AF111" s="692"/>
      <c r="AG111" s="1094"/>
      <c r="AH111" s="692"/>
      <c r="AI111" s="737">
        <v>0</v>
      </c>
      <c r="AJ111" s="839">
        <v>0</v>
      </c>
      <c r="AK111" s="739">
        <v>0</v>
      </c>
      <c r="AL111" s="738">
        <v>0</v>
      </c>
      <c r="AM111" s="739">
        <v>0</v>
      </c>
      <c r="AN111" s="738">
        <v>0</v>
      </c>
      <c r="AO111" s="739">
        <v>0</v>
      </c>
      <c r="AP111" s="738">
        <v>0</v>
      </c>
      <c r="AQ111" s="739">
        <v>0</v>
      </c>
      <c r="AR111" s="738">
        <v>0</v>
      </c>
      <c r="AS111" s="739">
        <v>0</v>
      </c>
      <c r="AT111" s="738">
        <v>0</v>
      </c>
      <c r="AU111" s="739">
        <v>0</v>
      </c>
      <c r="AV111" s="738">
        <v>0</v>
      </c>
      <c r="AW111" s="739">
        <v>0</v>
      </c>
      <c r="AX111" s="738">
        <v>0</v>
      </c>
      <c r="AY111" s="739">
        <v>0</v>
      </c>
      <c r="AZ111" s="738">
        <v>0</v>
      </c>
      <c r="BA111" s="739">
        <v>0</v>
      </c>
      <c r="BB111" s="738">
        <v>0</v>
      </c>
      <c r="BC111" s="739">
        <v>0</v>
      </c>
      <c r="BD111" s="738">
        <v>0</v>
      </c>
      <c r="BE111" s="739">
        <v>0</v>
      </c>
      <c r="BF111" s="738">
        <v>0</v>
      </c>
      <c r="BG111" s="739">
        <v>0</v>
      </c>
      <c r="BH111" s="740">
        <v>0</v>
      </c>
      <c r="BI111" s="692"/>
      <c r="BJ111" s="1096"/>
      <c r="BK111" s="692"/>
      <c r="BL111" s="1082"/>
      <c r="BM111" s="692"/>
      <c r="BN111" s="737">
        <v>0</v>
      </c>
      <c r="BO111" s="839">
        <v>0</v>
      </c>
      <c r="BP111" s="739">
        <v>0</v>
      </c>
      <c r="BQ111" s="738">
        <v>0</v>
      </c>
      <c r="BR111" s="739">
        <v>0</v>
      </c>
      <c r="BS111" s="738">
        <v>0</v>
      </c>
      <c r="BT111" s="739">
        <v>0</v>
      </c>
      <c r="BU111" s="738">
        <v>0</v>
      </c>
      <c r="BV111" s="739">
        <v>0</v>
      </c>
      <c r="BW111" s="738">
        <v>0</v>
      </c>
      <c r="BX111" s="739">
        <v>0</v>
      </c>
      <c r="BY111" s="738">
        <v>0</v>
      </c>
      <c r="BZ111" s="739">
        <v>0</v>
      </c>
      <c r="CA111" s="738">
        <v>0</v>
      </c>
      <c r="CB111" s="739">
        <v>0</v>
      </c>
      <c r="CC111" s="738">
        <v>0</v>
      </c>
      <c r="CD111" s="739">
        <v>0</v>
      </c>
      <c r="CE111" s="738">
        <v>0</v>
      </c>
      <c r="CF111" s="739">
        <v>0</v>
      </c>
      <c r="CG111" s="738">
        <v>0</v>
      </c>
      <c r="CH111" s="739">
        <v>0</v>
      </c>
      <c r="CI111" s="738">
        <v>0</v>
      </c>
      <c r="CJ111" s="739">
        <v>0</v>
      </c>
      <c r="CK111" s="738">
        <v>0</v>
      </c>
      <c r="CL111" s="739">
        <v>0</v>
      </c>
      <c r="CM111" s="740">
        <v>0</v>
      </c>
      <c r="CN111" s="692"/>
      <c r="CO111" s="1084"/>
      <c r="CP111" s="692"/>
      <c r="CQ111" s="737">
        <v>0</v>
      </c>
      <c r="CR111" s="839">
        <v>0</v>
      </c>
      <c r="CS111" s="739">
        <v>0</v>
      </c>
      <c r="CT111" s="738">
        <v>0</v>
      </c>
      <c r="CU111" s="739">
        <v>0</v>
      </c>
      <c r="CV111" s="738">
        <v>0</v>
      </c>
      <c r="CW111" s="739">
        <v>0</v>
      </c>
      <c r="CX111" s="738">
        <v>0</v>
      </c>
      <c r="CY111" s="739">
        <v>0</v>
      </c>
      <c r="CZ111" s="738">
        <v>0</v>
      </c>
      <c r="DA111" s="739">
        <v>0</v>
      </c>
      <c r="DB111" s="738">
        <v>0</v>
      </c>
      <c r="DC111" s="739">
        <v>0</v>
      </c>
      <c r="DD111" s="738">
        <v>0</v>
      </c>
      <c r="DE111" s="739">
        <v>0</v>
      </c>
      <c r="DF111" s="738">
        <v>0</v>
      </c>
      <c r="DG111" s="739">
        <v>0</v>
      </c>
      <c r="DH111" s="738">
        <v>0</v>
      </c>
      <c r="DI111" s="739">
        <v>0</v>
      </c>
      <c r="DJ111" s="738">
        <v>0</v>
      </c>
      <c r="DK111" s="739">
        <v>0</v>
      </c>
      <c r="DL111" s="738">
        <v>0</v>
      </c>
      <c r="DM111" s="739">
        <v>0</v>
      </c>
      <c r="DN111" s="738">
        <v>0</v>
      </c>
      <c r="DO111" s="739">
        <v>0</v>
      </c>
      <c r="DP111" s="740">
        <v>0</v>
      </c>
      <c r="DQ111" s="692"/>
      <c r="DR111" s="1086"/>
      <c r="DS111" s="692"/>
      <c r="DT111" s="1088"/>
    </row>
    <row r="112" spans="2:124" outlineLevel="1">
      <c r="B112" s="723">
        <v>102</v>
      </c>
      <c r="C112" s="741" t="s">
        <v>777</v>
      </c>
      <c r="D112" s="725" t="s">
        <v>805</v>
      </c>
      <c r="F112" s="726">
        <v>0</v>
      </c>
      <c r="G112" s="838">
        <v>0</v>
      </c>
      <c r="H112" s="728">
        <v>0</v>
      </c>
      <c r="I112" s="727">
        <v>0</v>
      </c>
      <c r="J112" s="728">
        <v>0</v>
      </c>
      <c r="K112" s="727">
        <v>0</v>
      </c>
      <c r="L112" s="728">
        <v>0</v>
      </c>
      <c r="M112" s="727">
        <v>0</v>
      </c>
      <c r="N112" s="728">
        <v>0</v>
      </c>
      <c r="O112" s="727">
        <v>0</v>
      </c>
      <c r="P112" s="728">
        <v>0</v>
      </c>
      <c r="Q112" s="727">
        <v>0</v>
      </c>
      <c r="R112" s="728">
        <v>0</v>
      </c>
      <c r="S112" s="727">
        <v>0</v>
      </c>
      <c r="T112" s="728">
        <v>0</v>
      </c>
      <c r="U112" s="727">
        <v>0</v>
      </c>
      <c r="V112" s="728">
        <v>0</v>
      </c>
      <c r="W112" s="727">
        <v>0</v>
      </c>
      <c r="X112" s="728">
        <v>0</v>
      </c>
      <c r="Y112" s="727">
        <v>0</v>
      </c>
      <c r="Z112" s="728">
        <v>0</v>
      </c>
      <c r="AA112" s="727">
        <v>0</v>
      </c>
      <c r="AB112" s="728">
        <v>0</v>
      </c>
      <c r="AC112" s="727">
        <v>0</v>
      </c>
      <c r="AD112" s="728">
        <v>0</v>
      </c>
      <c r="AE112" s="729">
        <v>0</v>
      </c>
      <c r="AF112" s="692"/>
      <c r="AG112" s="1094"/>
      <c r="AH112" s="692"/>
      <c r="AI112" s="726">
        <v>0</v>
      </c>
      <c r="AJ112" s="838">
        <v>0</v>
      </c>
      <c r="AK112" s="728">
        <v>0</v>
      </c>
      <c r="AL112" s="727">
        <v>0</v>
      </c>
      <c r="AM112" s="728">
        <v>0</v>
      </c>
      <c r="AN112" s="727">
        <v>0</v>
      </c>
      <c r="AO112" s="728">
        <v>0</v>
      </c>
      <c r="AP112" s="727">
        <v>0</v>
      </c>
      <c r="AQ112" s="728">
        <v>0</v>
      </c>
      <c r="AR112" s="727">
        <v>0</v>
      </c>
      <c r="AS112" s="728">
        <v>0</v>
      </c>
      <c r="AT112" s="727">
        <v>0</v>
      </c>
      <c r="AU112" s="728">
        <v>0</v>
      </c>
      <c r="AV112" s="727">
        <v>0</v>
      </c>
      <c r="AW112" s="728">
        <v>0</v>
      </c>
      <c r="AX112" s="727">
        <v>0</v>
      </c>
      <c r="AY112" s="728">
        <v>0</v>
      </c>
      <c r="AZ112" s="727">
        <v>0</v>
      </c>
      <c r="BA112" s="728">
        <v>0</v>
      </c>
      <c r="BB112" s="727">
        <v>0</v>
      </c>
      <c r="BC112" s="728">
        <v>0</v>
      </c>
      <c r="BD112" s="727">
        <v>0</v>
      </c>
      <c r="BE112" s="728">
        <v>0</v>
      </c>
      <c r="BF112" s="727">
        <v>0</v>
      </c>
      <c r="BG112" s="728">
        <v>0</v>
      </c>
      <c r="BH112" s="729">
        <v>0</v>
      </c>
      <c r="BI112" s="692"/>
      <c r="BJ112" s="1096"/>
      <c r="BK112" s="692"/>
      <c r="BL112" s="1082"/>
      <c r="BM112" s="692"/>
      <c r="BN112" s="726">
        <v>0</v>
      </c>
      <c r="BO112" s="838">
        <v>0</v>
      </c>
      <c r="BP112" s="728">
        <v>0</v>
      </c>
      <c r="BQ112" s="727">
        <v>0</v>
      </c>
      <c r="BR112" s="728">
        <v>0</v>
      </c>
      <c r="BS112" s="727">
        <v>0</v>
      </c>
      <c r="BT112" s="728">
        <v>0</v>
      </c>
      <c r="BU112" s="727">
        <v>0</v>
      </c>
      <c r="BV112" s="728">
        <v>0</v>
      </c>
      <c r="BW112" s="727">
        <v>0</v>
      </c>
      <c r="BX112" s="728">
        <v>0</v>
      </c>
      <c r="BY112" s="727">
        <v>0</v>
      </c>
      <c r="BZ112" s="728">
        <v>0</v>
      </c>
      <c r="CA112" s="727">
        <v>0</v>
      </c>
      <c r="CB112" s="728">
        <v>0</v>
      </c>
      <c r="CC112" s="727">
        <v>0</v>
      </c>
      <c r="CD112" s="728">
        <v>0</v>
      </c>
      <c r="CE112" s="727">
        <v>0</v>
      </c>
      <c r="CF112" s="728">
        <v>0</v>
      </c>
      <c r="CG112" s="727">
        <v>0</v>
      </c>
      <c r="CH112" s="728">
        <v>0</v>
      </c>
      <c r="CI112" s="727">
        <v>0</v>
      </c>
      <c r="CJ112" s="728">
        <v>0</v>
      </c>
      <c r="CK112" s="727">
        <v>0</v>
      </c>
      <c r="CL112" s="728">
        <v>0</v>
      </c>
      <c r="CM112" s="729">
        <v>0</v>
      </c>
      <c r="CN112" s="692"/>
      <c r="CO112" s="1084"/>
      <c r="CP112" s="692"/>
      <c r="CQ112" s="726">
        <v>0</v>
      </c>
      <c r="CR112" s="838">
        <v>0</v>
      </c>
      <c r="CS112" s="728">
        <v>0</v>
      </c>
      <c r="CT112" s="727">
        <v>0</v>
      </c>
      <c r="CU112" s="728">
        <v>0</v>
      </c>
      <c r="CV112" s="727">
        <v>0</v>
      </c>
      <c r="CW112" s="728">
        <v>0</v>
      </c>
      <c r="CX112" s="727">
        <v>0</v>
      </c>
      <c r="CY112" s="728">
        <v>0</v>
      </c>
      <c r="CZ112" s="727">
        <v>0</v>
      </c>
      <c r="DA112" s="728">
        <v>0</v>
      </c>
      <c r="DB112" s="727">
        <v>0</v>
      </c>
      <c r="DC112" s="728">
        <v>0</v>
      </c>
      <c r="DD112" s="727">
        <v>0</v>
      </c>
      <c r="DE112" s="728">
        <v>0</v>
      </c>
      <c r="DF112" s="727">
        <v>0</v>
      </c>
      <c r="DG112" s="728">
        <v>0</v>
      </c>
      <c r="DH112" s="727">
        <v>0</v>
      </c>
      <c r="DI112" s="728">
        <v>0</v>
      </c>
      <c r="DJ112" s="727">
        <v>0</v>
      </c>
      <c r="DK112" s="728">
        <v>0</v>
      </c>
      <c r="DL112" s="727">
        <v>0</v>
      </c>
      <c r="DM112" s="728">
        <v>0</v>
      </c>
      <c r="DN112" s="727">
        <v>0</v>
      </c>
      <c r="DO112" s="728">
        <v>0</v>
      </c>
      <c r="DP112" s="729">
        <v>0</v>
      </c>
      <c r="DQ112" s="692"/>
      <c r="DR112" s="1086"/>
      <c r="DS112" s="692"/>
      <c r="DT112" s="1088"/>
    </row>
    <row r="113" spans="2:124" outlineLevel="1">
      <c r="B113" s="730">
        <v>103</v>
      </c>
      <c r="C113" s="742" t="s">
        <v>778</v>
      </c>
      <c r="D113" s="732" t="s">
        <v>805</v>
      </c>
      <c r="F113" s="737">
        <v>0</v>
      </c>
      <c r="G113" s="839">
        <v>0</v>
      </c>
      <c r="H113" s="739">
        <v>0</v>
      </c>
      <c r="I113" s="738">
        <v>0</v>
      </c>
      <c r="J113" s="739">
        <v>0</v>
      </c>
      <c r="K113" s="738">
        <v>0</v>
      </c>
      <c r="L113" s="739">
        <v>0</v>
      </c>
      <c r="M113" s="738">
        <v>0</v>
      </c>
      <c r="N113" s="739">
        <v>0</v>
      </c>
      <c r="O113" s="738">
        <v>0</v>
      </c>
      <c r="P113" s="739">
        <v>0</v>
      </c>
      <c r="Q113" s="738">
        <v>0</v>
      </c>
      <c r="R113" s="739">
        <v>0</v>
      </c>
      <c r="S113" s="738">
        <v>0</v>
      </c>
      <c r="T113" s="739">
        <v>0</v>
      </c>
      <c r="U113" s="738">
        <v>0</v>
      </c>
      <c r="V113" s="739">
        <v>0</v>
      </c>
      <c r="W113" s="738">
        <v>0</v>
      </c>
      <c r="X113" s="739">
        <v>0</v>
      </c>
      <c r="Y113" s="738">
        <v>0</v>
      </c>
      <c r="Z113" s="739">
        <v>0</v>
      </c>
      <c r="AA113" s="738">
        <v>0</v>
      </c>
      <c r="AB113" s="739">
        <v>0</v>
      </c>
      <c r="AC113" s="738">
        <v>0</v>
      </c>
      <c r="AD113" s="739">
        <v>0</v>
      </c>
      <c r="AE113" s="740">
        <v>0</v>
      </c>
      <c r="AF113" s="692"/>
      <c r="AG113" s="1094"/>
      <c r="AH113" s="692"/>
      <c r="AI113" s="737">
        <v>0</v>
      </c>
      <c r="AJ113" s="839">
        <v>0</v>
      </c>
      <c r="AK113" s="739">
        <v>0</v>
      </c>
      <c r="AL113" s="738">
        <v>0</v>
      </c>
      <c r="AM113" s="739">
        <v>0</v>
      </c>
      <c r="AN113" s="738">
        <v>0</v>
      </c>
      <c r="AO113" s="739">
        <v>0</v>
      </c>
      <c r="AP113" s="738">
        <v>0</v>
      </c>
      <c r="AQ113" s="739">
        <v>0</v>
      </c>
      <c r="AR113" s="738">
        <v>0</v>
      </c>
      <c r="AS113" s="739">
        <v>0</v>
      </c>
      <c r="AT113" s="738">
        <v>0</v>
      </c>
      <c r="AU113" s="739">
        <v>0</v>
      </c>
      <c r="AV113" s="738">
        <v>0</v>
      </c>
      <c r="AW113" s="739">
        <v>0</v>
      </c>
      <c r="AX113" s="738">
        <v>0</v>
      </c>
      <c r="AY113" s="739">
        <v>0</v>
      </c>
      <c r="AZ113" s="738">
        <v>0</v>
      </c>
      <c r="BA113" s="739">
        <v>0</v>
      </c>
      <c r="BB113" s="738">
        <v>0</v>
      </c>
      <c r="BC113" s="739">
        <v>0</v>
      </c>
      <c r="BD113" s="738">
        <v>0</v>
      </c>
      <c r="BE113" s="739">
        <v>0</v>
      </c>
      <c r="BF113" s="738">
        <v>0</v>
      </c>
      <c r="BG113" s="739">
        <v>0</v>
      </c>
      <c r="BH113" s="740">
        <v>0</v>
      </c>
      <c r="BI113" s="692"/>
      <c r="BJ113" s="1096"/>
      <c r="BK113" s="692"/>
      <c r="BL113" s="1082"/>
      <c r="BM113" s="692"/>
      <c r="BN113" s="737">
        <v>0</v>
      </c>
      <c r="BO113" s="839">
        <v>0</v>
      </c>
      <c r="BP113" s="739">
        <v>0</v>
      </c>
      <c r="BQ113" s="738">
        <v>0</v>
      </c>
      <c r="BR113" s="739">
        <v>0</v>
      </c>
      <c r="BS113" s="738">
        <v>0</v>
      </c>
      <c r="BT113" s="739">
        <v>0</v>
      </c>
      <c r="BU113" s="738">
        <v>0</v>
      </c>
      <c r="BV113" s="739">
        <v>0</v>
      </c>
      <c r="BW113" s="738">
        <v>0</v>
      </c>
      <c r="BX113" s="739">
        <v>0</v>
      </c>
      <c r="BY113" s="738">
        <v>0</v>
      </c>
      <c r="BZ113" s="739">
        <v>0</v>
      </c>
      <c r="CA113" s="738">
        <v>0</v>
      </c>
      <c r="CB113" s="739">
        <v>0</v>
      </c>
      <c r="CC113" s="738">
        <v>0</v>
      </c>
      <c r="CD113" s="739">
        <v>0</v>
      </c>
      <c r="CE113" s="738">
        <v>0</v>
      </c>
      <c r="CF113" s="739">
        <v>0</v>
      </c>
      <c r="CG113" s="738">
        <v>0</v>
      </c>
      <c r="CH113" s="739">
        <v>0</v>
      </c>
      <c r="CI113" s="738">
        <v>0</v>
      </c>
      <c r="CJ113" s="739">
        <v>0</v>
      </c>
      <c r="CK113" s="738">
        <v>0</v>
      </c>
      <c r="CL113" s="739">
        <v>0</v>
      </c>
      <c r="CM113" s="740">
        <v>0</v>
      </c>
      <c r="CN113" s="692"/>
      <c r="CO113" s="1084"/>
      <c r="CP113" s="692"/>
      <c r="CQ113" s="737">
        <v>0</v>
      </c>
      <c r="CR113" s="839">
        <v>0</v>
      </c>
      <c r="CS113" s="739">
        <v>0</v>
      </c>
      <c r="CT113" s="738">
        <v>0</v>
      </c>
      <c r="CU113" s="739">
        <v>0</v>
      </c>
      <c r="CV113" s="738">
        <v>0</v>
      </c>
      <c r="CW113" s="739">
        <v>0</v>
      </c>
      <c r="CX113" s="738">
        <v>0</v>
      </c>
      <c r="CY113" s="739">
        <v>0</v>
      </c>
      <c r="CZ113" s="738">
        <v>0</v>
      </c>
      <c r="DA113" s="739">
        <v>0</v>
      </c>
      <c r="DB113" s="738">
        <v>0</v>
      </c>
      <c r="DC113" s="739">
        <v>0</v>
      </c>
      <c r="DD113" s="738">
        <v>0</v>
      </c>
      <c r="DE113" s="739">
        <v>0</v>
      </c>
      <c r="DF113" s="738">
        <v>0</v>
      </c>
      <c r="DG113" s="739">
        <v>0</v>
      </c>
      <c r="DH113" s="738">
        <v>0</v>
      </c>
      <c r="DI113" s="739">
        <v>0</v>
      </c>
      <c r="DJ113" s="738">
        <v>0</v>
      </c>
      <c r="DK113" s="739">
        <v>0</v>
      </c>
      <c r="DL113" s="738">
        <v>0</v>
      </c>
      <c r="DM113" s="739">
        <v>0</v>
      </c>
      <c r="DN113" s="738">
        <v>0</v>
      </c>
      <c r="DO113" s="739">
        <v>0</v>
      </c>
      <c r="DP113" s="740">
        <v>0</v>
      </c>
      <c r="DQ113" s="692"/>
      <c r="DR113" s="1086"/>
      <c r="DS113" s="692"/>
      <c r="DT113" s="1088"/>
    </row>
    <row r="114" spans="2:124" outlineLevel="1">
      <c r="B114" s="723">
        <v>104</v>
      </c>
      <c r="C114" s="741" t="s">
        <v>779</v>
      </c>
      <c r="D114" s="725" t="s">
        <v>805</v>
      </c>
      <c r="F114" s="726">
        <v>0</v>
      </c>
      <c r="G114" s="838">
        <v>0</v>
      </c>
      <c r="H114" s="728">
        <v>0</v>
      </c>
      <c r="I114" s="727">
        <v>0</v>
      </c>
      <c r="J114" s="728">
        <v>0</v>
      </c>
      <c r="K114" s="727">
        <v>0</v>
      </c>
      <c r="L114" s="728">
        <v>0</v>
      </c>
      <c r="M114" s="727">
        <v>0</v>
      </c>
      <c r="N114" s="728">
        <v>0</v>
      </c>
      <c r="O114" s="727">
        <v>0</v>
      </c>
      <c r="P114" s="728">
        <v>0</v>
      </c>
      <c r="Q114" s="727">
        <v>0</v>
      </c>
      <c r="R114" s="728">
        <v>0</v>
      </c>
      <c r="S114" s="727">
        <v>0</v>
      </c>
      <c r="T114" s="728">
        <v>0</v>
      </c>
      <c r="U114" s="727">
        <v>0</v>
      </c>
      <c r="V114" s="728">
        <v>0</v>
      </c>
      <c r="W114" s="727">
        <v>0</v>
      </c>
      <c r="X114" s="728">
        <v>0</v>
      </c>
      <c r="Y114" s="727">
        <v>0</v>
      </c>
      <c r="Z114" s="728">
        <v>0</v>
      </c>
      <c r="AA114" s="727">
        <v>0</v>
      </c>
      <c r="AB114" s="728">
        <v>0</v>
      </c>
      <c r="AC114" s="727">
        <v>0</v>
      </c>
      <c r="AD114" s="728">
        <v>0</v>
      </c>
      <c r="AE114" s="729">
        <v>0</v>
      </c>
      <c r="AF114" s="692"/>
      <c r="AG114" s="1094"/>
      <c r="AH114" s="692"/>
      <c r="AI114" s="726">
        <v>0</v>
      </c>
      <c r="AJ114" s="838">
        <v>0</v>
      </c>
      <c r="AK114" s="728">
        <v>0</v>
      </c>
      <c r="AL114" s="727">
        <v>0</v>
      </c>
      <c r="AM114" s="728">
        <v>0</v>
      </c>
      <c r="AN114" s="727">
        <v>0</v>
      </c>
      <c r="AO114" s="728">
        <v>0</v>
      </c>
      <c r="AP114" s="727">
        <v>0</v>
      </c>
      <c r="AQ114" s="728">
        <v>0</v>
      </c>
      <c r="AR114" s="727">
        <v>0</v>
      </c>
      <c r="AS114" s="728">
        <v>0</v>
      </c>
      <c r="AT114" s="727">
        <v>0</v>
      </c>
      <c r="AU114" s="728">
        <v>0</v>
      </c>
      <c r="AV114" s="727">
        <v>0</v>
      </c>
      <c r="AW114" s="728">
        <v>0</v>
      </c>
      <c r="AX114" s="727">
        <v>0</v>
      </c>
      <c r="AY114" s="728">
        <v>0</v>
      </c>
      <c r="AZ114" s="727">
        <v>0</v>
      </c>
      <c r="BA114" s="728">
        <v>0</v>
      </c>
      <c r="BB114" s="727">
        <v>0</v>
      </c>
      <c r="BC114" s="728">
        <v>0</v>
      </c>
      <c r="BD114" s="727">
        <v>0</v>
      </c>
      <c r="BE114" s="728">
        <v>0</v>
      </c>
      <c r="BF114" s="727">
        <v>0</v>
      </c>
      <c r="BG114" s="728">
        <v>0</v>
      </c>
      <c r="BH114" s="729">
        <v>0</v>
      </c>
      <c r="BI114" s="692"/>
      <c r="BJ114" s="1096"/>
      <c r="BK114" s="692"/>
      <c r="BL114" s="1082"/>
      <c r="BM114" s="692"/>
      <c r="BN114" s="726">
        <v>0</v>
      </c>
      <c r="BO114" s="838">
        <v>0</v>
      </c>
      <c r="BP114" s="728">
        <v>0</v>
      </c>
      <c r="BQ114" s="727">
        <v>0</v>
      </c>
      <c r="BR114" s="728">
        <v>0</v>
      </c>
      <c r="BS114" s="727">
        <v>0</v>
      </c>
      <c r="BT114" s="728">
        <v>0</v>
      </c>
      <c r="BU114" s="727">
        <v>0</v>
      </c>
      <c r="BV114" s="728">
        <v>0</v>
      </c>
      <c r="BW114" s="727">
        <v>0</v>
      </c>
      <c r="BX114" s="728">
        <v>0</v>
      </c>
      <c r="BY114" s="727">
        <v>0</v>
      </c>
      <c r="BZ114" s="728">
        <v>0</v>
      </c>
      <c r="CA114" s="727">
        <v>0</v>
      </c>
      <c r="CB114" s="728">
        <v>0</v>
      </c>
      <c r="CC114" s="727">
        <v>0</v>
      </c>
      <c r="CD114" s="728">
        <v>0</v>
      </c>
      <c r="CE114" s="727">
        <v>0</v>
      </c>
      <c r="CF114" s="728">
        <v>0</v>
      </c>
      <c r="CG114" s="727">
        <v>0</v>
      </c>
      <c r="CH114" s="728">
        <v>0</v>
      </c>
      <c r="CI114" s="727">
        <v>0</v>
      </c>
      <c r="CJ114" s="728">
        <v>0</v>
      </c>
      <c r="CK114" s="727">
        <v>0</v>
      </c>
      <c r="CL114" s="728">
        <v>0</v>
      </c>
      <c r="CM114" s="729">
        <v>0</v>
      </c>
      <c r="CN114" s="692"/>
      <c r="CO114" s="1084"/>
      <c r="CP114" s="692"/>
      <c r="CQ114" s="726">
        <v>0</v>
      </c>
      <c r="CR114" s="838">
        <v>0</v>
      </c>
      <c r="CS114" s="728">
        <v>0</v>
      </c>
      <c r="CT114" s="727">
        <v>0</v>
      </c>
      <c r="CU114" s="728">
        <v>0</v>
      </c>
      <c r="CV114" s="727">
        <v>0</v>
      </c>
      <c r="CW114" s="728">
        <v>0</v>
      </c>
      <c r="CX114" s="727">
        <v>0</v>
      </c>
      <c r="CY114" s="728">
        <v>0</v>
      </c>
      <c r="CZ114" s="727">
        <v>0</v>
      </c>
      <c r="DA114" s="728">
        <v>0</v>
      </c>
      <c r="DB114" s="727">
        <v>0</v>
      </c>
      <c r="DC114" s="728">
        <v>0</v>
      </c>
      <c r="DD114" s="727">
        <v>0</v>
      </c>
      <c r="DE114" s="728">
        <v>0</v>
      </c>
      <c r="DF114" s="727">
        <v>0</v>
      </c>
      <c r="DG114" s="728">
        <v>0</v>
      </c>
      <c r="DH114" s="727">
        <v>0</v>
      </c>
      <c r="DI114" s="728">
        <v>0</v>
      </c>
      <c r="DJ114" s="727">
        <v>0</v>
      </c>
      <c r="DK114" s="728">
        <v>0</v>
      </c>
      <c r="DL114" s="727">
        <v>0</v>
      </c>
      <c r="DM114" s="728">
        <v>0</v>
      </c>
      <c r="DN114" s="727">
        <v>0</v>
      </c>
      <c r="DO114" s="728">
        <v>0</v>
      </c>
      <c r="DP114" s="729">
        <v>0</v>
      </c>
      <c r="DQ114" s="692"/>
      <c r="DR114" s="1086"/>
      <c r="DS114" s="692"/>
      <c r="DT114" s="1088"/>
    </row>
    <row r="115" spans="2:124" outlineLevel="1">
      <c r="B115" s="730">
        <v>105</v>
      </c>
      <c r="C115" s="742" t="s">
        <v>780</v>
      </c>
      <c r="D115" s="732" t="s">
        <v>805</v>
      </c>
      <c r="F115" s="737">
        <v>0</v>
      </c>
      <c r="G115" s="839">
        <v>0</v>
      </c>
      <c r="H115" s="739">
        <v>0</v>
      </c>
      <c r="I115" s="738">
        <v>0</v>
      </c>
      <c r="J115" s="739">
        <v>0</v>
      </c>
      <c r="K115" s="738">
        <v>0</v>
      </c>
      <c r="L115" s="739">
        <v>0</v>
      </c>
      <c r="M115" s="738">
        <v>0</v>
      </c>
      <c r="N115" s="739">
        <v>0</v>
      </c>
      <c r="O115" s="738">
        <v>0</v>
      </c>
      <c r="P115" s="739">
        <v>0</v>
      </c>
      <c r="Q115" s="738">
        <v>0</v>
      </c>
      <c r="R115" s="739">
        <v>0</v>
      </c>
      <c r="S115" s="738">
        <v>0</v>
      </c>
      <c r="T115" s="739">
        <v>0</v>
      </c>
      <c r="U115" s="738">
        <v>0</v>
      </c>
      <c r="V115" s="739">
        <v>0</v>
      </c>
      <c r="W115" s="738">
        <v>0</v>
      </c>
      <c r="X115" s="739">
        <v>0</v>
      </c>
      <c r="Y115" s="738">
        <v>0</v>
      </c>
      <c r="Z115" s="739">
        <v>0</v>
      </c>
      <c r="AA115" s="738">
        <v>0</v>
      </c>
      <c r="AB115" s="739">
        <v>0</v>
      </c>
      <c r="AC115" s="738">
        <v>0</v>
      </c>
      <c r="AD115" s="739">
        <v>0</v>
      </c>
      <c r="AE115" s="740">
        <v>0</v>
      </c>
      <c r="AF115" s="692"/>
      <c r="AG115" s="1094"/>
      <c r="AH115" s="692"/>
      <c r="AI115" s="737">
        <v>0</v>
      </c>
      <c r="AJ115" s="839">
        <v>0</v>
      </c>
      <c r="AK115" s="739">
        <v>0</v>
      </c>
      <c r="AL115" s="738">
        <v>0</v>
      </c>
      <c r="AM115" s="739">
        <v>0</v>
      </c>
      <c r="AN115" s="738">
        <v>0</v>
      </c>
      <c r="AO115" s="739">
        <v>0</v>
      </c>
      <c r="AP115" s="738">
        <v>0</v>
      </c>
      <c r="AQ115" s="739">
        <v>0</v>
      </c>
      <c r="AR115" s="738">
        <v>0</v>
      </c>
      <c r="AS115" s="739">
        <v>0</v>
      </c>
      <c r="AT115" s="738">
        <v>0</v>
      </c>
      <c r="AU115" s="739">
        <v>0</v>
      </c>
      <c r="AV115" s="738">
        <v>0</v>
      </c>
      <c r="AW115" s="739">
        <v>0</v>
      </c>
      <c r="AX115" s="738">
        <v>0</v>
      </c>
      <c r="AY115" s="739">
        <v>0</v>
      </c>
      <c r="AZ115" s="738">
        <v>0</v>
      </c>
      <c r="BA115" s="739">
        <v>0</v>
      </c>
      <c r="BB115" s="738">
        <v>0</v>
      </c>
      <c r="BC115" s="739">
        <v>0</v>
      </c>
      <c r="BD115" s="738">
        <v>0</v>
      </c>
      <c r="BE115" s="739">
        <v>0</v>
      </c>
      <c r="BF115" s="738">
        <v>0</v>
      </c>
      <c r="BG115" s="739">
        <v>0</v>
      </c>
      <c r="BH115" s="740">
        <v>0</v>
      </c>
      <c r="BI115" s="692"/>
      <c r="BJ115" s="1096"/>
      <c r="BK115" s="692"/>
      <c r="BL115" s="1082"/>
      <c r="BM115" s="692"/>
      <c r="BN115" s="737">
        <v>0</v>
      </c>
      <c r="BO115" s="839">
        <v>0</v>
      </c>
      <c r="BP115" s="739">
        <v>0</v>
      </c>
      <c r="BQ115" s="738">
        <v>0</v>
      </c>
      <c r="BR115" s="739">
        <v>0</v>
      </c>
      <c r="BS115" s="738">
        <v>0</v>
      </c>
      <c r="BT115" s="739">
        <v>0</v>
      </c>
      <c r="BU115" s="738">
        <v>0</v>
      </c>
      <c r="BV115" s="739">
        <v>0</v>
      </c>
      <c r="BW115" s="738">
        <v>0</v>
      </c>
      <c r="BX115" s="739">
        <v>0</v>
      </c>
      <c r="BY115" s="738">
        <v>0</v>
      </c>
      <c r="BZ115" s="739">
        <v>0</v>
      </c>
      <c r="CA115" s="738">
        <v>0</v>
      </c>
      <c r="CB115" s="739">
        <v>0</v>
      </c>
      <c r="CC115" s="738">
        <v>0</v>
      </c>
      <c r="CD115" s="739">
        <v>0</v>
      </c>
      <c r="CE115" s="738">
        <v>0</v>
      </c>
      <c r="CF115" s="739">
        <v>0</v>
      </c>
      <c r="CG115" s="738">
        <v>0</v>
      </c>
      <c r="CH115" s="739">
        <v>0</v>
      </c>
      <c r="CI115" s="738">
        <v>0</v>
      </c>
      <c r="CJ115" s="739">
        <v>0</v>
      </c>
      <c r="CK115" s="738">
        <v>0</v>
      </c>
      <c r="CL115" s="739">
        <v>0</v>
      </c>
      <c r="CM115" s="740">
        <v>0</v>
      </c>
      <c r="CN115" s="692"/>
      <c r="CO115" s="1084"/>
      <c r="CP115" s="692"/>
      <c r="CQ115" s="737">
        <v>0</v>
      </c>
      <c r="CR115" s="839">
        <v>0</v>
      </c>
      <c r="CS115" s="739">
        <v>0</v>
      </c>
      <c r="CT115" s="738">
        <v>0</v>
      </c>
      <c r="CU115" s="739">
        <v>0</v>
      </c>
      <c r="CV115" s="738">
        <v>0</v>
      </c>
      <c r="CW115" s="739">
        <v>0</v>
      </c>
      <c r="CX115" s="738">
        <v>0</v>
      </c>
      <c r="CY115" s="739">
        <v>0</v>
      </c>
      <c r="CZ115" s="738">
        <v>0</v>
      </c>
      <c r="DA115" s="739">
        <v>0</v>
      </c>
      <c r="DB115" s="738">
        <v>0</v>
      </c>
      <c r="DC115" s="739">
        <v>0</v>
      </c>
      <c r="DD115" s="738">
        <v>0</v>
      </c>
      <c r="DE115" s="739">
        <v>0</v>
      </c>
      <c r="DF115" s="738">
        <v>0</v>
      </c>
      <c r="DG115" s="739">
        <v>0</v>
      </c>
      <c r="DH115" s="738">
        <v>0</v>
      </c>
      <c r="DI115" s="739">
        <v>0</v>
      </c>
      <c r="DJ115" s="738">
        <v>0</v>
      </c>
      <c r="DK115" s="739">
        <v>0</v>
      </c>
      <c r="DL115" s="738">
        <v>0</v>
      </c>
      <c r="DM115" s="739">
        <v>0</v>
      </c>
      <c r="DN115" s="738">
        <v>0</v>
      </c>
      <c r="DO115" s="739">
        <v>0</v>
      </c>
      <c r="DP115" s="740">
        <v>0</v>
      </c>
      <c r="DQ115" s="692"/>
      <c r="DR115" s="1086"/>
      <c r="DS115" s="692"/>
      <c r="DT115" s="1088"/>
    </row>
    <row r="116" spans="2:124" outlineLevel="1">
      <c r="B116" s="723">
        <v>106</v>
      </c>
      <c r="C116" s="741" t="s">
        <v>781</v>
      </c>
      <c r="D116" s="725" t="s">
        <v>805</v>
      </c>
      <c r="F116" s="726">
        <v>0</v>
      </c>
      <c r="G116" s="838">
        <v>0</v>
      </c>
      <c r="H116" s="728">
        <v>0</v>
      </c>
      <c r="I116" s="727">
        <v>0</v>
      </c>
      <c r="J116" s="728">
        <v>0</v>
      </c>
      <c r="K116" s="727">
        <v>0</v>
      </c>
      <c r="L116" s="728">
        <v>0</v>
      </c>
      <c r="M116" s="727">
        <v>0</v>
      </c>
      <c r="N116" s="728">
        <v>0</v>
      </c>
      <c r="O116" s="727">
        <v>0</v>
      </c>
      <c r="P116" s="728">
        <v>0</v>
      </c>
      <c r="Q116" s="727">
        <v>0</v>
      </c>
      <c r="R116" s="728">
        <v>0</v>
      </c>
      <c r="S116" s="727">
        <v>0</v>
      </c>
      <c r="T116" s="728">
        <v>0</v>
      </c>
      <c r="U116" s="727">
        <v>0</v>
      </c>
      <c r="V116" s="728">
        <v>0</v>
      </c>
      <c r="W116" s="727">
        <v>0</v>
      </c>
      <c r="X116" s="728">
        <v>0</v>
      </c>
      <c r="Y116" s="727">
        <v>0</v>
      </c>
      <c r="Z116" s="728">
        <v>0</v>
      </c>
      <c r="AA116" s="727">
        <v>0</v>
      </c>
      <c r="AB116" s="728">
        <v>0</v>
      </c>
      <c r="AC116" s="727">
        <v>0</v>
      </c>
      <c r="AD116" s="728">
        <v>0</v>
      </c>
      <c r="AE116" s="729">
        <v>0</v>
      </c>
      <c r="AF116" s="692"/>
      <c r="AG116" s="1094"/>
      <c r="AH116" s="692"/>
      <c r="AI116" s="726">
        <v>0</v>
      </c>
      <c r="AJ116" s="838">
        <v>0</v>
      </c>
      <c r="AK116" s="728">
        <v>0</v>
      </c>
      <c r="AL116" s="727">
        <v>0</v>
      </c>
      <c r="AM116" s="728">
        <v>0</v>
      </c>
      <c r="AN116" s="727">
        <v>0</v>
      </c>
      <c r="AO116" s="728">
        <v>0</v>
      </c>
      <c r="AP116" s="727">
        <v>0</v>
      </c>
      <c r="AQ116" s="728">
        <v>0</v>
      </c>
      <c r="AR116" s="727">
        <v>0</v>
      </c>
      <c r="AS116" s="728">
        <v>0</v>
      </c>
      <c r="AT116" s="727">
        <v>0</v>
      </c>
      <c r="AU116" s="728">
        <v>0</v>
      </c>
      <c r="AV116" s="727">
        <v>0</v>
      </c>
      <c r="AW116" s="728">
        <v>0</v>
      </c>
      <c r="AX116" s="727">
        <v>0</v>
      </c>
      <c r="AY116" s="728">
        <v>0</v>
      </c>
      <c r="AZ116" s="727">
        <v>0</v>
      </c>
      <c r="BA116" s="728">
        <v>0</v>
      </c>
      <c r="BB116" s="727">
        <v>0</v>
      </c>
      <c r="BC116" s="728">
        <v>0</v>
      </c>
      <c r="BD116" s="727">
        <v>0</v>
      </c>
      <c r="BE116" s="728">
        <v>0</v>
      </c>
      <c r="BF116" s="727">
        <v>0</v>
      </c>
      <c r="BG116" s="728">
        <v>0</v>
      </c>
      <c r="BH116" s="729">
        <v>0</v>
      </c>
      <c r="BI116" s="692"/>
      <c r="BJ116" s="1096"/>
      <c r="BK116" s="692"/>
      <c r="BL116" s="1082"/>
      <c r="BM116" s="692"/>
      <c r="BN116" s="726">
        <v>0</v>
      </c>
      <c r="BO116" s="838">
        <v>0</v>
      </c>
      <c r="BP116" s="728">
        <v>0</v>
      </c>
      <c r="BQ116" s="727">
        <v>0</v>
      </c>
      <c r="BR116" s="728">
        <v>0</v>
      </c>
      <c r="BS116" s="727">
        <v>0</v>
      </c>
      <c r="BT116" s="728">
        <v>0</v>
      </c>
      <c r="BU116" s="727">
        <v>0</v>
      </c>
      <c r="BV116" s="728">
        <v>0</v>
      </c>
      <c r="BW116" s="727">
        <v>0</v>
      </c>
      <c r="BX116" s="728">
        <v>0</v>
      </c>
      <c r="BY116" s="727">
        <v>0</v>
      </c>
      <c r="BZ116" s="728">
        <v>0</v>
      </c>
      <c r="CA116" s="727">
        <v>0</v>
      </c>
      <c r="CB116" s="728">
        <v>0</v>
      </c>
      <c r="CC116" s="727">
        <v>0</v>
      </c>
      <c r="CD116" s="728">
        <v>0</v>
      </c>
      <c r="CE116" s="727">
        <v>0</v>
      </c>
      <c r="CF116" s="728">
        <v>0</v>
      </c>
      <c r="CG116" s="727">
        <v>0</v>
      </c>
      <c r="CH116" s="728">
        <v>0</v>
      </c>
      <c r="CI116" s="727">
        <v>0</v>
      </c>
      <c r="CJ116" s="728">
        <v>0</v>
      </c>
      <c r="CK116" s="727">
        <v>0</v>
      </c>
      <c r="CL116" s="728">
        <v>0</v>
      </c>
      <c r="CM116" s="729">
        <v>0</v>
      </c>
      <c r="CN116" s="692"/>
      <c r="CO116" s="1084"/>
      <c r="CP116" s="692"/>
      <c r="CQ116" s="726">
        <v>0</v>
      </c>
      <c r="CR116" s="838">
        <v>0</v>
      </c>
      <c r="CS116" s="728">
        <v>0</v>
      </c>
      <c r="CT116" s="727">
        <v>0</v>
      </c>
      <c r="CU116" s="728">
        <v>0</v>
      </c>
      <c r="CV116" s="727">
        <v>0</v>
      </c>
      <c r="CW116" s="728">
        <v>0</v>
      </c>
      <c r="CX116" s="727">
        <v>0</v>
      </c>
      <c r="CY116" s="728">
        <v>0</v>
      </c>
      <c r="CZ116" s="727">
        <v>0</v>
      </c>
      <c r="DA116" s="728">
        <v>0</v>
      </c>
      <c r="DB116" s="727">
        <v>0</v>
      </c>
      <c r="DC116" s="728">
        <v>0</v>
      </c>
      <c r="DD116" s="727">
        <v>0</v>
      </c>
      <c r="DE116" s="728">
        <v>0</v>
      </c>
      <c r="DF116" s="727">
        <v>0</v>
      </c>
      <c r="DG116" s="728">
        <v>0</v>
      </c>
      <c r="DH116" s="727">
        <v>0</v>
      </c>
      <c r="DI116" s="728">
        <v>0</v>
      </c>
      <c r="DJ116" s="727">
        <v>0</v>
      </c>
      <c r="DK116" s="728">
        <v>0</v>
      </c>
      <c r="DL116" s="727">
        <v>0</v>
      </c>
      <c r="DM116" s="728">
        <v>0</v>
      </c>
      <c r="DN116" s="727">
        <v>0</v>
      </c>
      <c r="DO116" s="728">
        <v>0</v>
      </c>
      <c r="DP116" s="729">
        <v>0</v>
      </c>
      <c r="DQ116" s="692"/>
      <c r="DR116" s="1086"/>
      <c r="DS116" s="692"/>
      <c r="DT116" s="1088"/>
    </row>
    <row r="117" spans="2:124" outlineLevel="1">
      <c r="B117" s="730">
        <v>107</v>
      </c>
      <c r="C117" s="742" t="s">
        <v>782</v>
      </c>
      <c r="D117" s="732" t="s">
        <v>805</v>
      </c>
      <c r="F117" s="737">
        <v>0</v>
      </c>
      <c r="G117" s="839">
        <v>0</v>
      </c>
      <c r="H117" s="739">
        <v>0</v>
      </c>
      <c r="I117" s="738">
        <v>0</v>
      </c>
      <c r="J117" s="739">
        <v>0</v>
      </c>
      <c r="K117" s="738">
        <v>0</v>
      </c>
      <c r="L117" s="739">
        <v>0</v>
      </c>
      <c r="M117" s="738">
        <v>0</v>
      </c>
      <c r="N117" s="739">
        <v>0</v>
      </c>
      <c r="O117" s="738">
        <v>0</v>
      </c>
      <c r="P117" s="739">
        <v>0</v>
      </c>
      <c r="Q117" s="738">
        <v>0</v>
      </c>
      <c r="R117" s="739">
        <v>0</v>
      </c>
      <c r="S117" s="738">
        <v>0</v>
      </c>
      <c r="T117" s="739">
        <v>0</v>
      </c>
      <c r="U117" s="738">
        <v>0</v>
      </c>
      <c r="V117" s="739">
        <v>0</v>
      </c>
      <c r="W117" s="738">
        <v>0</v>
      </c>
      <c r="X117" s="739">
        <v>0</v>
      </c>
      <c r="Y117" s="738">
        <v>0</v>
      </c>
      <c r="Z117" s="739">
        <v>0</v>
      </c>
      <c r="AA117" s="738">
        <v>0</v>
      </c>
      <c r="AB117" s="739">
        <v>0</v>
      </c>
      <c r="AC117" s="738">
        <v>0</v>
      </c>
      <c r="AD117" s="739">
        <v>0</v>
      </c>
      <c r="AE117" s="740">
        <v>0</v>
      </c>
      <c r="AF117" s="692"/>
      <c r="AG117" s="1094"/>
      <c r="AH117" s="692"/>
      <c r="AI117" s="737">
        <v>0</v>
      </c>
      <c r="AJ117" s="839">
        <v>0</v>
      </c>
      <c r="AK117" s="739">
        <v>0</v>
      </c>
      <c r="AL117" s="738">
        <v>0</v>
      </c>
      <c r="AM117" s="739">
        <v>0</v>
      </c>
      <c r="AN117" s="738">
        <v>0</v>
      </c>
      <c r="AO117" s="739">
        <v>0</v>
      </c>
      <c r="AP117" s="738">
        <v>0</v>
      </c>
      <c r="AQ117" s="739">
        <v>0</v>
      </c>
      <c r="AR117" s="738">
        <v>0</v>
      </c>
      <c r="AS117" s="739">
        <v>0</v>
      </c>
      <c r="AT117" s="738">
        <v>0</v>
      </c>
      <c r="AU117" s="739">
        <v>0</v>
      </c>
      <c r="AV117" s="738">
        <v>0</v>
      </c>
      <c r="AW117" s="739">
        <v>0</v>
      </c>
      <c r="AX117" s="738">
        <v>0</v>
      </c>
      <c r="AY117" s="739">
        <v>0</v>
      </c>
      <c r="AZ117" s="738">
        <v>0</v>
      </c>
      <c r="BA117" s="739">
        <v>0</v>
      </c>
      <c r="BB117" s="738">
        <v>0</v>
      </c>
      <c r="BC117" s="739">
        <v>0</v>
      </c>
      <c r="BD117" s="738">
        <v>0</v>
      </c>
      <c r="BE117" s="739">
        <v>0</v>
      </c>
      <c r="BF117" s="738">
        <v>0</v>
      </c>
      <c r="BG117" s="739">
        <v>0</v>
      </c>
      <c r="BH117" s="740">
        <v>0</v>
      </c>
      <c r="BI117" s="692"/>
      <c r="BJ117" s="1096"/>
      <c r="BK117" s="692"/>
      <c r="BL117" s="1082"/>
      <c r="BM117" s="692"/>
      <c r="BN117" s="737">
        <v>0</v>
      </c>
      <c r="BO117" s="839">
        <v>0</v>
      </c>
      <c r="BP117" s="739">
        <v>0</v>
      </c>
      <c r="BQ117" s="738">
        <v>0</v>
      </c>
      <c r="BR117" s="739">
        <v>0</v>
      </c>
      <c r="BS117" s="738">
        <v>0</v>
      </c>
      <c r="BT117" s="739">
        <v>0</v>
      </c>
      <c r="BU117" s="738">
        <v>0</v>
      </c>
      <c r="BV117" s="739">
        <v>0</v>
      </c>
      <c r="BW117" s="738">
        <v>0</v>
      </c>
      <c r="BX117" s="739">
        <v>0</v>
      </c>
      <c r="BY117" s="738">
        <v>0</v>
      </c>
      <c r="BZ117" s="739">
        <v>0</v>
      </c>
      <c r="CA117" s="738">
        <v>0</v>
      </c>
      <c r="CB117" s="739">
        <v>0</v>
      </c>
      <c r="CC117" s="738">
        <v>0</v>
      </c>
      <c r="CD117" s="739">
        <v>0</v>
      </c>
      <c r="CE117" s="738">
        <v>0</v>
      </c>
      <c r="CF117" s="739">
        <v>0</v>
      </c>
      <c r="CG117" s="738">
        <v>0</v>
      </c>
      <c r="CH117" s="739">
        <v>0</v>
      </c>
      <c r="CI117" s="738">
        <v>0</v>
      </c>
      <c r="CJ117" s="739">
        <v>0</v>
      </c>
      <c r="CK117" s="738">
        <v>0</v>
      </c>
      <c r="CL117" s="739">
        <v>0</v>
      </c>
      <c r="CM117" s="740">
        <v>0</v>
      </c>
      <c r="CN117" s="692"/>
      <c r="CO117" s="1084"/>
      <c r="CP117" s="692"/>
      <c r="CQ117" s="737">
        <v>0</v>
      </c>
      <c r="CR117" s="839">
        <v>0</v>
      </c>
      <c r="CS117" s="739">
        <v>0</v>
      </c>
      <c r="CT117" s="738">
        <v>0</v>
      </c>
      <c r="CU117" s="739">
        <v>0</v>
      </c>
      <c r="CV117" s="738">
        <v>0</v>
      </c>
      <c r="CW117" s="739">
        <v>0</v>
      </c>
      <c r="CX117" s="738">
        <v>0</v>
      </c>
      <c r="CY117" s="739">
        <v>0</v>
      </c>
      <c r="CZ117" s="738">
        <v>0</v>
      </c>
      <c r="DA117" s="739">
        <v>0</v>
      </c>
      <c r="DB117" s="738">
        <v>0</v>
      </c>
      <c r="DC117" s="739">
        <v>0</v>
      </c>
      <c r="DD117" s="738">
        <v>0</v>
      </c>
      <c r="DE117" s="739">
        <v>0</v>
      </c>
      <c r="DF117" s="738">
        <v>0</v>
      </c>
      <c r="DG117" s="739">
        <v>0</v>
      </c>
      <c r="DH117" s="738">
        <v>0</v>
      </c>
      <c r="DI117" s="739">
        <v>0</v>
      </c>
      <c r="DJ117" s="738">
        <v>0</v>
      </c>
      <c r="DK117" s="739">
        <v>0</v>
      </c>
      <c r="DL117" s="738">
        <v>0</v>
      </c>
      <c r="DM117" s="739">
        <v>0</v>
      </c>
      <c r="DN117" s="738">
        <v>0</v>
      </c>
      <c r="DO117" s="739">
        <v>0</v>
      </c>
      <c r="DP117" s="740">
        <v>0</v>
      </c>
      <c r="DQ117" s="692"/>
      <c r="DR117" s="1086"/>
      <c r="DS117" s="692"/>
      <c r="DT117" s="1088"/>
    </row>
    <row r="118" spans="2:124" outlineLevel="1">
      <c r="B118" s="723">
        <v>108</v>
      </c>
      <c r="C118" s="741" t="s">
        <v>783</v>
      </c>
      <c r="D118" s="725" t="s">
        <v>805</v>
      </c>
      <c r="F118" s="726">
        <v>0</v>
      </c>
      <c r="G118" s="838">
        <v>0</v>
      </c>
      <c r="H118" s="728">
        <v>0</v>
      </c>
      <c r="I118" s="727">
        <v>0</v>
      </c>
      <c r="J118" s="728">
        <v>0</v>
      </c>
      <c r="K118" s="727">
        <v>0</v>
      </c>
      <c r="L118" s="728">
        <v>0</v>
      </c>
      <c r="M118" s="727">
        <v>0</v>
      </c>
      <c r="N118" s="728">
        <v>0</v>
      </c>
      <c r="O118" s="727">
        <v>0</v>
      </c>
      <c r="P118" s="728">
        <v>0</v>
      </c>
      <c r="Q118" s="727">
        <v>0</v>
      </c>
      <c r="R118" s="728">
        <v>0</v>
      </c>
      <c r="S118" s="727">
        <v>0</v>
      </c>
      <c r="T118" s="728">
        <v>0</v>
      </c>
      <c r="U118" s="727">
        <v>0</v>
      </c>
      <c r="V118" s="728">
        <v>0</v>
      </c>
      <c r="W118" s="727">
        <v>0</v>
      </c>
      <c r="X118" s="728">
        <v>0</v>
      </c>
      <c r="Y118" s="727">
        <v>0</v>
      </c>
      <c r="Z118" s="728">
        <v>0</v>
      </c>
      <c r="AA118" s="727">
        <v>0</v>
      </c>
      <c r="AB118" s="728">
        <v>0</v>
      </c>
      <c r="AC118" s="727">
        <v>0</v>
      </c>
      <c r="AD118" s="728">
        <v>0</v>
      </c>
      <c r="AE118" s="729">
        <v>0</v>
      </c>
      <c r="AF118" s="692"/>
      <c r="AG118" s="1094"/>
      <c r="AH118" s="692"/>
      <c r="AI118" s="726">
        <v>0</v>
      </c>
      <c r="AJ118" s="838">
        <v>0</v>
      </c>
      <c r="AK118" s="728">
        <v>0</v>
      </c>
      <c r="AL118" s="727">
        <v>0</v>
      </c>
      <c r="AM118" s="728">
        <v>0</v>
      </c>
      <c r="AN118" s="727">
        <v>0</v>
      </c>
      <c r="AO118" s="728">
        <v>0</v>
      </c>
      <c r="AP118" s="727">
        <v>0</v>
      </c>
      <c r="AQ118" s="728">
        <v>0</v>
      </c>
      <c r="AR118" s="727">
        <v>0</v>
      </c>
      <c r="AS118" s="728">
        <v>0</v>
      </c>
      <c r="AT118" s="727">
        <v>0</v>
      </c>
      <c r="AU118" s="728">
        <v>0</v>
      </c>
      <c r="AV118" s="727">
        <v>0</v>
      </c>
      <c r="AW118" s="728">
        <v>0</v>
      </c>
      <c r="AX118" s="727">
        <v>0</v>
      </c>
      <c r="AY118" s="728">
        <v>0</v>
      </c>
      <c r="AZ118" s="727">
        <v>0</v>
      </c>
      <c r="BA118" s="728">
        <v>0</v>
      </c>
      <c r="BB118" s="727">
        <v>0</v>
      </c>
      <c r="BC118" s="728">
        <v>0</v>
      </c>
      <c r="BD118" s="727">
        <v>0</v>
      </c>
      <c r="BE118" s="728">
        <v>0</v>
      </c>
      <c r="BF118" s="727">
        <v>0</v>
      </c>
      <c r="BG118" s="728">
        <v>0</v>
      </c>
      <c r="BH118" s="729">
        <v>0</v>
      </c>
      <c r="BI118" s="692"/>
      <c r="BJ118" s="1096"/>
      <c r="BK118" s="692"/>
      <c r="BL118" s="1082"/>
      <c r="BM118" s="692"/>
      <c r="BN118" s="726">
        <v>0</v>
      </c>
      <c r="BO118" s="838">
        <v>0</v>
      </c>
      <c r="BP118" s="728">
        <v>0</v>
      </c>
      <c r="BQ118" s="727">
        <v>0</v>
      </c>
      <c r="BR118" s="728">
        <v>0</v>
      </c>
      <c r="BS118" s="727">
        <v>0</v>
      </c>
      <c r="BT118" s="728">
        <v>0</v>
      </c>
      <c r="BU118" s="727">
        <v>0</v>
      </c>
      <c r="BV118" s="728">
        <v>0</v>
      </c>
      <c r="BW118" s="727">
        <v>0</v>
      </c>
      <c r="BX118" s="728">
        <v>0</v>
      </c>
      <c r="BY118" s="727">
        <v>0</v>
      </c>
      <c r="BZ118" s="728">
        <v>0</v>
      </c>
      <c r="CA118" s="727">
        <v>0</v>
      </c>
      <c r="CB118" s="728">
        <v>0</v>
      </c>
      <c r="CC118" s="727">
        <v>0</v>
      </c>
      <c r="CD118" s="728">
        <v>0</v>
      </c>
      <c r="CE118" s="727">
        <v>0</v>
      </c>
      <c r="CF118" s="728">
        <v>0</v>
      </c>
      <c r="CG118" s="727">
        <v>0</v>
      </c>
      <c r="CH118" s="728">
        <v>0</v>
      </c>
      <c r="CI118" s="727">
        <v>0</v>
      </c>
      <c r="CJ118" s="728">
        <v>0</v>
      </c>
      <c r="CK118" s="727">
        <v>0</v>
      </c>
      <c r="CL118" s="728">
        <v>0</v>
      </c>
      <c r="CM118" s="729">
        <v>0</v>
      </c>
      <c r="CN118" s="692"/>
      <c r="CO118" s="1084"/>
      <c r="CP118" s="692"/>
      <c r="CQ118" s="726">
        <v>0</v>
      </c>
      <c r="CR118" s="838">
        <v>0</v>
      </c>
      <c r="CS118" s="728">
        <v>0</v>
      </c>
      <c r="CT118" s="727">
        <v>0</v>
      </c>
      <c r="CU118" s="728">
        <v>0</v>
      </c>
      <c r="CV118" s="727">
        <v>0</v>
      </c>
      <c r="CW118" s="728">
        <v>0</v>
      </c>
      <c r="CX118" s="727">
        <v>0</v>
      </c>
      <c r="CY118" s="728">
        <v>0</v>
      </c>
      <c r="CZ118" s="727">
        <v>0</v>
      </c>
      <c r="DA118" s="728">
        <v>0</v>
      </c>
      <c r="DB118" s="727">
        <v>0</v>
      </c>
      <c r="DC118" s="728">
        <v>0</v>
      </c>
      <c r="DD118" s="727">
        <v>0</v>
      </c>
      <c r="DE118" s="728">
        <v>0</v>
      </c>
      <c r="DF118" s="727">
        <v>0</v>
      </c>
      <c r="DG118" s="728">
        <v>0</v>
      </c>
      <c r="DH118" s="727">
        <v>0</v>
      </c>
      <c r="DI118" s="728">
        <v>0</v>
      </c>
      <c r="DJ118" s="727">
        <v>0</v>
      </c>
      <c r="DK118" s="728">
        <v>0</v>
      </c>
      <c r="DL118" s="727">
        <v>0</v>
      </c>
      <c r="DM118" s="728">
        <v>0</v>
      </c>
      <c r="DN118" s="727">
        <v>0</v>
      </c>
      <c r="DO118" s="728">
        <v>0</v>
      </c>
      <c r="DP118" s="729">
        <v>0</v>
      </c>
      <c r="DQ118" s="692"/>
      <c r="DR118" s="1086"/>
      <c r="DS118" s="692"/>
      <c r="DT118" s="1088"/>
    </row>
    <row r="119" spans="2:124" outlineLevel="1">
      <c r="B119" s="730">
        <v>109</v>
      </c>
      <c r="C119" s="742" t="s">
        <v>784</v>
      </c>
      <c r="D119" s="732" t="s">
        <v>805</v>
      </c>
      <c r="F119" s="737">
        <v>0</v>
      </c>
      <c r="G119" s="839">
        <v>0</v>
      </c>
      <c r="H119" s="739">
        <v>0</v>
      </c>
      <c r="I119" s="738">
        <v>0</v>
      </c>
      <c r="J119" s="739">
        <v>0</v>
      </c>
      <c r="K119" s="738">
        <v>0</v>
      </c>
      <c r="L119" s="739">
        <v>0</v>
      </c>
      <c r="M119" s="738">
        <v>0</v>
      </c>
      <c r="N119" s="739">
        <v>0</v>
      </c>
      <c r="O119" s="738">
        <v>0</v>
      </c>
      <c r="P119" s="739">
        <v>0</v>
      </c>
      <c r="Q119" s="738">
        <v>0</v>
      </c>
      <c r="R119" s="739">
        <v>0</v>
      </c>
      <c r="S119" s="738">
        <v>0</v>
      </c>
      <c r="T119" s="739">
        <v>0</v>
      </c>
      <c r="U119" s="738">
        <v>0</v>
      </c>
      <c r="V119" s="739">
        <v>0</v>
      </c>
      <c r="W119" s="738">
        <v>0</v>
      </c>
      <c r="X119" s="739">
        <v>0</v>
      </c>
      <c r="Y119" s="738">
        <v>0</v>
      </c>
      <c r="Z119" s="739">
        <v>0</v>
      </c>
      <c r="AA119" s="738">
        <v>0</v>
      </c>
      <c r="AB119" s="739">
        <v>0</v>
      </c>
      <c r="AC119" s="738">
        <v>0</v>
      </c>
      <c r="AD119" s="739">
        <v>0</v>
      </c>
      <c r="AE119" s="740">
        <v>0</v>
      </c>
      <c r="AF119" s="692"/>
      <c r="AG119" s="1094"/>
      <c r="AH119" s="692"/>
      <c r="AI119" s="737">
        <v>0</v>
      </c>
      <c r="AJ119" s="839">
        <v>0</v>
      </c>
      <c r="AK119" s="739">
        <v>0</v>
      </c>
      <c r="AL119" s="738">
        <v>0</v>
      </c>
      <c r="AM119" s="739">
        <v>0</v>
      </c>
      <c r="AN119" s="738">
        <v>0</v>
      </c>
      <c r="AO119" s="739">
        <v>0</v>
      </c>
      <c r="AP119" s="738">
        <v>0</v>
      </c>
      <c r="AQ119" s="739">
        <v>0</v>
      </c>
      <c r="AR119" s="738">
        <v>0</v>
      </c>
      <c r="AS119" s="739">
        <v>0</v>
      </c>
      <c r="AT119" s="738">
        <v>0</v>
      </c>
      <c r="AU119" s="739">
        <v>0</v>
      </c>
      <c r="AV119" s="738">
        <v>0</v>
      </c>
      <c r="AW119" s="739">
        <v>0</v>
      </c>
      <c r="AX119" s="738">
        <v>0</v>
      </c>
      <c r="AY119" s="739">
        <v>0</v>
      </c>
      <c r="AZ119" s="738">
        <v>0</v>
      </c>
      <c r="BA119" s="739">
        <v>0</v>
      </c>
      <c r="BB119" s="738">
        <v>0</v>
      </c>
      <c r="BC119" s="739">
        <v>0</v>
      </c>
      <c r="BD119" s="738">
        <v>0</v>
      </c>
      <c r="BE119" s="739">
        <v>0</v>
      </c>
      <c r="BF119" s="738">
        <v>0</v>
      </c>
      <c r="BG119" s="739">
        <v>0</v>
      </c>
      <c r="BH119" s="740">
        <v>0</v>
      </c>
      <c r="BI119" s="692"/>
      <c r="BJ119" s="1096"/>
      <c r="BK119" s="692"/>
      <c r="BL119" s="1082"/>
      <c r="BM119" s="692"/>
      <c r="BN119" s="737">
        <v>0</v>
      </c>
      <c r="BO119" s="839">
        <v>0</v>
      </c>
      <c r="BP119" s="739">
        <v>0</v>
      </c>
      <c r="BQ119" s="738">
        <v>0</v>
      </c>
      <c r="BR119" s="739">
        <v>0</v>
      </c>
      <c r="BS119" s="738">
        <v>0</v>
      </c>
      <c r="BT119" s="739">
        <v>0</v>
      </c>
      <c r="BU119" s="738">
        <v>0</v>
      </c>
      <c r="BV119" s="739">
        <v>0</v>
      </c>
      <c r="BW119" s="738">
        <v>0</v>
      </c>
      <c r="BX119" s="739">
        <v>0</v>
      </c>
      <c r="BY119" s="738">
        <v>0</v>
      </c>
      <c r="BZ119" s="739">
        <v>0</v>
      </c>
      <c r="CA119" s="738">
        <v>0</v>
      </c>
      <c r="CB119" s="739">
        <v>0</v>
      </c>
      <c r="CC119" s="738">
        <v>0</v>
      </c>
      <c r="CD119" s="739">
        <v>0</v>
      </c>
      <c r="CE119" s="738">
        <v>0</v>
      </c>
      <c r="CF119" s="739">
        <v>0</v>
      </c>
      <c r="CG119" s="738">
        <v>0</v>
      </c>
      <c r="CH119" s="739">
        <v>0</v>
      </c>
      <c r="CI119" s="738">
        <v>0</v>
      </c>
      <c r="CJ119" s="739">
        <v>0</v>
      </c>
      <c r="CK119" s="738">
        <v>0</v>
      </c>
      <c r="CL119" s="739">
        <v>0</v>
      </c>
      <c r="CM119" s="740">
        <v>0</v>
      </c>
      <c r="CN119" s="692"/>
      <c r="CO119" s="1084"/>
      <c r="CP119" s="692"/>
      <c r="CQ119" s="737">
        <v>0</v>
      </c>
      <c r="CR119" s="839">
        <v>0</v>
      </c>
      <c r="CS119" s="739">
        <v>0</v>
      </c>
      <c r="CT119" s="738">
        <v>0</v>
      </c>
      <c r="CU119" s="739">
        <v>0</v>
      </c>
      <c r="CV119" s="738">
        <v>0</v>
      </c>
      <c r="CW119" s="739">
        <v>0</v>
      </c>
      <c r="CX119" s="738">
        <v>0</v>
      </c>
      <c r="CY119" s="739">
        <v>0</v>
      </c>
      <c r="CZ119" s="738">
        <v>0</v>
      </c>
      <c r="DA119" s="739">
        <v>0</v>
      </c>
      <c r="DB119" s="738">
        <v>0</v>
      </c>
      <c r="DC119" s="739">
        <v>0</v>
      </c>
      <c r="DD119" s="738">
        <v>0</v>
      </c>
      <c r="DE119" s="739">
        <v>0</v>
      </c>
      <c r="DF119" s="738">
        <v>0</v>
      </c>
      <c r="DG119" s="739">
        <v>0</v>
      </c>
      <c r="DH119" s="738">
        <v>0</v>
      </c>
      <c r="DI119" s="739">
        <v>0</v>
      </c>
      <c r="DJ119" s="738">
        <v>0</v>
      </c>
      <c r="DK119" s="739">
        <v>0</v>
      </c>
      <c r="DL119" s="738">
        <v>0</v>
      </c>
      <c r="DM119" s="739">
        <v>0</v>
      </c>
      <c r="DN119" s="738">
        <v>0</v>
      </c>
      <c r="DO119" s="739">
        <v>0</v>
      </c>
      <c r="DP119" s="740">
        <v>0</v>
      </c>
      <c r="DQ119" s="692"/>
      <c r="DR119" s="1086"/>
      <c r="DS119" s="692"/>
      <c r="DT119" s="1088"/>
    </row>
    <row r="120" spans="2:124" outlineLevel="1">
      <c r="B120" s="723">
        <v>110</v>
      </c>
      <c r="C120" s="741" t="s">
        <v>785</v>
      </c>
      <c r="D120" s="725" t="s">
        <v>805</v>
      </c>
      <c r="F120" s="726">
        <v>0</v>
      </c>
      <c r="G120" s="838">
        <v>0</v>
      </c>
      <c r="H120" s="728">
        <v>0</v>
      </c>
      <c r="I120" s="727">
        <v>0</v>
      </c>
      <c r="J120" s="728">
        <v>0</v>
      </c>
      <c r="K120" s="727">
        <v>0</v>
      </c>
      <c r="L120" s="728">
        <v>0</v>
      </c>
      <c r="M120" s="727">
        <v>0</v>
      </c>
      <c r="N120" s="728">
        <v>0</v>
      </c>
      <c r="O120" s="727">
        <v>0</v>
      </c>
      <c r="P120" s="728">
        <v>0</v>
      </c>
      <c r="Q120" s="727">
        <v>0</v>
      </c>
      <c r="R120" s="728">
        <v>0</v>
      </c>
      <c r="S120" s="727">
        <v>0</v>
      </c>
      <c r="T120" s="728">
        <v>0</v>
      </c>
      <c r="U120" s="727">
        <v>0</v>
      </c>
      <c r="V120" s="728">
        <v>0</v>
      </c>
      <c r="W120" s="727">
        <v>0</v>
      </c>
      <c r="X120" s="728">
        <v>0</v>
      </c>
      <c r="Y120" s="727">
        <v>0</v>
      </c>
      <c r="Z120" s="728">
        <v>0</v>
      </c>
      <c r="AA120" s="727">
        <v>0</v>
      </c>
      <c r="AB120" s="728">
        <v>0</v>
      </c>
      <c r="AC120" s="727">
        <v>0</v>
      </c>
      <c r="AD120" s="728">
        <v>0</v>
      </c>
      <c r="AE120" s="729">
        <v>0</v>
      </c>
      <c r="AF120" s="692"/>
      <c r="AG120" s="1094"/>
      <c r="AH120" s="692"/>
      <c r="AI120" s="726">
        <v>0</v>
      </c>
      <c r="AJ120" s="838">
        <v>0</v>
      </c>
      <c r="AK120" s="728">
        <v>0</v>
      </c>
      <c r="AL120" s="727">
        <v>0</v>
      </c>
      <c r="AM120" s="728">
        <v>0</v>
      </c>
      <c r="AN120" s="727">
        <v>0</v>
      </c>
      <c r="AO120" s="728">
        <v>0</v>
      </c>
      <c r="AP120" s="727">
        <v>0</v>
      </c>
      <c r="AQ120" s="728">
        <v>0</v>
      </c>
      <c r="AR120" s="727">
        <v>0</v>
      </c>
      <c r="AS120" s="728">
        <v>0</v>
      </c>
      <c r="AT120" s="727">
        <v>0</v>
      </c>
      <c r="AU120" s="728">
        <v>0</v>
      </c>
      <c r="AV120" s="727">
        <v>0</v>
      </c>
      <c r="AW120" s="728">
        <v>0</v>
      </c>
      <c r="AX120" s="727">
        <v>0</v>
      </c>
      <c r="AY120" s="728">
        <v>0</v>
      </c>
      <c r="AZ120" s="727">
        <v>0</v>
      </c>
      <c r="BA120" s="728">
        <v>0</v>
      </c>
      <c r="BB120" s="727">
        <v>0</v>
      </c>
      <c r="BC120" s="728">
        <v>0</v>
      </c>
      <c r="BD120" s="727">
        <v>0</v>
      </c>
      <c r="BE120" s="728">
        <v>0</v>
      </c>
      <c r="BF120" s="727">
        <v>0</v>
      </c>
      <c r="BG120" s="728">
        <v>0</v>
      </c>
      <c r="BH120" s="729">
        <v>0</v>
      </c>
      <c r="BI120" s="692"/>
      <c r="BJ120" s="1096"/>
      <c r="BK120" s="692"/>
      <c r="BL120" s="1082"/>
      <c r="BM120" s="692"/>
      <c r="BN120" s="726">
        <v>0</v>
      </c>
      <c r="BO120" s="838">
        <v>0</v>
      </c>
      <c r="BP120" s="728">
        <v>0</v>
      </c>
      <c r="BQ120" s="727">
        <v>0</v>
      </c>
      <c r="BR120" s="728">
        <v>0</v>
      </c>
      <c r="BS120" s="727">
        <v>0</v>
      </c>
      <c r="BT120" s="728">
        <v>0</v>
      </c>
      <c r="BU120" s="727">
        <v>0</v>
      </c>
      <c r="BV120" s="728">
        <v>0</v>
      </c>
      <c r="BW120" s="727">
        <v>0</v>
      </c>
      <c r="BX120" s="728">
        <v>0</v>
      </c>
      <c r="BY120" s="727">
        <v>0</v>
      </c>
      <c r="BZ120" s="728">
        <v>0</v>
      </c>
      <c r="CA120" s="727">
        <v>0</v>
      </c>
      <c r="CB120" s="728">
        <v>0</v>
      </c>
      <c r="CC120" s="727">
        <v>0</v>
      </c>
      <c r="CD120" s="728">
        <v>0</v>
      </c>
      <c r="CE120" s="727">
        <v>0</v>
      </c>
      <c r="CF120" s="728">
        <v>0</v>
      </c>
      <c r="CG120" s="727">
        <v>0</v>
      </c>
      <c r="CH120" s="728">
        <v>0</v>
      </c>
      <c r="CI120" s="727">
        <v>0</v>
      </c>
      <c r="CJ120" s="728">
        <v>0</v>
      </c>
      <c r="CK120" s="727">
        <v>0</v>
      </c>
      <c r="CL120" s="728">
        <v>0</v>
      </c>
      <c r="CM120" s="729">
        <v>0</v>
      </c>
      <c r="CN120" s="692"/>
      <c r="CO120" s="1084"/>
      <c r="CP120" s="692"/>
      <c r="CQ120" s="726">
        <v>0</v>
      </c>
      <c r="CR120" s="838">
        <v>0</v>
      </c>
      <c r="CS120" s="728">
        <v>0</v>
      </c>
      <c r="CT120" s="727">
        <v>0</v>
      </c>
      <c r="CU120" s="728">
        <v>0</v>
      </c>
      <c r="CV120" s="727">
        <v>0</v>
      </c>
      <c r="CW120" s="728">
        <v>0</v>
      </c>
      <c r="CX120" s="727">
        <v>0</v>
      </c>
      <c r="CY120" s="728">
        <v>0</v>
      </c>
      <c r="CZ120" s="727">
        <v>0</v>
      </c>
      <c r="DA120" s="728">
        <v>0</v>
      </c>
      <c r="DB120" s="727">
        <v>0</v>
      </c>
      <c r="DC120" s="728">
        <v>0</v>
      </c>
      <c r="DD120" s="727">
        <v>0</v>
      </c>
      <c r="DE120" s="728">
        <v>0</v>
      </c>
      <c r="DF120" s="727">
        <v>0</v>
      </c>
      <c r="DG120" s="728">
        <v>0</v>
      </c>
      <c r="DH120" s="727">
        <v>0</v>
      </c>
      <c r="DI120" s="728">
        <v>0</v>
      </c>
      <c r="DJ120" s="727">
        <v>0</v>
      </c>
      <c r="DK120" s="728">
        <v>0</v>
      </c>
      <c r="DL120" s="727">
        <v>0</v>
      </c>
      <c r="DM120" s="728">
        <v>0</v>
      </c>
      <c r="DN120" s="727">
        <v>0</v>
      </c>
      <c r="DO120" s="728">
        <v>0</v>
      </c>
      <c r="DP120" s="729">
        <v>0</v>
      </c>
      <c r="DQ120" s="692"/>
      <c r="DR120" s="1086"/>
      <c r="DS120" s="692"/>
      <c r="DT120" s="1088"/>
    </row>
    <row r="121" spans="2:124" outlineLevel="1">
      <c r="B121" s="730">
        <v>111</v>
      </c>
      <c r="C121" s="742" t="s">
        <v>786</v>
      </c>
      <c r="D121" s="732" t="s">
        <v>805</v>
      </c>
      <c r="F121" s="737">
        <v>0</v>
      </c>
      <c r="G121" s="839">
        <v>0</v>
      </c>
      <c r="H121" s="739">
        <v>0</v>
      </c>
      <c r="I121" s="738">
        <v>0</v>
      </c>
      <c r="J121" s="739">
        <v>0</v>
      </c>
      <c r="K121" s="738">
        <v>0</v>
      </c>
      <c r="L121" s="739">
        <v>0</v>
      </c>
      <c r="M121" s="738">
        <v>0</v>
      </c>
      <c r="N121" s="739">
        <v>0</v>
      </c>
      <c r="O121" s="738">
        <v>0</v>
      </c>
      <c r="P121" s="739">
        <v>0</v>
      </c>
      <c r="Q121" s="738">
        <v>0</v>
      </c>
      <c r="R121" s="739">
        <v>0</v>
      </c>
      <c r="S121" s="738">
        <v>0</v>
      </c>
      <c r="T121" s="739">
        <v>0</v>
      </c>
      <c r="U121" s="738">
        <v>0</v>
      </c>
      <c r="V121" s="739">
        <v>0</v>
      </c>
      <c r="W121" s="738">
        <v>0</v>
      </c>
      <c r="X121" s="739">
        <v>0</v>
      </c>
      <c r="Y121" s="738">
        <v>0</v>
      </c>
      <c r="Z121" s="739">
        <v>0</v>
      </c>
      <c r="AA121" s="738">
        <v>0</v>
      </c>
      <c r="AB121" s="739">
        <v>0</v>
      </c>
      <c r="AC121" s="738">
        <v>0</v>
      </c>
      <c r="AD121" s="739">
        <v>0</v>
      </c>
      <c r="AE121" s="740">
        <v>0</v>
      </c>
      <c r="AF121" s="692"/>
      <c r="AG121" s="1094"/>
      <c r="AH121" s="692"/>
      <c r="AI121" s="737">
        <v>0</v>
      </c>
      <c r="AJ121" s="839">
        <v>0</v>
      </c>
      <c r="AK121" s="739">
        <v>0</v>
      </c>
      <c r="AL121" s="738">
        <v>0</v>
      </c>
      <c r="AM121" s="739">
        <v>0</v>
      </c>
      <c r="AN121" s="738">
        <v>0</v>
      </c>
      <c r="AO121" s="739">
        <v>0</v>
      </c>
      <c r="AP121" s="738">
        <v>0</v>
      </c>
      <c r="AQ121" s="739">
        <v>0</v>
      </c>
      <c r="AR121" s="738">
        <v>0</v>
      </c>
      <c r="AS121" s="739">
        <v>0</v>
      </c>
      <c r="AT121" s="738">
        <v>0</v>
      </c>
      <c r="AU121" s="739">
        <v>0</v>
      </c>
      <c r="AV121" s="738">
        <v>0</v>
      </c>
      <c r="AW121" s="739">
        <v>0</v>
      </c>
      <c r="AX121" s="738">
        <v>0</v>
      </c>
      <c r="AY121" s="739">
        <v>0</v>
      </c>
      <c r="AZ121" s="738">
        <v>0</v>
      </c>
      <c r="BA121" s="739">
        <v>0</v>
      </c>
      <c r="BB121" s="738">
        <v>0</v>
      </c>
      <c r="BC121" s="739">
        <v>0</v>
      </c>
      <c r="BD121" s="738">
        <v>0</v>
      </c>
      <c r="BE121" s="739">
        <v>0</v>
      </c>
      <c r="BF121" s="738">
        <v>0</v>
      </c>
      <c r="BG121" s="739">
        <v>0</v>
      </c>
      <c r="BH121" s="740">
        <v>0</v>
      </c>
      <c r="BI121" s="692"/>
      <c r="BJ121" s="1096"/>
      <c r="BK121" s="692"/>
      <c r="BL121" s="1082"/>
      <c r="BM121" s="692"/>
      <c r="BN121" s="737">
        <v>0</v>
      </c>
      <c r="BO121" s="839">
        <v>0</v>
      </c>
      <c r="BP121" s="739">
        <v>0</v>
      </c>
      <c r="BQ121" s="738">
        <v>0</v>
      </c>
      <c r="BR121" s="739">
        <v>0</v>
      </c>
      <c r="BS121" s="738">
        <v>0</v>
      </c>
      <c r="BT121" s="739">
        <v>0</v>
      </c>
      <c r="BU121" s="738">
        <v>0</v>
      </c>
      <c r="BV121" s="739">
        <v>0</v>
      </c>
      <c r="BW121" s="738">
        <v>0</v>
      </c>
      <c r="BX121" s="739">
        <v>0</v>
      </c>
      <c r="BY121" s="738">
        <v>0</v>
      </c>
      <c r="BZ121" s="739">
        <v>0</v>
      </c>
      <c r="CA121" s="738">
        <v>0</v>
      </c>
      <c r="CB121" s="739">
        <v>0</v>
      </c>
      <c r="CC121" s="738">
        <v>0</v>
      </c>
      <c r="CD121" s="739">
        <v>0</v>
      </c>
      <c r="CE121" s="738">
        <v>0</v>
      </c>
      <c r="CF121" s="739">
        <v>0</v>
      </c>
      <c r="CG121" s="738">
        <v>0</v>
      </c>
      <c r="CH121" s="739">
        <v>0</v>
      </c>
      <c r="CI121" s="738">
        <v>0</v>
      </c>
      <c r="CJ121" s="739">
        <v>0</v>
      </c>
      <c r="CK121" s="738">
        <v>0</v>
      </c>
      <c r="CL121" s="739">
        <v>0</v>
      </c>
      <c r="CM121" s="740">
        <v>0</v>
      </c>
      <c r="CN121" s="692"/>
      <c r="CO121" s="1084"/>
      <c r="CP121" s="692"/>
      <c r="CQ121" s="737">
        <v>0</v>
      </c>
      <c r="CR121" s="839">
        <v>0</v>
      </c>
      <c r="CS121" s="739">
        <v>0</v>
      </c>
      <c r="CT121" s="738">
        <v>0</v>
      </c>
      <c r="CU121" s="739">
        <v>0</v>
      </c>
      <c r="CV121" s="738">
        <v>0</v>
      </c>
      <c r="CW121" s="739">
        <v>0</v>
      </c>
      <c r="CX121" s="738">
        <v>0</v>
      </c>
      <c r="CY121" s="739">
        <v>0</v>
      </c>
      <c r="CZ121" s="738">
        <v>0</v>
      </c>
      <c r="DA121" s="739">
        <v>0</v>
      </c>
      <c r="DB121" s="738">
        <v>0</v>
      </c>
      <c r="DC121" s="739">
        <v>0</v>
      </c>
      <c r="DD121" s="738">
        <v>0</v>
      </c>
      <c r="DE121" s="739">
        <v>0</v>
      </c>
      <c r="DF121" s="738">
        <v>0</v>
      </c>
      <c r="DG121" s="739">
        <v>0</v>
      </c>
      <c r="DH121" s="738">
        <v>0</v>
      </c>
      <c r="DI121" s="739">
        <v>0</v>
      </c>
      <c r="DJ121" s="738">
        <v>0</v>
      </c>
      <c r="DK121" s="739">
        <v>0</v>
      </c>
      <c r="DL121" s="738">
        <v>0</v>
      </c>
      <c r="DM121" s="739">
        <v>0</v>
      </c>
      <c r="DN121" s="738">
        <v>0</v>
      </c>
      <c r="DO121" s="739">
        <v>0</v>
      </c>
      <c r="DP121" s="740">
        <v>0</v>
      </c>
      <c r="DQ121" s="692"/>
      <c r="DR121" s="1086"/>
      <c r="DS121" s="692"/>
      <c r="DT121" s="1088"/>
    </row>
    <row r="122" spans="2:124" outlineLevel="1">
      <c r="B122" s="723">
        <v>112</v>
      </c>
      <c r="C122" s="741" t="s">
        <v>787</v>
      </c>
      <c r="D122" s="725" t="s">
        <v>805</v>
      </c>
      <c r="F122" s="726">
        <v>0</v>
      </c>
      <c r="G122" s="838">
        <v>0</v>
      </c>
      <c r="H122" s="728">
        <v>0</v>
      </c>
      <c r="I122" s="727">
        <v>0</v>
      </c>
      <c r="J122" s="728">
        <v>0</v>
      </c>
      <c r="K122" s="727">
        <v>0</v>
      </c>
      <c r="L122" s="728">
        <v>0</v>
      </c>
      <c r="M122" s="727">
        <v>0</v>
      </c>
      <c r="N122" s="728">
        <v>0</v>
      </c>
      <c r="O122" s="727">
        <v>0</v>
      </c>
      <c r="P122" s="728">
        <v>0</v>
      </c>
      <c r="Q122" s="727">
        <v>0</v>
      </c>
      <c r="R122" s="728">
        <v>0</v>
      </c>
      <c r="S122" s="727">
        <v>0</v>
      </c>
      <c r="T122" s="728">
        <v>0</v>
      </c>
      <c r="U122" s="727">
        <v>0</v>
      </c>
      <c r="V122" s="728">
        <v>0</v>
      </c>
      <c r="W122" s="727">
        <v>0</v>
      </c>
      <c r="X122" s="728">
        <v>0</v>
      </c>
      <c r="Y122" s="727">
        <v>0</v>
      </c>
      <c r="Z122" s="728">
        <v>0</v>
      </c>
      <c r="AA122" s="727">
        <v>0</v>
      </c>
      <c r="AB122" s="728">
        <v>0</v>
      </c>
      <c r="AC122" s="727">
        <v>0</v>
      </c>
      <c r="AD122" s="728">
        <v>0</v>
      </c>
      <c r="AE122" s="729">
        <v>0</v>
      </c>
      <c r="AF122" s="692"/>
      <c r="AG122" s="1094"/>
      <c r="AH122" s="692"/>
      <c r="AI122" s="726">
        <v>0</v>
      </c>
      <c r="AJ122" s="838">
        <v>0</v>
      </c>
      <c r="AK122" s="728">
        <v>0</v>
      </c>
      <c r="AL122" s="727">
        <v>0</v>
      </c>
      <c r="AM122" s="728">
        <v>0</v>
      </c>
      <c r="AN122" s="727">
        <v>0</v>
      </c>
      <c r="AO122" s="728">
        <v>0</v>
      </c>
      <c r="AP122" s="727">
        <v>0</v>
      </c>
      <c r="AQ122" s="728">
        <v>0</v>
      </c>
      <c r="AR122" s="727">
        <v>0</v>
      </c>
      <c r="AS122" s="728">
        <v>0</v>
      </c>
      <c r="AT122" s="727">
        <v>0</v>
      </c>
      <c r="AU122" s="728">
        <v>0</v>
      </c>
      <c r="AV122" s="727">
        <v>0</v>
      </c>
      <c r="AW122" s="728">
        <v>0</v>
      </c>
      <c r="AX122" s="727">
        <v>0</v>
      </c>
      <c r="AY122" s="728">
        <v>0</v>
      </c>
      <c r="AZ122" s="727">
        <v>0</v>
      </c>
      <c r="BA122" s="728">
        <v>0</v>
      </c>
      <c r="BB122" s="727">
        <v>0</v>
      </c>
      <c r="BC122" s="728">
        <v>0</v>
      </c>
      <c r="BD122" s="727">
        <v>0</v>
      </c>
      <c r="BE122" s="728">
        <v>0</v>
      </c>
      <c r="BF122" s="727">
        <v>0</v>
      </c>
      <c r="BG122" s="728">
        <v>0</v>
      </c>
      <c r="BH122" s="729">
        <v>0</v>
      </c>
      <c r="BI122" s="692"/>
      <c r="BJ122" s="1096"/>
      <c r="BK122" s="692"/>
      <c r="BL122" s="1082"/>
      <c r="BM122" s="692"/>
      <c r="BN122" s="726">
        <v>0</v>
      </c>
      <c r="BO122" s="838">
        <v>0</v>
      </c>
      <c r="BP122" s="728">
        <v>0</v>
      </c>
      <c r="BQ122" s="727">
        <v>0</v>
      </c>
      <c r="BR122" s="728">
        <v>0</v>
      </c>
      <c r="BS122" s="727">
        <v>0</v>
      </c>
      <c r="BT122" s="728">
        <v>0</v>
      </c>
      <c r="BU122" s="727">
        <v>0</v>
      </c>
      <c r="BV122" s="728">
        <v>0</v>
      </c>
      <c r="BW122" s="727">
        <v>0</v>
      </c>
      <c r="BX122" s="728">
        <v>0</v>
      </c>
      <c r="BY122" s="727">
        <v>0</v>
      </c>
      <c r="BZ122" s="728">
        <v>0</v>
      </c>
      <c r="CA122" s="727">
        <v>0</v>
      </c>
      <c r="CB122" s="728">
        <v>0</v>
      </c>
      <c r="CC122" s="727">
        <v>0</v>
      </c>
      <c r="CD122" s="728">
        <v>0</v>
      </c>
      <c r="CE122" s="727">
        <v>0</v>
      </c>
      <c r="CF122" s="728">
        <v>0</v>
      </c>
      <c r="CG122" s="727">
        <v>0</v>
      </c>
      <c r="CH122" s="728">
        <v>0</v>
      </c>
      <c r="CI122" s="727">
        <v>0</v>
      </c>
      <c r="CJ122" s="728">
        <v>0</v>
      </c>
      <c r="CK122" s="727">
        <v>0</v>
      </c>
      <c r="CL122" s="728">
        <v>0</v>
      </c>
      <c r="CM122" s="729">
        <v>0</v>
      </c>
      <c r="CN122" s="692"/>
      <c r="CO122" s="1084"/>
      <c r="CP122" s="692"/>
      <c r="CQ122" s="726">
        <v>0</v>
      </c>
      <c r="CR122" s="838">
        <v>0</v>
      </c>
      <c r="CS122" s="728">
        <v>0</v>
      </c>
      <c r="CT122" s="727">
        <v>0</v>
      </c>
      <c r="CU122" s="728">
        <v>0</v>
      </c>
      <c r="CV122" s="727">
        <v>0</v>
      </c>
      <c r="CW122" s="728">
        <v>0</v>
      </c>
      <c r="CX122" s="727">
        <v>0</v>
      </c>
      <c r="CY122" s="728">
        <v>0</v>
      </c>
      <c r="CZ122" s="727">
        <v>0</v>
      </c>
      <c r="DA122" s="728">
        <v>0</v>
      </c>
      <c r="DB122" s="727">
        <v>0</v>
      </c>
      <c r="DC122" s="728">
        <v>0</v>
      </c>
      <c r="DD122" s="727">
        <v>0</v>
      </c>
      <c r="DE122" s="728">
        <v>0</v>
      </c>
      <c r="DF122" s="727">
        <v>0</v>
      </c>
      <c r="DG122" s="728">
        <v>0</v>
      </c>
      <c r="DH122" s="727">
        <v>0</v>
      </c>
      <c r="DI122" s="728">
        <v>0</v>
      </c>
      <c r="DJ122" s="727">
        <v>0</v>
      </c>
      <c r="DK122" s="728">
        <v>0</v>
      </c>
      <c r="DL122" s="727">
        <v>0</v>
      </c>
      <c r="DM122" s="728">
        <v>0</v>
      </c>
      <c r="DN122" s="727">
        <v>0</v>
      </c>
      <c r="DO122" s="728">
        <v>0</v>
      </c>
      <c r="DP122" s="729">
        <v>0</v>
      </c>
      <c r="DQ122" s="692"/>
      <c r="DR122" s="1086"/>
      <c r="DS122" s="692"/>
      <c r="DT122" s="1088"/>
    </row>
    <row r="123" spans="2:124" outlineLevel="1">
      <c r="B123" s="730">
        <v>113</v>
      </c>
      <c r="C123" s="742" t="s">
        <v>788</v>
      </c>
      <c r="D123" s="732" t="s">
        <v>805</v>
      </c>
      <c r="F123" s="737">
        <v>0</v>
      </c>
      <c r="G123" s="839">
        <v>0</v>
      </c>
      <c r="H123" s="739">
        <v>0</v>
      </c>
      <c r="I123" s="738">
        <v>0</v>
      </c>
      <c r="J123" s="739">
        <v>0</v>
      </c>
      <c r="K123" s="738">
        <v>0</v>
      </c>
      <c r="L123" s="739">
        <v>0</v>
      </c>
      <c r="M123" s="738">
        <v>0</v>
      </c>
      <c r="N123" s="739">
        <v>0</v>
      </c>
      <c r="O123" s="738">
        <v>0</v>
      </c>
      <c r="P123" s="739">
        <v>0</v>
      </c>
      <c r="Q123" s="738">
        <v>0</v>
      </c>
      <c r="R123" s="739">
        <v>0</v>
      </c>
      <c r="S123" s="738">
        <v>0</v>
      </c>
      <c r="T123" s="739">
        <v>0</v>
      </c>
      <c r="U123" s="738">
        <v>0</v>
      </c>
      <c r="V123" s="739">
        <v>0</v>
      </c>
      <c r="W123" s="738">
        <v>0</v>
      </c>
      <c r="X123" s="739">
        <v>0</v>
      </c>
      <c r="Y123" s="738">
        <v>0</v>
      </c>
      <c r="Z123" s="739">
        <v>0</v>
      </c>
      <c r="AA123" s="738">
        <v>0</v>
      </c>
      <c r="AB123" s="739">
        <v>0</v>
      </c>
      <c r="AC123" s="738">
        <v>0</v>
      </c>
      <c r="AD123" s="739">
        <v>0</v>
      </c>
      <c r="AE123" s="740">
        <v>0</v>
      </c>
      <c r="AF123" s="692"/>
      <c r="AG123" s="1094"/>
      <c r="AH123" s="692"/>
      <c r="AI123" s="737">
        <v>0</v>
      </c>
      <c r="AJ123" s="839">
        <v>0</v>
      </c>
      <c r="AK123" s="739">
        <v>0</v>
      </c>
      <c r="AL123" s="738">
        <v>0</v>
      </c>
      <c r="AM123" s="739">
        <v>0</v>
      </c>
      <c r="AN123" s="738">
        <v>0</v>
      </c>
      <c r="AO123" s="739">
        <v>0</v>
      </c>
      <c r="AP123" s="738">
        <v>0</v>
      </c>
      <c r="AQ123" s="739">
        <v>0</v>
      </c>
      <c r="AR123" s="738">
        <v>0</v>
      </c>
      <c r="AS123" s="739">
        <v>0</v>
      </c>
      <c r="AT123" s="738">
        <v>0</v>
      </c>
      <c r="AU123" s="739">
        <v>0</v>
      </c>
      <c r="AV123" s="738">
        <v>0</v>
      </c>
      <c r="AW123" s="739">
        <v>0</v>
      </c>
      <c r="AX123" s="738">
        <v>0</v>
      </c>
      <c r="AY123" s="739">
        <v>0</v>
      </c>
      <c r="AZ123" s="738">
        <v>0</v>
      </c>
      <c r="BA123" s="739">
        <v>0</v>
      </c>
      <c r="BB123" s="738">
        <v>0</v>
      </c>
      <c r="BC123" s="739">
        <v>0</v>
      </c>
      <c r="BD123" s="738">
        <v>0</v>
      </c>
      <c r="BE123" s="739">
        <v>0</v>
      </c>
      <c r="BF123" s="738">
        <v>0</v>
      </c>
      <c r="BG123" s="739">
        <v>0</v>
      </c>
      <c r="BH123" s="740">
        <v>0</v>
      </c>
      <c r="BI123" s="692"/>
      <c r="BJ123" s="1096"/>
      <c r="BK123" s="692"/>
      <c r="BL123" s="1082"/>
      <c r="BM123" s="692"/>
      <c r="BN123" s="737">
        <v>0</v>
      </c>
      <c r="BO123" s="839">
        <v>0</v>
      </c>
      <c r="BP123" s="739">
        <v>0</v>
      </c>
      <c r="BQ123" s="738">
        <v>0</v>
      </c>
      <c r="BR123" s="739">
        <v>0</v>
      </c>
      <c r="BS123" s="738">
        <v>0</v>
      </c>
      <c r="BT123" s="739">
        <v>0</v>
      </c>
      <c r="BU123" s="738">
        <v>0</v>
      </c>
      <c r="BV123" s="739">
        <v>0</v>
      </c>
      <c r="BW123" s="738">
        <v>0</v>
      </c>
      <c r="BX123" s="739">
        <v>0</v>
      </c>
      <c r="BY123" s="738">
        <v>0</v>
      </c>
      <c r="BZ123" s="739">
        <v>0</v>
      </c>
      <c r="CA123" s="738">
        <v>0</v>
      </c>
      <c r="CB123" s="739">
        <v>0</v>
      </c>
      <c r="CC123" s="738">
        <v>0</v>
      </c>
      <c r="CD123" s="739">
        <v>0</v>
      </c>
      <c r="CE123" s="738">
        <v>0</v>
      </c>
      <c r="CF123" s="739">
        <v>0</v>
      </c>
      <c r="CG123" s="738">
        <v>0</v>
      </c>
      <c r="CH123" s="739">
        <v>0</v>
      </c>
      <c r="CI123" s="738">
        <v>0</v>
      </c>
      <c r="CJ123" s="739">
        <v>0</v>
      </c>
      <c r="CK123" s="738">
        <v>0</v>
      </c>
      <c r="CL123" s="739">
        <v>0</v>
      </c>
      <c r="CM123" s="740">
        <v>0</v>
      </c>
      <c r="CN123" s="692"/>
      <c r="CO123" s="1084"/>
      <c r="CP123" s="692"/>
      <c r="CQ123" s="737">
        <v>0</v>
      </c>
      <c r="CR123" s="839">
        <v>0</v>
      </c>
      <c r="CS123" s="739">
        <v>0</v>
      </c>
      <c r="CT123" s="738">
        <v>0</v>
      </c>
      <c r="CU123" s="739">
        <v>0</v>
      </c>
      <c r="CV123" s="738">
        <v>0</v>
      </c>
      <c r="CW123" s="739">
        <v>0</v>
      </c>
      <c r="CX123" s="738">
        <v>0</v>
      </c>
      <c r="CY123" s="739">
        <v>0</v>
      </c>
      <c r="CZ123" s="738">
        <v>0</v>
      </c>
      <c r="DA123" s="739">
        <v>0</v>
      </c>
      <c r="DB123" s="738">
        <v>0</v>
      </c>
      <c r="DC123" s="739">
        <v>0</v>
      </c>
      <c r="DD123" s="738">
        <v>0</v>
      </c>
      <c r="DE123" s="739">
        <v>0</v>
      </c>
      <c r="DF123" s="738">
        <v>0</v>
      </c>
      <c r="DG123" s="739">
        <v>0</v>
      </c>
      <c r="DH123" s="738">
        <v>0</v>
      </c>
      <c r="DI123" s="739">
        <v>0</v>
      </c>
      <c r="DJ123" s="738">
        <v>0</v>
      </c>
      <c r="DK123" s="739">
        <v>0</v>
      </c>
      <c r="DL123" s="738">
        <v>0</v>
      </c>
      <c r="DM123" s="739">
        <v>0</v>
      </c>
      <c r="DN123" s="738">
        <v>0</v>
      </c>
      <c r="DO123" s="739">
        <v>0</v>
      </c>
      <c r="DP123" s="740">
        <v>0</v>
      </c>
      <c r="DQ123" s="692"/>
      <c r="DR123" s="1086"/>
      <c r="DS123" s="692"/>
      <c r="DT123" s="1088"/>
    </row>
    <row r="124" spans="2:124" outlineLevel="1">
      <c r="B124" s="723">
        <v>114</v>
      </c>
      <c r="C124" s="741" t="s">
        <v>789</v>
      </c>
      <c r="D124" s="725" t="s">
        <v>805</v>
      </c>
      <c r="F124" s="726">
        <v>0</v>
      </c>
      <c r="G124" s="838">
        <v>0</v>
      </c>
      <c r="H124" s="728">
        <v>0</v>
      </c>
      <c r="I124" s="727">
        <v>0</v>
      </c>
      <c r="J124" s="728">
        <v>0</v>
      </c>
      <c r="K124" s="727">
        <v>0</v>
      </c>
      <c r="L124" s="728">
        <v>0</v>
      </c>
      <c r="M124" s="727">
        <v>0</v>
      </c>
      <c r="N124" s="728">
        <v>0</v>
      </c>
      <c r="O124" s="727">
        <v>0</v>
      </c>
      <c r="P124" s="728">
        <v>0</v>
      </c>
      <c r="Q124" s="727">
        <v>0</v>
      </c>
      <c r="R124" s="728">
        <v>0</v>
      </c>
      <c r="S124" s="727">
        <v>0</v>
      </c>
      <c r="T124" s="728">
        <v>0</v>
      </c>
      <c r="U124" s="727">
        <v>0</v>
      </c>
      <c r="V124" s="728">
        <v>0</v>
      </c>
      <c r="W124" s="727">
        <v>0</v>
      </c>
      <c r="X124" s="728">
        <v>0</v>
      </c>
      <c r="Y124" s="727">
        <v>0</v>
      </c>
      <c r="Z124" s="728">
        <v>0</v>
      </c>
      <c r="AA124" s="727">
        <v>0</v>
      </c>
      <c r="AB124" s="728">
        <v>0</v>
      </c>
      <c r="AC124" s="727">
        <v>0</v>
      </c>
      <c r="AD124" s="728">
        <v>0</v>
      </c>
      <c r="AE124" s="729">
        <v>0</v>
      </c>
      <c r="AF124" s="692"/>
      <c r="AG124" s="1094"/>
      <c r="AH124" s="692"/>
      <c r="AI124" s="726">
        <v>0</v>
      </c>
      <c r="AJ124" s="838">
        <v>0</v>
      </c>
      <c r="AK124" s="728">
        <v>0</v>
      </c>
      <c r="AL124" s="727">
        <v>0</v>
      </c>
      <c r="AM124" s="728">
        <v>0</v>
      </c>
      <c r="AN124" s="727">
        <v>0</v>
      </c>
      <c r="AO124" s="728">
        <v>0</v>
      </c>
      <c r="AP124" s="727">
        <v>0</v>
      </c>
      <c r="AQ124" s="728">
        <v>0</v>
      </c>
      <c r="AR124" s="727">
        <v>0</v>
      </c>
      <c r="AS124" s="728">
        <v>0</v>
      </c>
      <c r="AT124" s="727">
        <v>0</v>
      </c>
      <c r="AU124" s="728">
        <v>0</v>
      </c>
      <c r="AV124" s="727">
        <v>0</v>
      </c>
      <c r="AW124" s="728">
        <v>0</v>
      </c>
      <c r="AX124" s="727">
        <v>0</v>
      </c>
      <c r="AY124" s="728">
        <v>0</v>
      </c>
      <c r="AZ124" s="727">
        <v>0</v>
      </c>
      <c r="BA124" s="728">
        <v>0</v>
      </c>
      <c r="BB124" s="727">
        <v>0</v>
      </c>
      <c r="BC124" s="728">
        <v>0</v>
      </c>
      <c r="BD124" s="727">
        <v>0</v>
      </c>
      <c r="BE124" s="728">
        <v>0</v>
      </c>
      <c r="BF124" s="727">
        <v>0</v>
      </c>
      <c r="BG124" s="728">
        <v>0</v>
      </c>
      <c r="BH124" s="729">
        <v>0</v>
      </c>
      <c r="BI124" s="692"/>
      <c r="BJ124" s="1096"/>
      <c r="BK124" s="692"/>
      <c r="BL124" s="1082"/>
      <c r="BM124" s="692"/>
      <c r="BN124" s="726">
        <v>0</v>
      </c>
      <c r="BO124" s="838">
        <v>0</v>
      </c>
      <c r="BP124" s="728">
        <v>0</v>
      </c>
      <c r="BQ124" s="727">
        <v>0</v>
      </c>
      <c r="BR124" s="728">
        <v>0</v>
      </c>
      <c r="BS124" s="727">
        <v>0</v>
      </c>
      <c r="BT124" s="728">
        <v>0</v>
      </c>
      <c r="BU124" s="727">
        <v>0</v>
      </c>
      <c r="BV124" s="728">
        <v>0</v>
      </c>
      <c r="BW124" s="727">
        <v>0</v>
      </c>
      <c r="BX124" s="728">
        <v>0</v>
      </c>
      <c r="BY124" s="727">
        <v>0</v>
      </c>
      <c r="BZ124" s="728">
        <v>0</v>
      </c>
      <c r="CA124" s="727">
        <v>0</v>
      </c>
      <c r="CB124" s="728">
        <v>0</v>
      </c>
      <c r="CC124" s="727">
        <v>0</v>
      </c>
      <c r="CD124" s="728">
        <v>0</v>
      </c>
      <c r="CE124" s="727">
        <v>0</v>
      </c>
      <c r="CF124" s="728">
        <v>0</v>
      </c>
      <c r="CG124" s="727">
        <v>0</v>
      </c>
      <c r="CH124" s="728">
        <v>0</v>
      </c>
      <c r="CI124" s="727">
        <v>0</v>
      </c>
      <c r="CJ124" s="728">
        <v>0</v>
      </c>
      <c r="CK124" s="727">
        <v>0</v>
      </c>
      <c r="CL124" s="728">
        <v>0</v>
      </c>
      <c r="CM124" s="729">
        <v>0</v>
      </c>
      <c r="CN124" s="692"/>
      <c r="CO124" s="1084"/>
      <c r="CP124" s="692"/>
      <c r="CQ124" s="726">
        <v>0</v>
      </c>
      <c r="CR124" s="838">
        <v>0</v>
      </c>
      <c r="CS124" s="728">
        <v>0</v>
      </c>
      <c r="CT124" s="727">
        <v>0</v>
      </c>
      <c r="CU124" s="728">
        <v>0</v>
      </c>
      <c r="CV124" s="727">
        <v>0</v>
      </c>
      <c r="CW124" s="728">
        <v>0</v>
      </c>
      <c r="CX124" s="727">
        <v>0</v>
      </c>
      <c r="CY124" s="728">
        <v>0</v>
      </c>
      <c r="CZ124" s="727">
        <v>0</v>
      </c>
      <c r="DA124" s="728">
        <v>0</v>
      </c>
      <c r="DB124" s="727">
        <v>0</v>
      </c>
      <c r="DC124" s="728">
        <v>0</v>
      </c>
      <c r="DD124" s="727">
        <v>0</v>
      </c>
      <c r="DE124" s="728">
        <v>0</v>
      </c>
      <c r="DF124" s="727">
        <v>0</v>
      </c>
      <c r="DG124" s="728">
        <v>0</v>
      </c>
      <c r="DH124" s="727">
        <v>0</v>
      </c>
      <c r="DI124" s="728">
        <v>0</v>
      </c>
      <c r="DJ124" s="727">
        <v>0</v>
      </c>
      <c r="DK124" s="728">
        <v>0</v>
      </c>
      <c r="DL124" s="727">
        <v>0</v>
      </c>
      <c r="DM124" s="728">
        <v>0</v>
      </c>
      <c r="DN124" s="727">
        <v>0</v>
      </c>
      <c r="DO124" s="728">
        <v>0</v>
      </c>
      <c r="DP124" s="729">
        <v>0</v>
      </c>
      <c r="DQ124" s="692"/>
      <c r="DR124" s="1086"/>
      <c r="DS124" s="692"/>
      <c r="DT124" s="1088"/>
    </row>
    <row r="125" spans="2:124" outlineLevel="1">
      <c r="B125" s="730">
        <v>115</v>
      </c>
      <c r="C125" s="742" t="s">
        <v>790</v>
      </c>
      <c r="D125" s="732" t="s">
        <v>805</v>
      </c>
      <c r="F125" s="737">
        <v>0</v>
      </c>
      <c r="G125" s="839">
        <v>0</v>
      </c>
      <c r="H125" s="739">
        <v>0</v>
      </c>
      <c r="I125" s="738">
        <v>0</v>
      </c>
      <c r="J125" s="739">
        <v>0</v>
      </c>
      <c r="K125" s="738">
        <v>0</v>
      </c>
      <c r="L125" s="739">
        <v>0</v>
      </c>
      <c r="M125" s="738">
        <v>0</v>
      </c>
      <c r="N125" s="739">
        <v>0</v>
      </c>
      <c r="O125" s="738">
        <v>0</v>
      </c>
      <c r="P125" s="739">
        <v>0</v>
      </c>
      <c r="Q125" s="738">
        <v>0</v>
      </c>
      <c r="R125" s="739">
        <v>0</v>
      </c>
      <c r="S125" s="738">
        <v>0</v>
      </c>
      <c r="T125" s="739">
        <v>0</v>
      </c>
      <c r="U125" s="738">
        <v>0</v>
      </c>
      <c r="V125" s="739">
        <v>0</v>
      </c>
      <c r="W125" s="738">
        <v>0</v>
      </c>
      <c r="X125" s="739">
        <v>0</v>
      </c>
      <c r="Y125" s="738">
        <v>0</v>
      </c>
      <c r="Z125" s="739">
        <v>0</v>
      </c>
      <c r="AA125" s="738">
        <v>0</v>
      </c>
      <c r="AB125" s="739">
        <v>0</v>
      </c>
      <c r="AC125" s="738">
        <v>0</v>
      </c>
      <c r="AD125" s="739">
        <v>0</v>
      </c>
      <c r="AE125" s="740">
        <v>0</v>
      </c>
      <c r="AF125" s="692"/>
      <c r="AG125" s="1094"/>
      <c r="AH125" s="692"/>
      <c r="AI125" s="737">
        <v>0</v>
      </c>
      <c r="AJ125" s="839">
        <v>0</v>
      </c>
      <c r="AK125" s="739">
        <v>0</v>
      </c>
      <c r="AL125" s="738">
        <v>0</v>
      </c>
      <c r="AM125" s="739">
        <v>0</v>
      </c>
      <c r="AN125" s="738">
        <v>0</v>
      </c>
      <c r="AO125" s="739">
        <v>0</v>
      </c>
      <c r="AP125" s="738">
        <v>0</v>
      </c>
      <c r="AQ125" s="739">
        <v>0</v>
      </c>
      <c r="AR125" s="738">
        <v>0</v>
      </c>
      <c r="AS125" s="739">
        <v>0</v>
      </c>
      <c r="AT125" s="738">
        <v>0</v>
      </c>
      <c r="AU125" s="739">
        <v>0</v>
      </c>
      <c r="AV125" s="738">
        <v>0</v>
      </c>
      <c r="AW125" s="739">
        <v>0</v>
      </c>
      <c r="AX125" s="738">
        <v>0</v>
      </c>
      <c r="AY125" s="739">
        <v>0</v>
      </c>
      <c r="AZ125" s="738">
        <v>0</v>
      </c>
      <c r="BA125" s="739">
        <v>0</v>
      </c>
      <c r="BB125" s="738">
        <v>0</v>
      </c>
      <c r="BC125" s="739">
        <v>0</v>
      </c>
      <c r="BD125" s="738">
        <v>0</v>
      </c>
      <c r="BE125" s="739">
        <v>0</v>
      </c>
      <c r="BF125" s="738">
        <v>0</v>
      </c>
      <c r="BG125" s="739">
        <v>0</v>
      </c>
      <c r="BH125" s="740">
        <v>0</v>
      </c>
      <c r="BI125" s="692"/>
      <c r="BJ125" s="1096"/>
      <c r="BK125" s="692"/>
      <c r="BL125" s="1082"/>
      <c r="BM125" s="692"/>
      <c r="BN125" s="737">
        <v>0</v>
      </c>
      <c r="BO125" s="839">
        <v>0</v>
      </c>
      <c r="BP125" s="739">
        <v>0</v>
      </c>
      <c r="BQ125" s="738">
        <v>0</v>
      </c>
      <c r="BR125" s="739">
        <v>0</v>
      </c>
      <c r="BS125" s="738">
        <v>0</v>
      </c>
      <c r="BT125" s="739">
        <v>0</v>
      </c>
      <c r="BU125" s="738">
        <v>0</v>
      </c>
      <c r="BV125" s="739">
        <v>0</v>
      </c>
      <c r="BW125" s="738">
        <v>0</v>
      </c>
      <c r="BX125" s="739">
        <v>0</v>
      </c>
      <c r="BY125" s="738">
        <v>0</v>
      </c>
      <c r="BZ125" s="739">
        <v>0</v>
      </c>
      <c r="CA125" s="738">
        <v>0</v>
      </c>
      <c r="CB125" s="739">
        <v>0</v>
      </c>
      <c r="CC125" s="738">
        <v>0</v>
      </c>
      <c r="CD125" s="739">
        <v>0</v>
      </c>
      <c r="CE125" s="738">
        <v>0</v>
      </c>
      <c r="CF125" s="739">
        <v>0</v>
      </c>
      <c r="CG125" s="738">
        <v>0</v>
      </c>
      <c r="CH125" s="739">
        <v>0</v>
      </c>
      <c r="CI125" s="738">
        <v>0</v>
      </c>
      <c r="CJ125" s="739">
        <v>0</v>
      </c>
      <c r="CK125" s="738">
        <v>0</v>
      </c>
      <c r="CL125" s="739">
        <v>0</v>
      </c>
      <c r="CM125" s="740">
        <v>0</v>
      </c>
      <c r="CN125" s="692"/>
      <c r="CO125" s="1084"/>
      <c r="CP125" s="692"/>
      <c r="CQ125" s="737">
        <v>0</v>
      </c>
      <c r="CR125" s="839">
        <v>0</v>
      </c>
      <c r="CS125" s="739">
        <v>0</v>
      </c>
      <c r="CT125" s="738">
        <v>0</v>
      </c>
      <c r="CU125" s="739">
        <v>0</v>
      </c>
      <c r="CV125" s="738">
        <v>0</v>
      </c>
      <c r="CW125" s="739">
        <v>0</v>
      </c>
      <c r="CX125" s="738">
        <v>0</v>
      </c>
      <c r="CY125" s="739">
        <v>0</v>
      </c>
      <c r="CZ125" s="738">
        <v>0</v>
      </c>
      <c r="DA125" s="739">
        <v>0</v>
      </c>
      <c r="DB125" s="738">
        <v>0</v>
      </c>
      <c r="DC125" s="739">
        <v>0</v>
      </c>
      <c r="DD125" s="738">
        <v>0</v>
      </c>
      <c r="DE125" s="739">
        <v>0</v>
      </c>
      <c r="DF125" s="738">
        <v>0</v>
      </c>
      <c r="DG125" s="739">
        <v>0</v>
      </c>
      <c r="DH125" s="738">
        <v>0</v>
      </c>
      <c r="DI125" s="739">
        <v>0</v>
      </c>
      <c r="DJ125" s="738">
        <v>0</v>
      </c>
      <c r="DK125" s="739">
        <v>0</v>
      </c>
      <c r="DL125" s="738">
        <v>0</v>
      </c>
      <c r="DM125" s="739">
        <v>0</v>
      </c>
      <c r="DN125" s="738">
        <v>0</v>
      </c>
      <c r="DO125" s="739">
        <v>0</v>
      </c>
      <c r="DP125" s="740">
        <v>0</v>
      </c>
      <c r="DQ125" s="692"/>
      <c r="DR125" s="1086"/>
      <c r="DS125" s="692"/>
      <c r="DT125" s="1088"/>
    </row>
    <row r="126" spans="2:124" outlineLevel="1">
      <c r="B126" s="723">
        <v>116</v>
      </c>
      <c r="C126" s="741" t="s">
        <v>791</v>
      </c>
      <c r="D126" s="725" t="s">
        <v>805</v>
      </c>
      <c r="F126" s="726">
        <v>0</v>
      </c>
      <c r="G126" s="838">
        <v>0</v>
      </c>
      <c r="H126" s="728">
        <v>0</v>
      </c>
      <c r="I126" s="727">
        <v>0</v>
      </c>
      <c r="J126" s="728">
        <v>0</v>
      </c>
      <c r="K126" s="727">
        <v>0</v>
      </c>
      <c r="L126" s="728">
        <v>0</v>
      </c>
      <c r="M126" s="727">
        <v>0</v>
      </c>
      <c r="N126" s="728">
        <v>0</v>
      </c>
      <c r="O126" s="727">
        <v>0</v>
      </c>
      <c r="P126" s="728">
        <v>0</v>
      </c>
      <c r="Q126" s="727">
        <v>0</v>
      </c>
      <c r="R126" s="728">
        <v>0</v>
      </c>
      <c r="S126" s="727">
        <v>0</v>
      </c>
      <c r="T126" s="728">
        <v>0</v>
      </c>
      <c r="U126" s="727">
        <v>0</v>
      </c>
      <c r="V126" s="728">
        <v>0</v>
      </c>
      <c r="W126" s="727">
        <v>0</v>
      </c>
      <c r="X126" s="728">
        <v>0</v>
      </c>
      <c r="Y126" s="727">
        <v>0</v>
      </c>
      <c r="Z126" s="728">
        <v>0</v>
      </c>
      <c r="AA126" s="727">
        <v>0</v>
      </c>
      <c r="AB126" s="728">
        <v>0</v>
      </c>
      <c r="AC126" s="727">
        <v>0</v>
      </c>
      <c r="AD126" s="728">
        <v>0</v>
      </c>
      <c r="AE126" s="729">
        <v>0</v>
      </c>
      <c r="AF126" s="692"/>
      <c r="AG126" s="1094"/>
      <c r="AH126" s="692"/>
      <c r="AI126" s="726">
        <v>0</v>
      </c>
      <c r="AJ126" s="838">
        <v>0</v>
      </c>
      <c r="AK126" s="728">
        <v>0</v>
      </c>
      <c r="AL126" s="727">
        <v>0</v>
      </c>
      <c r="AM126" s="728">
        <v>0</v>
      </c>
      <c r="AN126" s="727">
        <v>0</v>
      </c>
      <c r="AO126" s="728">
        <v>0</v>
      </c>
      <c r="AP126" s="727">
        <v>0</v>
      </c>
      <c r="AQ126" s="728">
        <v>0</v>
      </c>
      <c r="AR126" s="727">
        <v>0</v>
      </c>
      <c r="AS126" s="728">
        <v>0</v>
      </c>
      <c r="AT126" s="727">
        <v>0</v>
      </c>
      <c r="AU126" s="728">
        <v>0</v>
      </c>
      <c r="AV126" s="727">
        <v>0</v>
      </c>
      <c r="AW126" s="728">
        <v>0</v>
      </c>
      <c r="AX126" s="727">
        <v>0</v>
      </c>
      <c r="AY126" s="728">
        <v>0</v>
      </c>
      <c r="AZ126" s="727">
        <v>0</v>
      </c>
      <c r="BA126" s="728">
        <v>0</v>
      </c>
      <c r="BB126" s="727">
        <v>0</v>
      </c>
      <c r="BC126" s="728">
        <v>0</v>
      </c>
      <c r="BD126" s="727">
        <v>0</v>
      </c>
      <c r="BE126" s="728">
        <v>0</v>
      </c>
      <c r="BF126" s="727">
        <v>0</v>
      </c>
      <c r="BG126" s="728">
        <v>0</v>
      </c>
      <c r="BH126" s="729">
        <v>0</v>
      </c>
      <c r="BI126" s="692"/>
      <c r="BJ126" s="1096"/>
      <c r="BK126" s="692"/>
      <c r="BL126" s="1082"/>
      <c r="BM126" s="692"/>
      <c r="BN126" s="726">
        <v>0</v>
      </c>
      <c r="BO126" s="838">
        <v>0</v>
      </c>
      <c r="BP126" s="728">
        <v>0</v>
      </c>
      <c r="BQ126" s="727">
        <v>0</v>
      </c>
      <c r="BR126" s="728">
        <v>0</v>
      </c>
      <c r="BS126" s="727">
        <v>0</v>
      </c>
      <c r="BT126" s="728">
        <v>0</v>
      </c>
      <c r="BU126" s="727">
        <v>0</v>
      </c>
      <c r="BV126" s="728">
        <v>0</v>
      </c>
      <c r="BW126" s="727">
        <v>0</v>
      </c>
      <c r="BX126" s="728">
        <v>0</v>
      </c>
      <c r="BY126" s="727">
        <v>0</v>
      </c>
      <c r="BZ126" s="728">
        <v>0</v>
      </c>
      <c r="CA126" s="727">
        <v>0</v>
      </c>
      <c r="CB126" s="728">
        <v>0</v>
      </c>
      <c r="CC126" s="727">
        <v>0</v>
      </c>
      <c r="CD126" s="728">
        <v>0</v>
      </c>
      <c r="CE126" s="727">
        <v>0</v>
      </c>
      <c r="CF126" s="728">
        <v>0</v>
      </c>
      <c r="CG126" s="727">
        <v>0</v>
      </c>
      <c r="CH126" s="728">
        <v>0</v>
      </c>
      <c r="CI126" s="727">
        <v>0</v>
      </c>
      <c r="CJ126" s="728">
        <v>0</v>
      </c>
      <c r="CK126" s="727">
        <v>0</v>
      </c>
      <c r="CL126" s="728">
        <v>0</v>
      </c>
      <c r="CM126" s="729">
        <v>0</v>
      </c>
      <c r="CN126" s="692"/>
      <c r="CO126" s="1084"/>
      <c r="CP126" s="692"/>
      <c r="CQ126" s="726">
        <v>0</v>
      </c>
      <c r="CR126" s="838">
        <v>0</v>
      </c>
      <c r="CS126" s="728">
        <v>0</v>
      </c>
      <c r="CT126" s="727">
        <v>0</v>
      </c>
      <c r="CU126" s="728">
        <v>0</v>
      </c>
      <c r="CV126" s="727">
        <v>0</v>
      </c>
      <c r="CW126" s="728">
        <v>0</v>
      </c>
      <c r="CX126" s="727">
        <v>0</v>
      </c>
      <c r="CY126" s="728">
        <v>0</v>
      </c>
      <c r="CZ126" s="727">
        <v>0</v>
      </c>
      <c r="DA126" s="728">
        <v>0</v>
      </c>
      <c r="DB126" s="727">
        <v>0</v>
      </c>
      <c r="DC126" s="728">
        <v>0</v>
      </c>
      <c r="DD126" s="727">
        <v>0</v>
      </c>
      <c r="DE126" s="728">
        <v>0</v>
      </c>
      <c r="DF126" s="727">
        <v>0</v>
      </c>
      <c r="DG126" s="728">
        <v>0</v>
      </c>
      <c r="DH126" s="727">
        <v>0</v>
      </c>
      <c r="DI126" s="728">
        <v>0</v>
      </c>
      <c r="DJ126" s="727">
        <v>0</v>
      </c>
      <c r="DK126" s="728">
        <v>0</v>
      </c>
      <c r="DL126" s="727">
        <v>0</v>
      </c>
      <c r="DM126" s="728">
        <v>0</v>
      </c>
      <c r="DN126" s="727">
        <v>0</v>
      </c>
      <c r="DO126" s="728">
        <v>0</v>
      </c>
      <c r="DP126" s="729">
        <v>0</v>
      </c>
      <c r="DQ126" s="692"/>
      <c r="DR126" s="1086"/>
      <c r="DS126" s="692"/>
      <c r="DT126" s="1088"/>
    </row>
    <row r="127" spans="2:124" outlineLevel="1">
      <c r="B127" s="787">
        <v>117</v>
      </c>
      <c r="C127" s="788" t="s">
        <v>792</v>
      </c>
      <c r="D127" s="789" t="s">
        <v>805</v>
      </c>
      <c r="F127" s="813">
        <v>0</v>
      </c>
      <c r="G127" s="853">
        <v>0</v>
      </c>
      <c r="H127" s="815">
        <v>0</v>
      </c>
      <c r="I127" s="814">
        <v>0</v>
      </c>
      <c r="J127" s="815">
        <v>0</v>
      </c>
      <c r="K127" s="814">
        <v>0</v>
      </c>
      <c r="L127" s="815">
        <v>0</v>
      </c>
      <c r="M127" s="814">
        <v>0</v>
      </c>
      <c r="N127" s="815">
        <v>0</v>
      </c>
      <c r="O127" s="814">
        <v>0</v>
      </c>
      <c r="P127" s="815">
        <v>0</v>
      </c>
      <c r="Q127" s="814">
        <v>0</v>
      </c>
      <c r="R127" s="815">
        <v>0</v>
      </c>
      <c r="S127" s="814">
        <v>0</v>
      </c>
      <c r="T127" s="815">
        <v>0</v>
      </c>
      <c r="U127" s="814">
        <v>0</v>
      </c>
      <c r="V127" s="815">
        <v>0</v>
      </c>
      <c r="W127" s="814">
        <v>0</v>
      </c>
      <c r="X127" s="815">
        <v>0</v>
      </c>
      <c r="Y127" s="814">
        <v>0</v>
      </c>
      <c r="Z127" s="815">
        <v>0</v>
      </c>
      <c r="AA127" s="814">
        <v>0</v>
      </c>
      <c r="AB127" s="815">
        <v>0</v>
      </c>
      <c r="AC127" s="814">
        <v>0</v>
      </c>
      <c r="AD127" s="815">
        <v>0</v>
      </c>
      <c r="AE127" s="816">
        <v>0</v>
      </c>
      <c r="AF127" s="692"/>
      <c r="AG127" s="1094"/>
      <c r="AH127" s="692"/>
      <c r="AI127" s="813">
        <v>0</v>
      </c>
      <c r="AJ127" s="853">
        <v>0</v>
      </c>
      <c r="AK127" s="815">
        <v>0</v>
      </c>
      <c r="AL127" s="814">
        <v>0</v>
      </c>
      <c r="AM127" s="815">
        <v>0</v>
      </c>
      <c r="AN127" s="814">
        <v>0</v>
      </c>
      <c r="AO127" s="815">
        <v>0</v>
      </c>
      <c r="AP127" s="814">
        <v>0</v>
      </c>
      <c r="AQ127" s="815">
        <v>0</v>
      </c>
      <c r="AR127" s="814">
        <v>0</v>
      </c>
      <c r="AS127" s="815">
        <v>0</v>
      </c>
      <c r="AT127" s="814">
        <v>0</v>
      </c>
      <c r="AU127" s="815">
        <v>0</v>
      </c>
      <c r="AV127" s="814">
        <v>0</v>
      </c>
      <c r="AW127" s="815">
        <v>0</v>
      </c>
      <c r="AX127" s="814">
        <v>0</v>
      </c>
      <c r="AY127" s="815">
        <v>0</v>
      </c>
      <c r="AZ127" s="814">
        <v>0</v>
      </c>
      <c r="BA127" s="815">
        <v>0</v>
      </c>
      <c r="BB127" s="814">
        <v>0</v>
      </c>
      <c r="BC127" s="815">
        <v>0</v>
      </c>
      <c r="BD127" s="814">
        <v>0</v>
      </c>
      <c r="BE127" s="815">
        <v>0</v>
      </c>
      <c r="BF127" s="814">
        <v>0</v>
      </c>
      <c r="BG127" s="815">
        <v>0</v>
      </c>
      <c r="BH127" s="816">
        <v>0</v>
      </c>
      <c r="BI127" s="692"/>
      <c r="BJ127" s="1096"/>
      <c r="BK127" s="692"/>
      <c r="BL127" s="1082"/>
      <c r="BM127" s="692"/>
      <c r="BN127" s="813">
        <v>0</v>
      </c>
      <c r="BO127" s="853">
        <v>0</v>
      </c>
      <c r="BP127" s="815">
        <v>0</v>
      </c>
      <c r="BQ127" s="814">
        <v>0</v>
      </c>
      <c r="BR127" s="815">
        <v>0</v>
      </c>
      <c r="BS127" s="814">
        <v>0</v>
      </c>
      <c r="BT127" s="815">
        <v>0</v>
      </c>
      <c r="BU127" s="814">
        <v>0</v>
      </c>
      <c r="BV127" s="815">
        <v>0</v>
      </c>
      <c r="BW127" s="814">
        <v>0</v>
      </c>
      <c r="BX127" s="815">
        <v>0</v>
      </c>
      <c r="BY127" s="814">
        <v>0</v>
      </c>
      <c r="BZ127" s="815">
        <v>0</v>
      </c>
      <c r="CA127" s="814">
        <v>0</v>
      </c>
      <c r="CB127" s="815">
        <v>0</v>
      </c>
      <c r="CC127" s="814">
        <v>0</v>
      </c>
      <c r="CD127" s="815">
        <v>0</v>
      </c>
      <c r="CE127" s="814">
        <v>0</v>
      </c>
      <c r="CF127" s="815">
        <v>0</v>
      </c>
      <c r="CG127" s="814">
        <v>0</v>
      </c>
      <c r="CH127" s="815">
        <v>0</v>
      </c>
      <c r="CI127" s="814">
        <v>0</v>
      </c>
      <c r="CJ127" s="815">
        <v>0</v>
      </c>
      <c r="CK127" s="814">
        <v>0</v>
      </c>
      <c r="CL127" s="815">
        <v>0</v>
      </c>
      <c r="CM127" s="816">
        <v>0</v>
      </c>
      <c r="CN127" s="692"/>
      <c r="CO127" s="1084"/>
      <c r="CP127" s="692"/>
      <c r="CQ127" s="813">
        <v>0</v>
      </c>
      <c r="CR127" s="853">
        <v>0</v>
      </c>
      <c r="CS127" s="815">
        <v>0</v>
      </c>
      <c r="CT127" s="814">
        <v>0</v>
      </c>
      <c r="CU127" s="815">
        <v>0</v>
      </c>
      <c r="CV127" s="814">
        <v>0</v>
      </c>
      <c r="CW127" s="815">
        <v>0</v>
      </c>
      <c r="CX127" s="814">
        <v>0</v>
      </c>
      <c r="CY127" s="815">
        <v>0</v>
      </c>
      <c r="CZ127" s="814">
        <v>0</v>
      </c>
      <c r="DA127" s="815">
        <v>0</v>
      </c>
      <c r="DB127" s="814">
        <v>0</v>
      </c>
      <c r="DC127" s="815">
        <v>0</v>
      </c>
      <c r="DD127" s="814">
        <v>0</v>
      </c>
      <c r="DE127" s="815">
        <v>0</v>
      </c>
      <c r="DF127" s="814">
        <v>0</v>
      </c>
      <c r="DG127" s="815">
        <v>0</v>
      </c>
      <c r="DH127" s="814">
        <v>0</v>
      </c>
      <c r="DI127" s="815">
        <v>0</v>
      </c>
      <c r="DJ127" s="814">
        <v>0</v>
      </c>
      <c r="DK127" s="815">
        <v>0</v>
      </c>
      <c r="DL127" s="814">
        <v>0</v>
      </c>
      <c r="DM127" s="815">
        <v>0</v>
      </c>
      <c r="DN127" s="814">
        <v>0</v>
      </c>
      <c r="DO127" s="815">
        <v>0</v>
      </c>
      <c r="DP127" s="816">
        <v>0</v>
      </c>
      <c r="DQ127" s="692"/>
      <c r="DR127" s="1086"/>
      <c r="DS127" s="692"/>
      <c r="DT127" s="1088"/>
    </row>
    <row r="128" spans="2:124" outlineLevel="1">
      <c r="B128" s="794">
        <v>118</v>
      </c>
      <c r="C128" s="795" t="s">
        <v>793</v>
      </c>
      <c r="D128" s="796" t="s">
        <v>805</v>
      </c>
      <c r="F128" s="797">
        <v>0</v>
      </c>
      <c r="G128" s="854">
        <v>0</v>
      </c>
      <c r="H128" s="799">
        <v>0</v>
      </c>
      <c r="I128" s="798">
        <v>0</v>
      </c>
      <c r="J128" s="799">
        <v>0</v>
      </c>
      <c r="K128" s="798">
        <v>0</v>
      </c>
      <c r="L128" s="799">
        <v>0</v>
      </c>
      <c r="M128" s="798">
        <v>0</v>
      </c>
      <c r="N128" s="799">
        <v>0</v>
      </c>
      <c r="O128" s="798">
        <v>0</v>
      </c>
      <c r="P128" s="799">
        <v>0</v>
      </c>
      <c r="Q128" s="798">
        <v>0</v>
      </c>
      <c r="R128" s="799">
        <v>0</v>
      </c>
      <c r="S128" s="798">
        <v>0</v>
      </c>
      <c r="T128" s="799">
        <v>0</v>
      </c>
      <c r="U128" s="798">
        <v>0</v>
      </c>
      <c r="V128" s="799">
        <v>0</v>
      </c>
      <c r="W128" s="798">
        <v>0</v>
      </c>
      <c r="X128" s="799">
        <v>0</v>
      </c>
      <c r="Y128" s="798">
        <v>0</v>
      </c>
      <c r="Z128" s="799">
        <v>0</v>
      </c>
      <c r="AA128" s="798">
        <v>0</v>
      </c>
      <c r="AB128" s="799">
        <v>0</v>
      </c>
      <c r="AC128" s="798">
        <v>0</v>
      </c>
      <c r="AD128" s="799">
        <v>0</v>
      </c>
      <c r="AE128" s="800">
        <v>0</v>
      </c>
      <c r="AF128" s="692"/>
      <c r="AG128" s="1094"/>
      <c r="AH128" s="692"/>
      <c r="AI128" s="797">
        <v>0</v>
      </c>
      <c r="AJ128" s="854">
        <v>0</v>
      </c>
      <c r="AK128" s="799">
        <v>0</v>
      </c>
      <c r="AL128" s="798">
        <v>0</v>
      </c>
      <c r="AM128" s="799">
        <v>0</v>
      </c>
      <c r="AN128" s="798">
        <v>0</v>
      </c>
      <c r="AO128" s="799">
        <v>0</v>
      </c>
      <c r="AP128" s="798">
        <v>0</v>
      </c>
      <c r="AQ128" s="799">
        <v>0</v>
      </c>
      <c r="AR128" s="798">
        <v>0</v>
      </c>
      <c r="AS128" s="799">
        <v>0</v>
      </c>
      <c r="AT128" s="798">
        <v>0</v>
      </c>
      <c r="AU128" s="799">
        <v>0</v>
      </c>
      <c r="AV128" s="798">
        <v>0</v>
      </c>
      <c r="AW128" s="799">
        <v>0</v>
      </c>
      <c r="AX128" s="798">
        <v>0</v>
      </c>
      <c r="AY128" s="799">
        <v>0</v>
      </c>
      <c r="AZ128" s="798">
        <v>0</v>
      </c>
      <c r="BA128" s="799">
        <v>0</v>
      </c>
      <c r="BB128" s="798">
        <v>0</v>
      </c>
      <c r="BC128" s="799">
        <v>0</v>
      </c>
      <c r="BD128" s="798">
        <v>0</v>
      </c>
      <c r="BE128" s="799">
        <v>0</v>
      </c>
      <c r="BF128" s="798">
        <v>0</v>
      </c>
      <c r="BG128" s="799">
        <v>0</v>
      </c>
      <c r="BH128" s="800">
        <v>0</v>
      </c>
      <c r="BI128" s="692"/>
      <c r="BJ128" s="1096"/>
      <c r="BK128" s="692"/>
      <c r="BL128" s="1082"/>
      <c r="BM128" s="692"/>
      <c r="BN128" s="797">
        <v>0</v>
      </c>
      <c r="BO128" s="854">
        <v>0</v>
      </c>
      <c r="BP128" s="799">
        <v>0</v>
      </c>
      <c r="BQ128" s="798">
        <v>0</v>
      </c>
      <c r="BR128" s="799">
        <v>0</v>
      </c>
      <c r="BS128" s="798">
        <v>0</v>
      </c>
      <c r="BT128" s="799">
        <v>0</v>
      </c>
      <c r="BU128" s="798">
        <v>0</v>
      </c>
      <c r="BV128" s="799">
        <v>0</v>
      </c>
      <c r="BW128" s="798">
        <v>0</v>
      </c>
      <c r="BX128" s="799">
        <v>0</v>
      </c>
      <c r="BY128" s="798">
        <v>0</v>
      </c>
      <c r="BZ128" s="799">
        <v>0</v>
      </c>
      <c r="CA128" s="798">
        <v>0</v>
      </c>
      <c r="CB128" s="799">
        <v>0</v>
      </c>
      <c r="CC128" s="798">
        <v>0</v>
      </c>
      <c r="CD128" s="799">
        <v>0</v>
      </c>
      <c r="CE128" s="798">
        <v>0</v>
      </c>
      <c r="CF128" s="799">
        <v>0</v>
      </c>
      <c r="CG128" s="798">
        <v>0</v>
      </c>
      <c r="CH128" s="799">
        <v>0</v>
      </c>
      <c r="CI128" s="798">
        <v>0</v>
      </c>
      <c r="CJ128" s="799">
        <v>0</v>
      </c>
      <c r="CK128" s="798">
        <v>0</v>
      </c>
      <c r="CL128" s="799">
        <v>0</v>
      </c>
      <c r="CM128" s="800">
        <v>0</v>
      </c>
      <c r="CN128" s="692"/>
      <c r="CO128" s="1084"/>
      <c r="CP128" s="692"/>
      <c r="CQ128" s="797">
        <v>0</v>
      </c>
      <c r="CR128" s="854">
        <v>0</v>
      </c>
      <c r="CS128" s="799">
        <v>0</v>
      </c>
      <c r="CT128" s="798">
        <v>0</v>
      </c>
      <c r="CU128" s="799">
        <v>0</v>
      </c>
      <c r="CV128" s="798">
        <v>0</v>
      </c>
      <c r="CW128" s="799">
        <v>0</v>
      </c>
      <c r="CX128" s="798">
        <v>0</v>
      </c>
      <c r="CY128" s="799">
        <v>0</v>
      </c>
      <c r="CZ128" s="798">
        <v>0</v>
      </c>
      <c r="DA128" s="799">
        <v>0</v>
      </c>
      <c r="DB128" s="798">
        <v>0</v>
      </c>
      <c r="DC128" s="799">
        <v>0</v>
      </c>
      <c r="DD128" s="798">
        <v>0</v>
      </c>
      <c r="DE128" s="799">
        <v>0</v>
      </c>
      <c r="DF128" s="798">
        <v>0</v>
      </c>
      <c r="DG128" s="799">
        <v>0</v>
      </c>
      <c r="DH128" s="798">
        <v>0</v>
      </c>
      <c r="DI128" s="799">
        <v>0</v>
      </c>
      <c r="DJ128" s="798">
        <v>0</v>
      </c>
      <c r="DK128" s="799">
        <v>0</v>
      </c>
      <c r="DL128" s="798">
        <v>0</v>
      </c>
      <c r="DM128" s="799">
        <v>0</v>
      </c>
      <c r="DN128" s="798">
        <v>0</v>
      </c>
      <c r="DO128" s="799">
        <v>0</v>
      </c>
      <c r="DP128" s="800">
        <v>0</v>
      </c>
      <c r="DQ128" s="692"/>
      <c r="DR128" s="1086"/>
      <c r="DS128" s="692"/>
      <c r="DT128" s="1088"/>
    </row>
    <row r="129" spans="2:124" outlineLevel="1">
      <c r="B129" s="730">
        <v>119</v>
      </c>
      <c r="C129" s="731" t="s">
        <v>794</v>
      </c>
      <c r="D129" s="732" t="s">
        <v>805</v>
      </c>
      <c r="F129" s="733">
        <v>0</v>
      </c>
      <c r="G129" s="855">
        <v>0</v>
      </c>
      <c r="H129" s="735">
        <v>0</v>
      </c>
      <c r="I129" s="734">
        <v>0</v>
      </c>
      <c r="J129" s="735">
        <v>0</v>
      </c>
      <c r="K129" s="734">
        <v>0</v>
      </c>
      <c r="L129" s="735">
        <v>0</v>
      </c>
      <c r="M129" s="734">
        <v>0</v>
      </c>
      <c r="N129" s="735">
        <v>0</v>
      </c>
      <c r="O129" s="734">
        <v>0</v>
      </c>
      <c r="P129" s="735">
        <v>0</v>
      </c>
      <c r="Q129" s="734">
        <v>0</v>
      </c>
      <c r="R129" s="735">
        <v>0</v>
      </c>
      <c r="S129" s="734">
        <v>0</v>
      </c>
      <c r="T129" s="735">
        <v>0</v>
      </c>
      <c r="U129" s="734">
        <v>0</v>
      </c>
      <c r="V129" s="735">
        <v>0</v>
      </c>
      <c r="W129" s="734">
        <v>0</v>
      </c>
      <c r="X129" s="735">
        <v>0</v>
      </c>
      <c r="Y129" s="734">
        <v>0</v>
      </c>
      <c r="Z129" s="735">
        <v>0</v>
      </c>
      <c r="AA129" s="734">
        <v>0</v>
      </c>
      <c r="AB129" s="735">
        <v>0</v>
      </c>
      <c r="AC129" s="734">
        <v>0</v>
      </c>
      <c r="AD129" s="735">
        <v>0</v>
      </c>
      <c r="AE129" s="736">
        <v>0</v>
      </c>
      <c r="AF129" s="692"/>
      <c r="AG129" s="1094"/>
      <c r="AH129" s="692"/>
      <c r="AI129" s="733">
        <v>0</v>
      </c>
      <c r="AJ129" s="855">
        <v>0</v>
      </c>
      <c r="AK129" s="735">
        <v>0</v>
      </c>
      <c r="AL129" s="734">
        <v>0</v>
      </c>
      <c r="AM129" s="735">
        <v>0</v>
      </c>
      <c r="AN129" s="734">
        <v>0</v>
      </c>
      <c r="AO129" s="735">
        <v>0</v>
      </c>
      <c r="AP129" s="734">
        <v>0</v>
      </c>
      <c r="AQ129" s="735">
        <v>0</v>
      </c>
      <c r="AR129" s="734">
        <v>0</v>
      </c>
      <c r="AS129" s="735">
        <v>0</v>
      </c>
      <c r="AT129" s="734">
        <v>0</v>
      </c>
      <c r="AU129" s="735">
        <v>0</v>
      </c>
      <c r="AV129" s="734">
        <v>0</v>
      </c>
      <c r="AW129" s="735">
        <v>0</v>
      </c>
      <c r="AX129" s="734">
        <v>0</v>
      </c>
      <c r="AY129" s="735">
        <v>0</v>
      </c>
      <c r="AZ129" s="734">
        <v>0</v>
      </c>
      <c r="BA129" s="735">
        <v>0</v>
      </c>
      <c r="BB129" s="734">
        <v>0</v>
      </c>
      <c r="BC129" s="735">
        <v>0</v>
      </c>
      <c r="BD129" s="734">
        <v>0</v>
      </c>
      <c r="BE129" s="735">
        <v>0</v>
      </c>
      <c r="BF129" s="734">
        <v>0</v>
      </c>
      <c r="BG129" s="735">
        <v>0</v>
      </c>
      <c r="BH129" s="736">
        <v>0</v>
      </c>
      <c r="BI129" s="692"/>
      <c r="BJ129" s="1096"/>
      <c r="BK129" s="692"/>
      <c r="BL129" s="1082"/>
      <c r="BM129" s="692"/>
      <c r="BN129" s="733">
        <v>0</v>
      </c>
      <c r="BO129" s="855">
        <v>0</v>
      </c>
      <c r="BP129" s="735">
        <v>0</v>
      </c>
      <c r="BQ129" s="734">
        <v>0</v>
      </c>
      <c r="BR129" s="735">
        <v>0</v>
      </c>
      <c r="BS129" s="734">
        <v>0</v>
      </c>
      <c r="BT129" s="735">
        <v>0</v>
      </c>
      <c r="BU129" s="734">
        <v>0</v>
      </c>
      <c r="BV129" s="735">
        <v>0</v>
      </c>
      <c r="BW129" s="734">
        <v>0</v>
      </c>
      <c r="BX129" s="735">
        <v>0</v>
      </c>
      <c r="BY129" s="734">
        <v>0</v>
      </c>
      <c r="BZ129" s="735">
        <v>0</v>
      </c>
      <c r="CA129" s="734">
        <v>0</v>
      </c>
      <c r="CB129" s="735">
        <v>0</v>
      </c>
      <c r="CC129" s="734">
        <v>0</v>
      </c>
      <c r="CD129" s="735">
        <v>0</v>
      </c>
      <c r="CE129" s="734">
        <v>0</v>
      </c>
      <c r="CF129" s="735">
        <v>0</v>
      </c>
      <c r="CG129" s="734">
        <v>0</v>
      </c>
      <c r="CH129" s="735">
        <v>0</v>
      </c>
      <c r="CI129" s="734">
        <v>0</v>
      </c>
      <c r="CJ129" s="735">
        <v>0</v>
      </c>
      <c r="CK129" s="734">
        <v>0</v>
      </c>
      <c r="CL129" s="735">
        <v>0</v>
      </c>
      <c r="CM129" s="736">
        <v>0</v>
      </c>
      <c r="CN129" s="692"/>
      <c r="CO129" s="1084"/>
      <c r="CP129" s="692"/>
      <c r="CQ129" s="733">
        <v>0</v>
      </c>
      <c r="CR129" s="855">
        <v>0</v>
      </c>
      <c r="CS129" s="735">
        <v>0</v>
      </c>
      <c r="CT129" s="734">
        <v>0</v>
      </c>
      <c r="CU129" s="735">
        <v>0</v>
      </c>
      <c r="CV129" s="734">
        <v>0</v>
      </c>
      <c r="CW129" s="735">
        <v>0</v>
      </c>
      <c r="CX129" s="734">
        <v>0</v>
      </c>
      <c r="CY129" s="735">
        <v>0</v>
      </c>
      <c r="CZ129" s="734">
        <v>0</v>
      </c>
      <c r="DA129" s="735">
        <v>0</v>
      </c>
      <c r="DB129" s="734">
        <v>0</v>
      </c>
      <c r="DC129" s="735">
        <v>0</v>
      </c>
      <c r="DD129" s="734">
        <v>0</v>
      </c>
      <c r="DE129" s="735">
        <v>0</v>
      </c>
      <c r="DF129" s="734">
        <v>0</v>
      </c>
      <c r="DG129" s="735">
        <v>0</v>
      </c>
      <c r="DH129" s="734">
        <v>0</v>
      </c>
      <c r="DI129" s="735">
        <v>0</v>
      </c>
      <c r="DJ129" s="734">
        <v>0</v>
      </c>
      <c r="DK129" s="735">
        <v>0</v>
      </c>
      <c r="DL129" s="734">
        <v>0</v>
      </c>
      <c r="DM129" s="735">
        <v>0</v>
      </c>
      <c r="DN129" s="734">
        <v>0</v>
      </c>
      <c r="DO129" s="735">
        <v>0</v>
      </c>
      <c r="DP129" s="736">
        <v>0</v>
      </c>
      <c r="DQ129" s="692"/>
      <c r="DR129" s="1086"/>
      <c r="DS129" s="692"/>
      <c r="DT129" s="1088"/>
    </row>
    <row r="130" spans="2:124" outlineLevel="1">
      <c r="B130" s="747">
        <v>120</v>
      </c>
      <c r="C130" s="801" t="s">
        <v>795</v>
      </c>
      <c r="D130" s="749" t="s">
        <v>805</v>
      </c>
      <c r="F130" s="750">
        <v>0</v>
      </c>
      <c r="G130" s="856">
        <v>0</v>
      </c>
      <c r="H130" s="752">
        <v>0</v>
      </c>
      <c r="I130" s="751">
        <v>0</v>
      </c>
      <c r="J130" s="752">
        <v>0</v>
      </c>
      <c r="K130" s="751">
        <v>0</v>
      </c>
      <c r="L130" s="752">
        <v>0</v>
      </c>
      <c r="M130" s="751">
        <v>0</v>
      </c>
      <c r="N130" s="752">
        <v>0</v>
      </c>
      <c r="O130" s="751">
        <v>0</v>
      </c>
      <c r="P130" s="752">
        <v>0</v>
      </c>
      <c r="Q130" s="751">
        <v>0</v>
      </c>
      <c r="R130" s="752">
        <v>0</v>
      </c>
      <c r="S130" s="751">
        <v>0</v>
      </c>
      <c r="T130" s="752">
        <v>0</v>
      </c>
      <c r="U130" s="751">
        <v>0</v>
      </c>
      <c r="V130" s="752">
        <v>0</v>
      </c>
      <c r="W130" s="751">
        <v>0</v>
      </c>
      <c r="X130" s="752">
        <v>0</v>
      </c>
      <c r="Y130" s="751">
        <v>0</v>
      </c>
      <c r="Z130" s="752">
        <v>0</v>
      </c>
      <c r="AA130" s="751">
        <v>0</v>
      </c>
      <c r="AB130" s="752">
        <v>0</v>
      </c>
      <c r="AC130" s="751">
        <v>0</v>
      </c>
      <c r="AD130" s="752">
        <v>0</v>
      </c>
      <c r="AE130" s="753">
        <v>0</v>
      </c>
      <c r="AF130" s="692"/>
      <c r="AG130" s="1094"/>
      <c r="AH130" s="692"/>
      <c r="AI130" s="750">
        <v>0</v>
      </c>
      <c r="AJ130" s="856">
        <v>0</v>
      </c>
      <c r="AK130" s="752">
        <v>0</v>
      </c>
      <c r="AL130" s="751">
        <v>0</v>
      </c>
      <c r="AM130" s="752">
        <v>0</v>
      </c>
      <c r="AN130" s="751">
        <v>0</v>
      </c>
      <c r="AO130" s="752">
        <v>0</v>
      </c>
      <c r="AP130" s="751">
        <v>0</v>
      </c>
      <c r="AQ130" s="752">
        <v>0</v>
      </c>
      <c r="AR130" s="751">
        <v>0</v>
      </c>
      <c r="AS130" s="752">
        <v>0</v>
      </c>
      <c r="AT130" s="751">
        <v>0</v>
      </c>
      <c r="AU130" s="752">
        <v>0</v>
      </c>
      <c r="AV130" s="751">
        <v>0</v>
      </c>
      <c r="AW130" s="752">
        <v>0</v>
      </c>
      <c r="AX130" s="751">
        <v>0</v>
      </c>
      <c r="AY130" s="752">
        <v>0</v>
      </c>
      <c r="AZ130" s="751">
        <v>0</v>
      </c>
      <c r="BA130" s="752">
        <v>0</v>
      </c>
      <c r="BB130" s="751">
        <v>0</v>
      </c>
      <c r="BC130" s="752">
        <v>0</v>
      </c>
      <c r="BD130" s="751">
        <v>0</v>
      </c>
      <c r="BE130" s="752">
        <v>0</v>
      </c>
      <c r="BF130" s="751">
        <v>0</v>
      </c>
      <c r="BG130" s="752">
        <v>0</v>
      </c>
      <c r="BH130" s="753">
        <v>0</v>
      </c>
      <c r="BI130" s="692"/>
      <c r="BJ130" s="1096"/>
      <c r="BK130" s="692"/>
      <c r="BL130" s="1082"/>
      <c r="BM130" s="692"/>
      <c r="BN130" s="750">
        <v>0</v>
      </c>
      <c r="BO130" s="856">
        <v>0</v>
      </c>
      <c r="BP130" s="752">
        <v>0</v>
      </c>
      <c r="BQ130" s="751">
        <v>0</v>
      </c>
      <c r="BR130" s="752">
        <v>0</v>
      </c>
      <c r="BS130" s="751">
        <v>0</v>
      </c>
      <c r="BT130" s="752">
        <v>0</v>
      </c>
      <c r="BU130" s="751">
        <v>0</v>
      </c>
      <c r="BV130" s="752">
        <v>0</v>
      </c>
      <c r="BW130" s="751">
        <v>0</v>
      </c>
      <c r="BX130" s="752">
        <v>0</v>
      </c>
      <c r="BY130" s="751">
        <v>0</v>
      </c>
      <c r="BZ130" s="752">
        <v>0</v>
      </c>
      <c r="CA130" s="751">
        <v>0</v>
      </c>
      <c r="CB130" s="752">
        <v>0</v>
      </c>
      <c r="CC130" s="751">
        <v>0</v>
      </c>
      <c r="CD130" s="752">
        <v>0</v>
      </c>
      <c r="CE130" s="751">
        <v>0</v>
      </c>
      <c r="CF130" s="752">
        <v>0</v>
      </c>
      <c r="CG130" s="751">
        <v>0</v>
      </c>
      <c r="CH130" s="752">
        <v>0</v>
      </c>
      <c r="CI130" s="751">
        <v>0</v>
      </c>
      <c r="CJ130" s="752">
        <v>0</v>
      </c>
      <c r="CK130" s="751">
        <v>0</v>
      </c>
      <c r="CL130" s="752">
        <v>0</v>
      </c>
      <c r="CM130" s="753">
        <v>0</v>
      </c>
      <c r="CN130" s="692"/>
      <c r="CO130" s="1084"/>
      <c r="CP130" s="692"/>
      <c r="CQ130" s="750">
        <v>0</v>
      </c>
      <c r="CR130" s="856">
        <v>0</v>
      </c>
      <c r="CS130" s="752">
        <v>0</v>
      </c>
      <c r="CT130" s="751">
        <v>0</v>
      </c>
      <c r="CU130" s="752">
        <v>0</v>
      </c>
      <c r="CV130" s="751">
        <v>0</v>
      </c>
      <c r="CW130" s="752">
        <v>0</v>
      </c>
      <c r="CX130" s="751">
        <v>0</v>
      </c>
      <c r="CY130" s="752">
        <v>0</v>
      </c>
      <c r="CZ130" s="751">
        <v>0</v>
      </c>
      <c r="DA130" s="752">
        <v>0</v>
      </c>
      <c r="DB130" s="751">
        <v>0</v>
      </c>
      <c r="DC130" s="752">
        <v>0</v>
      </c>
      <c r="DD130" s="751">
        <v>0</v>
      </c>
      <c r="DE130" s="752">
        <v>0</v>
      </c>
      <c r="DF130" s="751">
        <v>0</v>
      </c>
      <c r="DG130" s="752">
        <v>0</v>
      </c>
      <c r="DH130" s="751">
        <v>0</v>
      </c>
      <c r="DI130" s="752">
        <v>0</v>
      </c>
      <c r="DJ130" s="751">
        <v>0</v>
      </c>
      <c r="DK130" s="752">
        <v>0</v>
      </c>
      <c r="DL130" s="751">
        <v>0</v>
      </c>
      <c r="DM130" s="752">
        <v>0</v>
      </c>
      <c r="DN130" s="751">
        <v>0</v>
      </c>
      <c r="DO130" s="752">
        <v>0</v>
      </c>
      <c r="DP130" s="753">
        <v>0</v>
      </c>
      <c r="DQ130" s="692"/>
      <c r="DR130" s="1086"/>
      <c r="DS130" s="692"/>
      <c r="DT130" s="1088"/>
    </row>
    <row r="131" spans="2:124" outlineLevel="1">
      <c r="B131" s="716">
        <v>121</v>
      </c>
      <c r="C131" s="717" t="s">
        <v>796</v>
      </c>
      <c r="D131" s="718" t="s">
        <v>805</v>
      </c>
      <c r="F131" s="755">
        <v>0</v>
      </c>
      <c r="G131" s="857">
        <v>0</v>
      </c>
      <c r="H131" s="757">
        <v>0</v>
      </c>
      <c r="I131" s="756">
        <v>0</v>
      </c>
      <c r="J131" s="757">
        <v>0</v>
      </c>
      <c r="K131" s="756">
        <v>0</v>
      </c>
      <c r="L131" s="757">
        <v>0</v>
      </c>
      <c r="M131" s="756">
        <v>0</v>
      </c>
      <c r="N131" s="757">
        <v>0</v>
      </c>
      <c r="O131" s="756">
        <v>0</v>
      </c>
      <c r="P131" s="757">
        <v>0</v>
      </c>
      <c r="Q131" s="756">
        <v>0</v>
      </c>
      <c r="R131" s="757">
        <v>0</v>
      </c>
      <c r="S131" s="756">
        <v>0</v>
      </c>
      <c r="T131" s="757">
        <v>0</v>
      </c>
      <c r="U131" s="756">
        <v>0</v>
      </c>
      <c r="V131" s="757">
        <v>0</v>
      </c>
      <c r="W131" s="756">
        <v>0</v>
      </c>
      <c r="X131" s="757">
        <v>0</v>
      </c>
      <c r="Y131" s="756">
        <v>0</v>
      </c>
      <c r="Z131" s="757">
        <v>0</v>
      </c>
      <c r="AA131" s="756">
        <v>0</v>
      </c>
      <c r="AB131" s="757">
        <v>0</v>
      </c>
      <c r="AC131" s="756">
        <v>0</v>
      </c>
      <c r="AD131" s="757">
        <v>0</v>
      </c>
      <c r="AE131" s="758">
        <v>0</v>
      </c>
      <c r="AF131" s="692"/>
      <c r="AG131" s="1094"/>
      <c r="AH131" s="692"/>
      <c r="AI131" s="755">
        <v>0</v>
      </c>
      <c r="AJ131" s="857">
        <v>0</v>
      </c>
      <c r="AK131" s="757">
        <v>0</v>
      </c>
      <c r="AL131" s="756">
        <v>0</v>
      </c>
      <c r="AM131" s="757">
        <v>0</v>
      </c>
      <c r="AN131" s="756">
        <v>0</v>
      </c>
      <c r="AO131" s="757">
        <v>0</v>
      </c>
      <c r="AP131" s="756">
        <v>0</v>
      </c>
      <c r="AQ131" s="757">
        <v>0</v>
      </c>
      <c r="AR131" s="756">
        <v>0</v>
      </c>
      <c r="AS131" s="757">
        <v>0</v>
      </c>
      <c r="AT131" s="756">
        <v>0</v>
      </c>
      <c r="AU131" s="757">
        <v>0</v>
      </c>
      <c r="AV131" s="756">
        <v>0</v>
      </c>
      <c r="AW131" s="757">
        <v>0</v>
      </c>
      <c r="AX131" s="756">
        <v>0</v>
      </c>
      <c r="AY131" s="757">
        <v>0</v>
      </c>
      <c r="AZ131" s="756">
        <v>0</v>
      </c>
      <c r="BA131" s="757">
        <v>0</v>
      </c>
      <c r="BB131" s="756">
        <v>0</v>
      </c>
      <c r="BC131" s="757">
        <v>0</v>
      </c>
      <c r="BD131" s="756">
        <v>0</v>
      </c>
      <c r="BE131" s="757">
        <v>0</v>
      </c>
      <c r="BF131" s="756">
        <v>0</v>
      </c>
      <c r="BG131" s="757">
        <v>0</v>
      </c>
      <c r="BH131" s="758">
        <v>0</v>
      </c>
      <c r="BI131" s="692"/>
      <c r="BJ131" s="1096"/>
      <c r="BK131" s="692"/>
      <c r="BL131" s="1082"/>
      <c r="BM131" s="692"/>
      <c r="BN131" s="755">
        <v>0</v>
      </c>
      <c r="BO131" s="857">
        <v>0</v>
      </c>
      <c r="BP131" s="757">
        <v>0</v>
      </c>
      <c r="BQ131" s="756">
        <v>0</v>
      </c>
      <c r="BR131" s="757">
        <v>0</v>
      </c>
      <c r="BS131" s="756">
        <v>0</v>
      </c>
      <c r="BT131" s="757">
        <v>0</v>
      </c>
      <c r="BU131" s="756">
        <v>0</v>
      </c>
      <c r="BV131" s="757">
        <v>0</v>
      </c>
      <c r="BW131" s="756">
        <v>0</v>
      </c>
      <c r="BX131" s="757">
        <v>0</v>
      </c>
      <c r="BY131" s="756">
        <v>0</v>
      </c>
      <c r="BZ131" s="757">
        <v>0</v>
      </c>
      <c r="CA131" s="756">
        <v>0</v>
      </c>
      <c r="CB131" s="757">
        <v>0</v>
      </c>
      <c r="CC131" s="756">
        <v>0</v>
      </c>
      <c r="CD131" s="757">
        <v>0</v>
      </c>
      <c r="CE131" s="756">
        <v>0</v>
      </c>
      <c r="CF131" s="757">
        <v>0</v>
      </c>
      <c r="CG131" s="756">
        <v>0</v>
      </c>
      <c r="CH131" s="757">
        <v>0</v>
      </c>
      <c r="CI131" s="756">
        <v>0</v>
      </c>
      <c r="CJ131" s="757">
        <v>0</v>
      </c>
      <c r="CK131" s="756">
        <v>0</v>
      </c>
      <c r="CL131" s="757">
        <v>0</v>
      </c>
      <c r="CM131" s="758">
        <v>0</v>
      </c>
      <c r="CN131" s="692"/>
      <c r="CO131" s="1084"/>
      <c r="CP131" s="692"/>
      <c r="CQ131" s="755">
        <v>0</v>
      </c>
      <c r="CR131" s="857">
        <v>0</v>
      </c>
      <c r="CS131" s="757">
        <v>0</v>
      </c>
      <c r="CT131" s="756">
        <v>0</v>
      </c>
      <c r="CU131" s="757">
        <v>0</v>
      </c>
      <c r="CV131" s="756">
        <v>0</v>
      </c>
      <c r="CW131" s="757">
        <v>0</v>
      </c>
      <c r="CX131" s="756">
        <v>0</v>
      </c>
      <c r="CY131" s="757">
        <v>0</v>
      </c>
      <c r="CZ131" s="756">
        <v>0</v>
      </c>
      <c r="DA131" s="757">
        <v>0</v>
      </c>
      <c r="DB131" s="756">
        <v>0</v>
      </c>
      <c r="DC131" s="757">
        <v>0</v>
      </c>
      <c r="DD131" s="756">
        <v>0</v>
      </c>
      <c r="DE131" s="757">
        <v>0</v>
      </c>
      <c r="DF131" s="756">
        <v>0</v>
      </c>
      <c r="DG131" s="757">
        <v>0</v>
      </c>
      <c r="DH131" s="756">
        <v>0</v>
      </c>
      <c r="DI131" s="757">
        <v>0</v>
      </c>
      <c r="DJ131" s="756">
        <v>0</v>
      </c>
      <c r="DK131" s="757">
        <v>0</v>
      </c>
      <c r="DL131" s="756">
        <v>0</v>
      </c>
      <c r="DM131" s="757">
        <v>0</v>
      </c>
      <c r="DN131" s="756">
        <v>0</v>
      </c>
      <c r="DO131" s="757">
        <v>0</v>
      </c>
      <c r="DP131" s="758">
        <v>0</v>
      </c>
      <c r="DQ131" s="692"/>
      <c r="DR131" s="1086"/>
      <c r="DS131" s="692"/>
      <c r="DT131" s="1088"/>
    </row>
    <row r="132" spans="2:124" outlineLevel="1">
      <c r="B132" s="759">
        <v>122</v>
      </c>
      <c r="C132" s="802" t="s">
        <v>797</v>
      </c>
      <c r="D132" s="761" t="s">
        <v>805</v>
      </c>
      <c r="F132" s="762">
        <v>0</v>
      </c>
      <c r="G132" s="858">
        <v>0</v>
      </c>
      <c r="H132" s="764">
        <v>0</v>
      </c>
      <c r="I132" s="763">
        <v>0</v>
      </c>
      <c r="J132" s="764">
        <v>0</v>
      </c>
      <c r="K132" s="763">
        <v>0</v>
      </c>
      <c r="L132" s="764">
        <v>0</v>
      </c>
      <c r="M132" s="763">
        <v>0</v>
      </c>
      <c r="N132" s="764">
        <v>0</v>
      </c>
      <c r="O132" s="763">
        <v>0</v>
      </c>
      <c r="P132" s="764">
        <v>0</v>
      </c>
      <c r="Q132" s="763">
        <v>0</v>
      </c>
      <c r="R132" s="764">
        <v>0</v>
      </c>
      <c r="S132" s="763">
        <v>0</v>
      </c>
      <c r="T132" s="764">
        <v>0</v>
      </c>
      <c r="U132" s="763">
        <v>0</v>
      </c>
      <c r="V132" s="764">
        <v>0</v>
      </c>
      <c r="W132" s="763">
        <v>0</v>
      </c>
      <c r="X132" s="764">
        <v>0</v>
      </c>
      <c r="Y132" s="763">
        <v>0</v>
      </c>
      <c r="Z132" s="764">
        <v>0</v>
      </c>
      <c r="AA132" s="763">
        <v>0</v>
      </c>
      <c r="AB132" s="764">
        <v>0</v>
      </c>
      <c r="AC132" s="763">
        <v>0</v>
      </c>
      <c r="AD132" s="764">
        <v>0</v>
      </c>
      <c r="AE132" s="765">
        <v>0</v>
      </c>
      <c r="AF132" s="692"/>
      <c r="AG132" s="1094"/>
      <c r="AH132" s="692"/>
      <c r="AI132" s="762">
        <v>0</v>
      </c>
      <c r="AJ132" s="858">
        <v>0</v>
      </c>
      <c r="AK132" s="764">
        <v>0</v>
      </c>
      <c r="AL132" s="763">
        <v>0</v>
      </c>
      <c r="AM132" s="764">
        <v>0</v>
      </c>
      <c r="AN132" s="763">
        <v>0</v>
      </c>
      <c r="AO132" s="764">
        <v>0</v>
      </c>
      <c r="AP132" s="763">
        <v>0</v>
      </c>
      <c r="AQ132" s="764">
        <v>0</v>
      </c>
      <c r="AR132" s="763">
        <v>0</v>
      </c>
      <c r="AS132" s="764">
        <v>0</v>
      </c>
      <c r="AT132" s="763">
        <v>0</v>
      </c>
      <c r="AU132" s="764">
        <v>0</v>
      </c>
      <c r="AV132" s="763">
        <v>0</v>
      </c>
      <c r="AW132" s="764">
        <v>0</v>
      </c>
      <c r="AX132" s="763">
        <v>0</v>
      </c>
      <c r="AY132" s="764">
        <v>0</v>
      </c>
      <c r="AZ132" s="763">
        <v>0</v>
      </c>
      <c r="BA132" s="764">
        <v>0</v>
      </c>
      <c r="BB132" s="763">
        <v>0</v>
      </c>
      <c r="BC132" s="764">
        <v>0</v>
      </c>
      <c r="BD132" s="763">
        <v>0</v>
      </c>
      <c r="BE132" s="764">
        <v>0</v>
      </c>
      <c r="BF132" s="763">
        <v>0</v>
      </c>
      <c r="BG132" s="764">
        <v>0</v>
      </c>
      <c r="BH132" s="765">
        <v>0</v>
      </c>
      <c r="BI132" s="692"/>
      <c r="BJ132" s="1096"/>
      <c r="BK132" s="692"/>
      <c r="BL132" s="1082"/>
      <c r="BM132" s="692"/>
      <c r="BN132" s="762">
        <v>0</v>
      </c>
      <c r="BO132" s="858">
        <v>0</v>
      </c>
      <c r="BP132" s="764">
        <v>0</v>
      </c>
      <c r="BQ132" s="763">
        <v>0</v>
      </c>
      <c r="BR132" s="764">
        <v>0</v>
      </c>
      <c r="BS132" s="763">
        <v>0</v>
      </c>
      <c r="BT132" s="764">
        <v>0</v>
      </c>
      <c r="BU132" s="763">
        <v>0</v>
      </c>
      <c r="BV132" s="764">
        <v>0</v>
      </c>
      <c r="BW132" s="763">
        <v>0</v>
      </c>
      <c r="BX132" s="764">
        <v>0</v>
      </c>
      <c r="BY132" s="763">
        <v>0</v>
      </c>
      <c r="BZ132" s="764">
        <v>0</v>
      </c>
      <c r="CA132" s="763">
        <v>0</v>
      </c>
      <c r="CB132" s="764">
        <v>0</v>
      </c>
      <c r="CC132" s="763">
        <v>0</v>
      </c>
      <c r="CD132" s="764">
        <v>0</v>
      </c>
      <c r="CE132" s="763">
        <v>0</v>
      </c>
      <c r="CF132" s="764">
        <v>0</v>
      </c>
      <c r="CG132" s="763">
        <v>0</v>
      </c>
      <c r="CH132" s="764">
        <v>0</v>
      </c>
      <c r="CI132" s="763">
        <v>0</v>
      </c>
      <c r="CJ132" s="764">
        <v>0</v>
      </c>
      <c r="CK132" s="763">
        <v>0</v>
      </c>
      <c r="CL132" s="764">
        <v>0</v>
      </c>
      <c r="CM132" s="765">
        <v>0</v>
      </c>
      <c r="CN132" s="692"/>
      <c r="CO132" s="1084"/>
      <c r="CP132" s="692"/>
      <c r="CQ132" s="762">
        <v>0</v>
      </c>
      <c r="CR132" s="858">
        <v>0</v>
      </c>
      <c r="CS132" s="764">
        <v>0</v>
      </c>
      <c r="CT132" s="763">
        <v>0</v>
      </c>
      <c r="CU132" s="764">
        <v>0</v>
      </c>
      <c r="CV132" s="763">
        <v>0</v>
      </c>
      <c r="CW132" s="764">
        <v>0</v>
      </c>
      <c r="CX132" s="763">
        <v>0</v>
      </c>
      <c r="CY132" s="764">
        <v>0</v>
      </c>
      <c r="CZ132" s="763">
        <v>0</v>
      </c>
      <c r="DA132" s="764">
        <v>0</v>
      </c>
      <c r="DB132" s="763">
        <v>0</v>
      </c>
      <c r="DC132" s="764">
        <v>0</v>
      </c>
      <c r="DD132" s="763">
        <v>0</v>
      </c>
      <c r="DE132" s="764">
        <v>0</v>
      </c>
      <c r="DF132" s="763">
        <v>0</v>
      </c>
      <c r="DG132" s="764">
        <v>0</v>
      </c>
      <c r="DH132" s="763">
        <v>0</v>
      </c>
      <c r="DI132" s="764">
        <v>0</v>
      </c>
      <c r="DJ132" s="763">
        <v>0</v>
      </c>
      <c r="DK132" s="764">
        <v>0</v>
      </c>
      <c r="DL132" s="763">
        <v>0</v>
      </c>
      <c r="DM132" s="764">
        <v>0</v>
      </c>
      <c r="DN132" s="763">
        <v>0</v>
      </c>
      <c r="DO132" s="764">
        <v>0</v>
      </c>
      <c r="DP132" s="765">
        <v>0</v>
      </c>
      <c r="DQ132" s="692"/>
      <c r="DR132" s="1086"/>
      <c r="DS132" s="692"/>
      <c r="DT132" s="1088"/>
    </row>
    <row r="133" spans="2:124" outlineLevel="1">
      <c r="B133" s="766">
        <v>123</v>
      </c>
      <c r="C133" s="803" t="s">
        <v>798</v>
      </c>
      <c r="D133" s="768" t="s">
        <v>805</v>
      </c>
      <c r="F133" s="804">
        <v>0</v>
      </c>
      <c r="G133" s="842">
        <v>0</v>
      </c>
      <c r="H133" s="806">
        <v>0</v>
      </c>
      <c r="I133" s="805">
        <v>0</v>
      </c>
      <c r="J133" s="806">
        <v>0</v>
      </c>
      <c r="K133" s="805">
        <v>0</v>
      </c>
      <c r="L133" s="806">
        <v>0</v>
      </c>
      <c r="M133" s="805">
        <v>0</v>
      </c>
      <c r="N133" s="806">
        <v>0</v>
      </c>
      <c r="O133" s="805">
        <v>0</v>
      </c>
      <c r="P133" s="806">
        <v>0</v>
      </c>
      <c r="Q133" s="805">
        <v>0</v>
      </c>
      <c r="R133" s="806">
        <v>0</v>
      </c>
      <c r="S133" s="805">
        <v>0</v>
      </c>
      <c r="T133" s="806">
        <v>0</v>
      </c>
      <c r="U133" s="805">
        <v>0</v>
      </c>
      <c r="V133" s="806">
        <v>0</v>
      </c>
      <c r="W133" s="805">
        <v>0</v>
      </c>
      <c r="X133" s="806">
        <v>0</v>
      </c>
      <c r="Y133" s="805">
        <v>0</v>
      </c>
      <c r="Z133" s="806">
        <v>0</v>
      </c>
      <c r="AA133" s="805">
        <v>0</v>
      </c>
      <c r="AB133" s="806">
        <v>0</v>
      </c>
      <c r="AC133" s="805">
        <v>0</v>
      </c>
      <c r="AD133" s="806">
        <v>0</v>
      </c>
      <c r="AE133" s="807">
        <v>0</v>
      </c>
      <c r="AF133" s="692"/>
      <c r="AG133" s="1094"/>
      <c r="AH133" s="692"/>
      <c r="AI133" s="804">
        <v>0</v>
      </c>
      <c r="AJ133" s="842">
        <v>0</v>
      </c>
      <c r="AK133" s="806">
        <v>0</v>
      </c>
      <c r="AL133" s="805">
        <v>0</v>
      </c>
      <c r="AM133" s="806">
        <v>0</v>
      </c>
      <c r="AN133" s="805">
        <v>0</v>
      </c>
      <c r="AO133" s="806">
        <v>0</v>
      </c>
      <c r="AP133" s="805">
        <v>0</v>
      </c>
      <c r="AQ133" s="806">
        <v>0</v>
      </c>
      <c r="AR133" s="805">
        <v>0</v>
      </c>
      <c r="AS133" s="806">
        <v>0</v>
      </c>
      <c r="AT133" s="805">
        <v>0</v>
      </c>
      <c r="AU133" s="806">
        <v>0</v>
      </c>
      <c r="AV133" s="805">
        <v>0</v>
      </c>
      <c r="AW133" s="806">
        <v>0</v>
      </c>
      <c r="AX133" s="805">
        <v>0</v>
      </c>
      <c r="AY133" s="806">
        <v>0</v>
      </c>
      <c r="AZ133" s="805">
        <v>0</v>
      </c>
      <c r="BA133" s="806">
        <v>0</v>
      </c>
      <c r="BB133" s="805">
        <v>0</v>
      </c>
      <c r="BC133" s="806">
        <v>0</v>
      </c>
      <c r="BD133" s="805">
        <v>0</v>
      </c>
      <c r="BE133" s="806">
        <v>0</v>
      </c>
      <c r="BF133" s="805">
        <v>0</v>
      </c>
      <c r="BG133" s="806">
        <v>0</v>
      </c>
      <c r="BH133" s="807">
        <v>0</v>
      </c>
      <c r="BI133" s="692"/>
      <c r="BJ133" s="1096"/>
      <c r="BK133" s="692"/>
      <c r="BL133" s="1082"/>
      <c r="BM133" s="692"/>
      <c r="BN133" s="804">
        <v>0</v>
      </c>
      <c r="BO133" s="842">
        <v>0</v>
      </c>
      <c r="BP133" s="806">
        <v>0</v>
      </c>
      <c r="BQ133" s="805">
        <v>0</v>
      </c>
      <c r="BR133" s="806">
        <v>0</v>
      </c>
      <c r="BS133" s="805">
        <v>0</v>
      </c>
      <c r="BT133" s="806">
        <v>0</v>
      </c>
      <c r="BU133" s="805">
        <v>0</v>
      </c>
      <c r="BV133" s="806">
        <v>0</v>
      </c>
      <c r="BW133" s="805">
        <v>0</v>
      </c>
      <c r="BX133" s="806">
        <v>0</v>
      </c>
      <c r="BY133" s="805">
        <v>0</v>
      </c>
      <c r="BZ133" s="806">
        <v>0</v>
      </c>
      <c r="CA133" s="805">
        <v>0</v>
      </c>
      <c r="CB133" s="806">
        <v>0</v>
      </c>
      <c r="CC133" s="805">
        <v>0</v>
      </c>
      <c r="CD133" s="806">
        <v>0</v>
      </c>
      <c r="CE133" s="805">
        <v>0</v>
      </c>
      <c r="CF133" s="806">
        <v>0</v>
      </c>
      <c r="CG133" s="805">
        <v>0</v>
      </c>
      <c r="CH133" s="806">
        <v>0</v>
      </c>
      <c r="CI133" s="805">
        <v>0</v>
      </c>
      <c r="CJ133" s="806">
        <v>0</v>
      </c>
      <c r="CK133" s="805">
        <v>0</v>
      </c>
      <c r="CL133" s="806">
        <v>0</v>
      </c>
      <c r="CM133" s="807">
        <v>0</v>
      </c>
      <c r="CN133" s="692"/>
      <c r="CO133" s="1084"/>
      <c r="CP133" s="692"/>
      <c r="CQ133" s="804">
        <v>0</v>
      </c>
      <c r="CR133" s="842">
        <v>0</v>
      </c>
      <c r="CS133" s="806">
        <v>0</v>
      </c>
      <c r="CT133" s="805">
        <v>0</v>
      </c>
      <c r="CU133" s="806">
        <v>0</v>
      </c>
      <c r="CV133" s="805">
        <v>0</v>
      </c>
      <c r="CW133" s="806">
        <v>0</v>
      </c>
      <c r="CX133" s="805">
        <v>0</v>
      </c>
      <c r="CY133" s="806">
        <v>0</v>
      </c>
      <c r="CZ133" s="805">
        <v>0</v>
      </c>
      <c r="DA133" s="806">
        <v>0</v>
      </c>
      <c r="DB133" s="805">
        <v>0</v>
      </c>
      <c r="DC133" s="806">
        <v>0</v>
      </c>
      <c r="DD133" s="805">
        <v>0</v>
      </c>
      <c r="DE133" s="806">
        <v>0</v>
      </c>
      <c r="DF133" s="805">
        <v>0</v>
      </c>
      <c r="DG133" s="806">
        <v>0</v>
      </c>
      <c r="DH133" s="805">
        <v>0</v>
      </c>
      <c r="DI133" s="806">
        <v>0</v>
      </c>
      <c r="DJ133" s="805">
        <v>0</v>
      </c>
      <c r="DK133" s="806">
        <v>0</v>
      </c>
      <c r="DL133" s="805">
        <v>0</v>
      </c>
      <c r="DM133" s="806">
        <v>0</v>
      </c>
      <c r="DN133" s="805">
        <v>0</v>
      </c>
      <c r="DO133" s="806">
        <v>0</v>
      </c>
      <c r="DP133" s="807">
        <v>0</v>
      </c>
      <c r="DQ133" s="692"/>
      <c r="DR133" s="1086"/>
      <c r="DS133" s="692"/>
      <c r="DT133" s="1088"/>
    </row>
    <row r="134" spans="2:124" outlineLevel="1">
      <c r="B134" s="723">
        <v>124</v>
      </c>
      <c r="C134" s="724" t="s">
        <v>799</v>
      </c>
      <c r="D134" s="725" t="s">
        <v>805</v>
      </c>
      <c r="F134" s="726">
        <v>0</v>
      </c>
      <c r="G134" s="838">
        <v>0</v>
      </c>
      <c r="H134" s="728">
        <v>0</v>
      </c>
      <c r="I134" s="727">
        <v>0</v>
      </c>
      <c r="J134" s="728">
        <v>0</v>
      </c>
      <c r="K134" s="727">
        <v>0</v>
      </c>
      <c r="L134" s="728">
        <v>0</v>
      </c>
      <c r="M134" s="727">
        <v>0</v>
      </c>
      <c r="N134" s="728">
        <v>0</v>
      </c>
      <c r="O134" s="727">
        <v>0</v>
      </c>
      <c r="P134" s="728">
        <v>0</v>
      </c>
      <c r="Q134" s="727">
        <v>0</v>
      </c>
      <c r="R134" s="728">
        <v>0</v>
      </c>
      <c r="S134" s="727">
        <v>0</v>
      </c>
      <c r="T134" s="728">
        <v>0</v>
      </c>
      <c r="U134" s="727">
        <v>0</v>
      </c>
      <c r="V134" s="728">
        <v>0</v>
      </c>
      <c r="W134" s="727">
        <v>0</v>
      </c>
      <c r="X134" s="728">
        <v>0</v>
      </c>
      <c r="Y134" s="727">
        <v>0</v>
      </c>
      <c r="Z134" s="728">
        <v>0</v>
      </c>
      <c r="AA134" s="727">
        <v>0</v>
      </c>
      <c r="AB134" s="728">
        <v>0</v>
      </c>
      <c r="AC134" s="727">
        <v>0</v>
      </c>
      <c r="AD134" s="728">
        <v>0</v>
      </c>
      <c r="AE134" s="729">
        <v>0</v>
      </c>
      <c r="AF134" s="692"/>
      <c r="AG134" s="1094"/>
      <c r="AH134" s="692"/>
      <c r="AI134" s="726">
        <v>0</v>
      </c>
      <c r="AJ134" s="838">
        <v>0</v>
      </c>
      <c r="AK134" s="728">
        <v>0</v>
      </c>
      <c r="AL134" s="727">
        <v>0</v>
      </c>
      <c r="AM134" s="728">
        <v>0</v>
      </c>
      <c r="AN134" s="727">
        <v>0</v>
      </c>
      <c r="AO134" s="728">
        <v>0</v>
      </c>
      <c r="AP134" s="727">
        <v>0</v>
      </c>
      <c r="AQ134" s="728">
        <v>0</v>
      </c>
      <c r="AR134" s="727">
        <v>0</v>
      </c>
      <c r="AS134" s="728">
        <v>0</v>
      </c>
      <c r="AT134" s="727">
        <v>0</v>
      </c>
      <c r="AU134" s="728">
        <v>0</v>
      </c>
      <c r="AV134" s="727">
        <v>0</v>
      </c>
      <c r="AW134" s="728">
        <v>0</v>
      </c>
      <c r="AX134" s="727">
        <v>0</v>
      </c>
      <c r="AY134" s="728">
        <v>0</v>
      </c>
      <c r="AZ134" s="727">
        <v>0</v>
      </c>
      <c r="BA134" s="728">
        <v>0</v>
      </c>
      <c r="BB134" s="727">
        <v>0</v>
      </c>
      <c r="BC134" s="728">
        <v>0</v>
      </c>
      <c r="BD134" s="727">
        <v>0</v>
      </c>
      <c r="BE134" s="728">
        <v>0</v>
      </c>
      <c r="BF134" s="727">
        <v>0</v>
      </c>
      <c r="BG134" s="728">
        <v>0</v>
      </c>
      <c r="BH134" s="729">
        <v>0</v>
      </c>
      <c r="BI134" s="692"/>
      <c r="BJ134" s="1096"/>
      <c r="BK134" s="692"/>
      <c r="BL134" s="1082"/>
      <c r="BM134" s="692"/>
      <c r="BN134" s="726">
        <v>0</v>
      </c>
      <c r="BO134" s="838">
        <v>0</v>
      </c>
      <c r="BP134" s="728">
        <v>0</v>
      </c>
      <c r="BQ134" s="727">
        <v>0</v>
      </c>
      <c r="BR134" s="728">
        <v>0</v>
      </c>
      <c r="BS134" s="727">
        <v>0</v>
      </c>
      <c r="BT134" s="728">
        <v>0</v>
      </c>
      <c r="BU134" s="727">
        <v>0</v>
      </c>
      <c r="BV134" s="728">
        <v>0</v>
      </c>
      <c r="BW134" s="727">
        <v>0</v>
      </c>
      <c r="BX134" s="728">
        <v>0</v>
      </c>
      <c r="BY134" s="727">
        <v>0</v>
      </c>
      <c r="BZ134" s="728">
        <v>0</v>
      </c>
      <c r="CA134" s="727">
        <v>0</v>
      </c>
      <c r="CB134" s="728">
        <v>0</v>
      </c>
      <c r="CC134" s="727">
        <v>0</v>
      </c>
      <c r="CD134" s="728">
        <v>0</v>
      </c>
      <c r="CE134" s="727">
        <v>0</v>
      </c>
      <c r="CF134" s="728">
        <v>0</v>
      </c>
      <c r="CG134" s="727">
        <v>0</v>
      </c>
      <c r="CH134" s="728">
        <v>0</v>
      </c>
      <c r="CI134" s="727">
        <v>0</v>
      </c>
      <c r="CJ134" s="728">
        <v>0</v>
      </c>
      <c r="CK134" s="727">
        <v>0</v>
      </c>
      <c r="CL134" s="728">
        <v>0</v>
      </c>
      <c r="CM134" s="729">
        <v>0</v>
      </c>
      <c r="CN134" s="692"/>
      <c r="CO134" s="1084"/>
      <c r="CP134" s="692"/>
      <c r="CQ134" s="726">
        <v>0</v>
      </c>
      <c r="CR134" s="838">
        <v>0</v>
      </c>
      <c r="CS134" s="728">
        <v>0</v>
      </c>
      <c r="CT134" s="727">
        <v>0</v>
      </c>
      <c r="CU134" s="728">
        <v>0</v>
      </c>
      <c r="CV134" s="727">
        <v>0</v>
      </c>
      <c r="CW134" s="728">
        <v>0</v>
      </c>
      <c r="CX134" s="727">
        <v>0</v>
      </c>
      <c r="CY134" s="728">
        <v>0</v>
      </c>
      <c r="CZ134" s="727">
        <v>0</v>
      </c>
      <c r="DA134" s="728">
        <v>0</v>
      </c>
      <c r="DB134" s="727">
        <v>0</v>
      </c>
      <c r="DC134" s="728">
        <v>0</v>
      </c>
      <c r="DD134" s="727">
        <v>0</v>
      </c>
      <c r="DE134" s="728">
        <v>0</v>
      </c>
      <c r="DF134" s="727">
        <v>0</v>
      </c>
      <c r="DG134" s="728">
        <v>0</v>
      </c>
      <c r="DH134" s="727">
        <v>0</v>
      </c>
      <c r="DI134" s="728">
        <v>0</v>
      </c>
      <c r="DJ134" s="727">
        <v>0</v>
      </c>
      <c r="DK134" s="728">
        <v>0</v>
      </c>
      <c r="DL134" s="727">
        <v>0</v>
      </c>
      <c r="DM134" s="728">
        <v>0</v>
      </c>
      <c r="DN134" s="727">
        <v>0</v>
      </c>
      <c r="DO134" s="728">
        <v>0</v>
      </c>
      <c r="DP134" s="729">
        <v>0</v>
      </c>
      <c r="DQ134" s="692"/>
      <c r="DR134" s="1086"/>
      <c r="DS134" s="692"/>
      <c r="DT134" s="1088"/>
    </row>
    <row r="135" spans="2:124" outlineLevel="1">
      <c r="B135" s="730">
        <v>125</v>
      </c>
      <c r="C135" s="731" t="s">
        <v>800</v>
      </c>
      <c r="D135" s="732" t="s">
        <v>805</v>
      </c>
      <c r="F135" s="737">
        <v>0</v>
      </c>
      <c r="G135" s="839">
        <v>0</v>
      </c>
      <c r="H135" s="739">
        <v>0</v>
      </c>
      <c r="I135" s="738">
        <v>0</v>
      </c>
      <c r="J135" s="739">
        <v>0</v>
      </c>
      <c r="K135" s="738">
        <v>0</v>
      </c>
      <c r="L135" s="739">
        <v>0</v>
      </c>
      <c r="M135" s="738">
        <v>0</v>
      </c>
      <c r="N135" s="739">
        <v>0</v>
      </c>
      <c r="O135" s="738">
        <v>0</v>
      </c>
      <c r="P135" s="739">
        <v>0</v>
      </c>
      <c r="Q135" s="738">
        <v>0</v>
      </c>
      <c r="R135" s="739">
        <v>0</v>
      </c>
      <c r="S135" s="738">
        <v>0</v>
      </c>
      <c r="T135" s="739">
        <v>0</v>
      </c>
      <c r="U135" s="738">
        <v>0</v>
      </c>
      <c r="V135" s="739">
        <v>0</v>
      </c>
      <c r="W135" s="738">
        <v>0</v>
      </c>
      <c r="X135" s="739">
        <v>0</v>
      </c>
      <c r="Y135" s="738">
        <v>0</v>
      </c>
      <c r="Z135" s="739">
        <v>0</v>
      </c>
      <c r="AA135" s="738">
        <v>0</v>
      </c>
      <c r="AB135" s="739">
        <v>0</v>
      </c>
      <c r="AC135" s="738">
        <v>0</v>
      </c>
      <c r="AD135" s="739">
        <v>0</v>
      </c>
      <c r="AE135" s="740">
        <v>0</v>
      </c>
      <c r="AF135" s="692"/>
      <c r="AG135" s="1094"/>
      <c r="AH135" s="692"/>
      <c r="AI135" s="737">
        <v>0</v>
      </c>
      <c r="AJ135" s="839">
        <v>0</v>
      </c>
      <c r="AK135" s="739">
        <v>0</v>
      </c>
      <c r="AL135" s="738">
        <v>0</v>
      </c>
      <c r="AM135" s="739">
        <v>0</v>
      </c>
      <c r="AN135" s="738">
        <v>0</v>
      </c>
      <c r="AO135" s="739">
        <v>0</v>
      </c>
      <c r="AP135" s="738">
        <v>0</v>
      </c>
      <c r="AQ135" s="739">
        <v>0</v>
      </c>
      <c r="AR135" s="738">
        <v>0</v>
      </c>
      <c r="AS135" s="739">
        <v>0</v>
      </c>
      <c r="AT135" s="738">
        <v>0</v>
      </c>
      <c r="AU135" s="739">
        <v>0</v>
      </c>
      <c r="AV135" s="738">
        <v>0</v>
      </c>
      <c r="AW135" s="739">
        <v>0</v>
      </c>
      <c r="AX135" s="738">
        <v>0</v>
      </c>
      <c r="AY135" s="739">
        <v>0</v>
      </c>
      <c r="AZ135" s="738">
        <v>0</v>
      </c>
      <c r="BA135" s="739">
        <v>0</v>
      </c>
      <c r="BB135" s="738">
        <v>0</v>
      </c>
      <c r="BC135" s="739">
        <v>0</v>
      </c>
      <c r="BD135" s="738">
        <v>0</v>
      </c>
      <c r="BE135" s="739">
        <v>0</v>
      </c>
      <c r="BF135" s="738">
        <v>0</v>
      </c>
      <c r="BG135" s="739">
        <v>0</v>
      </c>
      <c r="BH135" s="740">
        <v>0</v>
      </c>
      <c r="BI135" s="692"/>
      <c r="BJ135" s="1096"/>
      <c r="BK135" s="692"/>
      <c r="BL135" s="1082"/>
      <c r="BM135" s="692"/>
      <c r="BN135" s="737">
        <v>0</v>
      </c>
      <c r="BO135" s="839">
        <v>0</v>
      </c>
      <c r="BP135" s="739">
        <v>0</v>
      </c>
      <c r="BQ135" s="738">
        <v>0</v>
      </c>
      <c r="BR135" s="739">
        <v>0</v>
      </c>
      <c r="BS135" s="738">
        <v>0</v>
      </c>
      <c r="BT135" s="739">
        <v>0</v>
      </c>
      <c r="BU135" s="738">
        <v>0</v>
      </c>
      <c r="BV135" s="739">
        <v>0</v>
      </c>
      <c r="BW135" s="738">
        <v>0</v>
      </c>
      <c r="BX135" s="739">
        <v>0</v>
      </c>
      <c r="BY135" s="738">
        <v>0</v>
      </c>
      <c r="BZ135" s="739">
        <v>0</v>
      </c>
      <c r="CA135" s="738">
        <v>0</v>
      </c>
      <c r="CB135" s="739">
        <v>0</v>
      </c>
      <c r="CC135" s="738">
        <v>0</v>
      </c>
      <c r="CD135" s="739">
        <v>0</v>
      </c>
      <c r="CE135" s="738">
        <v>0</v>
      </c>
      <c r="CF135" s="739">
        <v>0</v>
      </c>
      <c r="CG135" s="738">
        <v>0</v>
      </c>
      <c r="CH135" s="739">
        <v>0</v>
      </c>
      <c r="CI135" s="738">
        <v>0</v>
      </c>
      <c r="CJ135" s="739">
        <v>0</v>
      </c>
      <c r="CK135" s="738">
        <v>0</v>
      </c>
      <c r="CL135" s="739">
        <v>0</v>
      </c>
      <c r="CM135" s="740">
        <v>0</v>
      </c>
      <c r="CN135" s="692"/>
      <c r="CO135" s="1084"/>
      <c r="CP135" s="692"/>
      <c r="CQ135" s="737">
        <v>0</v>
      </c>
      <c r="CR135" s="839">
        <v>0</v>
      </c>
      <c r="CS135" s="739">
        <v>0</v>
      </c>
      <c r="CT135" s="738">
        <v>0</v>
      </c>
      <c r="CU135" s="739">
        <v>0</v>
      </c>
      <c r="CV135" s="738">
        <v>0</v>
      </c>
      <c r="CW135" s="739">
        <v>0</v>
      </c>
      <c r="CX135" s="738">
        <v>0</v>
      </c>
      <c r="CY135" s="739">
        <v>0</v>
      </c>
      <c r="CZ135" s="738">
        <v>0</v>
      </c>
      <c r="DA135" s="739">
        <v>0</v>
      </c>
      <c r="DB135" s="738">
        <v>0</v>
      </c>
      <c r="DC135" s="739">
        <v>0</v>
      </c>
      <c r="DD135" s="738">
        <v>0</v>
      </c>
      <c r="DE135" s="739">
        <v>0</v>
      </c>
      <c r="DF135" s="738">
        <v>0</v>
      </c>
      <c r="DG135" s="739">
        <v>0</v>
      </c>
      <c r="DH135" s="738">
        <v>0</v>
      </c>
      <c r="DI135" s="739">
        <v>0</v>
      </c>
      <c r="DJ135" s="738">
        <v>0</v>
      </c>
      <c r="DK135" s="739">
        <v>0</v>
      </c>
      <c r="DL135" s="738">
        <v>0</v>
      </c>
      <c r="DM135" s="739">
        <v>0</v>
      </c>
      <c r="DN135" s="738">
        <v>0</v>
      </c>
      <c r="DO135" s="739">
        <v>0</v>
      </c>
      <c r="DP135" s="740">
        <v>0</v>
      </c>
      <c r="DQ135" s="692"/>
      <c r="DR135" s="1086"/>
      <c r="DS135" s="692"/>
      <c r="DT135" s="1088"/>
    </row>
    <row r="136" spans="2:124" outlineLevel="1">
      <c r="B136" s="723">
        <v>126</v>
      </c>
      <c r="C136" s="724" t="s">
        <v>801</v>
      </c>
      <c r="D136" s="725" t="s">
        <v>805</v>
      </c>
      <c r="F136" s="726">
        <v>0</v>
      </c>
      <c r="G136" s="838">
        <v>0</v>
      </c>
      <c r="H136" s="728">
        <v>0</v>
      </c>
      <c r="I136" s="727">
        <v>0</v>
      </c>
      <c r="J136" s="728">
        <v>0</v>
      </c>
      <c r="K136" s="727">
        <v>0</v>
      </c>
      <c r="L136" s="728">
        <v>0</v>
      </c>
      <c r="M136" s="727">
        <v>0</v>
      </c>
      <c r="N136" s="728">
        <v>0</v>
      </c>
      <c r="O136" s="727">
        <v>0</v>
      </c>
      <c r="P136" s="728">
        <v>0</v>
      </c>
      <c r="Q136" s="727">
        <v>0</v>
      </c>
      <c r="R136" s="728">
        <v>0</v>
      </c>
      <c r="S136" s="727">
        <v>0</v>
      </c>
      <c r="T136" s="728">
        <v>0</v>
      </c>
      <c r="U136" s="727">
        <v>0</v>
      </c>
      <c r="V136" s="728">
        <v>0</v>
      </c>
      <c r="W136" s="727">
        <v>0</v>
      </c>
      <c r="X136" s="728">
        <v>0</v>
      </c>
      <c r="Y136" s="727">
        <v>0</v>
      </c>
      <c r="Z136" s="728">
        <v>0</v>
      </c>
      <c r="AA136" s="727">
        <v>0</v>
      </c>
      <c r="AB136" s="728">
        <v>0</v>
      </c>
      <c r="AC136" s="727">
        <v>0</v>
      </c>
      <c r="AD136" s="728">
        <v>0</v>
      </c>
      <c r="AE136" s="729">
        <v>0</v>
      </c>
      <c r="AF136" s="692"/>
      <c r="AG136" s="1094"/>
      <c r="AH136" s="692"/>
      <c r="AI136" s="726">
        <v>0</v>
      </c>
      <c r="AJ136" s="838">
        <v>0</v>
      </c>
      <c r="AK136" s="728">
        <v>0</v>
      </c>
      <c r="AL136" s="727">
        <v>0</v>
      </c>
      <c r="AM136" s="728">
        <v>0</v>
      </c>
      <c r="AN136" s="727">
        <v>0</v>
      </c>
      <c r="AO136" s="728">
        <v>0</v>
      </c>
      <c r="AP136" s="727">
        <v>0</v>
      </c>
      <c r="AQ136" s="728">
        <v>0</v>
      </c>
      <c r="AR136" s="727">
        <v>0</v>
      </c>
      <c r="AS136" s="728">
        <v>0</v>
      </c>
      <c r="AT136" s="727">
        <v>0</v>
      </c>
      <c r="AU136" s="728">
        <v>0</v>
      </c>
      <c r="AV136" s="727">
        <v>0</v>
      </c>
      <c r="AW136" s="728">
        <v>0</v>
      </c>
      <c r="AX136" s="727">
        <v>0</v>
      </c>
      <c r="AY136" s="728">
        <v>0</v>
      </c>
      <c r="AZ136" s="727">
        <v>0</v>
      </c>
      <c r="BA136" s="728">
        <v>0</v>
      </c>
      <c r="BB136" s="727">
        <v>0</v>
      </c>
      <c r="BC136" s="728">
        <v>0</v>
      </c>
      <c r="BD136" s="727">
        <v>0</v>
      </c>
      <c r="BE136" s="728">
        <v>0</v>
      </c>
      <c r="BF136" s="727">
        <v>0</v>
      </c>
      <c r="BG136" s="728">
        <v>0</v>
      </c>
      <c r="BH136" s="729">
        <v>0</v>
      </c>
      <c r="BI136" s="692"/>
      <c r="BJ136" s="1096"/>
      <c r="BK136" s="692"/>
      <c r="BL136" s="1082"/>
      <c r="BM136" s="692"/>
      <c r="BN136" s="726">
        <v>0</v>
      </c>
      <c r="BO136" s="838">
        <v>0</v>
      </c>
      <c r="BP136" s="728">
        <v>0</v>
      </c>
      <c r="BQ136" s="727">
        <v>0</v>
      </c>
      <c r="BR136" s="728">
        <v>0</v>
      </c>
      <c r="BS136" s="727">
        <v>0</v>
      </c>
      <c r="BT136" s="728">
        <v>0</v>
      </c>
      <c r="BU136" s="727">
        <v>0</v>
      </c>
      <c r="BV136" s="728">
        <v>0</v>
      </c>
      <c r="BW136" s="727">
        <v>0</v>
      </c>
      <c r="BX136" s="728">
        <v>0</v>
      </c>
      <c r="BY136" s="727">
        <v>0</v>
      </c>
      <c r="BZ136" s="728">
        <v>0</v>
      </c>
      <c r="CA136" s="727">
        <v>0</v>
      </c>
      <c r="CB136" s="728">
        <v>0</v>
      </c>
      <c r="CC136" s="727">
        <v>0</v>
      </c>
      <c r="CD136" s="728">
        <v>0</v>
      </c>
      <c r="CE136" s="727">
        <v>0</v>
      </c>
      <c r="CF136" s="728">
        <v>0</v>
      </c>
      <c r="CG136" s="727">
        <v>0</v>
      </c>
      <c r="CH136" s="728">
        <v>0</v>
      </c>
      <c r="CI136" s="727">
        <v>0</v>
      </c>
      <c r="CJ136" s="728">
        <v>0</v>
      </c>
      <c r="CK136" s="727">
        <v>0</v>
      </c>
      <c r="CL136" s="728">
        <v>0</v>
      </c>
      <c r="CM136" s="729">
        <v>0</v>
      </c>
      <c r="CN136" s="692"/>
      <c r="CO136" s="1084"/>
      <c r="CP136" s="692"/>
      <c r="CQ136" s="726">
        <v>0</v>
      </c>
      <c r="CR136" s="838">
        <v>0</v>
      </c>
      <c r="CS136" s="728">
        <v>0</v>
      </c>
      <c r="CT136" s="727">
        <v>0</v>
      </c>
      <c r="CU136" s="728">
        <v>0</v>
      </c>
      <c r="CV136" s="727">
        <v>0</v>
      </c>
      <c r="CW136" s="728">
        <v>0</v>
      </c>
      <c r="CX136" s="727">
        <v>0</v>
      </c>
      <c r="CY136" s="728">
        <v>0</v>
      </c>
      <c r="CZ136" s="727">
        <v>0</v>
      </c>
      <c r="DA136" s="728">
        <v>0</v>
      </c>
      <c r="DB136" s="727">
        <v>0</v>
      </c>
      <c r="DC136" s="728">
        <v>0</v>
      </c>
      <c r="DD136" s="727">
        <v>0</v>
      </c>
      <c r="DE136" s="728">
        <v>0</v>
      </c>
      <c r="DF136" s="727">
        <v>0</v>
      </c>
      <c r="DG136" s="728">
        <v>0</v>
      </c>
      <c r="DH136" s="727">
        <v>0</v>
      </c>
      <c r="DI136" s="728">
        <v>0</v>
      </c>
      <c r="DJ136" s="727">
        <v>0</v>
      </c>
      <c r="DK136" s="728">
        <v>0</v>
      </c>
      <c r="DL136" s="727">
        <v>0</v>
      </c>
      <c r="DM136" s="728">
        <v>0</v>
      </c>
      <c r="DN136" s="727">
        <v>0</v>
      </c>
      <c r="DO136" s="728">
        <v>0</v>
      </c>
      <c r="DP136" s="729">
        <v>0</v>
      </c>
      <c r="DQ136" s="692"/>
      <c r="DR136" s="1086"/>
      <c r="DS136" s="692"/>
      <c r="DT136" s="1088"/>
    </row>
    <row r="137" spans="2:124" outlineLevel="1">
      <c r="B137" s="730">
        <v>127</v>
      </c>
      <c r="C137" s="731" t="s">
        <v>803</v>
      </c>
      <c r="D137" s="732" t="s">
        <v>805</v>
      </c>
      <c r="F137" s="737">
        <v>0</v>
      </c>
      <c r="G137" s="839">
        <v>0</v>
      </c>
      <c r="H137" s="739">
        <v>0</v>
      </c>
      <c r="I137" s="738">
        <v>0</v>
      </c>
      <c r="J137" s="739">
        <v>0</v>
      </c>
      <c r="K137" s="738">
        <v>0</v>
      </c>
      <c r="L137" s="739">
        <v>0</v>
      </c>
      <c r="M137" s="738">
        <v>0</v>
      </c>
      <c r="N137" s="739">
        <v>0</v>
      </c>
      <c r="O137" s="738">
        <v>0</v>
      </c>
      <c r="P137" s="739">
        <v>0</v>
      </c>
      <c r="Q137" s="738">
        <v>0</v>
      </c>
      <c r="R137" s="739">
        <v>0</v>
      </c>
      <c r="S137" s="738">
        <v>0</v>
      </c>
      <c r="T137" s="739">
        <v>0</v>
      </c>
      <c r="U137" s="738">
        <v>0</v>
      </c>
      <c r="V137" s="739">
        <v>0</v>
      </c>
      <c r="W137" s="738">
        <v>0</v>
      </c>
      <c r="X137" s="739">
        <v>0</v>
      </c>
      <c r="Y137" s="738">
        <v>0</v>
      </c>
      <c r="Z137" s="739">
        <v>0</v>
      </c>
      <c r="AA137" s="738">
        <v>0</v>
      </c>
      <c r="AB137" s="739">
        <v>0</v>
      </c>
      <c r="AC137" s="738">
        <v>0</v>
      </c>
      <c r="AD137" s="739">
        <v>0</v>
      </c>
      <c r="AE137" s="740">
        <v>0</v>
      </c>
      <c r="AF137" s="692"/>
      <c r="AG137" s="1094"/>
      <c r="AH137" s="692"/>
      <c r="AI137" s="737">
        <v>0</v>
      </c>
      <c r="AJ137" s="839">
        <v>0</v>
      </c>
      <c r="AK137" s="739">
        <v>0</v>
      </c>
      <c r="AL137" s="738">
        <v>0</v>
      </c>
      <c r="AM137" s="739">
        <v>0</v>
      </c>
      <c r="AN137" s="738">
        <v>0</v>
      </c>
      <c r="AO137" s="739">
        <v>0</v>
      </c>
      <c r="AP137" s="738">
        <v>0</v>
      </c>
      <c r="AQ137" s="739">
        <v>0</v>
      </c>
      <c r="AR137" s="738">
        <v>0</v>
      </c>
      <c r="AS137" s="739">
        <v>0</v>
      </c>
      <c r="AT137" s="738">
        <v>0</v>
      </c>
      <c r="AU137" s="739">
        <v>0</v>
      </c>
      <c r="AV137" s="738">
        <v>0</v>
      </c>
      <c r="AW137" s="739">
        <v>0</v>
      </c>
      <c r="AX137" s="738">
        <v>0</v>
      </c>
      <c r="AY137" s="739">
        <v>0</v>
      </c>
      <c r="AZ137" s="738">
        <v>0</v>
      </c>
      <c r="BA137" s="739">
        <v>0</v>
      </c>
      <c r="BB137" s="738">
        <v>0</v>
      </c>
      <c r="BC137" s="739">
        <v>0</v>
      </c>
      <c r="BD137" s="738">
        <v>0</v>
      </c>
      <c r="BE137" s="739">
        <v>0</v>
      </c>
      <c r="BF137" s="738">
        <v>0</v>
      </c>
      <c r="BG137" s="739">
        <v>0</v>
      </c>
      <c r="BH137" s="740">
        <v>0</v>
      </c>
      <c r="BI137" s="692"/>
      <c r="BJ137" s="1096"/>
      <c r="BK137" s="692"/>
      <c r="BL137" s="1082"/>
      <c r="BM137" s="692"/>
      <c r="BN137" s="737">
        <v>0</v>
      </c>
      <c r="BO137" s="839">
        <v>0</v>
      </c>
      <c r="BP137" s="739">
        <v>0</v>
      </c>
      <c r="BQ137" s="738">
        <v>0</v>
      </c>
      <c r="BR137" s="739">
        <v>0</v>
      </c>
      <c r="BS137" s="738">
        <v>0</v>
      </c>
      <c r="BT137" s="739">
        <v>0</v>
      </c>
      <c r="BU137" s="738">
        <v>0</v>
      </c>
      <c r="BV137" s="739">
        <v>0</v>
      </c>
      <c r="BW137" s="738">
        <v>0</v>
      </c>
      <c r="BX137" s="739">
        <v>0</v>
      </c>
      <c r="BY137" s="738">
        <v>0</v>
      </c>
      <c r="BZ137" s="739">
        <v>0</v>
      </c>
      <c r="CA137" s="738">
        <v>0</v>
      </c>
      <c r="CB137" s="739">
        <v>0</v>
      </c>
      <c r="CC137" s="738">
        <v>0</v>
      </c>
      <c r="CD137" s="739">
        <v>0</v>
      </c>
      <c r="CE137" s="738">
        <v>0</v>
      </c>
      <c r="CF137" s="739">
        <v>0</v>
      </c>
      <c r="CG137" s="738">
        <v>0</v>
      </c>
      <c r="CH137" s="739">
        <v>0</v>
      </c>
      <c r="CI137" s="738">
        <v>0</v>
      </c>
      <c r="CJ137" s="739">
        <v>0</v>
      </c>
      <c r="CK137" s="738">
        <v>0</v>
      </c>
      <c r="CL137" s="739">
        <v>0</v>
      </c>
      <c r="CM137" s="740">
        <v>0</v>
      </c>
      <c r="CN137" s="692"/>
      <c r="CO137" s="1084"/>
      <c r="CP137" s="692"/>
      <c r="CQ137" s="737">
        <v>0</v>
      </c>
      <c r="CR137" s="839">
        <v>0</v>
      </c>
      <c r="CS137" s="739">
        <v>0</v>
      </c>
      <c r="CT137" s="738">
        <v>0</v>
      </c>
      <c r="CU137" s="739">
        <v>0</v>
      </c>
      <c r="CV137" s="738">
        <v>0</v>
      </c>
      <c r="CW137" s="739">
        <v>0</v>
      </c>
      <c r="CX137" s="738">
        <v>0</v>
      </c>
      <c r="CY137" s="739">
        <v>0</v>
      </c>
      <c r="CZ137" s="738">
        <v>0</v>
      </c>
      <c r="DA137" s="739">
        <v>0</v>
      </c>
      <c r="DB137" s="738">
        <v>0</v>
      </c>
      <c r="DC137" s="739">
        <v>0</v>
      </c>
      <c r="DD137" s="738">
        <v>0</v>
      </c>
      <c r="DE137" s="739">
        <v>0</v>
      </c>
      <c r="DF137" s="738">
        <v>0</v>
      </c>
      <c r="DG137" s="739">
        <v>0</v>
      </c>
      <c r="DH137" s="738">
        <v>0</v>
      </c>
      <c r="DI137" s="739">
        <v>0</v>
      </c>
      <c r="DJ137" s="738">
        <v>0</v>
      </c>
      <c r="DK137" s="739">
        <v>0</v>
      </c>
      <c r="DL137" s="738">
        <v>0</v>
      </c>
      <c r="DM137" s="739">
        <v>0</v>
      </c>
      <c r="DN137" s="738">
        <v>0</v>
      </c>
      <c r="DO137" s="739">
        <v>0</v>
      </c>
      <c r="DP137" s="740">
        <v>0</v>
      </c>
      <c r="DQ137" s="692"/>
      <c r="DR137" s="1086"/>
      <c r="DS137" s="692"/>
      <c r="DT137" s="1088"/>
    </row>
    <row r="138" spans="2:124" outlineLevel="1">
      <c r="B138" s="747">
        <v>128</v>
      </c>
      <c r="C138" s="801" t="s">
        <v>802</v>
      </c>
      <c r="D138" s="749" t="s">
        <v>805</v>
      </c>
      <c r="F138" s="808">
        <v>0</v>
      </c>
      <c r="G138" s="840">
        <v>0</v>
      </c>
      <c r="H138" s="810">
        <v>0</v>
      </c>
      <c r="I138" s="809">
        <v>0</v>
      </c>
      <c r="J138" s="810">
        <v>0</v>
      </c>
      <c r="K138" s="809">
        <v>0</v>
      </c>
      <c r="L138" s="810">
        <v>0</v>
      </c>
      <c r="M138" s="809">
        <v>0</v>
      </c>
      <c r="N138" s="810">
        <v>0</v>
      </c>
      <c r="O138" s="809">
        <v>0</v>
      </c>
      <c r="P138" s="810">
        <v>0</v>
      </c>
      <c r="Q138" s="809">
        <v>0</v>
      </c>
      <c r="R138" s="810">
        <v>0</v>
      </c>
      <c r="S138" s="809">
        <v>0</v>
      </c>
      <c r="T138" s="810">
        <v>0</v>
      </c>
      <c r="U138" s="809">
        <v>0</v>
      </c>
      <c r="V138" s="810">
        <v>0</v>
      </c>
      <c r="W138" s="809">
        <v>0</v>
      </c>
      <c r="X138" s="810">
        <v>0</v>
      </c>
      <c r="Y138" s="809">
        <v>0</v>
      </c>
      <c r="Z138" s="810">
        <v>0</v>
      </c>
      <c r="AA138" s="809">
        <v>0</v>
      </c>
      <c r="AB138" s="810">
        <v>0</v>
      </c>
      <c r="AC138" s="809">
        <v>0</v>
      </c>
      <c r="AD138" s="810">
        <v>0</v>
      </c>
      <c r="AE138" s="811">
        <v>0</v>
      </c>
      <c r="AF138" s="692"/>
      <c r="AG138" s="1094"/>
      <c r="AH138" s="692"/>
      <c r="AI138" s="808">
        <v>0</v>
      </c>
      <c r="AJ138" s="840">
        <v>0</v>
      </c>
      <c r="AK138" s="810">
        <v>0</v>
      </c>
      <c r="AL138" s="809">
        <v>0</v>
      </c>
      <c r="AM138" s="810">
        <v>0</v>
      </c>
      <c r="AN138" s="809">
        <v>0</v>
      </c>
      <c r="AO138" s="810">
        <v>0</v>
      </c>
      <c r="AP138" s="809">
        <v>0</v>
      </c>
      <c r="AQ138" s="810">
        <v>0</v>
      </c>
      <c r="AR138" s="809">
        <v>0</v>
      </c>
      <c r="AS138" s="810">
        <v>0</v>
      </c>
      <c r="AT138" s="809">
        <v>0</v>
      </c>
      <c r="AU138" s="810">
        <v>0</v>
      </c>
      <c r="AV138" s="809">
        <v>0</v>
      </c>
      <c r="AW138" s="810">
        <v>0</v>
      </c>
      <c r="AX138" s="809">
        <v>0</v>
      </c>
      <c r="AY138" s="810">
        <v>0</v>
      </c>
      <c r="AZ138" s="809">
        <v>0</v>
      </c>
      <c r="BA138" s="810">
        <v>0</v>
      </c>
      <c r="BB138" s="809">
        <v>0</v>
      </c>
      <c r="BC138" s="810">
        <v>0</v>
      </c>
      <c r="BD138" s="809">
        <v>0</v>
      </c>
      <c r="BE138" s="810">
        <v>0</v>
      </c>
      <c r="BF138" s="809">
        <v>0</v>
      </c>
      <c r="BG138" s="810">
        <v>0</v>
      </c>
      <c r="BH138" s="811">
        <v>0</v>
      </c>
      <c r="BI138" s="692"/>
      <c r="BJ138" s="1096"/>
      <c r="BK138" s="692"/>
      <c r="BL138" s="1082"/>
      <c r="BM138" s="692"/>
      <c r="BN138" s="808">
        <v>0</v>
      </c>
      <c r="BO138" s="840">
        <v>0</v>
      </c>
      <c r="BP138" s="810">
        <v>0</v>
      </c>
      <c r="BQ138" s="809">
        <v>0</v>
      </c>
      <c r="BR138" s="810">
        <v>0</v>
      </c>
      <c r="BS138" s="809">
        <v>0</v>
      </c>
      <c r="BT138" s="810">
        <v>0</v>
      </c>
      <c r="BU138" s="809">
        <v>0</v>
      </c>
      <c r="BV138" s="810">
        <v>0</v>
      </c>
      <c r="BW138" s="809">
        <v>0</v>
      </c>
      <c r="BX138" s="810">
        <v>0</v>
      </c>
      <c r="BY138" s="809">
        <v>0</v>
      </c>
      <c r="BZ138" s="810">
        <v>0</v>
      </c>
      <c r="CA138" s="809">
        <v>0</v>
      </c>
      <c r="CB138" s="810">
        <v>0</v>
      </c>
      <c r="CC138" s="809">
        <v>0</v>
      </c>
      <c r="CD138" s="810">
        <v>0</v>
      </c>
      <c r="CE138" s="809">
        <v>0</v>
      </c>
      <c r="CF138" s="810">
        <v>0</v>
      </c>
      <c r="CG138" s="809">
        <v>0</v>
      </c>
      <c r="CH138" s="810">
        <v>0</v>
      </c>
      <c r="CI138" s="809">
        <v>0</v>
      </c>
      <c r="CJ138" s="810">
        <v>0</v>
      </c>
      <c r="CK138" s="809">
        <v>0</v>
      </c>
      <c r="CL138" s="810">
        <v>0</v>
      </c>
      <c r="CM138" s="811">
        <v>0</v>
      </c>
      <c r="CN138" s="692"/>
      <c r="CO138" s="1084"/>
      <c r="CP138" s="692"/>
      <c r="CQ138" s="808">
        <v>0</v>
      </c>
      <c r="CR138" s="840">
        <v>0</v>
      </c>
      <c r="CS138" s="810">
        <v>0</v>
      </c>
      <c r="CT138" s="809">
        <v>0</v>
      </c>
      <c r="CU138" s="810">
        <v>0</v>
      </c>
      <c r="CV138" s="809">
        <v>0</v>
      </c>
      <c r="CW138" s="810">
        <v>0</v>
      </c>
      <c r="CX138" s="809">
        <v>0</v>
      </c>
      <c r="CY138" s="810">
        <v>0</v>
      </c>
      <c r="CZ138" s="809">
        <v>0</v>
      </c>
      <c r="DA138" s="810">
        <v>0</v>
      </c>
      <c r="DB138" s="809">
        <v>0</v>
      </c>
      <c r="DC138" s="810">
        <v>0</v>
      </c>
      <c r="DD138" s="809">
        <v>0</v>
      </c>
      <c r="DE138" s="810">
        <v>0</v>
      </c>
      <c r="DF138" s="809">
        <v>0</v>
      </c>
      <c r="DG138" s="810">
        <v>0</v>
      </c>
      <c r="DH138" s="809">
        <v>0</v>
      </c>
      <c r="DI138" s="810">
        <v>0</v>
      </c>
      <c r="DJ138" s="809">
        <v>0</v>
      </c>
      <c r="DK138" s="810">
        <v>0</v>
      </c>
      <c r="DL138" s="809">
        <v>0</v>
      </c>
      <c r="DM138" s="810">
        <v>0</v>
      </c>
      <c r="DN138" s="809">
        <v>0</v>
      </c>
      <c r="DO138" s="810">
        <v>0</v>
      </c>
      <c r="DP138" s="811">
        <v>0</v>
      </c>
      <c r="DQ138" s="692"/>
      <c r="DR138" s="1086"/>
      <c r="DS138" s="692"/>
      <c r="DT138" s="1088"/>
    </row>
    <row r="139" spans="2:124" outlineLevel="1">
      <c r="B139" s="716">
        <v>129</v>
      </c>
      <c r="C139" s="717" t="s">
        <v>97</v>
      </c>
      <c r="D139" s="718" t="s">
        <v>805</v>
      </c>
      <c r="F139" s="719">
        <v>0</v>
      </c>
      <c r="G139" s="837">
        <v>0</v>
      </c>
      <c r="H139" s="721">
        <v>0</v>
      </c>
      <c r="I139" s="720">
        <v>0</v>
      </c>
      <c r="J139" s="721">
        <v>0</v>
      </c>
      <c r="K139" s="720">
        <v>0</v>
      </c>
      <c r="L139" s="721">
        <v>0</v>
      </c>
      <c r="M139" s="720">
        <v>0</v>
      </c>
      <c r="N139" s="721">
        <v>0</v>
      </c>
      <c r="O139" s="720">
        <v>0</v>
      </c>
      <c r="P139" s="721">
        <v>0</v>
      </c>
      <c r="Q139" s="720">
        <v>0</v>
      </c>
      <c r="R139" s="721">
        <v>0</v>
      </c>
      <c r="S139" s="720">
        <v>0</v>
      </c>
      <c r="T139" s="721">
        <v>0</v>
      </c>
      <c r="U139" s="720">
        <v>0</v>
      </c>
      <c r="V139" s="721">
        <v>0</v>
      </c>
      <c r="W139" s="720">
        <v>0</v>
      </c>
      <c r="X139" s="721">
        <v>0</v>
      </c>
      <c r="Y139" s="720">
        <v>0</v>
      </c>
      <c r="Z139" s="721">
        <v>0</v>
      </c>
      <c r="AA139" s="720">
        <v>0</v>
      </c>
      <c r="AB139" s="721">
        <v>0</v>
      </c>
      <c r="AC139" s="720">
        <v>0</v>
      </c>
      <c r="AD139" s="721">
        <v>0</v>
      </c>
      <c r="AE139" s="722">
        <v>0</v>
      </c>
      <c r="AF139" s="692"/>
      <c r="AG139" s="1094"/>
      <c r="AH139" s="692"/>
      <c r="AI139" s="719">
        <v>0</v>
      </c>
      <c r="AJ139" s="837">
        <v>0</v>
      </c>
      <c r="AK139" s="721">
        <v>0</v>
      </c>
      <c r="AL139" s="720">
        <v>0</v>
      </c>
      <c r="AM139" s="721">
        <v>0</v>
      </c>
      <c r="AN139" s="720">
        <v>0</v>
      </c>
      <c r="AO139" s="721">
        <v>0</v>
      </c>
      <c r="AP139" s="720">
        <v>0</v>
      </c>
      <c r="AQ139" s="721">
        <v>0</v>
      </c>
      <c r="AR139" s="720">
        <v>0</v>
      </c>
      <c r="AS139" s="721">
        <v>0</v>
      </c>
      <c r="AT139" s="720">
        <v>0</v>
      </c>
      <c r="AU139" s="721">
        <v>0</v>
      </c>
      <c r="AV139" s="720">
        <v>0</v>
      </c>
      <c r="AW139" s="721">
        <v>0</v>
      </c>
      <c r="AX139" s="720">
        <v>0</v>
      </c>
      <c r="AY139" s="721">
        <v>0</v>
      </c>
      <c r="AZ139" s="720">
        <v>0</v>
      </c>
      <c r="BA139" s="721">
        <v>0</v>
      </c>
      <c r="BB139" s="720">
        <v>0</v>
      </c>
      <c r="BC139" s="721">
        <v>0</v>
      </c>
      <c r="BD139" s="720">
        <v>0</v>
      </c>
      <c r="BE139" s="721">
        <v>0</v>
      </c>
      <c r="BF139" s="720">
        <v>0</v>
      </c>
      <c r="BG139" s="721">
        <v>0</v>
      </c>
      <c r="BH139" s="722">
        <v>0</v>
      </c>
      <c r="BI139" s="692"/>
      <c r="BJ139" s="1096"/>
      <c r="BK139" s="692"/>
      <c r="BL139" s="1082"/>
      <c r="BM139" s="692"/>
      <c r="BN139" s="719">
        <v>0</v>
      </c>
      <c r="BO139" s="837">
        <v>0</v>
      </c>
      <c r="BP139" s="721">
        <v>0</v>
      </c>
      <c r="BQ139" s="720">
        <v>0</v>
      </c>
      <c r="BR139" s="721">
        <v>0</v>
      </c>
      <c r="BS139" s="720">
        <v>0</v>
      </c>
      <c r="BT139" s="721">
        <v>0</v>
      </c>
      <c r="BU139" s="720">
        <v>0</v>
      </c>
      <c r="BV139" s="721">
        <v>0</v>
      </c>
      <c r="BW139" s="720">
        <v>0</v>
      </c>
      <c r="BX139" s="721">
        <v>0</v>
      </c>
      <c r="BY139" s="720">
        <v>0</v>
      </c>
      <c r="BZ139" s="721">
        <v>0</v>
      </c>
      <c r="CA139" s="720">
        <v>0</v>
      </c>
      <c r="CB139" s="721">
        <v>0</v>
      </c>
      <c r="CC139" s="720">
        <v>0</v>
      </c>
      <c r="CD139" s="721">
        <v>0</v>
      </c>
      <c r="CE139" s="720">
        <v>0</v>
      </c>
      <c r="CF139" s="721">
        <v>0</v>
      </c>
      <c r="CG139" s="720">
        <v>0</v>
      </c>
      <c r="CH139" s="721">
        <v>0</v>
      </c>
      <c r="CI139" s="720">
        <v>0</v>
      </c>
      <c r="CJ139" s="721">
        <v>0</v>
      </c>
      <c r="CK139" s="720">
        <v>0</v>
      </c>
      <c r="CL139" s="721">
        <v>0</v>
      </c>
      <c r="CM139" s="722">
        <v>0</v>
      </c>
      <c r="CN139" s="692"/>
      <c r="CO139" s="1084"/>
      <c r="CP139" s="692"/>
      <c r="CQ139" s="719">
        <v>0</v>
      </c>
      <c r="CR139" s="837">
        <v>0</v>
      </c>
      <c r="CS139" s="721">
        <v>0</v>
      </c>
      <c r="CT139" s="720">
        <v>0</v>
      </c>
      <c r="CU139" s="721">
        <v>0</v>
      </c>
      <c r="CV139" s="720">
        <v>0</v>
      </c>
      <c r="CW139" s="721">
        <v>0</v>
      </c>
      <c r="CX139" s="720">
        <v>0</v>
      </c>
      <c r="CY139" s="721">
        <v>0</v>
      </c>
      <c r="CZ139" s="720">
        <v>0</v>
      </c>
      <c r="DA139" s="721">
        <v>0</v>
      </c>
      <c r="DB139" s="720">
        <v>0</v>
      </c>
      <c r="DC139" s="721">
        <v>0</v>
      </c>
      <c r="DD139" s="720">
        <v>0</v>
      </c>
      <c r="DE139" s="721">
        <v>0</v>
      </c>
      <c r="DF139" s="720">
        <v>0</v>
      </c>
      <c r="DG139" s="721">
        <v>0</v>
      </c>
      <c r="DH139" s="720">
        <v>0</v>
      </c>
      <c r="DI139" s="721">
        <v>0</v>
      </c>
      <c r="DJ139" s="720">
        <v>0</v>
      </c>
      <c r="DK139" s="721">
        <v>0</v>
      </c>
      <c r="DL139" s="720">
        <v>0</v>
      </c>
      <c r="DM139" s="721">
        <v>0</v>
      </c>
      <c r="DN139" s="720">
        <v>0</v>
      </c>
      <c r="DO139" s="721">
        <v>0</v>
      </c>
      <c r="DP139" s="722">
        <v>0</v>
      </c>
      <c r="DQ139" s="692"/>
      <c r="DR139" s="1086"/>
      <c r="DS139" s="692"/>
      <c r="DT139" s="1088"/>
    </row>
    <row r="140" spans="2:124" outlineLevel="1">
      <c r="B140" s="723">
        <v>130</v>
      </c>
      <c r="C140" s="724" t="s">
        <v>95</v>
      </c>
      <c r="D140" s="725" t="s">
        <v>805</v>
      </c>
      <c r="F140" s="726">
        <v>1897</v>
      </c>
      <c r="G140" s="838">
        <v>1861</v>
      </c>
      <c r="H140" s="728">
        <v>1861</v>
      </c>
      <c r="I140" s="727">
        <v>1861</v>
      </c>
      <c r="J140" s="728">
        <v>1861</v>
      </c>
      <c r="K140" s="727">
        <v>1861</v>
      </c>
      <c r="L140" s="728">
        <v>1861</v>
      </c>
      <c r="M140" s="727">
        <v>1851</v>
      </c>
      <c r="N140" s="728">
        <v>1851</v>
      </c>
      <c r="O140" s="727">
        <v>1851</v>
      </c>
      <c r="P140" s="728">
        <v>1875</v>
      </c>
      <c r="Q140" s="727">
        <v>1875</v>
      </c>
      <c r="R140" s="728">
        <v>1875</v>
      </c>
      <c r="S140" s="727">
        <v>1852</v>
      </c>
      <c r="T140" s="728">
        <v>1852</v>
      </c>
      <c r="U140" s="727">
        <v>1851</v>
      </c>
      <c r="V140" s="728">
        <v>0</v>
      </c>
      <c r="W140" s="727">
        <v>0</v>
      </c>
      <c r="X140" s="728">
        <v>0</v>
      </c>
      <c r="Y140" s="727">
        <v>0</v>
      </c>
      <c r="Z140" s="728">
        <v>0</v>
      </c>
      <c r="AA140" s="727">
        <v>0</v>
      </c>
      <c r="AB140" s="728">
        <v>0</v>
      </c>
      <c r="AC140" s="727">
        <v>0</v>
      </c>
      <c r="AD140" s="728">
        <v>0</v>
      </c>
      <c r="AE140" s="729">
        <v>0</v>
      </c>
      <c r="AF140" s="692"/>
      <c r="AG140" s="1094"/>
      <c r="AH140" s="692"/>
      <c r="AI140" s="726">
        <v>0</v>
      </c>
      <c r="AJ140" s="838">
        <v>0</v>
      </c>
      <c r="AK140" s="728">
        <v>0</v>
      </c>
      <c r="AL140" s="727">
        <v>0</v>
      </c>
      <c r="AM140" s="728">
        <v>0</v>
      </c>
      <c r="AN140" s="727">
        <v>0</v>
      </c>
      <c r="AO140" s="728">
        <v>0</v>
      </c>
      <c r="AP140" s="727">
        <v>0</v>
      </c>
      <c r="AQ140" s="728">
        <v>0</v>
      </c>
      <c r="AR140" s="727">
        <v>0</v>
      </c>
      <c r="AS140" s="728">
        <v>0</v>
      </c>
      <c r="AT140" s="727">
        <v>0</v>
      </c>
      <c r="AU140" s="728">
        <v>0</v>
      </c>
      <c r="AV140" s="727">
        <v>0</v>
      </c>
      <c r="AW140" s="728">
        <v>0</v>
      </c>
      <c r="AX140" s="727">
        <v>0</v>
      </c>
      <c r="AY140" s="728">
        <v>0</v>
      </c>
      <c r="AZ140" s="727">
        <v>0</v>
      </c>
      <c r="BA140" s="728">
        <v>0</v>
      </c>
      <c r="BB140" s="727">
        <v>0</v>
      </c>
      <c r="BC140" s="728">
        <v>0</v>
      </c>
      <c r="BD140" s="727">
        <v>0</v>
      </c>
      <c r="BE140" s="728">
        <v>0</v>
      </c>
      <c r="BF140" s="727">
        <v>0</v>
      </c>
      <c r="BG140" s="728">
        <v>0</v>
      </c>
      <c r="BH140" s="729">
        <v>0</v>
      </c>
      <c r="BI140" s="692"/>
      <c r="BJ140" s="1096"/>
      <c r="BK140" s="692"/>
      <c r="BL140" s="1082"/>
      <c r="BM140" s="692"/>
      <c r="BN140" s="726">
        <v>3141</v>
      </c>
      <c r="BO140" s="838">
        <v>3081</v>
      </c>
      <c r="BP140" s="728">
        <v>3081</v>
      </c>
      <c r="BQ140" s="727">
        <v>3081</v>
      </c>
      <c r="BR140" s="728">
        <v>3081</v>
      </c>
      <c r="BS140" s="727">
        <v>3081</v>
      </c>
      <c r="BT140" s="728">
        <v>3081</v>
      </c>
      <c r="BU140" s="727">
        <v>3064</v>
      </c>
      <c r="BV140" s="728">
        <v>3064</v>
      </c>
      <c r="BW140" s="727">
        <v>3064</v>
      </c>
      <c r="BX140" s="728">
        <v>3103</v>
      </c>
      <c r="BY140" s="727">
        <v>3103</v>
      </c>
      <c r="BZ140" s="728">
        <v>3103</v>
      </c>
      <c r="CA140" s="727">
        <v>3066</v>
      </c>
      <c r="CB140" s="728">
        <v>3066</v>
      </c>
      <c r="CC140" s="727">
        <v>3064</v>
      </c>
      <c r="CD140" s="728">
        <v>0</v>
      </c>
      <c r="CE140" s="727">
        <v>0</v>
      </c>
      <c r="CF140" s="728">
        <v>0</v>
      </c>
      <c r="CG140" s="727">
        <v>0</v>
      </c>
      <c r="CH140" s="728">
        <v>0</v>
      </c>
      <c r="CI140" s="727">
        <v>0</v>
      </c>
      <c r="CJ140" s="728">
        <v>0</v>
      </c>
      <c r="CK140" s="727">
        <v>0</v>
      </c>
      <c r="CL140" s="728">
        <v>0</v>
      </c>
      <c r="CM140" s="729">
        <v>0</v>
      </c>
      <c r="CN140" s="692"/>
      <c r="CO140" s="1084"/>
      <c r="CP140" s="692"/>
      <c r="CQ140" s="726">
        <v>0</v>
      </c>
      <c r="CR140" s="838">
        <v>0</v>
      </c>
      <c r="CS140" s="728">
        <v>0</v>
      </c>
      <c r="CT140" s="727">
        <v>0</v>
      </c>
      <c r="CU140" s="728">
        <v>0</v>
      </c>
      <c r="CV140" s="727">
        <v>0</v>
      </c>
      <c r="CW140" s="728">
        <v>0</v>
      </c>
      <c r="CX140" s="727">
        <v>0</v>
      </c>
      <c r="CY140" s="728">
        <v>0</v>
      </c>
      <c r="CZ140" s="727">
        <v>0</v>
      </c>
      <c r="DA140" s="728">
        <v>0</v>
      </c>
      <c r="DB140" s="727">
        <v>0</v>
      </c>
      <c r="DC140" s="728">
        <v>0</v>
      </c>
      <c r="DD140" s="727">
        <v>0</v>
      </c>
      <c r="DE140" s="728">
        <v>0</v>
      </c>
      <c r="DF140" s="727">
        <v>0</v>
      </c>
      <c r="DG140" s="728">
        <v>0</v>
      </c>
      <c r="DH140" s="727">
        <v>0</v>
      </c>
      <c r="DI140" s="728">
        <v>0</v>
      </c>
      <c r="DJ140" s="727">
        <v>0</v>
      </c>
      <c r="DK140" s="728">
        <v>0</v>
      </c>
      <c r="DL140" s="727">
        <v>0</v>
      </c>
      <c r="DM140" s="728">
        <v>0</v>
      </c>
      <c r="DN140" s="727">
        <v>0</v>
      </c>
      <c r="DO140" s="728">
        <v>0</v>
      </c>
      <c r="DP140" s="729">
        <v>0</v>
      </c>
      <c r="DQ140" s="692"/>
      <c r="DR140" s="1086"/>
      <c r="DS140" s="692"/>
      <c r="DT140" s="1088"/>
    </row>
    <row r="141" spans="2:124" outlineLevel="1">
      <c r="B141" s="730">
        <v>131</v>
      </c>
      <c r="C141" s="731" t="s">
        <v>96</v>
      </c>
      <c r="D141" s="732" t="s">
        <v>805</v>
      </c>
      <c r="F141" s="737">
        <v>0</v>
      </c>
      <c r="G141" s="839">
        <v>0</v>
      </c>
      <c r="H141" s="739">
        <v>0</v>
      </c>
      <c r="I141" s="738">
        <v>0</v>
      </c>
      <c r="J141" s="739">
        <v>0</v>
      </c>
      <c r="K141" s="738">
        <v>0</v>
      </c>
      <c r="L141" s="739">
        <v>0</v>
      </c>
      <c r="M141" s="738">
        <v>0</v>
      </c>
      <c r="N141" s="739">
        <v>0</v>
      </c>
      <c r="O141" s="738">
        <v>0</v>
      </c>
      <c r="P141" s="739">
        <v>0</v>
      </c>
      <c r="Q141" s="738">
        <v>0</v>
      </c>
      <c r="R141" s="739">
        <v>0</v>
      </c>
      <c r="S141" s="738">
        <v>0</v>
      </c>
      <c r="T141" s="739">
        <v>0</v>
      </c>
      <c r="U141" s="738">
        <v>0</v>
      </c>
      <c r="V141" s="739">
        <v>0</v>
      </c>
      <c r="W141" s="738">
        <v>0</v>
      </c>
      <c r="X141" s="739">
        <v>0</v>
      </c>
      <c r="Y141" s="738">
        <v>0</v>
      </c>
      <c r="Z141" s="739">
        <v>0</v>
      </c>
      <c r="AA141" s="738">
        <v>0</v>
      </c>
      <c r="AB141" s="739">
        <v>0</v>
      </c>
      <c r="AC141" s="738">
        <v>0</v>
      </c>
      <c r="AD141" s="739">
        <v>0</v>
      </c>
      <c r="AE141" s="740">
        <v>0</v>
      </c>
      <c r="AF141" s="692"/>
      <c r="AG141" s="1094"/>
      <c r="AH141" s="692"/>
      <c r="AI141" s="737">
        <v>0</v>
      </c>
      <c r="AJ141" s="839">
        <v>0</v>
      </c>
      <c r="AK141" s="739">
        <v>0</v>
      </c>
      <c r="AL141" s="738">
        <v>0</v>
      </c>
      <c r="AM141" s="739">
        <v>0</v>
      </c>
      <c r="AN141" s="738">
        <v>0</v>
      </c>
      <c r="AO141" s="739">
        <v>0</v>
      </c>
      <c r="AP141" s="738">
        <v>0</v>
      </c>
      <c r="AQ141" s="739">
        <v>0</v>
      </c>
      <c r="AR141" s="738">
        <v>0</v>
      </c>
      <c r="AS141" s="739">
        <v>0</v>
      </c>
      <c r="AT141" s="738">
        <v>0</v>
      </c>
      <c r="AU141" s="739">
        <v>0</v>
      </c>
      <c r="AV141" s="738">
        <v>0</v>
      </c>
      <c r="AW141" s="739">
        <v>0</v>
      </c>
      <c r="AX141" s="738">
        <v>0</v>
      </c>
      <c r="AY141" s="739">
        <v>0</v>
      </c>
      <c r="AZ141" s="738">
        <v>0</v>
      </c>
      <c r="BA141" s="739">
        <v>0</v>
      </c>
      <c r="BB141" s="738">
        <v>0</v>
      </c>
      <c r="BC141" s="739">
        <v>0</v>
      </c>
      <c r="BD141" s="738">
        <v>0</v>
      </c>
      <c r="BE141" s="739">
        <v>0</v>
      </c>
      <c r="BF141" s="738">
        <v>0</v>
      </c>
      <c r="BG141" s="739">
        <v>0</v>
      </c>
      <c r="BH141" s="740">
        <v>0</v>
      </c>
      <c r="BI141" s="692"/>
      <c r="BJ141" s="1096"/>
      <c r="BK141" s="692"/>
      <c r="BL141" s="1082"/>
      <c r="BM141" s="692"/>
      <c r="BN141" s="737">
        <v>0</v>
      </c>
      <c r="BO141" s="839">
        <v>0</v>
      </c>
      <c r="BP141" s="739">
        <v>0</v>
      </c>
      <c r="BQ141" s="738">
        <v>0</v>
      </c>
      <c r="BR141" s="739">
        <v>0</v>
      </c>
      <c r="BS141" s="738">
        <v>0</v>
      </c>
      <c r="BT141" s="739">
        <v>0</v>
      </c>
      <c r="BU141" s="738">
        <v>0</v>
      </c>
      <c r="BV141" s="739">
        <v>0</v>
      </c>
      <c r="BW141" s="738">
        <v>0</v>
      </c>
      <c r="BX141" s="739">
        <v>0</v>
      </c>
      <c r="BY141" s="738">
        <v>0</v>
      </c>
      <c r="BZ141" s="739">
        <v>0</v>
      </c>
      <c r="CA141" s="738">
        <v>0</v>
      </c>
      <c r="CB141" s="739">
        <v>0</v>
      </c>
      <c r="CC141" s="738">
        <v>0</v>
      </c>
      <c r="CD141" s="739">
        <v>0</v>
      </c>
      <c r="CE141" s="738">
        <v>0</v>
      </c>
      <c r="CF141" s="739">
        <v>0</v>
      </c>
      <c r="CG141" s="738">
        <v>0</v>
      </c>
      <c r="CH141" s="739">
        <v>0</v>
      </c>
      <c r="CI141" s="738">
        <v>0</v>
      </c>
      <c r="CJ141" s="739">
        <v>0</v>
      </c>
      <c r="CK141" s="738">
        <v>0</v>
      </c>
      <c r="CL141" s="739">
        <v>0</v>
      </c>
      <c r="CM141" s="740">
        <v>0</v>
      </c>
      <c r="CN141" s="692"/>
      <c r="CO141" s="1084"/>
      <c r="CP141" s="692"/>
      <c r="CQ141" s="737">
        <v>0</v>
      </c>
      <c r="CR141" s="839">
        <v>0</v>
      </c>
      <c r="CS141" s="739">
        <v>0</v>
      </c>
      <c r="CT141" s="738">
        <v>0</v>
      </c>
      <c r="CU141" s="739">
        <v>0</v>
      </c>
      <c r="CV141" s="738">
        <v>0</v>
      </c>
      <c r="CW141" s="739">
        <v>0</v>
      </c>
      <c r="CX141" s="738">
        <v>0</v>
      </c>
      <c r="CY141" s="739">
        <v>0</v>
      </c>
      <c r="CZ141" s="738">
        <v>0</v>
      </c>
      <c r="DA141" s="739">
        <v>0</v>
      </c>
      <c r="DB141" s="738">
        <v>0</v>
      </c>
      <c r="DC141" s="739">
        <v>0</v>
      </c>
      <c r="DD141" s="738">
        <v>0</v>
      </c>
      <c r="DE141" s="739">
        <v>0</v>
      </c>
      <c r="DF141" s="738">
        <v>0</v>
      </c>
      <c r="DG141" s="739">
        <v>0</v>
      </c>
      <c r="DH141" s="738">
        <v>0</v>
      </c>
      <c r="DI141" s="739">
        <v>0</v>
      </c>
      <c r="DJ141" s="738">
        <v>0</v>
      </c>
      <c r="DK141" s="739">
        <v>0</v>
      </c>
      <c r="DL141" s="738">
        <v>0</v>
      </c>
      <c r="DM141" s="739">
        <v>0</v>
      </c>
      <c r="DN141" s="738">
        <v>0</v>
      </c>
      <c r="DO141" s="739">
        <v>0</v>
      </c>
      <c r="DP141" s="740">
        <v>0</v>
      </c>
      <c r="DQ141" s="692"/>
      <c r="DR141" s="1086"/>
      <c r="DS141" s="692"/>
      <c r="DT141" s="1088"/>
    </row>
    <row r="142" spans="2:124" outlineLevel="1">
      <c r="B142" s="723">
        <v>132</v>
      </c>
      <c r="C142" s="724" t="s">
        <v>669</v>
      </c>
      <c r="D142" s="725" t="s">
        <v>805</v>
      </c>
      <c r="F142" s="726">
        <v>61261</v>
      </c>
      <c r="G142" s="838">
        <v>61261</v>
      </c>
      <c r="H142" s="728">
        <v>61261</v>
      </c>
      <c r="I142" s="727">
        <v>61261</v>
      </c>
      <c r="J142" s="728">
        <v>61261</v>
      </c>
      <c r="K142" s="727">
        <v>61261</v>
      </c>
      <c r="L142" s="728">
        <v>61261</v>
      </c>
      <c r="M142" s="727">
        <v>61261</v>
      </c>
      <c r="N142" s="728">
        <v>61261</v>
      </c>
      <c r="O142" s="727">
        <v>61261</v>
      </c>
      <c r="P142" s="728">
        <v>61261</v>
      </c>
      <c r="Q142" s="727">
        <v>61261</v>
      </c>
      <c r="R142" s="728">
        <v>61261</v>
      </c>
      <c r="S142" s="727">
        <v>61261</v>
      </c>
      <c r="T142" s="728">
        <v>61261</v>
      </c>
      <c r="U142" s="727">
        <v>61261</v>
      </c>
      <c r="V142" s="728">
        <v>61261</v>
      </c>
      <c r="W142" s="727">
        <v>61261</v>
      </c>
      <c r="X142" s="728">
        <v>58556</v>
      </c>
      <c r="Y142" s="727">
        <v>0</v>
      </c>
      <c r="Z142" s="728">
        <v>0</v>
      </c>
      <c r="AA142" s="727">
        <v>0</v>
      </c>
      <c r="AB142" s="728">
        <v>0</v>
      </c>
      <c r="AC142" s="727">
        <v>0</v>
      </c>
      <c r="AD142" s="728">
        <v>0</v>
      </c>
      <c r="AE142" s="729">
        <v>0</v>
      </c>
      <c r="AF142" s="692"/>
      <c r="AG142" s="1094"/>
      <c r="AH142" s="692"/>
      <c r="AI142" s="726">
        <v>32</v>
      </c>
      <c r="AJ142" s="838">
        <v>32</v>
      </c>
      <c r="AK142" s="728">
        <v>32</v>
      </c>
      <c r="AL142" s="727">
        <v>32</v>
      </c>
      <c r="AM142" s="728">
        <v>32</v>
      </c>
      <c r="AN142" s="727">
        <v>32</v>
      </c>
      <c r="AO142" s="728">
        <v>32</v>
      </c>
      <c r="AP142" s="727">
        <v>32</v>
      </c>
      <c r="AQ142" s="728">
        <v>32</v>
      </c>
      <c r="AR142" s="727">
        <v>32</v>
      </c>
      <c r="AS142" s="728">
        <v>32</v>
      </c>
      <c r="AT142" s="727">
        <v>32</v>
      </c>
      <c r="AU142" s="728">
        <v>32</v>
      </c>
      <c r="AV142" s="727">
        <v>32</v>
      </c>
      <c r="AW142" s="728">
        <v>32</v>
      </c>
      <c r="AX142" s="727">
        <v>32</v>
      </c>
      <c r="AY142" s="728">
        <v>32</v>
      </c>
      <c r="AZ142" s="727">
        <v>32</v>
      </c>
      <c r="BA142" s="728">
        <v>29</v>
      </c>
      <c r="BB142" s="727">
        <v>0</v>
      </c>
      <c r="BC142" s="728">
        <v>0</v>
      </c>
      <c r="BD142" s="727">
        <v>0</v>
      </c>
      <c r="BE142" s="728">
        <v>0</v>
      </c>
      <c r="BF142" s="727">
        <v>0</v>
      </c>
      <c r="BG142" s="728">
        <v>0</v>
      </c>
      <c r="BH142" s="729">
        <v>0</v>
      </c>
      <c r="BI142" s="692"/>
      <c r="BJ142" s="1096"/>
      <c r="BK142" s="692"/>
      <c r="BL142" s="1082"/>
      <c r="BM142" s="692"/>
      <c r="BN142" s="726">
        <v>37584</v>
      </c>
      <c r="BO142" s="838">
        <v>37584</v>
      </c>
      <c r="BP142" s="728">
        <v>37584</v>
      </c>
      <c r="BQ142" s="727">
        <v>37584</v>
      </c>
      <c r="BR142" s="728">
        <v>37584</v>
      </c>
      <c r="BS142" s="727">
        <v>37584</v>
      </c>
      <c r="BT142" s="728">
        <v>37584</v>
      </c>
      <c r="BU142" s="727">
        <v>37584</v>
      </c>
      <c r="BV142" s="728">
        <v>37584</v>
      </c>
      <c r="BW142" s="727">
        <v>37584</v>
      </c>
      <c r="BX142" s="728">
        <v>37584</v>
      </c>
      <c r="BY142" s="727">
        <v>37584</v>
      </c>
      <c r="BZ142" s="728">
        <v>37584</v>
      </c>
      <c r="CA142" s="727">
        <v>37584</v>
      </c>
      <c r="CB142" s="728">
        <v>37584</v>
      </c>
      <c r="CC142" s="727">
        <v>37584</v>
      </c>
      <c r="CD142" s="728">
        <v>37584</v>
      </c>
      <c r="CE142" s="727">
        <v>37584</v>
      </c>
      <c r="CF142" s="728">
        <v>35925</v>
      </c>
      <c r="CG142" s="727">
        <v>0</v>
      </c>
      <c r="CH142" s="728">
        <v>0</v>
      </c>
      <c r="CI142" s="727">
        <v>0</v>
      </c>
      <c r="CJ142" s="728">
        <v>0</v>
      </c>
      <c r="CK142" s="727">
        <v>0</v>
      </c>
      <c r="CL142" s="728">
        <v>0</v>
      </c>
      <c r="CM142" s="729">
        <v>0</v>
      </c>
      <c r="CN142" s="692"/>
      <c r="CO142" s="1084"/>
      <c r="CP142" s="692"/>
      <c r="CQ142" s="726">
        <v>20</v>
      </c>
      <c r="CR142" s="838">
        <v>20</v>
      </c>
      <c r="CS142" s="728">
        <v>20</v>
      </c>
      <c r="CT142" s="727">
        <v>20</v>
      </c>
      <c r="CU142" s="728">
        <v>20</v>
      </c>
      <c r="CV142" s="727">
        <v>20</v>
      </c>
      <c r="CW142" s="728">
        <v>20</v>
      </c>
      <c r="CX142" s="727">
        <v>20</v>
      </c>
      <c r="CY142" s="728">
        <v>20</v>
      </c>
      <c r="CZ142" s="727">
        <v>20</v>
      </c>
      <c r="DA142" s="728">
        <v>20</v>
      </c>
      <c r="DB142" s="727">
        <v>20</v>
      </c>
      <c r="DC142" s="728">
        <v>20</v>
      </c>
      <c r="DD142" s="727">
        <v>20</v>
      </c>
      <c r="DE142" s="728">
        <v>20</v>
      </c>
      <c r="DF142" s="727">
        <v>20</v>
      </c>
      <c r="DG142" s="728">
        <v>20</v>
      </c>
      <c r="DH142" s="727">
        <v>20</v>
      </c>
      <c r="DI142" s="728">
        <v>18</v>
      </c>
      <c r="DJ142" s="727">
        <v>0</v>
      </c>
      <c r="DK142" s="728">
        <v>0</v>
      </c>
      <c r="DL142" s="727">
        <v>0</v>
      </c>
      <c r="DM142" s="728">
        <v>0</v>
      </c>
      <c r="DN142" s="727">
        <v>0</v>
      </c>
      <c r="DO142" s="728">
        <v>0</v>
      </c>
      <c r="DP142" s="729">
        <v>0</v>
      </c>
      <c r="DQ142" s="692"/>
      <c r="DR142" s="1086"/>
      <c r="DS142" s="692"/>
      <c r="DT142" s="1088"/>
    </row>
    <row r="143" spans="2:124" outlineLevel="1">
      <c r="B143" s="787">
        <v>133</v>
      </c>
      <c r="C143" s="812" t="s">
        <v>99</v>
      </c>
      <c r="D143" s="789" t="s">
        <v>805</v>
      </c>
      <c r="F143" s="813">
        <v>1622799</v>
      </c>
      <c r="G143" s="853">
        <v>1622799</v>
      </c>
      <c r="H143" s="815">
        <v>1622799</v>
      </c>
      <c r="I143" s="814">
        <v>1622799</v>
      </c>
      <c r="J143" s="815">
        <v>1622799</v>
      </c>
      <c r="K143" s="814">
        <v>1622799</v>
      </c>
      <c r="L143" s="815">
        <v>1622799</v>
      </c>
      <c r="M143" s="814">
        <v>1622799</v>
      </c>
      <c r="N143" s="815">
        <v>1622799</v>
      </c>
      <c r="O143" s="814">
        <v>1622799</v>
      </c>
      <c r="P143" s="815">
        <v>1622799</v>
      </c>
      <c r="Q143" s="814">
        <v>1622799</v>
      </c>
      <c r="R143" s="815">
        <v>1622799</v>
      </c>
      <c r="S143" s="814">
        <v>1622799</v>
      </c>
      <c r="T143" s="815">
        <v>1622799</v>
      </c>
      <c r="U143" s="814">
        <v>1622799</v>
      </c>
      <c r="V143" s="815">
        <v>415892</v>
      </c>
      <c r="W143" s="814">
        <v>415892</v>
      </c>
      <c r="X143" s="815">
        <v>415892</v>
      </c>
      <c r="Y143" s="814">
        <v>415892</v>
      </c>
      <c r="Z143" s="815">
        <v>392500</v>
      </c>
      <c r="AA143" s="814">
        <v>392500</v>
      </c>
      <c r="AB143" s="815">
        <v>392500</v>
      </c>
      <c r="AC143" s="814">
        <v>0</v>
      </c>
      <c r="AD143" s="815">
        <v>0</v>
      </c>
      <c r="AE143" s="816">
        <v>0</v>
      </c>
      <c r="AF143" s="692"/>
      <c r="AG143" s="1094"/>
      <c r="AH143" s="692"/>
      <c r="AI143" s="813">
        <v>85</v>
      </c>
      <c r="AJ143" s="853">
        <v>85</v>
      </c>
      <c r="AK143" s="815">
        <v>85</v>
      </c>
      <c r="AL143" s="814">
        <v>85</v>
      </c>
      <c r="AM143" s="815">
        <v>85</v>
      </c>
      <c r="AN143" s="814">
        <v>85</v>
      </c>
      <c r="AO143" s="815">
        <v>85</v>
      </c>
      <c r="AP143" s="814">
        <v>85</v>
      </c>
      <c r="AQ143" s="815">
        <v>85</v>
      </c>
      <c r="AR143" s="814">
        <v>85</v>
      </c>
      <c r="AS143" s="815">
        <v>85</v>
      </c>
      <c r="AT143" s="814">
        <v>85</v>
      </c>
      <c r="AU143" s="815">
        <v>85</v>
      </c>
      <c r="AV143" s="814">
        <v>85</v>
      </c>
      <c r="AW143" s="815">
        <v>85</v>
      </c>
      <c r="AX143" s="814">
        <v>85</v>
      </c>
      <c r="AY143" s="815">
        <v>20</v>
      </c>
      <c r="AZ143" s="814">
        <v>20</v>
      </c>
      <c r="BA143" s="815">
        <v>20</v>
      </c>
      <c r="BB143" s="814">
        <v>20</v>
      </c>
      <c r="BC143" s="815">
        <v>19</v>
      </c>
      <c r="BD143" s="814">
        <v>19</v>
      </c>
      <c r="BE143" s="815">
        <v>19</v>
      </c>
      <c r="BF143" s="814">
        <v>0</v>
      </c>
      <c r="BG143" s="815">
        <v>0</v>
      </c>
      <c r="BH143" s="816">
        <v>0</v>
      </c>
      <c r="BI143" s="692"/>
      <c r="BJ143" s="1096"/>
      <c r="BK143" s="692"/>
      <c r="BL143" s="1082"/>
      <c r="BM143" s="692"/>
      <c r="BN143" s="813">
        <v>807475</v>
      </c>
      <c r="BO143" s="853">
        <v>807475</v>
      </c>
      <c r="BP143" s="815">
        <v>807475</v>
      </c>
      <c r="BQ143" s="814">
        <v>807475</v>
      </c>
      <c r="BR143" s="815">
        <v>807475</v>
      </c>
      <c r="BS143" s="814">
        <v>807475</v>
      </c>
      <c r="BT143" s="815">
        <v>807475</v>
      </c>
      <c r="BU143" s="814">
        <v>807475</v>
      </c>
      <c r="BV143" s="815">
        <v>807475</v>
      </c>
      <c r="BW143" s="814">
        <v>807475</v>
      </c>
      <c r="BX143" s="815">
        <v>807475</v>
      </c>
      <c r="BY143" s="814">
        <v>807475</v>
      </c>
      <c r="BZ143" s="815">
        <v>807475</v>
      </c>
      <c r="CA143" s="814">
        <v>807475</v>
      </c>
      <c r="CB143" s="815">
        <v>807475</v>
      </c>
      <c r="CC143" s="814">
        <v>807475</v>
      </c>
      <c r="CD143" s="815">
        <v>204021</v>
      </c>
      <c r="CE143" s="814">
        <v>204021</v>
      </c>
      <c r="CF143" s="815">
        <v>204021</v>
      </c>
      <c r="CG143" s="814">
        <v>204021</v>
      </c>
      <c r="CH143" s="815">
        <v>192325</v>
      </c>
      <c r="CI143" s="814">
        <v>192325</v>
      </c>
      <c r="CJ143" s="815">
        <v>192325</v>
      </c>
      <c r="CK143" s="814">
        <v>0</v>
      </c>
      <c r="CL143" s="815">
        <v>0</v>
      </c>
      <c r="CM143" s="816">
        <v>0</v>
      </c>
      <c r="CN143" s="692"/>
      <c r="CO143" s="1084"/>
      <c r="CP143" s="692"/>
      <c r="CQ143" s="813">
        <v>42</v>
      </c>
      <c r="CR143" s="853">
        <v>42</v>
      </c>
      <c r="CS143" s="815">
        <v>42</v>
      </c>
      <c r="CT143" s="814">
        <v>42</v>
      </c>
      <c r="CU143" s="815">
        <v>42</v>
      </c>
      <c r="CV143" s="814">
        <v>42</v>
      </c>
      <c r="CW143" s="815">
        <v>42</v>
      </c>
      <c r="CX143" s="814">
        <v>42</v>
      </c>
      <c r="CY143" s="815">
        <v>42</v>
      </c>
      <c r="CZ143" s="814">
        <v>42</v>
      </c>
      <c r="DA143" s="815">
        <v>42</v>
      </c>
      <c r="DB143" s="814">
        <v>42</v>
      </c>
      <c r="DC143" s="815">
        <v>42</v>
      </c>
      <c r="DD143" s="814">
        <v>42</v>
      </c>
      <c r="DE143" s="815">
        <v>42</v>
      </c>
      <c r="DF143" s="814">
        <v>42</v>
      </c>
      <c r="DG143" s="815">
        <v>10</v>
      </c>
      <c r="DH143" s="814">
        <v>10</v>
      </c>
      <c r="DI143" s="815">
        <v>10</v>
      </c>
      <c r="DJ143" s="814">
        <v>10</v>
      </c>
      <c r="DK143" s="815">
        <v>9</v>
      </c>
      <c r="DL143" s="814">
        <v>9</v>
      </c>
      <c r="DM143" s="815">
        <v>9</v>
      </c>
      <c r="DN143" s="814">
        <v>0</v>
      </c>
      <c r="DO143" s="815">
        <v>0</v>
      </c>
      <c r="DP143" s="816">
        <v>0</v>
      </c>
      <c r="DQ143" s="692"/>
      <c r="DR143" s="1086"/>
      <c r="DS143" s="692"/>
      <c r="DT143" s="1088"/>
    </row>
    <row r="144" spans="2:124" outlineLevel="1">
      <c r="B144" s="794">
        <v>134</v>
      </c>
      <c r="C144" s="817" t="s">
        <v>100</v>
      </c>
      <c r="D144" s="796" t="s">
        <v>805</v>
      </c>
      <c r="F144" s="818">
        <v>393285</v>
      </c>
      <c r="G144" s="859">
        <v>393285</v>
      </c>
      <c r="H144" s="820">
        <v>393285</v>
      </c>
      <c r="I144" s="819">
        <v>393285</v>
      </c>
      <c r="J144" s="820">
        <v>974061</v>
      </c>
      <c r="K144" s="819">
        <v>974061</v>
      </c>
      <c r="L144" s="820">
        <v>974061</v>
      </c>
      <c r="M144" s="819">
        <v>974061</v>
      </c>
      <c r="N144" s="820">
        <v>974061</v>
      </c>
      <c r="O144" s="819">
        <v>974061</v>
      </c>
      <c r="P144" s="820">
        <v>974061</v>
      </c>
      <c r="Q144" s="819">
        <v>974061</v>
      </c>
      <c r="R144" s="820">
        <v>974061</v>
      </c>
      <c r="S144" s="819">
        <v>681843</v>
      </c>
      <c r="T144" s="820">
        <v>0</v>
      </c>
      <c r="U144" s="819">
        <v>0</v>
      </c>
      <c r="V144" s="820">
        <v>0</v>
      </c>
      <c r="W144" s="819">
        <v>0</v>
      </c>
      <c r="X144" s="820">
        <v>0</v>
      </c>
      <c r="Y144" s="819">
        <v>0</v>
      </c>
      <c r="Z144" s="820">
        <v>0</v>
      </c>
      <c r="AA144" s="819">
        <v>0</v>
      </c>
      <c r="AB144" s="820">
        <v>0</v>
      </c>
      <c r="AC144" s="819">
        <v>0</v>
      </c>
      <c r="AD144" s="820">
        <v>0</v>
      </c>
      <c r="AE144" s="821">
        <v>0</v>
      </c>
      <c r="AF144" s="692"/>
      <c r="AG144" s="1094"/>
      <c r="AH144" s="692"/>
      <c r="AI144" s="818">
        <v>84</v>
      </c>
      <c r="AJ144" s="859">
        <v>84</v>
      </c>
      <c r="AK144" s="820">
        <v>84</v>
      </c>
      <c r="AL144" s="819">
        <v>84</v>
      </c>
      <c r="AM144" s="820">
        <v>208</v>
      </c>
      <c r="AN144" s="819">
        <v>208</v>
      </c>
      <c r="AO144" s="820">
        <v>208</v>
      </c>
      <c r="AP144" s="819">
        <v>208</v>
      </c>
      <c r="AQ144" s="820">
        <v>208</v>
      </c>
      <c r="AR144" s="819">
        <v>208</v>
      </c>
      <c r="AS144" s="820">
        <v>208</v>
      </c>
      <c r="AT144" s="819">
        <v>208</v>
      </c>
      <c r="AU144" s="820">
        <v>208</v>
      </c>
      <c r="AV144" s="819">
        <v>145</v>
      </c>
      <c r="AW144" s="820">
        <v>0</v>
      </c>
      <c r="AX144" s="819">
        <v>0</v>
      </c>
      <c r="AY144" s="820">
        <v>0</v>
      </c>
      <c r="AZ144" s="819">
        <v>0</v>
      </c>
      <c r="BA144" s="820">
        <v>0</v>
      </c>
      <c r="BB144" s="819">
        <v>0</v>
      </c>
      <c r="BC144" s="820">
        <v>0</v>
      </c>
      <c r="BD144" s="819">
        <v>0</v>
      </c>
      <c r="BE144" s="820">
        <v>0</v>
      </c>
      <c r="BF144" s="819">
        <v>0</v>
      </c>
      <c r="BG144" s="820">
        <v>0</v>
      </c>
      <c r="BH144" s="821">
        <v>0</v>
      </c>
      <c r="BI144" s="692"/>
      <c r="BJ144" s="1096"/>
      <c r="BK144" s="692"/>
      <c r="BL144" s="1082"/>
      <c r="BM144" s="692"/>
      <c r="BN144" s="818">
        <v>338247</v>
      </c>
      <c r="BO144" s="859">
        <v>338247</v>
      </c>
      <c r="BP144" s="820">
        <v>338247</v>
      </c>
      <c r="BQ144" s="819">
        <v>338247</v>
      </c>
      <c r="BR144" s="820">
        <v>837746</v>
      </c>
      <c r="BS144" s="819">
        <v>837746</v>
      </c>
      <c r="BT144" s="820">
        <v>837746</v>
      </c>
      <c r="BU144" s="819">
        <v>837746</v>
      </c>
      <c r="BV144" s="820">
        <v>837746</v>
      </c>
      <c r="BW144" s="819">
        <v>837746</v>
      </c>
      <c r="BX144" s="820">
        <v>837746</v>
      </c>
      <c r="BY144" s="819">
        <v>837746</v>
      </c>
      <c r="BZ144" s="820">
        <v>837746</v>
      </c>
      <c r="CA144" s="819">
        <v>586422</v>
      </c>
      <c r="CB144" s="820">
        <v>0</v>
      </c>
      <c r="CC144" s="819">
        <v>0</v>
      </c>
      <c r="CD144" s="820">
        <v>0</v>
      </c>
      <c r="CE144" s="819">
        <v>0</v>
      </c>
      <c r="CF144" s="820">
        <v>0</v>
      </c>
      <c r="CG144" s="819">
        <v>0</v>
      </c>
      <c r="CH144" s="820">
        <v>0</v>
      </c>
      <c r="CI144" s="819">
        <v>0</v>
      </c>
      <c r="CJ144" s="820">
        <v>0</v>
      </c>
      <c r="CK144" s="819">
        <v>0</v>
      </c>
      <c r="CL144" s="820">
        <v>0</v>
      </c>
      <c r="CM144" s="821">
        <v>0</v>
      </c>
      <c r="CN144" s="692"/>
      <c r="CO144" s="1084"/>
      <c r="CP144" s="692"/>
      <c r="CQ144" s="818">
        <v>72</v>
      </c>
      <c r="CR144" s="859">
        <v>72</v>
      </c>
      <c r="CS144" s="820">
        <v>72</v>
      </c>
      <c r="CT144" s="819">
        <v>72</v>
      </c>
      <c r="CU144" s="820">
        <v>188</v>
      </c>
      <c r="CV144" s="819">
        <v>188</v>
      </c>
      <c r="CW144" s="820">
        <v>188</v>
      </c>
      <c r="CX144" s="819">
        <v>188</v>
      </c>
      <c r="CY144" s="820">
        <v>188</v>
      </c>
      <c r="CZ144" s="819">
        <v>188</v>
      </c>
      <c r="DA144" s="820">
        <v>188</v>
      </c>
      <c r="DB144" s="819">
        <v>188</v>
      </c>
      <c r="DC144" s="820">
        <v>188</v>
      </c>
      <c r="DD144" s="819">
        <v>131</v>
      </c>
      <c r="DE144" s="820">
        <v>0</v>
      </c>
      <c r="DF144" s="819">
        <v>0</v>
      </c>
      <c r="DG144" s="820">
        <v>0</v>
      </c>
      <c r="DH144" s="819">
        <v>0</v>
      </c>
      <c r="DI144" s="820">
        <v>0</v>
      </c>
      <c r="DJ144" s="819">
        <v>0</v>
      </c>
      <c r="DK144" s="820">
        <v>0</v>
      </c>
      <c r="DL144" s="819">
        <v>0</v>
      </c>
      <c r="DM144" s="820">
        <v>0</v>
      </c>
      <c r="DN144" s="819">
        <v>0</v>
      </c>
      <c r="DO144" s="820">
        <v>0</v>
      </c>
      <c r="DP144" s="821">
        <v>0</v>
      </c>
      <c r="DQ144" s="692"/>
      <c r="DR144" s="1086"/>
      <c r="DS144" s="692"/>
      <c r="DT144" s="1088"/>
    </row>
    <row r="145" spans="2:124" outlineLevel="1">
      <c r="B145" s="730">
        <v>135</v>
      </c>
      <c r="C145" s="731" t="s">
        <v>101</v>
      </c>
      <c r="D145" s="732" t="s">
        <v>805</v>
      </c>
      <c r="F145" s="737">
        <v>942172</v>
      </c>
      <c r="G145" s="839">
        <v>942172</v>
      </c>
      <c r="H145" s="739">
        <v>942172</v>
      </c>
      <c r="I145" s="738">
        <v>903210</v>
      </c>
      <c r="J145" s="739">
        <v>903210</v>
      </c>
      <c r="K145" s="738">
        <v>903210</v>
      </c>
      <c r="L145" s="739">
        <v>866250</v>
      </c>
      <c r="M145" s="738">
        <v>866250</v>
      </c>
      <c r="N145" s="739">
        <v>866250</v>
      </c>
      <c r="O145" s="738">
        <v>709671</v>
      </c>
      <c r="P145" s="739">
        <v>556426</v>
      </c>
      <c r="Q145" s="738">
        <v>556426</v>
      </c>
      <c r="R145" s="739">
        <v>307416</v>
      </c>
      <c r="S145" s="738">
        <v>307416</v>
      </c>
      <c r="T145" s="739">
        <v>307416</v>
      </c>
      <c r="U145" s="738">
        <v>234067</v>
      </c>
      <c r="V145" s="739">
        <v>16160</v>
      </c>
      <c r="W145" s="738">
        <v>16160</v>
      </c>
      <c r="X145" s="739">
        <v>16160</v>
      </c>
      <c r="Y145" s="738">
        <v>16160</v>
      </c>
      <c r="Z145" s="739">
        <v>0</v>
      </c>
      <c r="AA145" s="738">
        <v>0</v>
      </c>
      <c r="AB145" s="739">
        <v>0</v>
      </c>
      <c r="AC145" s="738">
        <v>0</v>
      </c>
      <c r="AD145" s="739">
        <v>0</v>
      </c>
      <c r="AE145" s="740">
        <v>0</v>
      </c>
      <c r="AF145" s="692"/>
      <c r="AG145" s="1094"/>
      <c r="AH145" s="692"/>
      <c r="AI145" s="737">
        <v>202</v>
      </c>
      <c r="AJ145" s="839">
        <v>202</v>
      </c>
      <c r="AK145" s="739">
        <v>202</v>
      </c>
      <c r="AL145" s="738">
        <v>189</v>
      </c>
      <c r="AM145" s="739">
        <v>189</v>
      </c>
      <c r="AN145" s="738">
        <v>189</v>
      </c>
      <c r="AO145" s="739">
        <v>185</v>
      </c>
      <c r="AP145" s="738">
        <v>185</v>
      </c>
      <c r="AQ145" s="739">
        <v>185</v>
      </c>
      <c r="AR145" s="738">
        <v>164</v>
      </c>
      <c r="AS145" s="739">
        <v>145</v>
      </c>
      <c r="AT145" s="738">
        <v>145</v>
      </c>
      <c r="AU145" s="739">
        <v>104</v>
      </c>
      <c r="AV145" s="738">
        <v>104</v>
      </c>
      <c r="AW145" s="739">
        <v>104</v>
      </c>
      <c r="AX145" s="738">
        <v>79</v>
      </c>
      <c r="AY145" s="739">
        <v>5</v>
      </c>
      <c r="AZ145" s="738">
        <v>5</v>
      </c>
      <c r="BA145" s="739">
        <v>5</v>
      </c>
      <c r="BB145" s="738">
        <v>5</v>
      </c>
      <c r="BC145" s="739">
        <v>0</v>
      </c>
      <c r="BD145" s="738">
        <v>0</v>
      </c>
      <c r="BE145" s="739">
        <v>0</v>
      </c>
      <c r="BF145" s="738">
        <v>0</v>
      </c>
      <c r="BG145" s="739">
        <v>0</v>
      </c>
      <c r="BH145" s="740">
        <v>0</v>
      </c>
      <c r="BI145" s="692"/>
      <c r="BJ145" s="1096"/>
      <c r="BK145" s="692"/>
      <c r="BL145" s="1082"/>
      <c r="BM145" s="692"/>
      <c r="BN145" s="737">
        <v>679088</v>
      </c>
      <c r="BO145" s="839">
        <v>679088</v>
      </c>
      <c r="BP145" s="739">
        <v>679088</v>
      </c>
      <c r="BQ145" s="738">
        <v>650499</v>
      </c>
      <c r="BR145" s="739">
        <v>650499</v>
      </c>
      <c r="BS145" s="738">
        <v>650499</v>
      </c>
      <c r="BT145" s="739">
        <v>623767</v>
      </c>
      <c r="BU145" s="738">
        <v>623767</v>
      </c>
      <c r="BV145" s="739">
        <v>623767</v>
      </c>
      <c r="BW145" s="738">
        <v>510518</v>
      </c>
      <c r="BX145" s="739">
        <v>399681</v>
      </c>
      <c r="BY145" s="738">
        <v>399681</v>
      </c>
      <c r="BZ145" s="739">
        <v>204589</v>
      </c>
      <c r="CA145" s="738">
        <v>204589</v>
      </c>
      <c r="CB145" s="739">
        <v>204589</v>
      </c>
      <c r="CC145" s="738">
        <v>155734</v>
      </c>
      <c r="CD145" s="739">
        <v>11858</v>
      </c>
      <c r="CE145" s="738">
        <v>11858</v>
      </c>
      <c r="CF145" s="739">
        <v>11858</v>
      </c>
      <c r="CG145" s="738">
        <v>11858</v>
      </c>
      <c r="CH145" s="739">
        <v>0</v>
      </c>
      <c r="CI145" s="738">
        <v>0</v>
      </c>
      <c r="CJ145" s="739">
        <v>0</v>
      </c>
      <c r="CK145" s="738">
        <v>0</v>
      </c>
      <c r="CL145" s="739">
        <v>0</v>
      </c>
      <c r="CM145" s="740">
        <v>0</v>
      </c>
      <c r="CN145" s="692"/>
      <c r="CO145" s="1084"/>
      <c r="CP145" s="692"/>
      <c r="CQ145" s="737">
        <v>139</v>
      </c>
      <c r="CR145" s="839">
        <v>139</v>
      </c>
      <c r="CS145" s="739">
        <v>139</v>
      </c>
      <c r="CT145" s="738">
        <v>130</v>
      </c>
      <c r="CU145" s="739">
        <v>130</v>
      </c>
      <c r="CV145" s="738">
        <v>130</v>
      </c>
      <c r="CW145" s="739">
        <v>127</v>
      </c>
      <c r="CX145" s="738">
        <v>127</v>
      </c>
      <c r="CY145" s="739">
        <v>127</v>
      </c>
      <c r="CZ145" s="738">
        <v>113</v>
      </c>
      <c r="DA145" s="739">
        <v>100</v>
      </c>
      <c r="DB145" s="738">
        <v>100</v>
      </c>
      <c r="DC145" s="739">
        <v>67</v>
      </c>
      <c r="DD145" s="738">
        <v>67</v>
      </c>
      <c r="DE145" s="739">
        <v>67</v>
      </c>
      <c r="DF145" s="738">
        <v>51</v>
      </c>
      <c r="DG145" s="739">
        <v>4</v>
      </c>
      <c r="DH145" s="738">
        <v>4</v>
      </c>
      <c r="DI145" s="739">
        <v>4</v>
      </c>
      <c r="DJ145" s="738">
        <v>4</v>
      </c>
      <c r="DK145" s="739">
        <v>0</v>
      </c>
      <c r="DL145" s="738">
        <v>0</v>
      </c>
      <c r="DM145" s="739">
        <v>0</v>
      </c>
      <c r="DN145" s="738">
        <v>0</v>
      </c>
      <c r="DO145" s="739">
        <v>0</v>
      </c>
      <c r="DP145" s="740">
        <v>0</v>
      </c>
      <c r="DQ145" s="692"/>
      <c r="DR145" s="1086"/>
      <c r="DS145" s="692"/>
      <c r="DT145" s="1088"/>
    </row>
    <row r="146" spans="2:124" outlineLevel="1">
      <c r="B146" s="723">
        <v>136</v>
      </c>
      <c r="C146" s="724" t="s">
        <v>102</v>
      </c>
      <c r="D146" s="725" t="s">
        <v>805</v>
      </c>
      <c r="F146" s="726">
        <v>0</v>
      </c>
      <c r="G146" s="838">
        <v>0</v>
      </c>
      <c r="H146" s="728">
        <v>0</v>
      </c>
      <c r="I146" s="727">
        <v>0</v>
      </c>
      <c r="J146" s="728">
        <v>0</v>
      </c>
      <c r="K146" s="727">
        <v>0</v>
      </c>
      <c r="L146" s="728">
        <v>0</v>
      </c>
      <c r="M146" s="727">
        <v>0</v>
      </c>
      <c r="N146" s="728">
        <v>0</v>
      </c>
      <c r="O146" s="727">
        <v>0</v>
      </c>
      <c r="P146" s="728">
        <v>0</v>
      </c>
      <c r="Q146" s="727">
        <v>0</v>
      </c>
      <c r="R146" s="728">
        <v>0</v>
      </c>
      <c r="S146" s="727">
        <v>0</v>
      </c>
      <c r="T146" s="728">
        <v>0</v>
      </c>
      <c r="U146" s="727">
        <v>0</v>
      </c>
      <c r="V146" s="728">
        <v>0</v>
      </c>
      <c r="W146" s="727">
        <v>0</v>
      </c>
      <c r="X146" s="728">
        <v>0</v>
      </c>
      <c r="Y146" s="727">
        <v>0</v>
      </c>
      <c r="Z146" s="728">
        <v>0</v>
      </c>
      <c r="AA146" s="727">
        <v>0</v>
      </c>
      <c r="AB146" s="728">
        <v>0</v>
      </c>
      <c r="AC146" s="727">
        <v>0</v>
      </c>
      <c r="AD146" s="728">
        <v>0</v>
      </c>
      <c r="AE146" s="729">
        <v>0</v>
      </c>
      <c r="AF146" s="692"/>
      <c r="AG146" s="1094"/>
      <c r="AH146" s="692"/>
      <c r="AI146" s="726">
        <v>0</v>
      </c>
      <c r="AJ146" s="838">
        <v>0</v>
      </c>
      <c r="AK146" s="728">
        <v>0</v>
      </c>
      <c r="AL146" s="727">
        <v>0</v>
      </c>
      <c r="AM146" s="728">
        <v>0</v>
      </c>
      <c r="AN146" s="727">
        <v>0</v>
      </c>
      <c r="AO146" s="728">
        <v>0</v>
      </c>
      <c r="AP146" s="727">
        <v>0</v>
      </c>
      <c r="AQ146" s="728">
        <v>0</v>
      </c>
      <c r="AR146" s="727">
        <v>0</v>
      </c>
      <c r="AS146" s="728">
        <v>0</v>
      </c>
      <c r="AT146" s="727">
        <v>0</v>
      </c>
      <c r="AU146" s="728">
        <v>0</v>
      </c>
      <c r="AV146" s="727">
        <v>0</v>
      </c>
      <c r="AW146" s="728">
        <v>0</v>
      </c>
      <c r="AX146" s="727">
        <v>0</v>
      </c>
      <c r="AY146" s="728">
        <v>0</v>
      </c>
      <c r="AZ146" s="727">
        <v>0</v>
      </c>
      <c r="BA146" s="728">
        <v>0</v>
      </c>
      <c r="BB146" s="727">
        <v>0</v>
      </c>
      <c r="BC146" s="728">
        <v>0</v>
      </c>
      <c r="BD146" s="727">
        <v>0</v>
      </c>
      <c r="BE146" s="728">
        <v>0</v>
      </c>
      <c r="BF146" s="727">
        <v>0</v>
      </c>
      <c r="BG146" s="728">
        <v>0</v>
      </c>
      <c r="BH146" s="729">
        <v>0</v>
      </c>
      <c r="BI146" s="692"/>
      <c r="BJ146" s="1096"/>
      <c r="BK146" s="692"/>
      <c r="BL146" s="1082"/>
      <c r="BM146" s="692"/>
      <c r="BN146" s="726">
        <v>0</v>
      </c>
      <c r="BO146" s="838">
        <v>0</v>
      </c>
      <c r="BP146" s="728">
        <v>0</v>
      </c>
      <c r="BQ146" s="727">
        <v>0</v>
      </c>
      <c r="BR146" s="728">
        <v>0</v>
      </c>
      <c r="BS146" s="727">
        <v>0</v>
      </c>
      <c r="BT146" s="728">
        <v>0</v>
      </c>
      <c r="BU146" s="727">
        <v>0</v>
      </c>
      <c r="BV146" s="728">
        <v>0</v>
      </c>
      <c r="BW146" s="727">
        <v>0</v>
      </c>
      <c r="BX146" s="728">
        <v>0</v>
      </c>
      <c r="BY146" s="727">
        <v>0</v>
      </c>
      <c r="BZ146" s="728">
        <v>0</v>
      </c>
      <c r="CA146" s="727">
        <v>0</v>
      </c>
      <c r="CB146" s="728">
        <v>0</v>
      </c>
      <c r="CC146" s="727">
        <v>0</v>
      </c>
      <c r="CD146" s="728">
        <v>0</v>
      </c>
      <c r="CE146" s="727">
        <v>0</v>
      </c>
      <c r="CF146" s="728">
        <v>0</v>
      </c>
      <c r="CG146" s="727">
        <v>0</v>
      </c>
      <c r="CH146" s="728">
        <v>0</v>
      </c>
      <c r="CI146" s="727">
        <v>0</v>
      </c>
      <c r="CJ146" s="728">
        <v>0</v>
      </c>
      <c r="CK146" s="727">
        <v>0</v>
      </c>
      <c r="CL146" s="728">
        <v>0</v>
      </c>
      <c r="CM146" s="729">
        <v>0</v>
      </c>
      <c r="CN146" s="692"/>
      <c r="CO146" s="1084"/>
      <c r="CP146" s="692"/>
      <c r="CQ146" s="726">
        <v>0</v>
      </c>
      <c r="CR146" s="838">
        <v>0</v>
      </c>
      <c r="CS146" s="728">
        <v>0</v>
      </c>
      <c r="CT146" s="727">
        <v>0</v>
      </c>
      <c r="CU146" s="728">
        <v>0</v>
      </c>
      <c r="CV146" s="727">
        <v>0</v>
      </c>
      <c r="CW146" s="728">
        <v>0</v>
      </c>
      <c r="CX146" s="727">
        <v>0</v>
      </c>
      <c r="CY146" s="728">
        <v>0</v>
      </c>
      <c r="CZ146" s="727">
        <v>0</v>
      </c>
      <c r="DA146" s="728">
        <v>0</v>
      </c>
      <c r="DB146" s="727">
        <v>0</v>
      </c>
      <c r="DC146" s="728">
        <v>0</v>
      </c>
      <c r="DD146" s="727">
        <v>0</v>
      </c>
      <c r="DE146" s="728">
        <v>0</v>
      </c>
      <c r="DF146" s="727">
        <v>0</v>
      </c>
      <c r="DG146" s="728">
        <v>0</v>
      </c>
      <c r="DH146" s="727">
        <v>0</v>
      </c>
      <c r="DI146" s="728">
        <v>0</v>
      </c>
      <c r="DJ146" s="727">
        <v>0</v>
      </c>
      <c r="DK146" s="728">
        <v>0</v>
      </c>
      <c r="DL146" s="727">
        <v>0</v>
      </c>
      <c r="DM146" s="728">
        <v>0</v>
      </c>
      <c r="DN146" s="727">
        <v>0</v>
      </c>
      <c r="DO146" s="728">
        <v>0</v>
      </c>
      <c r="DP146" s="729">
        <v>0</v>
      </c>
      <c r="DQ146" s="692"/>
      <c r="DR146" s="1086"/>
      <c r="DS146" s="692"/>
      <c r="DT146" s="1088"/>
    </row>
    <row r="147" spans="2:124" outlineLevel="1">
      <c r="B147" s="730">
        <v>137</v>
      </c>
      <c r="C147" s="731" t="s">
        <v>103</v>
      </c>
      <c r="D147" s="732" t="s">
        <v>805</v>
      </c>
      <c r="F147" s="737">
        <v>1569663</v>
      </c>
      <c r="G147" s="839">
        <v>1569663</v>
      </c>
      <c r="H147" s="739">
        <v>1569663</v>
      </c>
      <c r="I147" s="738">
        <v>1569663</v>
      </c>
      <c r="J147" s="739">
        <v>1569663</v>
      </c>
      <c r="K147" s="738">
        <v>1569663</v>
      </c>
      <c r="L147" s="739">
        <v>1569663</v>
      </c>
      <c r="M147" s="738">
        <v>1569663</v>
      </c>
      <c r="N147" s="739">
        <v>1569663</v>
      </c>
      <c r="O147" s="738">
        <v>1569663</v>
      </c>
      <c r="P147" s="739">
        <v>1569663</v>
      </c>
      <c r="Q147" s="738">
        <v>1569663</v>
      </c>
      <c r="R147" s="739">
        <v>1569663</v>
      </c>
      <c r="S147" s="738">
        <v>1569663</v>
      </c>
      <c r="T147" s="739">
        <v>681090</v>
      </c>
      <c r="U147" s="738">
        <v>0</v>
      </c>
      <c r="V147" s="739">
        <v>0</v>
      </c>
      <c r="W147" s="738">
        <v>0</v>
      </c>
      <c r="X147" s="739">
        <v>0</v>
      </c>
      <c r="Y147" s="738">
        <v>0</v>
      </c>
      <c r="Z147" s="739">
        <v>0</v>
      </c>
      <c r="AA147" s="738">
        <v>0</v>
      </c>
      <c r="AB147" s="739">
        <v>0</v>
      </c>
      <c r="AC147" s="738">
        <v>0</v>
      </c>
      <c r="AD147" s="739">
        <v>0</v>
      </c>
      <c r="AE147" s="740">
        <v>0</v>
      </c>
      <c r="AF147" s="692"/>
      <c r="AG147" s="1094"/>
      <c r="AH147" s="692"/>
      <c r="AI147" s="737">
        <v>652</v>
      </c>
      <c r="AJ147" s="839">
        <v>652</v>
      </c>
      <c r="AK147" s="739">
        <v>652</v>
      </c>
      <c r="AL147" s="738">
        <v>652</v>
      </c>
      <c r="AM147" s="739">
        <v>652</v>
      </c>
      <c r="AN147" s="738">
        <v>652</v>
      </c>
      <c r="AO147" s="739">
        <v>652</v>
      </c>
      <c r="AP147" s="738">
        <v>652</v>
      </c>
      <c r="AQ147" s="739">
        <v>652</v>
      </c>
      <c r="AR147" s="738">
        <v>652</v>
      </c>
      <c r="AS147" s="739">
        <v>652</v>
      </c>
      <c r="AT147" s="738">
        <v>652</v>
      </c>
      <c r="AU147" s="739">
        <v>652</v>
      </c>
      <c r="AV147" s="738">
        <v>652</v>
      </c>
      <c r="AW147" s="739">
        <v>283</v>
      </c>
      <c r="AX147" s="738">
        <v>0</v>
      </c>
      <c r="AY147" s="739">
        <v>0</v>
      </c>
      <c r="AZ147" s="738">
        <v>0</v>
      </c>
      <c r="BA147" s="739">
        <v>0</v>
      </c>
      <c r="BB147" s="738">
        <v>0</v>
      </c>
      <c r="BC147" s="739">
        <v>0</v>
      </c>
      <c r="BD147" s="738">
        <v>0</v>
      </c>
      <c r="BE147" s="739">
        <v>0</v>
      </c>
      <c r="BF147" s="738">
        <v>0</v>
      </c>
      <c r="BG147" s="739">
        <v>0</v>
      </c>
      <c r="BH147" s="740">
        <v>0</v>
      </c>
      <c r="BI147" s="692"/>
      <c r="BJ147" s="1096"/>
      <c r="BK147" s="692"/>
      <c r="BL147" s="1082"/>
      <c r="BM147" s="692"/>
      <c r="BN147" s="737">
        <v>878463</v>
      </c>
      <c r="BO147" s="839">
        <v>878463</v>
      </c>
      <c r="BP147" s="739">
        <v>878463</v>
      </c>
      <c r="BQ147" s="738">
        <v>878463</v>
      </c>
      <c r="BR147" s="739">
        <v>878463</v>
      </c>
      <c r="BS147" s="738">
        <v>878463</v>
      </c>
      <c r="BT147" s="739">
        <v>878463</v>
      </c>
      <c r="BU147" s="738">
        <v>878463</v>
      </c>
      <c r="BV147" s="739">
        <v>878463</v>
      </c>
      <c r="BW147" s="738">
        <v>878463</v>
      </c>
      <c r="BX147" s="739">
        <v>878463</v>
      </c>
      <c r="BY147" s="738">
        <v>878463</v>
      </c>
      <c r="BZ147" s="739">
        <v>878463</v>
      </c>
      <c r="CA147" s="738">
        <v>878463</v>
      </c>
      <c r="CB147" s="739">
        <v>381173</v>
      </c>
      <c r="CC147" s="738">
        <v>0</v>
      </c>
      <c r="CD147" s="739">
        <v>0</v>
      </c>
      <c r="CE147" s="738">
        <v>0</v>
      </c>
      <c r="CF147" s="739">
        <v>0</v>
      </c>
      <c r="CG147" s="738">
        <v>0</v>
      </c>
      <c r="CH147" s="739">
        <v>0</v>
      </c>
      <c r="CI147" s="738">
        <v>0</v>
      </c>
      <c r="CJ147" s="739">
        <v>0</v>
      </c>
      <c r="CK147" s="738">
        <v>0</v>
      </c>
      <c r="CL147" s="739">
        <v>0</v>
      </c>
      <c r="CM147" s="740">
        <v>0</v>
      </c>
      <c r="CN147" s="692"/>
      <c r="CO147" s="1084"/>
      <c r="CP147" s="692"/>
      <c r="CQ147" s="737">
        <v>364</v>
      </c>
      <c r="CR147" s="839">
        <v>364</v>
      </c>
      <c r="CS147" s="739">
        <v>364</v>
      </c>
      <c r="CT147" s="738">
        <v>364</v>
      </c>
      <c r="CU147" s="739">
        <v>364</v>
      </c>
      <c r="CV147" s="738">
        <v>364</v>
      </c>
      <c r="CW147" s="739">
        <v>364</v>
      </c>
      <c r="CX147" s="738">
        <v>364</v>
      </c>
      <c r="CY147" s="739">
        <v>364</v>
      </c>
      <c r="CZ147" s="738">
        <v>364</v>
      </c>
      <c r="DA147" s="739">
        <v>364</v>
      </c>
      <c r="DB147" s="738">
        <v>364</v>
      </c>
      <c r="DC147" s="739">
        <v>364</v>
      </c>
      <c r="DD147" s="738">
        <v>364</v>
      </c>
      <c r="DE147" s="739">
        <v>158</v>
      </c>
      <c r="DF147" s="738">
        <v>0</v>
      </c>
      <c r="DG147" s="739">
        <v>0</v>
      </c>
      <c r="DH147" s="738">
        <v>0</v>
      </c>
      <c r="DI147" s="739">
        <v>0</v>
      </c>
      <c r="DJ147" s="738">
        <v>0</v>
      </c>
      <c r="DK147" s="739">
        <v>0</v>
      </c>
      <c r="DL147" s="738">
        <v>0</v>
      </c>
      <c r="DM147" s="739">
        <v>0</v>
      </c>
      <c r="DN147" s="738">
        <v>0</v>
      </c>
      <c r="DO147" s="739">
        <v>0</v>
      </c>
      <c r="DP147" s="740">
        <v>0</v>
      </c>
      <c r="DQ147" s="692"/>
      <c r="DR147" s="1086"/>
      <c r="DS147" s="692"/>
      <c r="DT147" s="1088"/>
    </row>
    <row r="148" spans="2:124" outlineLevel="1">
      <c r="B148" s="747">
        <v>138</v>
      </c>
      <c r="C148" s="801" t="s">
        <v>104</v>
      </c>
      <c r="D148" s="749" t="s">
        <v>805</v>
      </c>
      <c r="F148" s="808">
        <v>0</v>
      </c>
      <c r="G148" s="840">
        <v>0</v>
      </c>
      <c r="H148" s="810">
        <v>0</v>
      </c>
      <c r="I148" s="809">
        <v>0</v>
      </c>
      <c r="J148" s="810">
        <v>0</v>
      </c>
      <c r="K148" s="809">
        <v>0</v>
      </c>
      <c r="L148" s="810">
        <v>0</v>
      </c>
      <c r="M148" s="809">
        <v>0</v>
      </c>
      <c r="N148" s="810">
        <v>0</v>
      </c>
      <c r="O148" s="809">
        <v>0</v>
      </c>
      <c r="P148" s="810">
        <v>0</v>
      </c>
      <c r="Q148" s="809">
        <v>0</v>
      </c>
      <c r="R148" s="810">
        <v>0</v>
      </c>
      <c r="S148" s="809">
        <v>0</v>
      </c>
      <c r="T148" s="810">
        <v>0</v>
      </c>
      <c r="U148" s="809">
        <v>0</v>
      </c>
      <c r="V148" s="810">
        <v>0</v>
      </c>
      <c r="W148" s="809">
        <v>0</v>
      </c>
      <c r="X148" s="810">
        <v>0</v>
      </c>
      <c r="Y148" s="809">
        <v>0</v>
      </c>
      <c r="Z148" s="810">
        <v>0</v>
      </c>
      <c r="AA148" s="809">
        <v>0</v>
      </c>
      <c r="AB148" s="810">
        <v>0</v>
      </c>
      <c r="AC148" s="809">
        <v>0</v>
      </c>
      <c r="AD148" s="810">
        <v>0</v>
      </c>
      <c r="AE148" s="811">
        <v>0</v>
      </c>
      <c r="AF148" s="692"/>
      <c r="AG148" s="1094"/>
      <c r="AH148" s="692"/>
      <c r="AI148" s="808">
        <v>0</v>
      </c>
      <c r="AJ148" s="840">
        <v>0</v>
      </c>
      <c r="AK148" s="810">
        <v>0</v>
      </c>
      <c r="AL148" s="809">
        <v>0</v>
      </c>
      <c r="AM148" s="810">
        <v>0</v>
      </c>
      <c r="AN148" s="809">
        <v>0</v>
      </c>
      <c r="AO148" s="810">
        <v>0</v>
      </c>
      <c r="AP148" s="809">
        <v>0</v>
      </c>
      <c r="AQ148" s="810">
        <v>0</v>
      </c>
      <c r="AR148" s="809">
        <v>0</v>
      </c>
      <c r="AS148" s="810">
        <v>0</v>
      </c>
      <c r="AT148" s="809">
        <v>0</v>
      </c>
      <c r="AU148" s="810">
        <v>0</v>
      </c>
      <c r="AV148" s="809">
        <v>0</v>
      </c>
      <c r="AW148" s="810">
        <v>0</v>
      </c>
      <c r="AX148" s="809">
        <v>0</v>
      </c>
      <c r="AY148" s="810">
        <v>0</v>
      </c>
      <c r="AZ148" s="809">
        <v>0</v>
      </c>
      <c r="BA148" s="810">
        <v>0</v>
      </c>
      <c r="BB148" s="809">
        <v>0</v>
      </c>
      <c r="BC148" s="810">
        <v>0</v>
      </c>
      <c r="BD148" s="809">
        <v>0</v>
      </c>
      <c r="BE148" s="810">
        <v>0</v>
      </c>
      <c r="BF148" s="809">
        <v>0</v>
      </c>
      <c r="BG148" s="810">
        <v>0</v>
      </c>
      <c r="BH148" s="811">
        <v>0</v>
      </c>
      <c r="BI148" s="692"/>
      <c r="BJ148" s="1096"/>
      <c r="BK148" s="692"/>
      <c r="BL148" s="1082"/>
      <c r="BM148" s="692"/>
      <c r="BN148" s="808">
        <v>0</v>
      </c>
      <c r="BO148" s="840">
        <v>0</v>
      </c>
      <c r="BP148" s="810">
        <v>0</v>
      </c>
      <c r="BQ148" s="809">
        <v>0</v>
      </c>
      <c r="BR148" s="810">
        <v>0</v>
      </c>
      <c r="BS148" s="809">
        <v>0</v>
      </c>
      <c r="BT148" s="810">
        <v>0</v>
      </c>
      <c r="BU148" s="809">
        <v>0</v>
      </c>
      <c r="BV148" s="810">
        <v>0</v>
      </c>
      <c r="BW148" s="809">
        <v>0</v>
      </c>
      <c r="BX148" s="810">
        <v>0</v>
      </c>
      <c r="BY148" s="809">
        <v>0</v>
      </c>
      <c r="BZ148" s="810">
        <v>0</v>
      </c>
      <c r="CA148" s="809">
        <v>0</v>
      </c>
      <c r="CB148" s="810">
        <v>0</v>
      </c>
      <c r="CC148" s="809">
        <v>0</v>
      </c>
      <c r="CD148" s="810">
        <v>0</v>
      </c>
      <c r="CE148" s="809">
        <v>0</v>
      </c>
      <c r="CF148" s="810">
        <v>0</v>
      </c>
      <c r="CG148" s="809">
        <v>0</v>
      </c>
      <c r="CH148" s="810">
        <v>0</v>
      </c>
      <c r="CI148" s="809">
        <v>0</v>
      </c>
      <c r="CJ148" s="810">
        <v>0</v>
      </c>
      <c r="CK148" s="809">
        <v>0</v>
      </c>
      <c r="CL148" s="810">
        <v>0</v>
      </c>
      <c r="CM148" s="811">
        <v>0</v>
      </c>
      <c r="CN148" s="692"/>
      <c r="CO148" s="1084"/>
      <c r="CP148" s="692"/>
      <c r="CQ148" s="808">
        <v>0</v>
      </c>
      <c r="CR148" s="840">
        <v>0</v>
      </c>
      <c r="CS148" s="810">
        <v>0</v>
      </c>
      <c r="CT148" s="809">
        <v>0</v>
      </c>
      <c r="CU148" s="810">
        <v>0</v>
      </c>
      <c r="CV148" s="809">
        <v>0</v>
      </c>
      <c r="CW148" s="810">
        <v>0</v>
      </c>
      <c r="CX148" s="809">
        <v>0</v>
      </c>
      <c r="CY148" s="810">
        <v>0</v>
      </c>
      <c r="CZ148" s="809">
        <v>0</v>
      </c>
      <c r="DA148" s="810">
        <v>0</v>
      </c>
      <c r="DB148" s="809">
        <v>0</v>
      </c>
      <c r="DC148" s="810">
        <v>0</v>
      </c>
      <c r="DD148" s="809">
        <v>0</v>
      </c>
      <c r="DE148" s="810">
        <v>0</v>
      </c>
      <c r="DF148" s="809">
        <v>0</v>
      </c>
      <c r="DG148" s="810">
        <v>0</v>
      </c>
      <c r="DH148" s="809">
        <v>0</v>
      </c>
      <c r="DI148" s="810">
        <v>0</v>
      </c>
      <c r="DJ148" s="809">
        <v>0</v>
      </c>
      <c r="DK148" s="810">
        <v>0</v>
      </c>
      <c r="DL148" s="809">
        <v>0</v>
      </c>
      <c r="DM148" s="810">
        <v>0</v>
      </c>
      <c r="DN148" s="809">
        <v>0</v>
      </c>
      <c r="DO148" s="810">
        <v>0</v>
      </c>
      <c r="DP148" s="811">
        <v>0</v>
      </c>
      <c r="DQ148" s="692"/>
      <c r="DR148" s="1086"/>
      <c r="DS148" s="692"/>
      <c r="DT148" s="1088"/>
    </row>
    <row r="149" spans="2:124" outlineLevel="1">
      <c r="B149" s="716">
        <v>139</v>
      </c>
      <c r="C149" s="717" t="s">
        <v>105</v>
      </c>
      <c r="D149" s="718" t="s">
        <v>805</v>
      </c>
      <c r="F149" s="719">
        <v>0</v>
      </c>
      <c r="G149" s="837">
        <v>0</v>
      </c>
      <c r="H149" s="721">
        <v>0</v>
      </c>
      <c r="I149" s="720">
        <v>0</v>
      </c>
      <c r="J149" s="721">
        <v>0</v>
      </c>
      <c r="K149" s="720">
        <v>0</v>
      </c>
      <c r="L149" s="721">
        <v>0</v>
      </c>
      <c r="M149" s="720">
        <v>0</v>
      </c>
      <c r="N149" s="721">
        <v>0</v>
      </c>
      <c r="O149" s="720">
        <v>0</v>
      </c>
      <c r="P149" s="721">
        <v>0</v>
      </c>
      <c r="Q149" s="720">
        <v>0</v>
      </c>
      <c r="R149" s="721">
        <v>0</v>
      </c>
      <c r="S149" s="720">
        <v>0</v>
      </c>
      <c r="T149" s="721">
        <v>0</v>
      </c>
      <c r="U149" s="720">
        <v>0</v>
      </c>
      <c r="V149" s="721">
        <v>0</v>
      </c>
      <c r="W149" s="720">
        <v>0</v>
      </c>
      <c r="X149" s="721">
        <v>0</v>
      </c>
      <c r="Y149" s="720">
        <v>0</v>
      </c>
      <c r="Z149" s="721">
        <v>0</v>
      </c>
      <c r="AA149" s="720">
        <v>0</v>
      </c>
      <c r="AB149" s="721">
        <v>0</v>
      </c>
      <c r="AC149" s="720">
        <v>0</v>
      </c>
      <c r="AD149" s="721">
        <v>0</v>
      </c>
      <c r="AE149" s="722">
        <v>0</v>
      </c>
      <c r="AF149" s="692"/>
      <c r="AG149" s="1094"/>
      <c r="AH149" s="692"/>
      <c r="AI149" s="719">
        <v>0</v>
      </c>
      <c r="AJ149" s="837">
        <v>0</v>
      </c>
      <c r="AK149" s="721">
        <v>0</v>
      </c>
      <c r="AL149" s="720">
        <v>0</v>
      </c>
      <c r="AM149" s="721">
        <v>0</v>
      </c>
      <c r="AN149" s="720">
        <v>0</v>
      </c>
      <c r="AO149" s="721">
        <v>0</v>
      </c>
      <c r="AP149" s="720">
        <v>0</v>
      </c>
      <c r="AQ149" s="721">
        <v>0</v>
      </c>
      <c r="AR149" s="720">
        <v>0</v>
      </c>
      <c r="AS149" s="721">
        <v>0</v>
      </c>
      <c r="AT149" s="720">
        <v>0</v>
      </c>
      <c r="AU149" s="721">
        <v>0</v>
      </c>
      <c r="AV149" s="720">
        <v>0</v>
      </c>
      <c r="AW149" s="721">
        <v>0</v>
      </c>
      <c r="AX149" s="720">
        <v>0</v>
      </c>
      <c r="AY149" s="721">
        <v>0</v>
      </c>
      <c r="AZ149" s="720">
        <v>0</v>
      </c>
      <c r="BA149" s="721">
        <v>0</v>
      </c>
      <c r="BB149" s="720">
        <v>0</v>
      </c>
      <c r="BC149" s="721">
        <v>0</v>
      </c>
      <c r="BD149" s="720">
        <v>0</v>
      </c>
      <c r="BE149" s="721">
        <v>0</v>
      </c>
      <c r="BF149" s="720">
        <v>0</v>
      </c>
      <c r="BG149" s="721">
        <v>0</v>
      </c>
      <c r="BH149" s="722">
        <v>0</v>
      </c>
      <c r="BI149" s="692"/>
      <c r="BJ149" s="1096"/>
      <c r="BK149" s="692"/>
      <c r="BL149" s="1082"/>
      <c r="BM149" s="692"/>
      <c r="BN149" s="719">
        <v>0</v>
      </c>
      <c r="BO149" s="837">
        <v>0</v>
      </c>
      <c r="BP149" s="721">
        <v>0</v>
      </c>
      <c r="BQ149" s="720">
        <v>0</v>
      </c>
      <c r="BR149" s="721">
        <v>0</v>
      </c>
      <c r="BS149" s="720">
        <v>0</v>
      </c>
      <c r="BT149" s="721">
        <v>0</v>
      </c>
      <c r="BU149" s="720">
        <v>0</v>
      </c>
      <c r="BV149" s="721">
        <v>0</v>
      </c>
      <c r="BW149" s="720">
        <v>0</v>
      </c>
      <c r="BX149" s="721">
        <v>0</v>
      </c>
      <c r="BY149" s="720">
        <v>0</v>
      </c>
      <c r="BZ149" s="721">
        <v>0</v>
      </c>
      <c r="CA149" s="720">
        <v>0</v>
      </c>
      <c r="CB149" s="721">
        <v>0</v>
      </c>
      <c r="CC149" s="720">
        <v>0</v>
      </c>
      <c r="CD149" s="721">
        <v>0</v>
      </c>
      <c r="CE149" s="720">
        <v>0</v>
      </c>
      <c r="CF149" s="721">
        <v>0</v>
      </c>
      <c r="CG149" s="720">
        <v>0</v>
      </c>
      <c r="CH149" s="721">
        <v>0</v>
      </c>
      <c r="CI149" s="720">
        <v>0</v>
      </c>
      <c r="CJ149" s="721">
        <v>0</v>
      </c>
      <c r="CK149" s="720">
        <v>0</v>
      </c>
      <c r="CL149" s="721">
        <v>0</v>
      </c>
      <c r="CM149" s="722">
        <v>0</v>
      </c>
      <c r="CN149" s="692"/>
      <c r="CO149" s="1084"/>
      <c r="CP149" s="692"/>
      <c r="CQ149" s="719">
        <v>0</v>
      </c>
      <c r="CR149" s="837">
        <v>0</v>
      </c>
      <c r="CS149" s="721">
        <v>0</v>
      </c>
      <c r="CT149" s="720">
        <v>0</v>
      </c>
      <c r="CU149" s="721">
        <v>0</v>
      </c>
      <c r="CV149" s="720">
        <v>0</v>
      </c>
      <c r="CW149" s="721">
        <v>0</v>
      </c>
      <c r="CX149" s="720">
        <v>0</v>
      </c>
      <c r="CY149" s="721">
        <v>0</v>
      </c>
      <c r="CZ149" s="720">
        <v>0</v>
      </c>
      <c r="DA149" s="721">
        <v>0</v>
      </c>
      <c r="DB149" s="720">
        <v>0</v>
      </c>
      <c r="DC149" s="721">
        <v>0</v>
      </c>
      <c r="DD149" s="720">
        <v>0</v>
      </c>
      <c r="DE149" s="721">
        <v>0</v>
      </c>
      <c r="DF149" s="720">
        <v>0</v>
      </c>
      <c r="DG149" s="721">
        <v>0</v>
      </c>
      <c r="DH149" s="720">
        <v>0</v>
      </c>
      <c r="DI149" s="721">
        <v>0</v>
      </c>
      <c r="DJ149" s="720">
        <v>0</v>
      </c>
      <c r="DK149" s="721">
        <v>0</v>
      </c>
      <c r="DL149" s="720">
        <v>0</v>
      </c>
      <c r="DM149" s="721">
        <v>0</v>
      </c>
      <c r="DN149" s="720">
        <v>0</v>
      </c>
      <c r="DO149" s="721">
        <v>0</v>
      </c>
      <c r="DP149" s="722">
        <v>0</v>
      </c>
      <c r="DQ149" s="692"/>
      <c r="DR149" s="1086"/>
      <c r="DS149" s="692"/>
      <c r="DT149" s="1088"/>
    </row>
    <row r="150" spans="2:124" outlineLevel="1">
      <c r="B150" s="723">
        <v>140</v>
      </c>
      <c r="C150" s="741" t="s">
        <v>107</v>
      </c>
      <c r="D150" s="725" t="s">
        <v>805</v>
      </c>
      <c r="F150" s="726">
        <v>0</v>
      </c>
      <c r="G150" s="838">
        <v>0</v>
      </c>
      <c r="H150" s="728">
        <v>0</v>
      </c>
      <c r="I150" s="727">
        <v>0</v>
      </c>
      <c r="J150" s="728">
        <v>0</v>
      </c>
      <c r="K150" s="727">
        <v>0</v>
      </c>
      <c r="L150" s="728">
        <v>0</v>
      </c>
      <c r="M150" s="727">
        <v>0</v>
      </c>
      <c r="N150" s="728">
        <v>0</v>
      </c>
      <c r="O150" s="727">
        <v>0</v>
      </c>
      <c r="P150" s="728">
        <v>0</v>
      </c>
      <c r="Q150" s="727">
        <v>0</v>
      </c>
      <c r="R150" s="728">
        <v>0</v>
      </c>
      <c r="S150" s="727">
        <v>0</v>
      </c>
      <c r="T150" s="728">
        <v>0</v>
      </c>
      <c r="U150" s="727">
        <v>0</v>
      </c>
      <c r="V150" s="728">
        <v>0</v>
      </c>
      <c r="W150" s="727">
        <v>0</v>
      </c>
      <c r="X150" s="728">
        <v>0</v>
      </c>
      <c r="Y150" s="727">
        <v>0</v>
      </c>
      <c r="Z150" s="728">
        <v>0</v>
      </c>
      <c r="AA150" s="727">
        <v>0</v>
      </c>
      <c r="AB150" s="728">
        <v>0</v>
      </c>
      <c r="AC150" s="727">
        <v>0</v>
      </c>
      <c r="AD150" s="728">
        <v>0</v>
      </c>
      <c r="AE150" s="729">
        <v>0</v>
      </c>
      <c r="AF150" s="692"/>
      <c r="AG150" s="1094"/>
      <c r="AH150" s="692"/>
      <c r="AI150" s="726">
        <v>0</v>
      </c>
      <c r="AJ150" s="838">
        <v>0</v>
      </c>
      <c r="AK150" s="728">
        <v>0</v>
      </c>
      <c r="AL150" s="727">
        <v>0</v>
      </c>
      <c r="AM150" s="728">
        <v>0</v>
      </c>
      <c r="AN150" s="727">
        <v>0</v>
      </c>
      <c r="AO150" s="728">
        <v>0</v>
      </c>
      <c r="AP150" s="727">
        <v>0</v>
      </c>
      <c r="AQ150" s="728">
        <v>0</v>
      </c>
      <c r="AR150" s="727">
        <v>0</v>
      </c>
      <c r="AS150" s="728">
        <v>0</v>
      </c>
      <c r="AT150" s="727">
        <v>0</v>
      </c>
      <c r="AU150" s="728">
        <v>0</v>
      </c>
      <c r="AV150" s="727">
        <v>0</v>
      </c>
      <c r="AW150" s="728">
        <v>0</v>
      </c>
      <c r="AX150" s="727">
        <v>0</v>
      </c>
      <c r="AY150" s="728">
        <v>0</v>
      </c>
      <c r="AZ150" s="727">
        <v>0</v>
      </c>
      <c r="BA150" s="728">
        <v>0</v>
      </c>
      <c r="BB150" s="727">
        <v>0</v>
      </c>
      <c r="BC150" s="728">
        <v>0</v>
      </c>
      <c r="BD150" s="727">
        <v>0</v>
      </c>
      <c r="BE150" s="728">
        <v>0</v>
      </c>
      <c r="BF150" s="727">
        <v>0</v>
      </c>
      <c r="BG150" s="728">
        <v>0</v>
      </c>
      <c r="BH150" s="729">
        <v>0</v>
      </c>
      <c r="BI150" s="692"/>
      <c r="BJ150" s="1096"/>
      <c r="BK150" s="692"/>
      <c r="BL150" s="1082"/>
      <c r="BM150" s="692"/>
      <c r="BN150" s="726">
        <v>0</v>
      </c>
      <c r="BO150" s="838">
        <v>0</v>
      </c>
      <c r="BP150" s="728">
        <v>0</v>
      </c>
      <c r="BQ150" s="727">
        <v>0</v>
      </c>
      <c r="BR150" s="728">
        <v>0</v>
      </c>
      <c r="BS150" s="727">
        <v>0</v>
      </c>
      <c r="BT150" s="728">
        <v>0</v>
      </c>
      <c r="BU150" s="727">
        <v>0</v>
      </c>
      <c r="BV150" s="728">
        <v>0</v>
      </c>
      <c r="BW150" s="727">
        <v>0</v>
      </c>
      <c r="BX150" s="728">
        <v>0</v>
      </c>
      <c r="BY150" s="727">
        <v>0</v>
      </c>
      <c r="BZ150" s="728">
        <v>0</v>
      </c>
      <c r="CA150" s="727">
        <v>0</v>
      </c>
      <c r="CB150" s="728">
        <v>0</v>
      </c>
      <c r="CC150" s="727">
        <v>0</v>
      </c>
      <c r="CD150" s="728">
        <v>0</v>
      </c>
      <c r="CE150" s="727">
        <v>0</v>
      </c>
      <c r="CF150" s="728">
        <v>0</v>
      </c>
      <c r="CG150" s="727">
        <v>0</v>
      </c>
      <c r="CH150" s="728">
        <v>0</v>
      </c>
      <c r="CI150" s="727">
        <v>0</v>
      </c>
      <c r="CJ150" s="728">
        <v>0</v>
      </c>
      <c r="CK150" s="727">
        <v>0</v>
      </c>
      <c r="CL150" s="728">
        <v>0</v>
      </c>
      <c r="CM150" s="729">
        <v>0</v>
      </c>
      <c r="CN150" s="692"/>
      <c r="CO150" s="1084"/>
      <c r="CP150" s="692"/>
      <c r="CQ150" s="726">
        <v>0</v>
      </c>
      <c r="CR150" s="838">
        <v>0</v>
      </c>
      <c r="CS150" s="728">
        <v>0</v>
      </c>
      <c r="CT150" s="727">
        <v>0</v>
      </c>
      <c r="CU150" s="728">
        <v>0</v>
      </c>
      <c r="CV150" s="727">
        <v>0</v>
      </c>
      <c r="CW150" s="728">
        <v>0</v>
      </c>
      <c r="CX150" s="727">
        <v>0</v>
      </c>
      <c r="CY150" s="728">
        <v>0</v>
      </c>
      <c r="CZ150" s="727">
        <v>0</v>
      </c>
      <c r="DA150" s="728">
        <v>0</v>
      </c>
      <c r="DB150" s="727">
        <v>0</v>
      </c>
      <c r="DC150" s="728">
        <v>0</v>
      </c>
      <c r="DD150" s="727">
        <v>0</v>
      </c>
      <c r="DE150" s="728">
        <v>0</v>
      </c>
      <c r="DF150" s="727">
        <v>0</v>
      </c>
      <c r="DG150" s="728">
        <v>0</v>
      </c>
      <c r="DH150" s="727">
        <v>0</v>
      </c>
      <c r="DI150" s="728">
        <v>0</v>
      </c>
      <c r="DJ150" s="727">
        <v>0</v>
      </c>
      <c r="DK150" s="728">
        <v>0</v>
      </c>
      <c r="DL150" s="727">
        <v>0</v>
      </c>
      <c r="DM150" s="728">
        <v>0</v>
      </c>
      <c r="DN150" s="727">
        <v>0</v>
      </c>
      <c r="DO150" s="728">
        <v>0</v>
      </c>
      <c r="DP150" s="729">
        <v>0</v>
      </c>
      <c r="DQ150" s="692"/>
      <c r="DR150" s="1086"/>
      <c r="DS150" s="692"/>
      <c r="DT150" s="1088"/>
    </row>
    <row r="151" spans="2:124" outlineLevel="1">
      <c r="B151" s="787">
        <v>141</v>
      </c>
      <c r="C151" s="812" t="s">
        <v>106</v>
      </c>
      <c r="D151" s="789" t="s">
        <v>805</v>
      </c>
      <c r="F151" s="813">
        <v>0</v>
      </c>
      <c r="G151" s="853">
        <v>0</v>
      </c>
      <c r="H151" s="815">
        <v>0</v>
      </c>
      <c r="I151" s="814">
        <v>0</v>
      </c>
      <c r="J151" s="815">
        <v>0</v>
      </c>
      <c r="K151" s="814">
        <v>0</v>
      </c>
      <c r="L151" s="815">
        <v>0</v>
      </c>
      <c r="M151" s="814">
        <v>0</v>
      </c>
      <c r="N151" s="815">
        <v>0</v>
      </c>
      <c r="O151" s="814">
        <v>0</v>
      </c>
      <c r="P151" s="815">
        <v>0</v>
      </c>
      <c r="Q151" s="814">
        <v>0</v>
      </c>
      <c r="R151" s="815">
        <v>0</v>
      </c>
      <c r="S151" s="814">
        <v>0</v>
      </c>
      <c r="T151" s="815">
        <v>0</v>
      </c>
      <c r="U151" s="814">
        <v>0</v>
      </c>
      <c r="V151" s="815">
        <v>0</v>
      </c>
      <c r="W151" s="814">
        <v>0</v>
      </c>
      <c r="X151" s="815">
        <v>0</v>
      </c>
      <c r="Y151" s="814">
        <v>0</v>
      </c>
      <c r="Z151" s="815">
        <v>0</v>
      </c>
      <c r="AA151" s="814">
        <v>0</v>
      </c>
      <c r="AB151" s="815">
        <v>0</v>
      </c>
      <c r="AC151" s="814">
        <v>0</v>
      </c>
      <c r="AD151" s="815">
        <v>0</v>
      </c>
      <c r="AE151" s="816">
        <v>0</v>
      </c>
      <c r="AF151" s="692"/>
      <c r="AG151" s="1094"/>
      <c r="AH151" s="692"/>
      <c r="AI151" s="813">
        <v>0</v>
      </c>
      <c r="AJ151" s="853">
        <v>0</v>
      </c>
      <c r="AK151" s="815">
        <v>0</v>
      </c>
      <c r="AL151" s="814">
        <v>0</v>
      </c>
      <c r="AM151" s="815">
        <v>0</v>
      </c>
      <c r="AN151" s="814">
        <v>0</v>
      </c>
      <c r="AO151" s="815">
        <v>0</v>
      </c>
      <c r="AP151" s="814">
        <v>0</v>
      </c>
      <c r="AQ151" s="815">
        <v>0</v>
      </c>
      <c r="AR151" s="814">
        <v>0</v>
      </c>
      <c r="AS151" s="815">
        <v>0</v>
      </c>
      <c r="AT151" s="814">
        <v>0</v>
      </c>
      <c r="AU151" s="815">
        <v>0</v>
      </c>
      <c r="AV151" s="814">
        <v>0</v>
      </c>
      <c r="AW151" s="815">
        <v>0</v>
      </c>
      <c r="AX151" s="814">
        <v>0</v>
      </c>
      <c r="AY151" s="815">
        <v>0</v>
      </c>
      <c r="AZ151" s="814">
        <v>0</v>
      </c>
      <c r="BA151" s="815">
        <v>0</v>
      </c>
      <c r="BB151" s="814">
        <v>0</v>
      </c>
      <c r="BC151" s="815">
        <v>0</v>
      </c>
      <c r="BD151" s="814">
        <v>0</v>
      </c>
      <c r="BE151" s="815">
        <v>0</v>
      </c>
      <c r="BF151" s="814">
        <v>0</v>
      </c>
      <c r="BG151" s="815">
        <v>0</v>
      </c>
      <c r="BH151" s="816">
        <v>0</v>
      </c>
      <c r="BI151" s="692"/>
      <c r="BJ151" s="1096"/>
      <c r="BK151" s="692"/>
      <c r="BL151" s="1082"/>
      <c r="BM151" s="692"/>
      <c r="BN151" s="813">
        <v>0</v>
      </c>
      <c r="BO151" s="853">
        <v>0</v>
      </c>
      <c r="BP151" s="815">
        <v>0</v>
      </c>
      <c r="BQ151" s="814">
        <v>0</v>
      </c>
      <c r="BR151" s="815">
        <v>0</v>
      </c>
      <c r="BS151" s="814">
        <v>0</v>
      </c>
      <c r="BT151" s="815">
        <v>0</v>
      </c>
      <c r="BU151" s="814">
        <v>0</v>
      </c>
      <c r="BV151" s="815">
        <v>0</v>
      </c>
      <c r="BW151" s="814">
        <v>0</v>
      </c>
      <c r="BX151" s="815">
        <v>0</v>
      </c>
      <c r="BY151" s="814">
        <v>0</v>
      </c>
      <c r="BZ151" s="815">
        <v>0</v>
      </c>
      <c r="CA151" s="814">
        <v>0</v>
      </c>
      <c r="CB151" s="815">
        <v>0</v>
      </c>
      <c r="CC151" s="814">
        <v>0</v>
      </c>
      <c r="CD151" s="815">
        <v>0</v>
      </c>
      <c r="CE151" s="814">
        <v>0</v>
      </c>
      <c r="CF151" s="815">
        <v>0</v>
      </c>
      <c r="CG151" s="814">
        <v>0</v>
      </c>
      <c r="CH151" s="815">
        <v>0</v>
      </c>
      <c r="CI151" s="814">
        <v>0</v>
      </c>
      <c r="CJ151" s="815">
        <v>0</v>
      </c>
      <c r="CK151" s="814">
        <v>0</v>
      </c>
      <c r="CL151" s="815">
        <v>0</v>
      </c>
      <c r="CM151" s="816">
        <v>0</v>
      </c>
      <c r="CN151" s="692"/>
      <c r="CO151" s="1084"/>
      <c r="CP151" s="692"/>
      <c r="CQ151" s="813">
        <v>0</v>
      </c>
      <c r="CR151" s="853">
        <v>0</v>
      </c>
      <c r="CS151" s="815">
        <v>0</v>
      </c>
      <c r="CT151" s="814">
        <v>0</v>
      </c>
      <c r="CU151" s="815">
        <v>0</v>
      </c>
      <c r="CV151" s="814">
        <v>0</v>
      </c>
      <c r="CW151" s="815">
        <v>0</v>
      </c>
      <c r="CX151" s="814">
        <v>0</v>
      </c>
      <c r="CY151" s="815">
        <v>0</v>
      </c>
      <c r="CZ151" s="814">
        <v>0</v>
      </c>
      <c r="DA151" s="815">
        <v>0</v>
      </c>
      <c r="DB151" s="814">
        <v>0</v>
      </c>
      <c r="DC151" s="815">
        <v>0</v>
      </c>
      <c r="DD151" s="814">
        <v>0</v>
      </c>
      <c r="DE151" s="815">
        <v>0</v>
      </c>
      <c r="DF151" s="814">
        <v>0</v>
      </c>
      <c r="DG151" s="815">
        <v>0</v>
      </c>
      <c r="DH151" s="814">
        <v>0</v>
      </c>
      <c r="DI151" s="815">
        <v>0</v>
      </c>
      <c r="DJ151" s="814">
        <v>0</v>
      </c>
      <c r="DK151" s="815">
        <v>0</v>
      </c>
      <c r="DL151" s="814">
        <v>0</v>
      </c>
      <c r="DM151" s="815">
        <v>0</v>
      </c>
      <c r="DN151" s="814">
        <v>0</v>
      </c>
      <c r="DO151" s="815">
        <v>0</v>
      </c>
      <c r="DP151" s="816">
        <v>0</v>
      </c>
      <c r="DQ151" s="692"/>
      <c r="DR151" s="1086"/>
      <c r="DS151" s="692"/>
      <c r="DT151" s="1088"/>
    </row>
    <row r="152" spans="2:124" outlineLevel="1">
      <c r="B152" s="822">
        <v>142</v>
      </c>
      <c r="C152" s="823" t="s">
        <v>109</v>
      </c>
      <c r="D152" s="824" t="s">
        <v>805</v>
      </c>
      <c r="F152" s="825">
        <v>21591</v>
      </c>
      <c r="G152" s="860">
        <v>17590</v>
      </c>
      <c r="H152" s="827">
        <v>16949</v>
      </c>
      <c r="I152" s="826">
        <v>16308</v>
      </c>
      <c r="J152" s="827">
        <v>16308</v>
      </c>
      <c r="K152" s="826">
        <v>16308</v>
      </c>
      <c r="L152" s="827">
        <v>15788</v>
      </c>
      <c r="M152" s="826">
        <v>15788</v>
      </c>
      <c r="N152" s="827">
        <v>9881</v>
      </c>
      <c r="O152" s="826">
        <v>9881</v>
      </c>
      <c r="P152" s="827">
        <v>9408</v>
      </c>
      <c r="Q152" s="826">
        <v>9408</v>
      </c>
      <c r="R152" s="827">
        <v>9408</v>
      </c>
      <c r="S152" s="826">
        <v>9408</v>
      </c>
      <c r="T152" s="827">
        <v>1917</v>
      </c>
      <c r="U152" s="826">
        <v>1917</v>
      </c>
      <c r="V152" s="827">
        <v>1917</v>
      </c>
      <c r="W152" s="826">
        <v>1917</v>
      </c>
      <c r="X152" s="827">
        <v>1917</v>
      </c>
      <c r="Y152" s="826">
        <v>1917</v>
      </c>
      <c r="Z152" s="827">
        <v>1917</v>
      </c>
      <c r="AA152" s="826">
        <v>0</v>
      </c>
      <c r="AB152" s="827">
        <v>0</v>
      </c>
      <c r="AC152" s="826">
        <v>0</v>
      </c>
      <c r="AD152" s="827">
        <v>0</v>
      </c>
      <c r="AE152" s="828">
        <v>0</v>
      </c>
      <c r="AF152" s="692"/>
      <c r="AG152" s="1094"/>
      <c r="AH152" s="692"/>
      <c r="AI152" s="825">
        <v>2</v>
      </c>
      <c r="AJ152" s="860">
        <v>2</v>
      </c>
      <c r="AK152" s="827">
        <v>2</v>
      </c>
      <c r="AL152" s="826">
        <v>2</v>
      </c>
      <c r="AM152" s="827">
        <v>2</v>
      </c>
      <c r="AN152" s="826">
        <v>2</v>
      </c>
      <c r="AO152" s="827">
        <v>2</v>
      </c>
      <c r="AP152" s="826">
        <v>2</v>
      </c>
      <c r="AQ152" s="827">
        <v>1</v>
      </c>
      <c r="AR152" s="826">
        <v>1</v>
      </c>
      <c r="AS152" s="827">
        <v>1</v>
      </c>
      <c r="AT152" s="826">
        <v>1</v>
      </c>
      <c r="AU152" s="827">
        <v>1</v>
      </c>
      <c r="AV152" s="826">
        <v>1</v>
      </c>
      <c r="AW152" s="827">
        <v>0</v>
      </c>
      <c r="AX152" s="826">
        <v>0</v>
      </c>
      <c r="AY152" s="827">
        <v>0</v>
      </c>
      <c r="AZ152" s="826">
        <v>0</v>
      </c>
      <c r="BA152" s="827">
        <v>0</v>
      </c>
      <c r="BB152" s="826">
        <v>0</v>
      </c>
      <c r="BC152" s="827">
        <v>0</v>
      </c>
      <c r="BD152" s="826">
        <v>0</v>
      </c>
      <c r="BE152" s="827">
        <v>0</v>
      </c>
      <c r="BF152" s="826">
        <v>0</v>
      </c>
      <c r="BG152" s="827">
        <v>0</v>
      </c>
      <c r="BH152" s="828">
        <v>0</v>
      </c>
      <c r="BI152" s="692"/>
      <c r="BJ152" s="1096"/>
      <c r="BK152" s="692"/>
      <c r="BL152" s="1082"/>
      <c r="BM152" s="692"/>
      <c r="BN152" s="825">
        <v>21591</v>
      </c>
      <c r="BO152" s="860">
        <v>17590</v>
      </c>
      <c r="BP152" s="827">
        <v>16949</v>
      </c>
      <c r="BQ152" s="826">
        <v>16308</v>
      </c>
      <c r="BR152" s="827">
        <v>16308</v>
      </c>
      <c r="BS152" s="826">
        <v>16308</v>
      </c>
      <c r="BT152" s="827">
        <v>15788</v>
      </c>
      <c r="BU152" s="826">
        <v>15788</v>
      </c>
      <c r="BV152" s="827">
        <v>9881</v>
      </c>
      <c r="BW152" s="826">
        <v>9881</v>
      </c>
      <c r="BX152" s="827">
        <v>9408</v>
      </c>
      <c r="BY152" s="826">
        <v>9408</v>
      </c>
      <c r="BZ152" s="827">
        <v>9408</v>
      </c>
      <c r="CA152" s="826">
        <v>9408</v>
      </c>
      <c r="CB152" s="827">
        <v>1917</v>
      </c>
      <c r="CC152" s="826">
        <v>1917</v>
      </c>
      <c r="CD152" s="827">
        <v>1917</v>
      </c>
      <c r="CE152" s="826">
        <v>1917</v>
      </c>
      <c r="CF152" s="827">
        <v>1917</v>
      </c>
      <c r="CG152" s="826">
        <v>1917</v>
      </c>
      <c r="CH152" s="827">
        <v>1917</v>
      </c>
      <c r="CI152" s="826">
        <v>0</v>
      </c>
      <c r="CJ152" s="827">
        <v>0</v>
      </c>
      <c r="CK152" s="826">
        <v>0</v>
      </c>
      <c r="CL152" s="827">
        <v>0</v>
      </c>
      <c r="CM152" s="828">
        <v>0</v>
      </c>
      <c r="CN152" s="692"/>
      <c r="CO152" s="1084"/>
      <c r="CP152" s="692"/>
      <c r="CQ152" s="825">
        <v>2</v>
      </c>
      <c r="CR152" s="860">
        <v>2</v>
      </c>
      <c r="CS152" s="827">
        <v>2</v>
      </c>
      <c r="CT152" s="826">
        <v>2</v>
      </c>
      <c r="CU152" s="827">
        <v>2</v>
      </c>
      <c r="CV152" s="826">
        <v>2</v>
      </c>
      <c r="CW152" s="827">
        <v>2</v>
      </c>
      <c r="CX152" s="826">
        <v>2</v>
      </c>
      <c r="CY152" s="827">
        <v>1</v>
      </c>
      <c r="CZ152" s="826">
        <v>1</v>
      </c>
      <c r="DA152" s="827">
        <v>1</v>
      </c>
      <c r="DB152" s="826">
        <v>1</v>
      </c>
      <c r="DC152" s="827">
        <v>1</v>
      </c>
      <c r="DD152" s="826">
        <v>1</v>
      </c>
      <c r="DE152" s="827">
        <v>0</v>
      </c>
      <c r="DF152" s="826">
        <v>0</v>
      </c>
      <c r="DG152" s="827">
        <v>0</v>
      </c>
      <c r="DH152" s="826">
        <v>0</v>
      </c>
      <c r="DI152" s="827">
        <v>0</v>
      </c>
      <c r="DJ152" s="826">
        <v>0</v>
      </c>
      <c r="DK152" s="827">
        <v>0</v>
      </c>
      <c r="DL152" s="826">
        <v>0</v>
      </c>
      <c r="DM152" s="827">
        <v>0</v>
      </c>
      <c r="DN152" s="826">
        <v>0</v>
      </c>
      <c r="DO152" s="827">
        <v>0</v>
      </c>
      <c r="DP152" s="828">
        <v>0</v>
      </c>
      <c r="DQ152" s="692"/>
      <c r="DR152" s="1086"/>
      <c r="DS152" s="692"/>
      <c r="DT152" s="1088"/>
    </row>
    <row r="153" spans="2:124" outlineLevel="1">
      <c r="B153" s="716">
        <v>143</v>
      </c>
      <c r="C153" s="717" t="s">
        <v>507</v>
      </c>
      <c r="D153" s="718" t="s">
        <v>805</v>
      </c>
      <c r="F153" s="719">
        <v>0</v>
      </c>
      <c r="G153" s="837">
        <v>0</v>
      </c>
      <c r="H153" s="721">
        <v>0</v>
      </c>
      <c r="I153" s="720">
        <v>0</v>
      </c>
      <c r="J153" s="721">
        <v>0</v>
      </c>
      <c r="K153" s="720">
        <v>0</v>
      </c>
      <c r="L153" s="721">
        <v>0</v>
      </c>
      <c r="M153" s="720">
        <v>0</v>
      </c>
      <c r="N153" s="721">
        <v>0</v>
      </c>
      <c r="O153" s="720">
        <v>0</v>
      </c>
      <c r="P153" s="721">
        <v>0</v>
      </c>
      <c r="Q153" s="720">
        <v>0</v>
      </c>
      <c r="R153" s="721">
        <v>0</v>
      </c>
      <c r="S153" s="720">
        <v>0</v>
      </c>
      <c r="T153" s="721">
        <v>0</v>
      </c>
      <c r="U153" s="720">
        <v>0</v>
      </c>
      <c r="V153" s="721">
        <v>0</v>
      </c>
      <c r="W153" s="720">
        <v>0</v>
      </c>
      <c r="X153" s="721">
        <v>0</v>
      </c>
      <c r="Y153" s="720">
        <v>0</v>
      </c>
      <c r="Z153" s="721">
        <v>0</v>
      </c>
      <c r="AA153" s="720">
        <v>0</v>
      </c>
      <c r="AB153" s="721">
        <v>0</v>
      </c>
      <c r="AC153" s="720">
        <v>0</v>
      </c>
      <c r="AD153" s="721">
        <v>0</v>
      </c>
      <c r="AE153" s="722">
        <v>0</v>
      </c>
      <c r="AF153" s="692"/>
      <c r="AG153" s="1094"/>
      <c r="AH153" s="692"/>
      <c r="AI153" s="719">
        <v>0</v>
      </c>
      <c r="AJ153" s="837">
        <v>0</v>
      </c>
      <c r="AK153" s="721">
        <v>0</v>
      </c>
      <c r="AL153" s="720">
        <v>0</v>
      </c>
      <c r="AM153" s="721">
        <v>0</v>
      </c>
      <c r="AN153" s="720">
        <v>0</v>
      </c>
      <c r="AO153" s="721">
        <v>0</v>
      </c>
      <c r="AP153" s="720">
        <v>0</v>
      </c>
      <c r="AQ153" s="721">
        <v>0</v>
      </c>
      <c r="AR153" s="720">
        <v>0</v>
      </c>
      <c r="AS153" s="721">
        <v>0</v>
      </c>
      <c r="AT153" s="720">
        <v>0</v>
      </c>
      <c r="AU153" s="721">
        <v>0</v>
      </c>
      <c r="AV153" s="720">
        <v>0</v>
      </c>
      <c r="AW153" s="721">
        <v>0</v>
      </c>
      <c r="AX153" s="720">
        <v>0</v>
      </c>
      <c r="AY153" s="721">
        <v>0</v>
      </c>
      <c r="AZ153" s="720">
        <v>0</v>
      </c>
      <c r="BA153" s="721">
        <v>0</v>
      </c>
      <c r="BB153" s="720">
        <v>0</v>
      </c>
      <c r="BC153" s="721">
        <v>0</v>
      </c>
      <c r="BD153" s="720">
        <v>0</v>
      </c>
      <c r="BE153" s="721">
        <v>0</v>
      </c>
      <c r="BF153" s="720">
        <v>0</v>
      </c>
      <c r="BG153" s="721">
        <v>0</v>
      </c>
      <c r="BH153" s="722">
        <v>0</v>
      </c>
      <c r="BI153" s="692"/>
      <c r="BJ153" s="1096"/>
      <c r="BK153" s="692"/>
      <c r="BL153" s="1082"/>
      <c r="BM153" s="692"/>
      <c r="BN153" s="719">
        <v>0</v>
      </c>
      <c r="BO153" s="837">
        <v>0</v>
      </c>
      <c r="BP153" s="721">
        <v>0</v>
      </c>
      <c r="BQ153" s="720">
        <v>0</v>
      </c>
      <c r="BR153" s="721">
        <v>0</v>
      </c>
      <c r="BS153" s="720">
        <v>0</v>
      </c>
      <c r="BT153" s="721">
        <v>0</v>
      </c>
      <c r="BU153" s="720">
        <v>0</v>
      </c>
      <c r="BV153" s="721">
        <v>0</v>
      </c>
      <c r="BW153" s="720">
        <v>0</v>
      </c>
      <c r="BX153" s="721">
        <v>0</v>
      </c>
      <c r="BY153" s="720">
        <v>0</v>
      </c>
      <c r="BZ153" s="721">
        <v>0</v>
      </c>
      <c r="CA153" s="720">
        <v>0</v>
      </c>
      <c r="CB153" s="721">
        <v>0</v>
      </c>
      <c r="CC153" s="720">
        <v>0</v>
      </c>
      <c r="CD153" s="721">
        <v>0</v>
      </c>
      <c r="CE153" s="720">
        <v>0</v>
      </c>
      <c r="CF153" s="721">
        <v>0</v>
      </c>
      <c r="CG153" s="720">
        <v>0</v>
      </c>
      <c r="CH153" s="721">
        <v>0</v>
      </c>
      <c r="CI153" s="720">
        <v>0</v>
      </c>
      <c r="CJ153" s="721">
        <v>0</v>
      </c>
      <c r="CK153" s="720">
        <v>0</v>
      </c>
      <c r="CL153" s="721">
        <v>0</v>
      </c>
      <c r="CM153" s="722">
        <v>0</v>
      </c>
      <c r="CN153" s="692"/>
      <c r="CO153" s="1084"/>
      <c r="CP153" s="692"/>
      <c r="CQ153" s="719">
        <v>0</v>
      </c>
      <c r="CR153" s="837">
        <v>0</v>
      </c>
      <c r="CS153" s="721">
        <v>0</v>
      </c>
      <c r="CT153" s="720">
        <v>0</v>
      </c>
      <c r="CU153" s="721">
        <v>0</v>
      </c>
      <c r="CV153" s="720">
        <v>0</v>
      </c>
      <c r="CW153" s="721">
        <v>0</v>
      </c>
      <c r="CX153" s="720">
        <v>0</v>
      </c>
      <c r="CY153" s="721">
        <v>0</v>
      </c>
      <c r="CZ153" s="720">
        <v>0</v>
      </c>
      <c r="DA153" s="721">
        <v>0</v>
      </c>
      <c r="DB153" s="720">
        <v>0</v>
      </c>
      <c r="DC153" s="721">
        <v>0</v>
      </c>
      <c r="DD153" s="720">
        <v>0</v>
      </c>
      <c r="DE153" s="721">
        <v>0</v>
      </c>
      <c r="DF153" s="720">
        <v>0</v>
      </c>
      <c r="DG153" s="721">
        <v>0</v>
      </c>
      <c r="DH153" s="720">
        <v>0</v>
      </c>
      <c r="DI153" s="721">
        <v>0</v>
      </c>
      <c r="DJ153" s="720">
        <v>0</v>
      </c>
      <c r="DK153" s="721">
        <v>0</v>
      </c>
      <c r="DL153" s="720">
        <v>0</v>
      </c>
      <c r="DM153" s="721">
        <v>0</v>
      </c>
      <c r="DN153" s="720">
        <v>0</v>
      </c>
      <c r="DO153" s="721">
        <v>0</v>
      </c>
      <c r="DP153" s="722">
        <v>0</v>
      </c>
      <c r="DQ153" s="692"/>
      <c r="DR153" s="1086"/>
      <c r="DS153" s="692"/>
      <c r="DT153" s="1088"/>
    </row>
    <row r="154" spans="2:124" outlineLevel="1">
      <c r="B154" s="759">
        <v>144</v>
      </c>
      <c r="C154" s="802" t="s">
        <v>503</v>
      </c>
      <c r="D154" s="761" t="s">
        <v>805</v>
      </c>
      <c r="F154" s="829">
        <v>0</v>
      </c>
      <c r="G154" s="841">
        <v>0</v>
      </c>
      <c r="H154" s="831">
        <v>0</v>
      </c>
      <c r="I154" s="830">
        <v>0</v>
      </c>
      <c r="J154" s="831">
        <v>0</v>
      </c>
      <c r="K154" s="830">
        <v>0</v>
      </c>
      <c r="L154" s="831">
        <v>0</v>
      </c>
      <c r="M154" s="830">
        <v>0</v>
      </c>
      <c r="N154" s="831">
        <v>0</v>
      </c>
      <c r="O154" s="830">
        <v>0</v>
      </c>
      <c r="P154" s="831">
        <v>0</v>
      </c>
      <c r="Q154" s="830">
        <v>0</v>
      </c>
      <c r="R154" s="831">
        <v>0</v>
      </c>
      <c r="S154" s="830">
        <v>0</v>
      </c>
      <c r="T154" s="831">
        <v>0</v>
      </c>
      <c r="U154" s="830">
        <v>0</v>
      </c>
      <c r="V154" s="831">
        <v>0</v>
      </c>
      <c r="W154" s="830">
        <v>0</v>
      </c>
      <c r="X154" s="831">
        <v>0</v>
      </c>
      <c r="Y154" s="830">
        <v>0</v>
      </c>
      <c r="Z154" s="831">
        <v>0</v>
      </c>
      <c r="AA154" s="830">
        <v>0</v>
      </c>
      <c r="AB154" s="831">
        <v>0</v>
      </c>
      <c r="AC154" s="830">
        <v>0</v>
      </c>
      <c r="AD154" s="831">
        <v>0</v>
      </c>
      <c r="AE154" s="832">
        <v>0</v>
      </c>
      <c r="AF154" s="692"/>
      <c r="AG154" s="1094"/>
      <c r="AH154" s="692"/>
      <c r="AI154" s="829">
        <v>0</v>
      </c>
      <c r="AJ154" s="841">
        <v>0</v>
      </c>
      <c r="AK154" s="831">
        <v>0</v>
      </c>
      <c r="AL154" s="830">
        <v>0</v>
      </c>
      <c r="AM154" s="831">
        <v>0</v>
      </c>
      <c r="AN154" s="830">
        <v>0</v>
      </c>
      <c r="AO154" s="831">
        <v>0</v>
      </c>
      <c r="AP154" s="830">
        <v>0</v>
      </c>
      <c r="AQ154" s="831">
        <v>0</v>
      </c>
      <c r="AR154" s="830">
        <v>0</v>
      </c>
      <c r="AS154" s="831">
        <v>0</v>
      </c>
      <c r="AT154" s="830">
        <v>0</v>
      </c>
      <c r="AU154" s="831">
        <v>0</v>
      </c>
      <c r="AV154" s="830">
        <v>0</v>
      </c>
      <c r="AW154" s="831">
        <v>0</v>
      </c>
      <c r="AX154" s="830">
        <v>0</v>
      </c>
      <c r="AY154" s="831">
        <v>0</v>
      </c>
      <c r="AZ154" s="830">
        <v>0</v>
      </c>
      <c r="BA154" s="831">
        <v>0</v>
      </c>
      <c r="BB154" s="830">
        <v>0</v>
      </c>
      <c r="BC154" s="831">
        <v>0</v>
      </c>
      <c r="BD154" s="830">
        <v>0</v>
      </c>
      <c r="BE154" s="831">
        <v>0</v>
      </c>
      <c r="BF154" s="830">
        <v>0</v>
      </c>
      <c r="BG154" s="831">
        <v>0</v>
      </c>
      <c r="BH154" s="832">
        <v>0</v>
      </c>
      <c r="BI154" s="692"/>
      <c r="BJ154" s="1096"/>
      <c r="BK154" s="692"/>
      <c r="BL154" s="1082"/>
      <c r="BM154" s="692"/>
      <c r="BN154" s="829">
        <v>0</v>
      </c>
      <c r="BO154" s="841">
        <v>0</v>
      </c>
      <c r="BP154" s="831">
        <v>0</v>
      </c>
      <c r="BQ154" s="830">
        <v>0</v>
      </c>
      <c r="BR154" s="831">
        <v>0</v>
      </c>
      <c r="BS154" s="830">
        <v>0</v>
      </c>
      <c r="BT154" s="831">
        <v>0</v>
      </c>
      <c r="BU154" s="830">
        <v>0</v>
      </c>
      <c r="BV154" s="831">
        <v>0</v>
      </c>
      <c r="BW154" s="830">
        <v>0</v>
      </c>
      <c r="BX154" s="831">
        <v>0</v>
      </c>
      <c r="BY154" s="830">
        <v>0</v>
      </c>
      <c r="BZ154" s="831">
        <v>0</v>
      </c>
      <c r="CA154" s="830">
        <v>0</v>
      </c>
      <c r="CB154" s="831">
        <v>0</v>
      </c>
      <c r="CC154" s="830">
        <v>0</v>
      </c>
      <c r="CD154" s="831">
        <v>0</v>
      </c>
      <c r="CE154" s="830">
        <v>0</v>
      </c>
      <c r="CF154" s="831">
        <v>0</v>
      </c>
      <c r="CG154" s="830">
        <v>0</v>
      </c>
      <c r="CH154" s="831">
        <v>0</v>
      </c>
      <c r="CI154" s="830">
        <v>0</v>
      </c>
      <c r="CJ154" s="831">
        <v>0</v>
      </c>
      <c r="CK154" s="830">
        <v>0</v>
      </c>
      <c r="CL154" s="831">
        <v>0</v>
      </c>
      <c r="CM154" s="832">
        <v>0</v>
      </c>
      <c r="CN154" s="692"/>
      <c r="CO154" s="1084"/>
      <c r="CP154" s="692"/>
      <c r="CQ154" s="829">
        <v>0</v>
      </c>
      <c r="CR154" s="841">
        <v>0</v>
      </c>
      <c r="CS154" s="831">
        <v>0</v>
      </c>
      <c r="CT154" s="830">
        <v>0</v>
      </c>
      <c r="CU154" s="831">
        <v>0</v>
      </c>
      <c r="CV154" s="830">
        <v>0</v>
      </c>
      <c r="CW154" s="831">
        <v>0</v>
      </c>
      <c r="CX154" s="830">
        <v>0</v>
      </c>
      <c r="CY154" s="831">
        <v>0</v>
      </c>
      <c r="CZ154" s="830">
        <v>0</v>
      </c>
      <c r="DA154" s="831">
        <v>0</v>
      </c>
      <c r="DB154" s="830">
        <v>0</v>
      </c>
      <c r="DC154" s="831">
        <v>0</v>
      </c>
      <c r="DD154" s="830">
        <v>0</v>
      </c>
      <c r="DE154" s="831">
        <v>0</v>
      </c>
      <c r="DF154" s="830">
        <v>0</v>
      </c>
      <c r="DG154" s="831">
        <v>0</v>
      </c>
      <c r="DH154" s="830">
        <v>0</v>
      </c>
      <c r="DI154" s="831">
        <v>0</v>
      </c>
      <c r="DJ154" s="830">
        <v>0</v>
      </c>
      <c r="DK154" s="831">
        <v>0</v>
      </c>
      <c r="DL154" s="830">
        <v>0</v>
      </c>
      <c r="DM154" s="831">
        <v>0</v>
      </c>
      <c r="DN154" s="830">
        <v>0</v>
      </c>
      <c r="DO154" s="831">
        <v>0</v>
      </c>
      <c r="DP154" s="832">
        <v>0</v>
      </c>
      <c r="DQ154" s="692"/>
      <c r="DR154" s="1086"/>
      <c r="DS154" s="692"/>
      <c r="DT154" s="1088"/>
    </row>
    <row r="155" spans="2:124">
      <c r="B155" s="710" t="s">
        <v>806</v>
      </c>
      <c r="C155" s="711"/>
      <c r="D155" s="712"/>
      <c r="F155" s="833">
        <v>9909028</v>
      </c>
      <c r="G155" s="833">
        <v>9724762</v>
      </c>
      <c r="H155" s="833">
        <v>9689985</v>
      </c>
      <c r="I155" s="833">
        <v>9650382</v>
      </c>
      <c r="J155" s="833">
        <v>10231158</v>
      </c>
      <c r="K155" s="833">
        <v>10231158</v>
      </c>
      <c r="L155" s="833">
        <v>9948381</v>
      </c>
      <c r="M155" s="833">
        <v>9948164</v>
      </c>
      <c r="N155" s="833">
        <v>9923820</v>
      </c>
      <c r="O155" s="833">
        <v>8991614</v>
      </c>
      <c r="P155" s="833">
        <v>6616165</v>
      </c>
      <c r="Q155" s="833">
        <v>6465127</v>
      </c>
      <c r="R155" s="833">
        <v>5928474</v>
      </c>
      <c r="S155" s="833">
        <v>5608403</v>
      </c>
      <c r="T155" s="833">
        <v>3968510</v>
      </c>
      <c r="U155" s="833">
        <v>2943500</v>
      </c>
      <c r="V155" s="833">
        <v>889499</v>
      </c>
      <c r="W155" s="833">
        <v>889499</v>
      </c>
      <c r="X155" s="833">
        <v>876445</v>
      </c>
      <c r="Y155" s="833">
        <v>546531</v>
      </c>
      <c r="Z155" s="833">
        <v>394417</v>
      </c>
      <c r="AA155" s="833">
        <v>392500</v>
      </c>
      <c r="AB155" s="833">
        <v>392500</v>
      </c>
      <c r="AC155" s="833">
        <v>0</v>
      </c>
      <c r="AD155" s="833">
        <v>0</v>
      </c>
      <c r="AE155" s="833">
        <v>0</v>
      </c>
      <c r="AF155" s="692"/>
      <c r="AG155" s="1094"/>
      <c r="AH155" s="692"/>
      <c r="AI155" s="833">
        <v>1968</v>
      </c>
      <c r="AJ155" s="833">
        <v>1913</v>
      </c>
      <c r="AK155" s="833">
        <v>1902</v>
      </c>
      <c r="AL155" s="833">
        <v>1889</v>
      </c>
      <c r="AM155" s="833">
        <v>2013</v>
      </c>
      <c r="AN155" s="833">
        <v>2013</v>
      </c>
      <c r="AO155" s="833">
        <v>1971</v>
      </c>
      <c r="AP155" s="833">
        <v>1971</v>
      </c>
      <c r="AQ155" s="833">
        <v>1965</v>
      </c>
      <c r="AR155" s="833">
        <v>1826</v>
      </c>
      <c r="AS155" s="833">
        <v>1440</v>
      </c>
      <c r="AT155" s="833">
        <v>1399</v>
      </c>
      <c r="AU155" s="833">
        <v>1328</v>
      </c>
      <c r="AV155" s="833">
        <v>1258</v>
      </c>
      <c r="AW155" s="833">
        <v>730</v>
      </c>
      <c r="AX155" s="833">
        <v>399</v>
      </c>
      <c r="AY155" s="833">
        <v>216</v>
      </c>
      <c r="AZ155" s="833">
        <v>216</v>
      </c>
      <c r="BA155" s="833">
        <v>201</v>
      </c>
      <c r="BB155" s="833">
        <v>37</v>
      </c>
      <c r="BC155" s="833">
        <v>19</v>
      </c>
      <c r="BD155" s="833">
        <v>19</v>
      </c>
      <c r="BE155" s="833">
        <v>19</v>
      </c>
      <c r="BF155" s="833">
        <v>0</v>
      </c>
      <c r="BG155" s="833">
        <v>0</v>
      </c>
      <c r="BH155" s="833">
        <v>0</v>
      </c>
      <c r="BI155" s="692"/>
      <c r="BJ155" s="1096"/>
      <c r="BK155" s="692"/>
      <c r="BL155" s="1082"/>
      <c r="BM155" s="692"/>
      <c r="BN155" s="833">
        <v>6407199</v>
      </c>
      <c r="BO155" s="833">
        <v>6260452</v>
      </c>
      <c r="BP155" s="833">
        <v>6233341</v>
      </c>
      <c r="BQ155" s="833">
        <v>6204111</v>
      </c>
      <c r="BR155" s="833">
        <v>6703610</v>
      </c>
      <c r="BS155" s="833">
        <v>6703610</v>
      </c>
      <c r="BT155" s="833">
        <v>6531529</v>
      </c>
      <c r="BU155" s="833">
        <v>6531170</v>
      </c>
      <c r="BV155" s="833">
        <v>6511295</v>
      </c>
      <c r="BW155" s="833">
        <v>5940040</v>
      </c>
      <c r="BX155" s="833">
        <v>4433383</v>
      </c>
      <c r="BY155" s="833">
        <v>4320146</v>
      </c>
      <c r="BZ155" s="833">
        <v>3902004</v>
      </c>
      <c r="CA155" s="833">
        <v>3625701</v>
      </c>
      <c r="CB155" s="833">
        <v>2481187</v>
      </c>
      <c r="CC155" s="833">
        <v>1875230</v>
      </c>
      <c r="CD155" s="833">
        <v>611752</v>
      </c>
      <c r="CE155" s="833">
        <v>611752</v>
      </c>
      <c r="CF155" s="833">
        <v>603741</v>
      </c>
      <c r="CG155" s="833">
        <v>401338</v>
      </c>
      <c r="CH155" s="833">
        <v>194242</v>
      </c>
      <c r="CI155" s="833">
        <v>192325</v>
      </c>
      <c r="CJ155" s="833">
        <v>192325</v>
      </c>
      <c r="CK155" s="833">
        <v>0</v>
      </c>
      <c r="CL155" s="833">
        <v>0</v>
      </c>
      <c r="CM155" s="833">
        <v>0</v>
      </c>
      <c r="CN155" s="692"/>
      <c r="CO155" s="1084"/>
      <c r="CP155" s="692"/>
      <c r="CQ155" s="833">
        <v>1245</v>
      </c>
      <c r="CR155" s="833">
        <v>1202</v>
      </c>
      <c r="CS155" s="833">
        <v>1194</v>
      </c>
      <c r="CT155" s="833">
        <v>1185</v>
      </c>
      <c r="CU155" s="833">
        <v>1301</v>
      </c>
      <c r="CV155" s="833">
        <v>1301</v>
      </c>
      <c r="CW155" s="833">
        <v>1276</v>
      </c>
      <c r="CX155" s="833">
        <v>1276</v>
      </c>
      <c r="CY155" s="833">
        <v>1271</v>
      </c>
      <c r="CZ155" s="833">
        <v>1187</v>
      </c>
      <c r="DA155" s="833">
        <v>941</v>
      </c>
      <c r="DB155" s="833">
        <v>910</v>
      </c>
      <c r="DC155" s="833">
        <v>854</v>
      </c>
      <c r="DD155" s="833">
        <v>792</v>
      </c>
      <c r="DE155" s="833">
        <v>443</v>
      </c>
      <c r="DF155" s="833">
        <v>253</v>
      </c>
      <c r="DG155" s="833">
        <v>138</v>
      </c>
      <c r="DH155" s="833">
        <v>138</v>
      </c>
      <c r="DI155" s="833">
        <v>129</v>
      </c>
      <c r="DJ155" s="833">
        <v>28</v>
      </c>
      <c r="DK155" s="833">
        <v>9</v>
      </c>
      <c r="DL155" s="833">
        <v>9</v>
      </c>
      <c r="DM155" s="833">
        <v>9</v>
      </c>
      <c r="DN155" s="833">
        <v>0</v>
      </c>
      <c r="DO155" s="833">
        <v>0</v>
      </c>
      <c r="DP155" s="833">
        <v>0</v>
      </c>
      <c r="DQ155" s="692"/>
      <c r="DR155" s="1086"/>
      <c r="DS155" s="692"/>
      <c r="DT155" s="1088"/>
    </row>
    <row r="156" spans="2:124" ht="5.0999999999999996" customHeight="1">
      <c r="B156" s="834"/>
      <c r="C156" s="834"/>
      <c r="D156" s="835"/>
      <c r="F156" s="836"/>
      <c r="G156" s="836"/>
      <c r="H156" s="836"/>
      <c r="I156" s="836"/>
      <c r="J156" s="836"/>
      <c r="K156" s="836"/>
      <c r="L156" s="836"/>
      <c r="M156" s="836"/>
      <c r="N156" s="836"/>
      <c r="O156" s="836"/>
      <c r="P156" s="836"/>
      <c r="Q156" s="836"/>
      <c r="R156" s="836"/>
      <c r="S156" s="836"/>
      <c r="T156" s="836"/>
      <c r="U156" s="836"/>
      <c r="V156" s="836"/>
      <c r="W156" s="836"/>
      <c r="X156" s="836"/>
      <c r="Y156" s="836"/>
      <c r="Z156" s="836"/>
      <c r="AA156" s="836"/>
      <c r="AB156" s="836"/>
      <c r="AC156" s="836"/>
      <c r="AD156" s="836"/>
      <c r="AE156" s="836"/>
      <c r="AF156" s="692"/>
      <c r="AG156" s="1094"/>
      <c r="AH156" s="692"/>
      <c r="AI156" s="836"/>
      <c r="AJ156" s="836"/>
      <c r="AK156" s="836"/>
      <c r="AL156" s="836"/>
      <c r="AM156" s="836"/>
      <c r="AN156" s="836"/>
      <c r="AO156" s="836"/>
      <c r="AP156" s="836"/>
      <c r="AQ156" s="836"/>
      <c r="AR156" s="836"/>
      <c r="AS156" s="836"/>
      <c r="AT156" s="836"/>
      <c r="AU156" s="836"/>
      <c r="AV156" s="836"/>
      <c r="AW156" s="836"/>
      <c r="AX156" s="836"/>
      <c r="AY156" s="836"/>
      <c r="AZ156" s="836"/>
      <c r="BA156" s="836"/>
      <c r="BB156" s="836"/>
      <c r="BC156" s="836"/>
      <c r="BD156" s="836"/>
      <c r="BE156" s="836"/>
      <c r="BF156" s="836"/>
      <c r="BG156" s="836"/>
      <c r="BH156" s="836"/>
      <c r="BI156" s="692"/>
      <c r="BJ156" s="1096"/>
      <c r="BK156" s="692"/>
      <c r="BL156" s="1082"/>
      <c r="BM156" s="692"/>
      <c r="BN156" s="836"/>
      <c r="BO156" s="836"/>
      <c r="BP156" s="836"/>
      <c r="BQ156" s="836"/>
      <c r="BR156" s="836"/>
      <c r="BS156" s="836"/>
      <c r="BT156" s="836"/>
      <c r="BU156" s="836"/>
      <c r="BV156" s="836"/>
      <c r="BW156" s="836"/>
      <c r="BX156" s="836"/>
      <c r="BY156" s="836"/>
      <c r="BZ156" s="836"/>
      <c r="CA156" s="836"/>
      <c r="CB156" s="836"/>
      <c r="CC156" s="836"/>
      <c r="CD156" s="836"/>
      <c r="CE156" s="836"/>
      <c r="CF156" s="836"/>
      <c r="CG156" s="836"/>
      <c r="CH156" s="836"/>
      <c r="CI156" s="836"/>
      <c r="CJ156" s="836"/>
      <c r="CK156" s="836"/>
      <c r="CL156" s="836"/>
      <c r="CM156" s="836"/>
      <c r="CN156" s="692"/>
      <c r="CO156" s="1084"/>
      <c r="CP156" s="692"/>
      <c r="CQ156" s="836"/>
      <c r="CR156" s="836"/>
      <c r="CS156" s="836"/>
      <c r="CT156" s="836"/>
      <c r="CU156" s="836"/>
      <c r="CV156" s="836"/>
      <c r="CW156" s="836"/>
      <c r="CX156" s="836"/>
      <c r="CY156" s="836"/>
      <c r="CZ156" s="836"/>
      <c r="DA156" s="836"/>
      <c r="DB156" s="836"/>
      <c r="DC156" s="836"/>
      <c r="DD156" s="836"/>
      <c r="DE156" s="836"/>
      <c r="DF156" s="836"/>
      <c r="DG156" s="836"/>
      <c r="DH156" s="836"/>
      <c r="DI156" s="836"/>
      <c r="DJ156" s="836"/>
      <c r="DK156" s="836"/>
      <c r="DL156" s="836"/>
      <c r="DM156" s="836"/>
      <c r="DN156" s="836"/>
      <c r="DO156" s="836"/>
      <c r="DP156" s="836"/>
      <c r="DQ156" s="692"/>
      <c r="DR156" s="1086"/>
      <c r="DS156" s="692"/>
      <c r="DT156" s="1088"/>
    </row>
    <row r="157" spans="2:124" outlineLevel="1">
      <c r="B157" s="710" t="s">
        <v>807</v>
      </c>
      <c r="C157" s="711"/>
      <c r="D157" s="712"/>
      <c r="F157" s="713"/>
      <c r="G157" s="714"/>
      <c r="H157" s="714"/>
      <c r="I157" s="714"/>
      <c r="J157" s="714"/>
      <c r="K157" s="714"/>
      <c r="L157" s="714"/>
      <c r="M157" s="714"/>
      <c r="N157" s="714"/>
      <c r="O157" s="714"/>
      <c r="P157" s="714"/>
      <c r="Q157" s="714"/>
      <c r="R157" s="714"/>
      <c r="S157" s="714"/>
      <c r="T157" s="714"/>
      <c r="U157" s="714"/>
      <c r="V157" s="714"/>
      <c r="W157" s="714"/>
      <c r="X157" s="714"/>
      <c r="Y157" s="714"/>
      <c r="Z157" s="714"/>
      <c r="AA157" s="714"/>
      <c r="AB157" s="714"/>
      <c r="AC157" s="714"/>
      <c r="AD157" s="714"/>
      <c r="AE157" s="715"/>
      <c r="AF157" s="692"/>
      <c r="AG157" s="1094"/>
      <c r="AH157" s="692"/>
      <c r="AI157" s="713"/>
      <c r="AJ157" s="714"/>
      <c r="AK157" s="714"/>
      <c r="AL157" s="714"/>
      <c r="AM157" s="714"/>
      <c r="AN157" s="714"/>
      <c r="AO157" s="714"/>
      <c r="AP157" s="714"/>
      <c r="AQ157" s="714"/>
      <c r="AR157" s="714"/>
      <c r="AS157" s="714"/>
      <c r="AT157" s="714"/>
      <c r="AU157" s="714"/>
      <c r="AV157" s="714"/>
      <c r="AW157" s="714"/>
      <c r="AX157" s="714"/>
      <c r="AY157" s="714"/>
      <c r="AZ157" s="714"/>
      <c r="BA157" s="714"/>
      <c r="BB157" s="714"/>
      <c r="BC157" s="714"/>
      <c r="BD157" s="714"/>
      <c r="BE157" s="714"/>
      <c r="BF157" s="714"/>
      <c r="BG157" s="714"/>
      <c r="BH157" s="715"/>
      <c r="BI157" s="692"/>
      <c r="BJ157" s="1096"/>
      <c r="BK157" s="692"/>
      <c r="BL157" s="1082"/>
      <c r="BM157" s="692"/>
      <c r="BN157" s="713"/>
      <c r="BO157" s="714"/>
      <c r="BP157" s="714"/>
      <c r="BQ157" s="714"/>
      <c r="BR157" s="714"/>
      <c r="BS157" s="714"/>
      <c r="BT157" s="714"/>
      <c r="BU157" s="714"/>
      <c r="BV157" s="714"/>
      <c r="BW157" s="714"/>
      <c r="BX157" s="714"/>
      <c r="BY157" s="714"/>
      <c r="BZ157" s="714"/>
      <c r="CA157" s="714"/>
      <c r="CB157" s="714"/>
      <c r="CC157" s="714"/>
      <c r="CD157" s="714"/>
      <c r="CE157" s="714"/>
      <c r="CF157" s="714"/>
      <c r="CG157" s="714"/>
      <c r="CH157" s="714"/>
      <c r="CI157" s="714"/>
      <c r="CJ157" s="714"/>
      <c r="CK157" s="714"/>
      <c r="CL157" s="714"/>
      <c r="CM157" s="715"/>
      <c r="CN157" s="692"/>
      <c r="CO157" s="1084"/>
      <c r="CP157" s="692"/>
      <c r="CQ157" s="713"/>
      <c r="CR157" s="714"/>
      <c r="CS157" s="714"/>
      <c r="CT157" s="714"/>
      <c r="CU157" s="714"/>
      <c r="CV157" s="714"/>
      <c r="CW157" s="714"/>
      <c r="CX157" s="714"/>
      <c r="CY157" s="714"/>
      <c r="CZ157" s="714"/>
      <c r="DA157" s="714"/>
      <c r="DB157" s="714"/>
      <c r="DC157" s="714"/>
      <c r="DD157" s="714"/>
      <c r="DE157" s="714"/>
      <c r="DF157" s="714"/>
      <c r="DG157" s="714"/>
      <c r="DH157" s="714"/>
      <c r="DI157" s="714"/>
      <c r="DJ157" s="714"/>
      <c r="DK157" s="714"/>
      <c r="DL157" s="714"/>
      <c r="DM157" s="714"/>
      <c r="DN157" s="714"/>
      <c r="DO157" s="714"/>
      <c r="DP157" s="715"/>
      <c r="DQ157" s="692"/>
      <c r="DR157" s="1086"/>
      <c r="DS157" s="692"/>
      <c r="DT157" s="1088"/>
    </row>
    <row r="158" spans="2:124" outlineLevel="1">
      <c r="B158" s="716">
        <v>145</v>
      </c>
      <c r="C158" s="717" t="s">
        <v>114</v>
      </c>
      <c r="D158" s="718">
        <v>2016</v>
      </c>
      <c r="F158" s="755">
        <v>0</v>
      </c>
      <c r="G158" s="720">
        <v>10730975</v>
      </c>
      <c r="H158" s="721">
        <v>10730975</v>
      </c>
      <c r="I158" s="720">
        <v>10730975</v>
      </c>
      <c r="J158" s="721">
        <v>10730975</v>
      </c>
      <c r="K158" s="720">
        <v>10730975</v>
      </c>
      <c r="L158" s="721">
        <v>10730975</v>
      </c>
      <c r="M158" s="720">
        <v>10730975</v>
      </c>
      <c r="N158" s="721">
        <v>10729334</v>
      </c>
      <c r="O158" s="720">
        <v>10729334</v>
      </c>
      <c r="P158" s="721">
        <v>10681534</v>
      </c>
      <c r="Q158" s="720">
        <v>10532044</v>
      </c>
      <c r="R158" s="721">
        <v>10525767</v>
      </c>
      <c r="S158" s="720">
        <v>10525767</v>
      </c>
      <c r="T158" s="721">
        <v>10469815</v>
      </c>
      <c r="U158" s="720">
        <v>9067816</v>
      </c>
      <c r="V158" s="721">
        <v>9067816</v>
      </c>
      <c r="W158" s="720">
        <v>3982794</v>
      </c>
      <c r="X158" s="721">
        <v>0</v>
      </c>
      <c r="Y158" s="720">
        <v>0</v>
      </c>
      <c r="Z158" s="721">
        <v>0</v>
      </c>
      <c r="AA158" s="720">
        <v>0</v>
      </c>
      <c r="AB158" s="721">
        <v>0</v>
      </c>
      <c r="AC158" s="720">
        <v>0</v>
      </c>
      <c r="AD158" s="721">
        <v>0</v>
      </c>
      <c r="AE158" s="722">
        <v>0</v>
      </c>
      <c r="AF158" s="692"/>
      <c r="AG158" s="1094"/>
      <c r="AH158" s="692"/>
      <c r="AI158" s="755">
        <v>0</v>
      </c>
      <c r="AJ158" s="720">
        <v>701</v>
      </c>
      <c r="AK158" s="721">
        <v>701</v>
      </c>
      <c r="AL158" s="720">
        <v>701</v>
      </c>
      <c r="AM158" s="721">
        <v>701</v>
      </c>
      <c r="AN158" s="720">
        <v>701</v>
      </c>
      <c r="AO158" s="721">
        <v>701</v>
      </c>
      <c r="AP158" s="720">
        <v>701</v>
      </c>
      <c r="AQ158" s="721">
        <v>701</v>
      </c>
      <c r="AR158" s="720">
        <v>701</v>
      </c>
      <c r="AS158" s="721">
        <v>698</v>
      </c>
      <c r="AT158" s="720">
        <v>669</v>
      </c>
      <c r="AU158" s="721">
        <v>669</v>
      </c>
      <c r="AV158" s="720">
        <v>669</v>
      </c>
      <c r="AW158" s="721">
        <v>668</v>
      </c>
      <c r="AX158" s="720">
        <v>580</v>
      </c>
      <c r="AY158" s="721">
        <v>580</v>
      </c>
      <c r="AZ158" s="720">
        <v>250</v>
      </c>
      <c r="BA158" s="721">
        <v>0</v>
      </c>
      <c r="BB158" s="720">
        <v>0</v>
      </c>
      <c r="BC158" s="721">
        <v>0</v>
      </c>
      <c r="BD158" s="720">
        <v>0</v>
      </c>
      <c r="BE158" s="721">
        <v>0</v>
      </c>
      <c r="BF158" s="720">
        <v>0</v>
      </c>
      <c r="BG158" s="721">
        <v>0</v>
      </c>
      <c r="BH158" s="722">
        <v>0</v>
      </c>
      <c r="BI158" s="692"/>
      <c r="BJ158" s="1096"/>
      <c r="BK158" s="692"/>
      <c r="BL158" s="1082"/>
      <c r="BM158" s="692"/>
      <c r="BN158" s="755">
        <v>0</v>
      </c>
      <c r="BO158" s="720">
        <v>15788572</v>
      </c>
      <c r="BP158" s="721">
        <v>15788572</v>
      </c>
      <c r="BQ158" s="720">
        <v>15788572</v>
      </c>
      <c r="BR158" s="721">
        <v>15788572</v>
      </c>
      <c r="BS158" s="720">
        <v>15788572</v>
      </c>
      <c r="BT158" s="721">
        <v>15788572</v>
      </c>
      <c r="BU158" s="720">
        <v>15788572</v>
      </c>
      <c r="BV158" s="721">
        <v>15786158</v>
      </c>
      <c r="BW158" s="720">
        <v>15786158</v>
      </c>
      <c r="BX158" s="721">
        <v>15715829</v>
      </c>
      <c r="BY158" s="720">
        <v>15495884</v>
      </c>
      <c r="BZ158" s="721">
        <v>15486648</v>
      </c>
      <c r="CA158" s="720">
        <v>15486648</v>
      </c>
      <c r="CB158" s="721">
        <v>15404325</v>
      </c>
      <c r="CC158" s="720">
        <v>13341553</v>
      </c>
      <c r="CD158" s="721">
        <v>13341553</v>
      </c>
      <c r="CE158" s="720">
        <v>5859918</v>
      </c>
      <c r="CF158" s="721">
        <v>0</v>
      </c>
      <c r="CG158" s="720">
        <v>0</v>
      </c>
      <c r="CH158" s="721">
        <v>0</v>
      </c>
      <c r="CI158" s="720">
        <v>0</v>
      </c>
      <c r="CJ158" s="721">
        <v>0</v>
      </c>
      <c r="CK158" s="720">
        <v>0</v>
      </c>
      <c r="CL158" s="721">
        <v>0</v>
      </c>
      <c r="CM158" s="722">
        <v>0</v>
      </c>
      <c r="CN158" s="692"/>
      <c r="CO158" s="1084"/>
      <c r="CP158" s="692"/>
      <c r="CQ158" s="755">
        <v>0</v>
      </c>
      <c r="CR158" s="720">
        <v>1031</v>
      </c>
      <c r="CS158" s="721">
        <v>1031</v>
      </c>
      <c r="CT158" s="720">
        <v>1031</v>
      </c>
      <c r="CU158" s="721">
        <v>1031</v>
      </c>
      <c r="CV158" s="720">
        <v>1031</v>
      </c>
      <c r="CW158" s="721">
        <v>1031</v>
      </c>
      <c r="CX158" s="720">
        <v>1031</v>
      </c>
      <c r="CY158" s="721">
        <v>1031</v>
      </c>
      <c r="CZ158" s="720">
        <v>1031</v>
      </c>
      <c r="DA158" s="721">
        <v>1027</v>
      </c>
      <c r="DB158" s="720">
        <v>984</v>
      </c>
      <c r="DC158" s="721">
        <v>984</v>
      </c>
      <c r="DD158" s="720">
        <v>984</v>
      </c>
      <c r="DE158" s="721">
        <v>983</v>
      </c>
      <c r="DF158" s="720">
        <v>853</v>
      </c>
      <c r="DG158" s="721">
        <v>853</v>
      </c>
      <c r="DH158" s="720">
        <v>368</v>
      </c>
      <c r="DI158" s="721">
        <v>0</v>
      </c>
      <c r="DJ158" s="720">
        <v>0</v>
      </c>
      <c r="DK158" s="721">
        <v>0</v>
      </c>
      <c r="DL158" s="720">
        <v>0</v>
      </c>
      <c r="DM158" s="721">
        <v>0</v>
      </c>
      <c r="DN158" s="720">
        <v>0</v>
      </c>
      <c r="DO158" s="721">
        <v>0</v>
      </c>
      <c r="DP158" s="722">
        <v>0</v>
      </c>
      <c r="DQ158" s="692"/>
      <c r="DR158" s="1086"/>
      <c r="DS158" s="692"/>
      <c r="DT158" s="1088"/>
    </row>
    <row r="159" spans="2:124" outlineLevel="1">
      <c r="B159" s="723">
        <v>146</v>
      </c>
      <c r="C159" s="724" t="s">
        <v>760</v>
      </c>
      <c r="D159" s="725">
        <v>2016</v>
      </c>
      <c r="F159" s="743">
        <v>0</v>
      </c>
      <c r="G159" s="727">
        <v>5380280</v>
      </c>
      <c r="H159" s="728">
        <v>5380280</v>
      </c>
      <c r="I159" s="727">
        <v>5380280</v>
      </c>
      <c r="J159" s="728">
        <v>5380280</v>
      </c>
      <c r="K159" s="727">
        <v>5380280</v>
      </c>
      <c r="L159" s="728">
        <v>5380280</v>
      </c>
      <c r="M159" s="727">
        <v>5380280</v>
      </c>
      <c r="N159" s="728">
        <v>5380280</v>
      </c>
      <c r="O159" s="727">
        <v>5380280</v>
      </c>
      <c r="P159" s="728">
        <v>5380280</v>
      </c>
      <c r="Q159" s="727">
        <v>5380280</v>
      </c>
      <c r="R159" s="728">
        <v>5380280</v>
      </c>
      <c r="S159" s="727">
        <v>5380280</v>
      </c>
      <c r="T159" s="728">
        <v>5380280</v>
      </c>
      <c r="U159" s="727">
        <v>5380280</v>
      </c>
      <c r="V159" s="728">
        <v>5380280</v>
      </c>
      <c r="W159" s="727">
        <v>5380280</v>
      </c>
      <c r="X159" s="728">
        <v>5380280</v>
      </c>
      <c r="Y159" s="727">
        <v>5273114</v>
      </c>
      <c r="Z159" s="728">
        <v>0</v>
      </c>
      <c r="AA159" s="727">
        <v>0</v>
      </c>
      <c r="AB159" s="728">
        <v>0</v>
      </c>
      <c r="AC159" s="727">
        <v>0</v>
      </c>
      <c r="AD159" s="728">
        <v>0</v>
      </c>
      <c r="AE159" s="729">
        <v>0</v>
      </c>
      <c r="AF159" s="692"/>
      <c r="AG159" s="1094"/>
      <c r="AH159" s="692"/>
      <c r="AI159" s="743">
        <v>0</v>
      </c>
      <c r="AJ159" s="727">
        <v>1574</v>
      </c>
      <c r="AK159" s="728">
        <v>1574</v>
      </c>
      <c r="AL159" s="727">
        <v>1574</v>
      </c>
      <c r="AM159" s="728">
        <v>1574</v>
      </c>
      <c r="AN159" s="727">
        <v>1574</v>
      </c>
      <c r="AO159" s="728">
        <v>1574</v>
      </c>
      <c r="AP159" s="727">
        <v>1574</v>
      </c>
      <c r="AQ159" s="728">
        <v>1574</v>
      </c>
      <c r="AR159" s="727">
        <v>1574</v>
      </c>
      <c r="AS159" s="728">
        <v>1574</v>
      </c>
      <c r="AT159" s="727">
        <v>1574</v>
      </c>
      <c r="AU159" s="728">
        <v>1574</v>
      </c>
      <c r="AV159" s="727">
        <v>1574</v>
      </c>
      <c r="AW159" s="728">
        <v>1574</v>
      </c>
      <c r="AX159" s="727">
        <v>1574</v>
      </c>
      <c r="AY159" s="728">
        <v>1574</v>
      </c>
      <c r="AZ159" s="727">
        <v>1574</v>
      </c>
      <c r="BA159" s="728">
        <v>1574</v>
      </c>
      <c r="BB159" s="727">
        <v>1454</v>
      </c>
      <c r="BC159" s="728">
        <v>0</v>
      </c>
      <c r="BD159" s="727">
        <v>0</v>
      </c>
      <c r="BE159" s="728">
        <v>0</v>
      </c>
      <c r="BF159" s="727">
        <v>0</v>
      </c>
      <c r="BG159" s="728">
        <v>0</v>
      </c>
      <c r="BH159" s="729">
        <v>0</v>
      </c>
      <c r="BI159" s="692"/>
      <c r="BJ159" s="1096"/>
      <c r="BK159" s="692"/>
      <c r="BL159" s="1082"/>
      <c r="BM159" s="692"/>
      <c r="BN159" s="743">
        <v>0</v>
      </c>
      <c r="BO159" s="727">
        <v>3798500</v>
      </c>
      <c r="BP159" s="728">
        <v>3798500</v>
      </c>
      <c r="BQ159" s="727">
        <v>3798500</v>
      </c>
      <c r="BR159" s="728">
        <v>3798500</v>
      </c>
      <c r="BS159" s="727">
        <v>3798500</v>
      </c>
      <c r="BT159" s="728">
        <v>3798500</v>
      </c>
      <c r="BU159" s="727">
        <v>3798500</v>
      </c>
      <c r="BV159" s="728">
        <v>3798500</v>
      </c>
      <c r="BW159" s="727">
        <v>3798500</v>
      </c>
      <c r="BX159" s="728">
        <v>3798500</v>
      </c>
      <c r="BY159" s="727">
        <v>3798500</v>
      </c>
      <c r="BZ159" s="728">
        <v>3798500</v>
      </c>
      <c r="CA159" s="727">
        <v>3798500</v>
      </c>
      <c r="CB159" s="728">
        <v>3798500</v>
      </c>
      <c r="CC159" s="727">
        <v>3798500</v>
      </c>
      <c r="CD159" s="728">
        <v>3798500</v>
      </c>
      <c r="CE159" s="727">
        <v>3798500</v>
      </c>
      <c r="CF159" s="728">
        <v>3798500</v>
      </c>
      <c r="CG159" s="727">
        <v>3691334</v>
      </c>
      <c r="CH159" s="728">
        <v>0</v>
      </c>
      <c r="CI159" s="727">
        <v>0</v>
      </c>
      <c r="CJ159" s="728">
        <v>0</v>
      </c>
      <c r="CK159" s="727">
        <v>0</v>
      </c>
      <c r="CL159" s="728">
        <v>0</v>
      </c>
      <c r="CM159" s="729">
        <v>0</v>
      </c>
      <c r="CN159" s="692"/>
      <c r="CO159" s="1084"/>
      <c r="CP159" s="692"/>
      <c r="CQ159" s="743">
        <v>0</v>
      </c>
      <c r="CR159" s="727">
        <v>1138</v>
      </c>
      <c r="CS159" s="728">
        <v>1138</v>
      </c>
      <c r="CT159" s="727">
        <v>1138</v>
      </c>
      <c r="CU159" s="728">
        <v>1138</v>
      </c>
      <c r="CV159" s="727">
        <v>1138</v>
      </c>
      <c r="CW159" s="728">
        <v>1138</v>
      </c>
      <c r="CX159" s="727">
        <v>1138</v>
      </c>
      <c r="CY159" s="728">
        <v>1138</v>
      </c>
      <c r="CZ159" s="727">
        <v>1138</v>
      </c>
      <c r="DA159" s="728">
        <v>1138</v>
      </c>
      <c r="DB159" s="727">
        <v>1138</v>
      </c>
      <c r="DC159" s="728">
        <v>1138</v>
      </c>
      <c r="DD159" s="727">
        <v>1138</v>
      </c>
      <c r="DE159" s="728">
        <v>1138</v>
      </c>
      <c r="DF159" s="727">
        <v>1138</v>
      </c>
      <c r="DG159" s="728">
        <v>1138</v>
      </c>
      <c r="DH159" s="727">
        <v>1138</v>
      </c>
      <c r="DI159" s="728">
        <v>1138</v>
      </c>
      <c r="DJ159" s="727">
        <v>1018</v>
      </c>
      <c r="DK159" s="728">
        <v>0</v>
      </c>
      <c r="DL159" s="727">
        <v>0</v>
      </c>
      <c r="DM159" s="728">
        <v>0</v>
      </c>
      <c r="DN159" s="727">
        <v>0</v>
      </c>
      <c r="DO159" s="728">
        <v>0</v>
      </c>
      <c r="DP159" s="729">
        <v>0</v>
      </c>
      <c r="DQ159" s="692"/>
      <c r="DR159" s="1086"/>
      <c r="DS159" s="692"/>
      <c r="DT159" s="1088"/>
    </row>
    <row r="160" spans="2:124" outlineLevel="1">
      <c r="B160" s="730">
        <v>147</v>
      </c>
      <c r="C160" s="731" t="s">
        <v>116</v>
      </c>
      <c r="D160" s="732">
        <v>2016</v>
      </c>
      <c r="F160" s="733">
        <v>0</v>
      </c>
      <c r="G160" s="738">
        <v>22430</v>
      </c>
      <c r="H160" s="739">
        <v>22430</v>
      </c>
      <c r="I160" s="738">
        <v>22430</v>
      </c>
      <c r="J160" s="739">
        <v>22430</v>
      </c>
      <c r="K160" s="738">
        <v>22430</v>
      </c>
      <c r="L160" s="739">
        <v>22430</v>
      </c>
      <c r="M160" s="738">
        <v>22430</v>
      </c>
      <c r="N160" s="739">
        <v>22430</v>
      </c>
      <c r="O160" s="738">
        <v>22430</v>
      </c>
      <c r="P160" s="739">
        <v>22430</v>
      </c>
      <c r="Q160" s="738">
        <v>21669</v>
      </c>
      <c r="R160" s="739">
        <v>21669</v>
      </c>
      <c r="S160" s="738">
        <v>21669</v>
      </c>
      <c r="T160" s="739">
        <v>21669</v>
      </c>
      <c r="U160" s="738">
        <v>21669</v>
      </c>
      <c r="V160" s="739">
        <v>6279</v>
      </c>
      <c r="W160" s="738">
        <v>0</v>
      </c>
      <c r="X160" s="739">
        <v>0</v>
      </c>
      <c r="Y160" s="738">
        <v>0</v>
      </c>
      <c r="Z160" s="739">
        <v>0</v>
      </c>
      <c r="AA160" s="738">
        <v>0</v>
      </c>
      <c r="AB160" s="739">
        <v>0</v>
      </c>
      <c r="AC160" s="738">
        <v>0</v>
      </c>
      <c r="AD160" s="739">
        <v>0</v>
      </c>
      <c r="AE160" s="740">
        <v>0</v>
      </c>
      <c r="AF160" s="692"/>
      <c r="AG160" s="1094"/>
      <c r="AH160" s="692"/>
      <c r="AI160" s="733">
        <v>0</v>
      </c>
      <c r="AJ160" s="738">
        <v>5</v>
      </c>
      <c r="AK160" s="739">
        <v>5</v>
      </c>
      <c r="AL160" s="738">
        <v>5</v>
      </c>
      <c r="AM160" s="739">
        <v>5</v>
      </c>
      <c r="AN160" s="738">
        <v>5</v>
      </c>
      <c r="AO160" s="739">
        <v>5</v>
      </c>
      <c r="AP160" s="738">
        <v>5</v>
      </c>
      <c r="AQ160" s="739">
        <v>5</v>
      </c>
      <c r="AR160" s="738">
        <v>5</v>
      </c>
      <c r="AS160" s="739">
        <v>5</v>
      </c>
      <c r="AT160" s="738">
        <v>5</v>
      </c>
      <c r="AU160" s="739">
        <v>5</v>
      </c>
      <c r="AV160" s="738">
        <v>5</v>
      </c>
      <c r="AW160" s="739">
        <v>5</v>
      </c>
      <c r="AX160" s="738">
        <v>5</v>
      </c>
      <c r="AY160" s="739">
        <v>0</v>
      </c>
      <c r="AZ160" s="738">
        <v>0</v>
      </c>
      <c r="BA160" s="739">
        <v>0</v>
      </c>
      <c r="BB160" s="738">
        <v>0</v>
      </c>
      <c r="BC160" s="739">
        <v>0</v>
      </c>
      <c r="BD160" s="738">
        <v>0</v>
      </c>
      <c r="BE160" s="739">
        <v>0</v>
      </c>
      <c r="BF160" s="738">
        <v>0</v>
      </c>
      <c r="BG160" s="739">
        <v>0</v>
      </c>
      <c r="BH160" s="740">
        <v>0</v>
      </c>
      <c r="BI160" s="692"/>
      <c r="BJ160" s="1096"/>
      <c r="BK160" s="692"/>
      <c r="BL160" s="1082"/>
      <c r="BM160" s="692"/>
      <c r="BN160" s="733">
        <v>0</v>
      </c>
      <c r="BO160" s="738">
        <v>18591</v>
      </c>
      <c r="BP160" s="739">
        <v>18591</v>
      </c>
      <c r="BQ160" s="738">
        <v>18591</v>
      </c>
      <c r="BR160" s="739">
        <v>18591</v>
      </c>
      <c r="BS160" s="738">
        <v>18591</v>
      </c>
      <c r="BT160" s="739">
        <v>18591</v>
      </c>
      <c r="BU160" s="738">
        <v>18591</v>
      </c>
      <c r="BV160" s="739">
        <v>18591</v>
      </c>
      <c r="BW160" s="738">
        <v>18591</v>
      </c>
      <c r="BX160" s="739">
        <v>18591</v>
      </c>
      <c r="BY160" s="738">
        <v>17929</v>
      </c>
      <c r="BZ160" s="739">
        <v>17929</v>
      </c>
      <c r="CA160" s="738">
        <v>17929</v>
      </c>
      <c r="CB160" s="739">
        <v>17929</v>
      </c>
      <c r="CC160" s="738">
        <v>17929</v>
      </c>
      <c r="CD160" s="739">
        <v>5463</v>
      </c>
      <c r="CE160" s="738">
        <v>0</v>
      </c>
      <c r="CF160" s="739">
        <v>0</v>
      </c>
      <c r="CG160" s="738">
        <v>0</v>
      </c>
      <c r="CH160" s="739">
        <v>0</v>
      </c>
      <c r="CI160" s="738">
        <v>0</v>
      </c>
      <c r="CJ160" s="739">
        <v>0</v>
      </c>
      <c r="CK160" s="738">
        <v>0</v>
      </c>
      <c r="CL160" s="739">
        <v>0</v>
      </c>
      <c r="CM160" s="740">
        <v>0</v>
      </c>
      <c r="CN160" s="692"/>
      <c r="CO160" s="1084"/>
      <c r="CP160" s="692"/>
      <c r="CQ160" s="733">
        <v>0</v>
      </c>
      <c r="CR160" s="738">
        <v>4</v>
      </c>
      <c r="CS160" s="739">
        <v>4</v>
      </c>
      <c r="CT160" s="738">
        <v>4</v>
      </c>
      <c r="CU160" s="739">
        <v>4</v>
      </c>
      <c r="CV160" s="738">
        <v>4</v>
      </c>
      <c r="CW160" s="739">
        <v>4</v>
      </c>
      <c r="CX160" s="738">
        <v>4</v>
      </c>
      <c r="CY160" s="739">
        <v>4</v>
      </c>
      <c r="CZ160" s="738">
        <v>4</v>
      </c>
      <c r="DA160" s="739">
        <v>4</v>
      </c>
      <c r="DB160" s="738">
        <v>4</v>
      </c>
      <c r="DC160" s="739">
        <v>4</v>
      </c>
      <c r="DD160" s="738">
        <v>4</v>
      </c>
      <c r="DE160" s="739">
        <v>4</v>
      </c>
      <c r="DF160" s="738">
        <v>4</v>
      </c>
      <c r="DG160" s="739">
        <v>0</v>
      </c>
      <c r="DH160" s="738">
        <v>0</v>
      </c>
      <c r="DI160" s="739">
        <v>0</v>
      </c>
      <c r="DJ160" s="738">
        <v>0</v>
      </c>
      <c r="DK160" s="739">
        <v>0</v>
      </c>
      <c r="DL160" s="738">
        <v>0</v>
      </c>
      <c r="DM160" s="739">
        <v>0</v>
      </c>
      <c r="DN160" s="738">
        <v>0</v>
      </c>
      <c r="DO160" s="739">
        <v>0</v>
      </c>
      <c r="DP160" s="740">
        <v>0</v>
      </c>
      <c r="DQ160" s="692"/>
      <c r="DR160" s="1086"/>
      <c r="DS160" s="692"/>
      <c r="DT160" s="1088"/>
    </row>
    <row r="161" spans="2:124" outlineLevel="1">
      <c r="B161" s="723">
        <v>148</v>
      </c>
      <c r="C161" s="724" t="s">
        <v>117</v>
      </c>
      <c r="D161" s="725">
        <v>2016</v>
      </c>
      <c r="F161" s="743">
        <v>0</v>
      </c>
      <c r="G161" s="727">
        <v>747287</v>
      </c>
      <c r="H161" s="728">
        <v>747287</v>
      </c>
      <c r="I161" s="727">
        <v>747287</v>
      </c>
      <c r="J161" s="728">
        <v>747287</v>
      </c>
      <c r="K161" s="727">
        <v>747287</v>
      </c>
      <c r="L161" s="728">
        <v>745739</v>
      </c>
      <c r="M161" s="727">
        <v>745739</v>
      </c>
      <c r="N161" s="728">
        <v>745739</v>
      </c>
      <c r="O161" s="727">
        <v>745739</v>
      </c>
      <c r="P161" s="728">
        <v>656028</v>
      </c>
      <c r="Q161" s="727">
        <v>636258</v>
      </c>
      <c r="R161" s="728">
        <v>636258</v>
      </c>
      <c r="S161" s="727">
        <v>630946</v>
      </c>
      <c r="T161" s="728">
        <v>630946</v>
      </c>
      <c r="U161" s="727">
        <v>630946</v>
      </c>
      <c r="V161" s="728">
        <v>630946</v>
      </c>
      <c r="W161" s="727">
        <v>630946</v>
      </c>
      <c r="X161" s="728">
        <v>630946</v>
      </c>
      <c r="Y161" s="727">
        <v>630946</v>
      </c>
      <c r="Z161" s="728">
        <v>630946</v>
      </c>
      <c r="AA161" s="727">
        <v>0</v>
      </c>
      <c r="AB161" s="728">
        <v>0</v>
      </c>
      <c r="AC161" s="727">
        <v>0</v>
      </c>
      <c r="AD161" s="728">
        <v>0</v>
      </c>
      <c r="AE161" s="729">
        <v>0</v>
      </c>
      <c r="AF161" s="692"/>
      <c r="AG161" s="1094"/>
      <c r="AH161" s="692"/>
      <c r="AI161" s="743">
        <v>0</v>
      </c>
      <c r="AJ161" s="727">
        <v>58</v>
      </c>
      <c r="AK161" s="728">
        <v>58</v>
      </c>
      <c r="AL161" s="727">
        <v>58</v>
      </c>
      <c r="AM161" s="728">
        <v>58</v>
      </c>
      <c r="AN161" s="727">
        <v>58</v>
      </c>
      <c r="AO161" s="728">
        <v>58</v>
      </c>
      <c r="AP161" s="727">
        <v>57</v>
      </c>
      <c r="AQ161" s="728">
        <v>57</v>
      </c>
      <c r="AR161" s="727">
        <v>57</v>
      </c>
      <c r="AS161" s="728">
        <v>57</v>
      </c>
      <c r="AT161" s="727">
        <v>45</v>
      </c>
      <c r="AU161" s="728">
        <v>44</v>
      </c>
      <c r="AV161" s="727">
        <v>44</v>
      </c>
      <c r="AW161" s="728">
        <v>43</v>
      </c>
      <c r="AX161" s="727">
        <v>43</v>
      </c>
      <c r="AY161" s="728">
        <v>43</v>
      </c>
      <c r="AZ161" s="727">
        <v>43</v>
      </c>
      <c r="BA161" s="728">
        <v>43</v>
      </c>
      <c r="BB161" s="727">
        <v>43</v>
      </c>
      <c r="BC161" s="728">
        <v>43</v>
      </c>
      <c r="BD161" s="727">
        <v>43</v>
      </c>
      <c r="BE161" s="728">
        <v>0</v>
      </c>
      <c r="BF161" s="727">
        <v>0</v>
      </c>
      <c r="BG161" s="728">
        <v>0</v>
      </c>
      <c r="BH161" s="729">
        <v>0</v>
      </c>
      <c r="BI161" s="692"/>
      <c r="BJ161" s="1096"/>
      <c r="BK161" s="692"/>
      <c r="BL161" s="1082"/>
      <c r="BM161" s="692"/>
      <c r="BN161" s="743">
        <v>0</v>
      </c>
      <c r="BO161" s="727">
        <v>747287</v>
      </c>
      <c r="BP161" s="728">
        <v>747287</v>
      </c>
      <c r="BQ161" s="727">
        <v>747287</v>
      </c>
      <c r="BR161" s="728">
        <v>747287</v>
      </c>
      <c r="BS161" s="727">
        <v>747287</v>
      </c>
      <c r="BT161" s="728">
        <v>745739</v>
      </c>
      <c r="BU161" s="727">
        <v>745739</v>
      </c>
      <c r="BV161" s="728">
        <v>745739</v>
      </c>
      <c r="BW161" s="727">
        <v>745739</v>
      </c>
      <c r="BX161" s="728">
        <v>656028</v>
      </c>
      <c r="BY161" s="727">
        <v>636258</v>
      </c>
      <c r="BZ161" s="728">
        <v>636258</v>
      </c>
      <c r="CA161" s="727">
        <v>630946</v>
      </c>
      <c r="CB161" s="728">
        <v>630946</v>
      </c>
      <c r="CC161" s="727">
        <v>630946</v>
      </c>
      <c r="CD161" s="728">
        <v>630946</v>
      </c>
      <c r="CE161" s="727">
        <v>630946</v>
      </c>
      <c r="CF161" s="728">
        <v>630946</v>
      </c>
      <c r="CG161" s="727">
        <v>630946</v>
      </c>
      <c r="CH161" s="728">
        <v>630946</v>
      </c>
      <c r="CI161" s="727">
        <v>0</v>
      </c>
      <c r="CJ161" s="728">
        <v>0</v>
      </c>
      <c r="CK161" s="727">
        <v>0</v>
      </c>
      <c r="CL161" s="728">
        <v>0</v>
      </c>
      <c r="CM161" s="729">
        <v>0</v>
      </c>
      <c r="CN161" s="692"/>
      <c r="CO161" s="1084"/>
      <c r="CP161" s="692"/>
      <c r="CQ161" s="743">
        <v>0</v>
      </c>
      <c r="CR161" s="727">
        <v>58</v>
      </c>
      <c r="CS161" s="728">
        <v>58</v>
      </c>
      <c r="CT161" s="727">
        <v>58</v>
      </c>
      <c r="CU161" s="728">
        <v>58</v>
      </c>
      <c r="CV161" s="727">
        <v>58</v>
      </c>
      <c r="CW161" s="728">
        <v>57</v>
      </c>
      <c r="CX161" s="727">
        <v>57</v>
      </c>
      <c r="CY161" s="728">
        <v>57</v>
      </c>
      <c r="CZ161" s="727">
        <v>57</v>
      </c>
      <c r="DA161" s="728">
        <v>45</v>
      </c>
      <c r="DB161" s="727">
        <v>44</v>
      </c>
      <c r="DC161" s="728">
        <v>44</v>
      </c>
      <c r="DD161" s="727">
        <v>43</v>
      </c>
      <c r="DE161" s="728">
        <v>43</v>
      </c>
      <c r="DF161" s="727">
        <v>43</v>
      </c>
      <c r="DG161" s="728">
        <v>43</v>
      </c>
      <c r="DH161" s="727">
        <v>43</v>
      </c>
      <c r="DI161" s="728">
        <v>43</v>
      </c>
      <c r="DJ161" s="727">
        <v>43</v>
      </c>
      <c r="DK161" s="728">
        <v>43</v>
      </c>
      <c r="DL161" s="727">
        <v>0</v>
      </c>
      <c r="DM161" s="728">
        <v>0</v>
      </c>
      <c r="DN161" s="727">
        <v>0</v>
      </c>
      <c r="DO161" s="728">
        <v>0</v>
      </c>
      <c r="DP161" s="729">
        <v>0</v>
      </c>
      <c r="DQ161" s="692"/>
      <c r="DR161" s="1086"/>
      <c r="DS161" s="692"/>
      <c r="DT161" s="1088"/>
    </row>
    <row r="162" spans="2:124" outlineLevel="1">
      <c r="B162" s="730">
        <v>149</v>
      </c>
      <c r="C162" s="731" t="s">
        <v>118</v>
      </c>
      <c r="D162" s="732">
        <v>2016</v>
      </c>
      <c r="F162" s="733">
        <v>0</v>
      </c>
      <c r="G162" s="738">
        <v>229836</v>
      </c>
      <c r="H162" s="739">
        <v>229836</v>
      </c>
      <c r="I162" s="738">
        <v>229836</v>
      </c>
      <c r="J162" s="739">
        <v>229836</v>
      </c>
      <c r="K162" s="738">
        <v>229836</v>
      </c>
      <c r="L162" s="739">
        <v>229836</v>
      </c>
      <c r="M162" s="738">
        <v>229836</v>
      </c>
      <c r="N162" s="739">
        <v>229836</v>
      </c>
      <c r="O162" s="738">
        <v>229836</v>
      </c>
      <c r="P162" s="739">
        <v>229836</v>
      </c>
      <c r="Q162" s="738">
        <v>56744</v>
      </c>
      <c r="R162" s="739">
        <v>0</v>
      </c>
      <c r="S162" s="738">
        <v>0</v>
      </c>
      <c r="T162" s="739">
        <v>0</v>
      </c>
      <c r="U162" s="738">
        <v>0</v>
      </c>
      <c r="V162" s="739">
        <v>0</v>
      </c>
      <c r="W162" s="738">
        <v>0</v>
      </c>
      <c r="X162" s="739">
        <v>0</v>
      </c>
      <c r="Y162" s="738">
        <v>0</v>
      </c>
      <c r="Z162" s="739">
        <v>0</v>
      </c>
      <c r="AA162" s="738">
        <v>0</v>
      </c>
      <c r="AB162" s="739">
        <v>0</v>
      </c>
      <c r="AC162" s="738">
        <v>0</v>
      </c>
      <c r="AD162" s="739">
        <v>0</v>
      </c>
      <c r="AE162" s="740">
        <v>0</v>
      </c>
      <c r="AF162" s="692"/>
      <c r="AG162" s="1094"/>
      <c r="AH162" s="692"/>
      <c r="AI162" s="733">
        <v>0</v>
      </c>
      <c r="AJ162" s="738">
        <v>30</v>
      </c>
      <c r="AK162" s="739">
        <v>30</v>
      </c>
      <c r="AL162" s="738">
        <v>30</v>
      </c>
      <c r="AM162" s="739">
        <v>30</v>
      </c>
      <c r="AN162" s="738">
        <v>30</v>
      </c>
      <c r="AO162" s="739">
        <v>30</v>
      </c>
      <c r="AP162" s="738">
        <v>30</v>
      </c>
      <c r="AQ162" s="739">
        <v>30</v>
      </c>
      <c r="AR162" s="738">
        <v>30</v>
      </c>
      <c r="AS162" s="739">
        <v>30</v>
      </c>
      <c r="AT162" s="738">
        <v>7</v>
      </c>
      <c r="AU162" s="739">
        <v>0</v>
      </c>
      <c r="AV162" s="738">
        <v>0</v>
      </c>
      <c r="AW162" s="739">
        <v>0</v>
      </c>
      <c r="AX162" s="738">
        <v>0</v>
      </c>
      <c r="AY162" s="739">
        <v>0</v>
      </c>
      <c r="AZ162" s="738">
        <v>0</v>
      </c>
      <c r="BA162" s="739">
        <v>0</v>
      </c>
      <c r="BB162" s="738">
        <v>0</v>
      </c>
      <c r="BC162" s="739">
        <v>0</v>
      </c>
      <c r="BD162" s="738">
        <v>0</v>
      </c>
      <c r="BE162" s="739">
        <v>0</v>
      </c>
      <c r="BF162" s="738">
        <v>0</v>
      </c>
      <c r="BG162" s="739">
        <v>0</v>
      </c>
      <c r="BH162" s="740">
        <v>0</v>
      </c>
      <c r="BI162" s="692"/>
      <c r="BJ162" s="1096"/>
      <c r="BK162" s="692"/>
      <c r="BL162" s="1082"/>
      <c r="BM162" s="692"/>
      <c r="BN162" s="733">
        <v>0</v>
      </c>
      <c r="BO162" s="738">
        <v>157712</v>
      </c>
      <c r="BP162" s="739">
        <v>157712</v>
      </c>
      <c r="BQ162" s="738">
        <v>157712</v>
      </c>
      <c r="BR162" s="739">
        <v>157712</v>
      </c>
      <c r="BS162" s="738">
        <v>157712</v>
      </c>
      <c r="BT162" s="739">
        <v>157712</v>
      </c>
      <c r="BU162" s="738">
        <v>157712</v>
      </c>
      <c r="BV162" s="739">
        <v>157712</v>
      </c>
      <c r="BW162" s="738">
        <v>157712</v>
      </c>
      <c r="BX162" s="739">
        <v>157712</v>
      </c>
      <c r="BY162" s="738">
        <v>38937</v>
      </c>
      <c r="BZ162" s="739">
        <v>0</v>
      </c>
      <c r="CA162" s="738">
        <v>0</v>
      </c>
      <c r="CB162" s="739">
        <v>0</v>
      </c>
      <c r="CC162" s="738">
        <v>0</v>
      </c>
      <c r="CD162" s="739">
        <v>0</v>
      </c>
      <c r="CE162" s="738">
        <v>0</v>
      </c>
      <c r="CF162" s="739">
        <v>0</v>
      </c>
      <c r="CG162" s="738">
        <v>0</v>
      </c>
      <c r="CH162" s="739">
        <v>0</v>
      </c>
      <c r="CI162" s="738">
        <v>0</v>
      </c>
      <c r="CJ162" s="739">
        <v>0</v>
      </c>
      <c r="CK162" s="738">
        <v>0</v>
      </c>
      <c r="CL162" s="739">
        <v>0</v>
      </c>
      <c r="CM162" s="740">
        <v>0</v>
      </c>
      <c r="CN162" s="692"/>
      <c r="CO162" s="1084"/>
      <c r="CP162" s="692"/>
      <c r="CQ162" s="733">
        <v>0</v>
      </c>
      <c r="CR162" s="738">
        <v>21</v>
      </c>
      <c r="CS162" s="739">
        <v>21</v>
      </c>
      <c r="CT162" s="738">
        <v>21</v>
      </c>
      <c r="CU162" s="739">
        <v>21</v>
      </c>
      <c r="CV162" s="738">
        <v>21</v>
      </c>
      <c r="CW162" s="739">
        <v>21</v>
      </c>
      <c r="CX162" s="738">
        <v>21</v>
      </c>
      <c r="CY162" s="739">
        <v>21</v>
      </c>
      <c r="CZ162" s="738">
        <v>21</v>
      </c>
      <c r="DA162" s="739">
        <v>21</v>
      </c>
      <c r="DB162" s="738">
        <v>5</v>
      </c>
      <c r="DC162" s="739">
        <v>0</v>
      </c>
      <c r="DD162" s="738">
        <v>0</v>
      </c>
      <c r="DE162" s="739">
        <v>0</v>
      </c>
      <c r="DF162" s="738">
        <v>0</v>
      </c>
      <c r="DG162" s="739">
        <v>0</v>
      </c>
      <c r="DH162" s="738">
        <v>0</v>
      </c>
      <c r="DI162" s="739">
        <v>0</v>
      </c>
      <c r="DJ162" s="738">
        <v>0</v>
      </c>
      <c r="DK162" s="739">
        <v>0</v>
      </c>
      <c r="DL162" s="738">
        <v>0</v>
      </c>
      <c r="DM162" s="739">
        <v>0</v>
      </c>
      <c r="DN162" s="738">
        <v>0</v>
      </c>
      <c r="DO162" s="739">
        <v>0</v>
      </c>
      <c r="DP162" s="740">
        <v>0</v>
      </c>
      <c r="DQ162" s="692"/>
      <c r="DR162" s="1086"/>
      <c r="DS162" s="692"/>
      <c r="DT162" s="1088"/>
    </row>
    <row r="163" spans="2:124" outlineLevel="1">
      <c r="B163" s="723">
        <v>150</v>
      </c>
      <c r="C163" s="741" t="s">
        <v>119</v>
      </c>
      <c r="D163" s="725">
        <v>2016</v>
      </c>
      <c r="F163" s="743">
        <v>0</v>
      </c>
      <c r="G163" s="727">
        <v>33343646</v>
      </c>
      <c r="H163" s="728">
        <v>32313602</v>
      </c>
      <c r="I163" s="727">
        <v>32313602</v>
      </c>
      <c r="J163" s="728">
        <v>32313602</v>
      </c>
      <c r="K163" s="727">
        <v>32313602</v>
      </c>
      <c r="L163" s="728">
        <v>32148849</v>
      </c>
      <c r="M163" s="727">
        <v>32148849</v>
      </c>
      <c r="N163" s="728">
        <v>32148849</v>
      </c>
      <c r="O163" s="727">
        <v>32073122</v>
      </c>
      <c r="P163" s="728">
        <v>32073122</v>
      </c>
      <c r="Q163" s="727">
        <v>31767251</v>
      </c>
      <c r="R163" s="728">
        <v>24005085</v>
      </c>
      <c r="S163" s="727">
        <v>5839373</v>
      </c>
      <c r="T163" s="728">
        <v>5839373</v>
      </c>
      <c r="U163" s="727">
        <v>1974483</v>
      </c>
      <c r="V163" s="728">
        <v>99422</v>
      </c>
      <c r="W163" s="727">
        <v>99422</v>
      </c>
      <c r="X163" s="728">
        <v>99422</v>
      </c>
      <c r="Y163" s="727">
        <v>99422</v>
      </c>
      <c r="Z163" s="728">
        <v>99422</v>
      </c>
      <c r="AA163" s="727">
        <v>0</v>
      </c>
      <c r="AB163" s="728">
        <v>0</v>
      </c>
      <c r="AC163" s="727">
        <v>0</v>
      </c>
      <c r="AD163" s="728">
        <v>0</v>
      </c>
      <c r="AE163" s="729">
        <v>0</v>
      </c>
      <c r="AF163" s="692"/>
      <c r="AG163" s="1094"/>
      <c r="AH163" s="692"/>
      <c r="AI163" s="743">
        <v>0</v>
      </c>
      <c r="AJ163" s="727">
        <v>4478</v>
      </c>
      <c r="AK163" s="728">
        <v>4292</v>
      </c>
      <c r="AL163" s="727">
        <v>4292</v>
      </c>
      <c r="AM163" s="728">
        <v>4292</v>
      </c>
      <c r="AN163" s="727">
        <v>4292</v>
      </c>
      <c r="AO163" s="728">
        <v>4267</v>
      </c>
      <c r="AP163" s="727">
        <v>4267</v>
      </c>
      <c r="AQ163" s="728">
        <v>4267</v>
      </c>
      <c r="AR163" s="727">
        <v>4248</v>
      </c>
      <c r="AS163" s="728">
        <v>4248</v>
      </c>
      <c r="AT163" s="727">
        <v>4209</v>
      </c>
      <c r="AU163" s="728">
        <v>2923</v>
      </c>
      <c r="AV163" s="727">
        <v>782</v>
      </c>
      <c r="AW163" s="728">
        <v>782</v>
      </c>
      <c r="AX163" s="727">
        <v>403</v>
      </c>
      <c r="AY163" s="728">
        <v>118</v>
      </c>
      <c r="AZ163" s="727">
        <v>118</v>
      </c>
      <c r="BA163" s="728">
        <v>118</v>
      </c>
      <c r="BB163" s="727">
        <v>118</v>
      </c>
      <c r="BC163" s="728">
        <v>118</v>
      </c>
      <c r="BD163" s="727">
        <v>0</v>
      </c>
      <c r="BE163" s="728">
        <v>0</v>
      </c>
      <c r="BF163" s="727">
        <v>0</v>
      </c>
      <c r="BG163" s="728">
        <v>0</v>
      </c>
      <c r="BH163" s="729">
        <v>0</v>
      </c>
      <c r="BI163" s="692"/>
      <c r="BJ163" s="1096"/>
      <c r="BK163" s="692"/>
      <c r="BL163" s="1082"/>
      <c r="BM163" s="692"/>
      <c r="BN163" s="743">
        <v>0</v>
      </c>
      <c r="BO163" s="727">
        <v>24740964</v>
      </c>
      <c r="BP163" s="728">
        <v>23977370</v>
      </c>
      <c r="BQ163" s="727">
        <v>23977370</v>
      </c>
      <c r="BR163" s="728">
        <v>23977370</v>
      </c>
      <c r="BS163" s="727">
        <v>23977370</v>
      </c>
      <c r="BT163" s="728">
        <v>23855235</v>
      </c>
      <c r="BU163" s="727">
        <v>23855235</v>
      </c>
      <c r="BV163" s="728">
        <v>23855235</v>
      </c>
      <c r="BW163" s="727">
        <v>23799097</v>
      </c>
      <c r="BX163" s="728">
        <v>23799097</v>
      </c>
      <c r="BY163" s="727">
        <v>23572348</v>
      </c>
      <c r="BZ163" s="728">
        <v>17818087</v>
      </c>
      <c r="CA163" s="727">
        <v>4351452</v>
      </c>
      <c r="CB163" s="728">
        <v>4351452</v>
      </c>
      <c r="CC163" s="727">
        <v>1486326</v>
      </c>
      <c r="CD163" s="728">
        <v>96302</v>
      </c>
      <c r="CE163" s="727">
        <v>96302</v>
      </c>
      <c r="CF163" s="728">
        <v>96302</v>
      </c>
      <c r="CG163" s="727">
        <v>96302</v>
      </c>
      <c r="CH163" s="728">
        <v>96302</v>
      </c>
      <c r="CI163" s="727">
        <v>0</v>
      </c>
      <c r="CJ163" s="728">
        <v>0</v>
      </c>
      <c r="CK163" s="727">
        <v>0</v>
      </c>
      <c r="CL163" s="728">
        <v>0</v>
      </c>
      <c r="CM163" s="729">
        <v>0</v>
      </c>
      <c r="CN163" s="692"/>
      <c r="CO163" s="1084"/>
      <c r="CP163" s="692"/>
      <c r="CQ163" s="743">
        <v>0</v>
      </c>
      <c r="CR163" s="727">
        <v>3341</v>
      </c>
      <c r="CS163" s="728">
        <v>3203</v>
      </c>
      <c r="CT163" s="727">
        <v>3203</v>
      </c>
      <c r="CU163" s="728">
        <v>3203</v>
      </c>
      <c r="CV163" s="727">
        <v>3203</v>
      </c>
      <c r="CW163" s="728">
        <v>3185</v>
      </c>
      <c r="CX163" s="727">
        <v>3185</v>
      </c>
      <c r="CY163" s="728">
        <v>3185</v>
      </c>
      <c r="CZ163" s="727">
        <v>3172</v>
      </c>
      <c r="DA163" s="728">
        <v>3172</v>
      </c>
      <c r="DB163" s="727">
        <v>3142</v>
      </c>
      <c r="DC163" s="728">
        <v>2190</v>
      </c>
      <c r="DD163" s="727">
        <v>605</v>
      </c>
      <c r="DE163" s="728">
        <v>605</v>
      </c>
      <c r="DF163" s="727">
        <v>324</v>
      </c>
      <c r="DG163" s="728">
        <v>113</v>
      </c>
      <c r="DH163" s="727">
        <v>113</v>
      </c>
      <c r="DI163" s="728">
        <v>113</v>
      </c>
      <c r="DJ163" s="727">
        <v>113</v>
      </c>
      <c r="DK163" s="728">
        <v>113</v>
      </c>
      <c r="DL163" s="727">
        <v>0</v>
      </c>
      <c r="DM163" s="728">
        <v>0</v>
      </c>
      <c r="DN163" s="727">
        <v>0</v>
      </c>
      <c r="DO163" s="728">
        <v>0</v>
      </c>
      <c r="DP163" s="729">
        <v>0</v>
      </c>
      <c r="DQ163" s="692"/>
      <c r="DR163" s="1086"/>
      <c r="DS163" s="692"/>
      <c r="DT163" s="1088"/>
    </row>
    <row r="164" spans="2:124" outlineLevel="1">
      <c r="B164" s="730">
        <v>151</v>
      </c>
      <c r="C164" s="742" t="s">
        <v>120</v>
      </c>
      <c r="D164" s="732">
        <v>2016</v>
      </c>
      <c r="F164" s="733">
        <v>0</v>
      </c>
      <c r="G164" s="738">
        <v>69567</v>
      </c>
      <c r="H164" s="739">
        <v>69567</v>
      </c>
      <c r="I164" s="738">
        <v>65706</v>
      </c>
      <c r="J164" s="739">
        <v>59899</v>
      </c>
      <c r="K164" s="738">
        <v>56559</v>
      </c>
      <c r="L164" s="739">
        <v>47396</v>
      </c>
      <c r="M164" s="738">
        <v>44423</v>
      </c>
      <c r="N164" s="739">
        <v>35522</v>
      </c>
      <c r="O164" s="738">
        <v>28825</v>
      </c>
      <c r="P164" s="739">
        <v>23622</v>
      </c>
      <c r="Q164" s="738">
        <v>14416</v>
      </c>
      <c r="R164" s="739">
        <v>10448</v>
      </c>
      <c r="S164" s="738">
        <v>5582</v>
      </c>
      <c r="T164" s="739">
        <v>4060</v>
      </c>
      <c r="U164" s="738">
        <v>4060</v>
      </c>
      <c r="V164" s="739">
        <v>4060</v>
      </c>
      <c r="W164" s="738">
        <v>0</v>
      </c>
      <c r="X164" s="739">
        <v>0</v>
      </c>
      <c r="Y164" s="738">
        <v>0</v>
      </c>
      <c r="Z164" s="739">
        <v>0</v>
      </c>
      <c r="AA164" s="738">
        <v>0</v>
      </c>
      <c r="AB164" s="739">
        <v>0</v>
      </c>
      <c r="AC164" s="738">
        <v>0</v>
      </c>
      <c r="AD164" s="739">
        <v>0</v>
      </c>
      <c r="AE164" s="740">
        <v>0</v>
      </c>
      <c r="AF164" s="692"/>
      <c r="AG164" s="1094"/>
      <c r="AH164" s="692"/>
      <c r="AI164" s="733">
        <v>0</v>
      </c>
      <c r="AJ164" s="738">
        <v>13</v>
      </c>
      <c r="AK164" s="739">
        <v>13</v>
      </c>
      <c r="AL164" s="738">
        <v>12</v>
      </c>
      <c r="AM164" s="739">
        <v>12</v>
      </c>
      <c r="AN164" s="738">
        <v>11</v>
      </c>
      <c r="AO164" s="739">
        <v>10</v>
      </c>
      <c r="AP164" s="738">
        <v>10</v>
      </c>
      <c r="AQ164" s="739">
        <v>9</v>
      </c>
      <c r="AR164" s="738">
        <v>7</v>
      </c>
      <c r="AS164" s="739">
        <v>6</v>
      </c>
      <c r="AT164" s="738">
        <v>4</v>
      </c>
      <c r="AU164" s="739">
        <v>3</v>
      </c>
      <c r="AV164" s="738">
        <v>2</v>
      </c>
      <c r="AW164" s="739">
        <v>1</v>
      </c>
      <c r="AX164" s="738">
        <v>1</v>
      </c>
      <c r="AY164" s="739">
        <v>1</v>
      </c>
      <c r="AZ164" s="738">
        <v>0</v>
      </c>
      <c r="BA164" s="739">
        <v>0</v>
      </c>
      <c r="BB164" s="738">
        <v>0</v>
      </c>
      <c r="BC164" s="739">
        <v>0</v>
      </c>
      <c r="BD164" s="738">
        <v>0</v>
      </c>
      <c r="BE164" s="739">
        <v>0</v>
      </c>
      <c r="BF164" s="738">
        <v>0</v>
      </c>
      <c r="BG164" s="739">
        <v>0</v>
      </c>
      <c r="BH164" s="740">
        <v>0</v>
      </c>
      <c r="BI164" s="692"/>
      <c r="BJ164" s="1096"/>
      <c r="BK164" s="692"/>
      <c r="BL164" s="1082"/>
      <c r="BM164" s="692"/>
      <c r="BN164" s="733">
        <v>0</v>
      </c>
      <c r="BO164" s="738">
        <v>65908</v>
      </c>
      <c r="BP164" s="739">
        <v>65908</v>
      </c>
      <c r="BQ164" s="738">
        <v>62249</v>
      </c>
      <c r="BR164" s="739">
        <v>56749</v>
      </c>
      <c r="BS164" s="738">
        <v>53584</v>
      </c>
      <c r="BT164" s="739">
        <v>44903</v>
      </c>
      <c r="BU164" s="738">
        <v>42087</v>
      </c>
      <c r="BV164" s="739">
        <v>33654</v>
      </c>
      <c r="BW164" s="738">
        <v>27309</v>
      </c>
      <c r="BX164" s="739">
        <v>22379</v>
      </c>
      <c r="BY164" s="738">
        <v>13657</v>
      </c>
      <c r="BZ164" s="739">
        <v>9898</v>
      </c>
      <c r="CA164" s="738">
        <v>5288</v>
      </c>
      <c r="CB164" s="739">
        <v>3846</v>
      </c>
      <c r="CC164" s="738">
        <v>3846</v>
      </c>
      <c r="CD164" s="739">
        <v>3846</v>
      </c>
      <c r="CE164" s="738">
        <v>0</v>
      </c>
      <c r="CF164" s="739">
        <v>0</v>
      </c>
      <c r="CG164" s="738">
        <v>0</v>
      </c>
      <c r="CH164" s="739">
        <v>0</v>
      </c>
      <c r="CI164" s="738">
        <v>0</v>
      </c>
      <c r="CJ164" s="739">
        <v>0</v>
      </c>
      <c r="CK164" s="738">
        <v>0</v>
      </c>
      <c r="CL164" s="739">
        <v>0</v>
      </c>
      <c r="CM164" s="740">
        <v>0</v>
      </c>
      <c r="CN164" s="692"/>
      <c r="CO164" s="1084"/>
      <c r="CP164" s="692"/>
      <c r="CQ164" s="733">
        <v>0</v>
      </c>
      <c r="CR164" s="738">
        <v>12</v>
      </c>
      <c r="CS164" s="739">
        <v>12</v>
      </c>
      <c r="CT164" s="738">
        <v>12</v>
      </c>
      <c r="CU164" s="739">
        <v>11</v>
      </c>
      <c r="CV164" s="738">
        <v>11</v>
      </c>
      <c r="CW164" s="739">
        <v>10</v>
      </c>
      <c r="CX164" s="738">
        <v>9</v>
      </c>
      <c r="CY164" s="739">
        <v>8</v>
      </c>
      <c r="CZ164" s="738">
        <v>7</v>
      </c>
      <c r="DA164" s="739">
        <v>6</v>
      </c>
      <c r="DB164" s="738">
        <v>4</v>
      </c>
      <c r="DC164" s="739">
        <v>3</v>
      </c>
      <c r="DD164" s="738">
        <v>1</v>
      </c>
      <c r="DE164" s="739">
        <v>1</v>
      </c>
      <c r="DF164" s="738">
        <v>1</v>
      </c>
      <c r="DG164" s="739">
        <v>1</v>
      </c>
      <c r="DH164" s="738">
        <v>0</v>
      </c>
      <c r="DI164" s="739">
        <v>0</v>
      </c>
      <c r="DJ164" s="738">
        <v>0</v>
      </c>
      <c r="DK164" s="739">
        <v>0</v>
      </c>
      <c r="DL164" s="738">
        <v>0</v>
      </c>
      <c r="DM164" s="739">
        <v>0</v>
      </c>
      <c r="DN164" s="738">
        <v>0</v>
      </c>
      <c r="DO164" s="739">
        <v>0</v>
      </c>
      <c r="DP164" s="740">
        <v>0</v>
      </c>
      <c r="DQ164" s="692"/>
      <c r="DR164" s="1086"/>
      <c r="DS164" s="692"/>
      <c r="DT164" s="1088"/>
    </row>
    <row r="165" spans="2:124" outlineLevel="1">
      <c r="B165" s="723">
        <v>152</v>
      </c>
      <c r="C165" s="741" t="s">
        <v>121</v>
      </c>
      <c r="D165" s="725">
        <v>2016</v>
      </c>
      <c r="F165" s="743">
        <v>0</v>
      </c>
      <c r="G165" s="727">
        <v>529499</v>
      </c>
      <c r="H165" s="728">
        <v>529499</v>
      </c>
      <c r="I165" s="727">
        <v>529499</v>
      </c>
      <c r="J165" s="728">
        <v>529499</v>
      </c>
      <c r="K165" s="727">
        <v>529499</v>
      </c>
      <c r="L165" s="728">
        <v>529499</v>
      </c>
      <c r="M165" s="727">
        <v>529499</v>
      </c>
      <c r="N165" s="728">
        <v>529499</v>
      </c>
      <c r="O165" s="727">
        <v>529499</v>
      </c>
      <c r="P165" s="728">
        <v>529499</v>
      </c>
      <c r="Q165" s="727">
        <v>529499</v>
      </c>
      <c r="R165" s="728">
        <v>529499</v>
      </c>
      <c r="S165" s="727">
        <v>529499</v>
      </c>
      <c r="T165" s="728">
        <v>529499</v>
      </c>
      <c r="U165" s="727">
        <v>529499</v>
      </c>
      <c r="V165" s="728">
        <v>190253</v>
      </c>
      <c r="W165" s="727">
        <v>0</v>
      </c>
      <c r="X165" s="728">
        <v>0</v>
      </c>
      <c r="Y165" s="727">
        <v>0</v>
      </c>
      <c r="Z165" s="728">
        <v>0</v>
      </c>
      <c r="AA165" s="727">
        <v>0</v>
      </c>
      <c r="AB165" s="728">
        <v>0</v>
      </c>
      <c r="AC165" s="727">
        <v>0</v>
      </c>
      <c r="AD165" s="728">
        <v>0</v>
      </c>
      <c r="AE165" s="729">
        <v>0</v>
      </c>
      <c r="AF165" s="692"/>
      <c r="AG165" s="1094"/>
      <c r="AH165" s="692"/>
      <c r="AI165" s="743">
        <v>0</v>
      </c>
      <c r="AJ165" s="727">
        <v>100</v>
      </c>
      <c r="AK165" s="728">
        <v>100</v>
      </c>
      <c r="AL165" s="727">
        <v>100</v>
      </c>
      <c r="AM165" s="728">
        <v>100</v>
      </c>
      <c r="AN165" s="727">
        <v>100</v>
      </c>
      <c r="AO165" s="728">
        <v>100</v>
      </c>
      <c r="AP165" s="727">
        <v>100</v>
      </c>
      <c r="AQ165" s="728">
        <v>100</v>
      </c>
      <c r="AR165" s="727">
        <v>100</v>
      </c>
      <c r="AS165" s="728">
        <v>100</v>
      </c>
      <c r="AT165" s="727">
        <v>100</v>
      </c>
      <c r="AU165" s="728">
        <v>100</v>
      </c>
      <c r="AV165" s="727">
        <v>100</v>
      </c>
      <c r="AW165" s="728">
        <v>100</v>
      </c>
      <c r="AX165" s="727">
        <v>100</v>
      </c>
      <c r="AY165" s="728">
        <v>36</v>
      </c>
      <c r="AZ165" s="727">
        <v>0</v>
      </c>
      <c r="BA165" s="728">
        <v>0</v>
      </c>
      <c r="BB165" s="727">
        <v>0</v>
      </c>
      <c r="BC165" s="728">
        <v>0</v>
      </c>
      <c r="BD165" s="727">
        <v>0</v>
      </c>
      <c r="BE165" s="728">
        <v>0</v>
      </c>
      <c r="BF165" s="727">
        <v>0</v>
      </c>
      <c r="BG165" s="728">
        <v>0</v>
      </c>
      <c r="BH165" s="729">
        <v>0</v>
      </c>
      <c r="BI165" s="692"/>
      <c r="BJ165" s="1096"/>
      <c r="BK165" s="692"/>
      <c r="BL165" s="1082"/>
      <c r="BM165" s="692"/>
      <c r="BN165" s="743">
        <v>0</v>
      </c>
      <c r="BO165" s="727">
        <v>339878</v>
      </c>
      <c r="BP165" s="728">
        <v>339878</v>
      </c>
      <c r="BQ165" s="727">
        <v>339878</v>
      </c>
      <c r="BR165" s="728">
        <v>339878</v>
      </c>
      <c r="BS165" s="727">
        <v>339878</v>
      </c>
      <c r="BT165" s="728">
        <v>339878</v>
      </c>
      <c r="BU165" s="727">
        <v>339878</v>
      </c>
      <c r="BV165" s="728">
        <v>339878</v>
      </c>
      <c r="BW165" s="727">
        <v>339878</v>
      </c>
      <c r="BX165" s="728">
        <v>339878</v>
      </c>
      <c r="BY165" s="727">
        <v>339878</v>
      </c>
      <c r="BZ165" s="728">
        <v>339878</v>
      </c>
      <c r="CA165" s="727">
        <v>339878</v>
      </c>
      <c r="CB165" s="728">
        <v>339878</v>
      </c>
      <c r="CC165" s="727">
        <v>339878</v>
      </c>
      <c r="CD165" s="728">
        <v>122121</v>
      </c>
      <c r="CE165" s="727">
        <v>0</v>
      </c>
      <c r="CF165" s="728">
        <v>0</v>
      </c>
      <c r="CG165" s="727">
        <v>0</v>
      </c>
      <c r="CH165" s="728">
        <v>0</v>
      </c>
      <c r="CI165" s="727">
        <v>0</v>
      </c>
      <c r="CJ165" s="728">
        <v>0</v>
      </c>
      <c r="CK165" s="727">
        <v>0</v>
      </c>
      <c r="CL165" s="728">
        <v>0</v>
      </c>
      <c r="CM165" s="729">
        <v>0</v>
      </c>
      <c r="CN165" s="692"/>
      <c r="CO165" s="1084"/>
      <c r="CP165" s="692"/>
      <c r="CQ165" s="743">
        <v>0</v>
      </c>
      <c r="CR165" s="727">
        <v>64</v>
      </c>
      <c r="CS165" s="728">
        <v>64</v>
      </c>
      <c r="CT165" s="727">
        <v>64</v>
      </c>
      <c r="CU165" s="728">
        <v>64</v>
      </c>
      <c r="CV165" s="727">
        <v>64</v>
      </c>
      <c r="CW165" s="728">
        <v>64</v>
      </c>
      <c r="CX165" s="727">
        <v>64</v>
      </c>
      <c r="CY165" s="728">
        <v>64</v>
      </c>
      <c r="CZ165" s="727">
        <v>64</v>
      </c>
      <c r="DA165" s="728">
        <v>64</v>
      </c>
      <c r="DB165" s="727">
        <v>64</v>
      </c>
      <c r="DC165" s="728">
        <v>64</v>
      </c>
      <c r="DD165" s="727">
        <v>64</v>
      </c>
      <c r="DE165" s="728">
        <v>64</v>
      </c>
      <c r="DF165" s="727">
        <v>64</v>
      </c>
      <c r="DG165" s="728">
        <v>23</v>
      </c>
      <c r="DH165" s="727">
        <v>0</v>
      </c>
      <c r="DI165" s="728">
        <v>0</v>
      </c>
      <c r="DJ165" s="727">
        <v>0</v>
      </c>
      <c r="DK165" s="728">
        <v>0</v>
      </c>
      <c r="DL165" s="727">
        <v>0</v>
      </c>
      <c r="DM165" s="728">
        <v>0</v>
      </c>
      <c r="DN165" s="727">
        <v>0</v>
      </c>
      <c r="DO165" s="728">
        <v>0</v>
      </c>
      <c r="DP165" s="729">
        <v>0</v>
      </c>
      <c r="DQ165" s="692"/>
      <c r="DR165" s="1086"/>
      <c r="DS165" s="692"/>
      <c r="DT165" s="1088"/>
    </row>
    <row r="166" spans="2:124" outlineLevel="1">
      <c r="B166" s="730">
        <v>153</v>
      </c>
      <c r="C166" s="742" t="s">
        <v>122</v>
      </c>
      <c r="D166" s="732">
        <v>2016</v>
      </c>
      <c r="F166" s="733">
        <v>0</v>
      </c>
      <c r="G166" s="738">
        <v>0</v>
      </c>
      <c r="H166" s="739">
        <v>0</v>
      </c>
      <c r="I166" s="738">
        <v>0</v>
      </c>
      <c r="J166" s="739">
        <v>0</v>
      </c>
      <c r="K166" s="738">
        <v>0</v>
      </c>
      <c r="L166" s="739">
        <v>0</v>
      </c>
      <c r="M166" s="738">
        <v>0</v>
      </c>
      <c r="N166" s="739">
        <v>0</v>
      </c>
      <c r="O166" s="738">
        <v>0</v>
      </c>
      <c r="P166" s="739">
        <v>0</v>
      </c>
      <c r="Q166" s="738">
        <v>0</v>
      </c>
      <c r="R166" s="739">
        <v>0</v>
      </c>
      <c r="S166" s="738">
        <v>0</v>
      </c>
      <c r="T166" s="739">
        <v>0</v>
      </c>
      <c r="U166" s="738">
        <v>0</v>
      </c>
      <c r="V166" s="739">
        <v>0</v>
      </c>
      <c r="W166" s="738">
        <v>0</v>
      </c>
      <c r="X166" s="739">
        <v>0</v>
      </c>
      <c r="Y166" s="738">
        <v>0</v>
      </c>
      <c r="Z166" s="739">
        <v>0</v>
      </c>
      <c r="AA166" s="738">
        <v>0</v>
      </c>
      <c r="AB166" s="739">
        <v>0</v>
      </c>
      <c r="AC166" s="738">
        <v>0</v>
      </c>
      <c r="AD166" s="739">
        <v>0</v>
      </c>
      <c r="AE166" s="740">
        <v>0</v>
      </c>
      <c r="AF166" s="692"/>
      <c r="AG166" s="1094"/>
      <c r="AH166" s="692"/>
      <c r="AI166" s="733">
        <v>0</v>
      </c>
      <c r="AJ166" s="738">
        <v>0</v>
      </c>
      <c r="AK166" s="739">
        <v>0</v>
      </c>
      <c r="AL166" s="738">
        <v>0</v>
      </c>
      <c r="AM166" s="739">
        <v>0</v>
      </c>
      <c r="AN166" s="738">
        <v>0</v>
      </c>
      <c r="AO166" s="739">
        <v>0</v>
      </c>
      <c r="AP166" s="738">
        <v>0</v>
      </c>
      <c r="AQ166" s="739">
        <v>0</v>
      </c>
      <c r="AR166" s="738">
        <v>0</v>
      </c>
      <c r="AS166" s="739">
        <v>0</v>
      </c>
      <c r="AT166" s="738">
        <v>0</v>
      </c>
      <c r="AU166" s="739">
        <v>0</v>
      </c>
      <c r="AV166" s="738">
        <v>0</v>
      </c>
      <c r="AW166" s="739">
        <v>0</v>
      </c>
      <c r="AX166" s="738">
        <v>0</v>
      </c>
      <c r="AY166" s="739">
        <v>0</v>
      </c>
      <c r="AZ166" s="738">
        <v>0</v>
      </c>
      <c r="BA166" s="739">
        <v>0</v>
      </c>
      <c r="BB166" s="738">
        <v>0</v>
      </c>
      <c r="BC166" s="739">
        <v>0</v>
      </c>
      <c r="BD166" s="738">
        <v>0</v>
      </c>
      <c r="BE166" s="739">
        <v>0</v>
      </c>
      <c r="BF166" s="738">
        <v>0</v>
      </c>
      <c r="BG166" s="739">
        <v>0</v>
      </c>
      <c r="BH166" s="740">
        <v>0</v>
      </c>
      <c r="BI166" s="692"/>
      <c r="BJ166" s="1096"/>
      <c r="BK166" s="692"/>
      <c r="BL166" s="1082"/>
      <c r="BM166" s="692"/>
      <c r="BN166" s="733">
        <v>0</v>
      </c>
      <c r="BO166" s="738">
        <v>0</v>
      </c>
      <c r="BP166" s="739">
        <v>0</v>
      </c>
      <c r="BQ166" s="738">
        <v>0</v>
      </c>
      <c r="BR166" s="739">
        <v>0</v>
      </c>
      <c r="BS166" s="738">
        <v>0</v>
      </c>
      <c r="BT166" s="739">
        <v>0</v>
      </c>
      <c r="BU166" s="738">
        <v>0</v>
      </c>
      <c r="BV166" s="739">
        <v>0</v>
      </c>
      <c r="BW166" s="738">
        <v>0</v>
      </c>
      <c r="BX166" s="739">
        <v>0</v>
      </c>
      <c r="BY166" s="738">
        <v>0</v>
      </c>
      <c r="BZ166" s="739">
        <v>0</v>
      </c>
      <c r="CA166" s="738">
        <v>0</v>
      </c>
      <c r="CB166" s="739">
        <v>0</v>
      </c>
      <c r="CC166" s="738">
        <v>0</v>
      </c>
      <c r="CD166" s="739">
        <v>0</v>
      </c>
      <c r="CE166" s="738">
        <v>0</v>
      </c>
      <c r="CF166" s="739">
        <v>0</v>
      </c>
      <c r="CG166" s="738">
        <v>0</v>
      </c>
      <c r="CH166" s="739">
        <v>0</v>
      </c>
      <c r="CI166" s="738">
        <v>0</v>
      </c>
      <c r="CJ166" s="739">
        <v>0</v>
      </c>
      <c r="CK166" s="738">
        <v>0</v>
      </c>
      <c r="CL166" s="739">
        <v>0</v>
      </c>
      <c r="CM166" s="740">
        <v>0</v>
      </c>
      <c r="CN166" s="692"/>
      <c r="CO166" s="1084"/>
      <c r="CP166" s="692"/>
      <c r="CQ166" s="733">
        <v>0</v>
      </c>
      <c r="CR166" s="738">
        <v>0</v>
      </c>
      <c r="CS166" s="739">
        <v>0</v>
      </c>
      <c r="CT166" s="738">
        <v>0</v>
      </c>
      <c r="CU166" s="739">
        <v>0</v>
      </c>
      <c r="CV166" s="738">
        <v>0</v>
      </c>
      <c r="CW166" s="739">
        <v>0</v>
      </c>
      <c r="CX166" s="738">
        <v>0</v>
      </c>
      <c r="CY166" s="739">
        <v>0</v>
      </c>
      <c r="CZ166" s="738">
        <v>0</v>
      </c>
      <c r="DA166" s="739">
        <v>0</v>
      </c>
      <c r="DB166" s="738">
        <v>0</v>
      </c>
      <c r="DC166" s="739">
        <v>0</v>
      </c>
      <c r="DD166" s="738">
        <v>0</v>
      </c>
      <c r="DE166" s="739">
        <v>0</v>
      </c>
      <c r="DF166" s="738">
        <v>0</v>
      </c>
      <c r="DG166" s="739">
        <v>0</v>
      </c>
      <c r="DH166" s="738">
        <v>0</v>
      </c>
      <c r="DI166" s="739">
        <v>0</v>
      </c>
      <c r="DJ166" s="738">
        <v>0</v>
      </c>
      <c r="DK166" s="739">
        <v>0</v>
      </c>
      <c r="DL166" s="738">
        <v>0</v>
      </c>
      <c r="DM166" s="739">
        <v>0</v>
      </c>
      <c r="DN166" s="738">
        <v>0</v>
      </c>
      <c r="DO166" s="739">
        <v>0</v>
      </c>
      <c r="DP166" s="740">
        <v>0</v>
      </c>
      <c r="DQ166" s="692"/>
      <c r="DR166" s="1086"/>
      <c r="DS166" s="692"/>
      <c r="DT166" s="1088"/>
    </row>
    <row r="167" spans="2:124" outlineLevel="1">
      <c r="B167" s="723">
        <v>154</v>
      </c>
      <c r="C167" s="741" t="s">
        <v>123</v>
      </c>
      <c r="D167" s="725">
        <v>2016</v>
      </c>
      <c r="F167" s="743">
        <v>0</v>
      </c>
      <c r="G167" s="727">
        <v>0</v>
      </c>
      <c r="H167" s="728">
        <v>0</v>
      </c>
      <c r="I167" s="727">
        <v>0</v>
      </c>
      <c r="J167" s="728">
        <v>0</v>
      </c>
      <c r="K167" s="727">
        <v>0</v>
      </c>
      <c r="L167" s="728">
        <v>0</v>
      </c>
      <c r="M167" s="727">
        <v>0</v>
      </c>
      <c r="N167" s="728">
        <v>0</v>
      </c>
      <c r="O167" s="727">
        <v>0</v>
      </c>
      <c r="P167" s="728">
        <v>0</v>
      </c>
      <c r="Q167" s="727">
        <v>0</v>
      </c>
      <c r="R167" s="728">
        <v>0</v>
      </c>
      <c r="S167" s="727">
        <v>0</v>
      </c>
      <c r="T167" s="728">
        <v>0</v>
      </c>
      <c r="U167" s="727">
        <v>0</v>
      </c>
      <c r="V167" s="728">
        <v>0</v>
      </c>
      <c r="W167" s="727">
        <v>0</v>
      </c>
      <c r="X167" s="728">
        <v>0</v>
      </c>
      <c r="Y167" s="727">
        <v>0</v>
      </c>
      <c r="Z167" s="728">
        <v>0</v>
      </c>
      <c r="AA167" s="727">
        <v>0</v>
      </c>
      <c r="AB167" s="728">
        <v>0</v>
      </c>
      <c r="AC167" s="727">
        <v>0</v>
      </c>
      <c r="AD167" s="728">
        <v>0</v>
      </c>
      <c r="AE167" s="729">
        <v>0</v>
      </c>
      <c r="AF167" s="692"/>
      <c r="AG167" s="1094"/>
      <c r="AH167" s="692"/>
      <c r="AI167" s="743">
        <v>0</v>
      </c>
      <c r="AJ167" s="727">
        <v>0</v>
      </c>
      <c r="AK167" s="728">
        <v>0</v>
      </c>
      <c r="AL167" s="727">
        <v>0</v>
      </c>
      <c r="AM167" s="728">
        <v>0</v>
      </c>
      <c r="AN167" s="727">
        <v>0</v>
      </c>
      <c r="AO167" s="728">
        <v>0</v>
      </c>
      <c r="AP167" s="727">
        <v>0</v>
      </c>
      <c r="AQ167" s="728">
        <v>0</v>
      </c>
      <c r="AR167" s="727">
        <v>0</v>
      </c>
      <c r="AS167" s="728">
        <v>0</v>
      </c>
      <c r="AT167" s="727">
        <v>0</v>
      </c>
      <c r="AU167" s="728">
        <v>0</v>
      </c>
      <c r="AV167" s="727">
        <v>0</v>
      </c>
      <c r="AW167" s="728">
        <v>0</v>
      </c>
      <c r="AX167" s="727">
        <v>0</v>
      </c>
      <c r="AY167" s="728">
        <v>0</v>
      </c>
      <c r="AZ167" s="727">
        <v>0</v>
      </c>
      <c r="BA167" s="728">
        <v>0</v>
      </c>
      <c r="BB167" s="727">
        <v>0</v>
      </c>
      <c r="BC167" s="728">
        <v>0</v>
      </c>
      <c r="BD167" s="727">
        <v>0</v>
      </c>
      <c r="BE167" s="728">
        <v>0</v>
      </c>
      <c r="BF167" s="727">
        <v>0</v>
      </c>
      <c r="BG167" s="728">
        <v>0</v>
      </c>
      <c r="BH167" s="729">
        <v>0</v>
      </c>
      <c r="BI167" s="692"/>
      <c r="BJ167" s="1096"/>
      <c r="BK167" s="692"/>
      <c r="BL167" s="1082"/>
      <c r="BM167" s="692"/>
      <c r="BN167" s="743">
        <v>0</v>
      </c>
      <c r="BO167" s="727">
        <v>0</v>
      </c>
      <c r="BP167" s="728">
        <v>0</v>
      </c>
      <c r="BQ167" s="727">
        <v>0</v>
      </c>
      <c r="BR167" s="728">
        <v>0</v>
      </c>
      <c r="BS167" s="727">
        <v>0</v>
      </c>
      <c r="BT167" s="728">
        <v>0</v>
      </c>
      <c r="BU167" s="727">
        <v>0</v>
      </c>
      <c r="BV167" s="728">
        <v>0</v>
      </c>
      <c r="BW167" s="727">
        <v>0</v>
      </c>
      <c r="BX167" s="728">
        <v>0</v>
      </c>
      <c r="BY167" s="727">
        <v>0</v>
      </c>
      <c r="BZ167" s="728">
        <v>0</v>
      </c>
      <c r="CA167" s="727">
        <v>0</v>
      </c>
      <c r="CB167" s="728">
        <v>0</v>
      </c>
      <c r="CC167" s="727">
        <v>0</v>
      </c>
      <c r="CD167" s="728">
        <v>0</v>
      </c>
      <c r="CE167" s="727">
        <v>0</v>
      </c>
      <c r="CF167" s="728">
        <v>0</v>
      </c>
      <c r="CG167" s="727">
        <v>0</v>
      </c>
      <c r="CH167" s="728">
        <v>0</v>
      </c>
      <c r="CI167" s="727">
        <v>0</v>
      </c>
      <c r="CJ167" s="728">
        <v>0</v>
      </c>
      <c r="CK167" s="727">
        <v>0</v>
      </c>
      <c r="CL167" s="728">
        <v>0</v>
      </c>
      <c r="CM167" s="729">
        <v>0</v>
      </c>
      <c r="CN167" s="692"/>
      <c r="CO167" s="1084"/>
      <c r="CP167" s="692"/>
      <c r="CQ167" s="743">
        <v>0</v>
      </c>
      <c r="CR167" s="727">
        <v>0</v>
      </c>
      <c r="CS167" s="728">
        <v>0</v>
      </c>
      <c r="CT167" s="727">
        <v>0</v>
      </c>
      <c r="CU167" s="728">
        <v>0</v>
      </c>
      <c r="CV167" s="727">
        <v>0</v>
      </c>
      <c r="CW167" s="728">
        <v>0</v>
      </c>
      <c r="CX167" s="727">
        <v>0</v>
      </c>
      <c r="CY167" s="728">
        <v>0</v>
      </c>
      <c r="CZ167" s="727">
        <v>0</v>
      </c>
      <c r="DA167" s="728">
        <v>0</v>
      </c>
      <c r="DB167" s="727">
        <v>0</v>
      </c>
      <c r="DC167" s="728">
        <v>0</v>
      </c>
      <c r="DD167" s="727">
        <v>0</v>
      </c>
      <c r="DE167" s="728">
        <v>0</v>
      </c>
      <c r="DF167" s="727">
        <v>0</v>
      </c>
      <c r="DG167" s="728">
        <v>0</v>
      </c>
      <c r="DH167" s="727">
        <v>0</v>
      </c>
      <c r="DI167" s="728">
        <v>0</v>
      </c>
      <c r="DJ167" s="727">
        <v>0</v>
      </c>
      <c r="DK167" s="728">
        <v>0</v>
      </c>
      <c r="DL167" s="727">
        <v>0</v>
      </c>
      <c r="DM167" s="728">
        <v>0</v>
      </c>
      <c r="DN167" s="727">
        <v>0</v>
      </c>
      <c r="DO167" s="728">
        <v>0</v>
      </c>
      <c r="DP167" s="729">
        <v>0</v>
      </c>
      <c r="DQ167" s="692"/>
      <c r="DR167" s="1086"/>
      <c r="DS167" s="692"/>
      <c r="DT167" s="1088"/>
    </row>
    <row r="168" spans="2:124" outlineLevel="1">
      <c r="B168" s="730">
        <v>155</v>
      </c>
      <c r="C168" s="742" t="s">
        <v>125</v>
      </c>
      <c r="D168" s="732">
        <v>2016</v>
      </c>
      <c r="F168" s="733">
        <v>0</v>
      </c>
      <c r="G168" s="738">
        <v>0</v>
      </c>
      <c r="H168" s="739">
        <v>0</v>
      </c>
      <c r="I168" s="738">
        <v>0</v>
      </c>
      <c r="J168" s="739">
        <v>0</v>
      </c>
      <c r="K168" s="738">
        <v>0</v>
      </c>
      <c r="L168" s="739">
        <v>0</v>
      </c>
      <c r="M168" s="738">
        <v>0</v>
      </c>
      <c r="N168" s="739">
        <v>0</v>
      </c>
      <c r="O168" s="738">
        <v>0</v>
      </c>
      <c r="P168" s="739">
        <v>0</v>
      </c>
      <c r="Q168" s="738">
        <v>0</v>
      </c>
      <c r="R168" s="739">
        <v>0</v>
      </c>
      <c r="S168" s="738">
        <v>0</v>
      </c>
      <c r="T168" s="739">
        <v>0</v>
      </c>
      <c r="U168" s="738">
        <v>0</v>
      </c>
      <c r="V168" s="739">
        <v>0</v>
      </c>
      <c r="W168" s="738">
        <v>0</v>
      </c>
      <c r="X168" s="739">
        <v>0</v>
      </c>
      <c r="Y168" s="738">
        <v>0</v>
      </c>
      <c r="Z168" s="739">
        <v>0</v>
      </c>
      <c r="AA168" s="738">
        <v>0</v>
      </c>
      <c r="AB168" s="739">
        <v>0</v>
      </c>
      <c r="AC168" s="738">
        <v>0</v>
      </c>
      <c r="AD168" s="739">
        <v>0</v>
      </c>
      <c r="AE168" s="740">
        <v>0</v>
      </c>
      <c r="AF168" s="692"/>
      <c r="AG168" s="1094"/>
      <c r="AH168" s="692"/>
      <c r="AI168" s="733">
        <v>0</v>
      </c>
      <c r="AJ168" s="738">
        <v>0</v>
      </c>
      <c r="AK168" s="739">
        <v>0</v>
      </c>
      <c r="AL168" s="738">
        <v>0</v>
      </c>
      <c r="AM168" s="739">
        <v>0</v>
      </c>
      <c r="AN168" s="738">
        <v>0</v>
      </c>
      <c r="AO168" s="739">
        <v>0</v>
      </c>
      <c r="AP168" s="738">
        <v>0</v>
      </c>
      <c r="AQ168" s="739">
        <v>0</v>
      </c>
      <c r="AR168" s="738">
        <v>0</v>
      </c>
      <c r="AS168" s="739">
        <v>0</v>
      </c>
      <c r="AT168" s="738">
        <v>0</v>
      </c>
      <c r="AU168" s="739">
        <v>0</v>
      </c>
      <c r="AV168" s="738">
        <v>0</v>
      </c>
      <c r="AW168" s="739">
        <v>0</v>
      </c>
      <c r="AX168" s="738">
        <v>0</v>
      </c>
      <c r="AY168" s="739">
        <v>0</v>
      </c>
      <c r="AZ168" s="738">
        <v>0</v>
      </c>
      <c r="BA168" s="739">
        <v>0</v>
      </c>
      <c r="BB168" s="738">
        <v>0</v>
      </c>
      <c r="BC168" s="739">
        <v>0</v>
      </c>
      <c r="BD168" s="738">
        <v>0</v>
      </c>
      <c r="BE168" s="739">
        <v>0</v>
      </c>
      <c r="BF168" s="738">
        <v>0</v>
      </c>
      <c r="BG168" s="739">
        <v>0</v>
      </c>
      <c r="BH168" s="740">
        <v>0</v>
      </c>
      <c r="BI168" s="692"/>
      <c r="BJ168" s="1096"/>
      <c r="BK168" s="692"/>
      <c r="BL168" s="1082"/>
      <c r="BM168" s="692"/>
      <c r="BN168" s="733">
        <v>0</v>
      </c>
      <c r="BO168" s="738">
        <v>0</v>
      </c>
      <c r="BP168" s="739">
        <v>0</v>
      </c>
      <c r="BQ168" s="738">
        <v>0</v>
      </c>
      <c r="BR168" s="739">
        <v>0</v>
      </c>
      <c r="BS168" s="738">
        <v>0</v>
      </c>
      <c r="BT168" s="739">
        <v>0</v>
      </c>
      <c r="BU168" s="738">
        <v>0</v>
      </c>
      <c r="BV168" s="739">
        <v>0</v>
      </c>
      <c r="BW168" s="738">
        <v>0</v>
      </c>
      <c r="BX168" s="739">
        <v>0</v>
      </c>
      <c r="BY168" s="738">
        <v>0</v>
      </c>
      <c r="BZ168" s="739">
        <v>0</v>
      </c>
      <c r="CA168" s="738">
        <v>0</v>
      </c>
      <c r="CB168" s="739">
        <v>0</v>
      </c>
      <c r="CC168" s="738">
        <v>0</v>
      </c>
      <c r="CD168" s="739">
        <v>0</v>
      </c>
      <c r="CE168" s="738">
        <v>0</v>
      </c>
      <c r="CF168" s="739">
        <v>0</v>
      </c>
      <c r="CG168" s="738">
        <v>0</v>
      </c>
      <c r="CH168" s="739">
        <v>0</v>
      </c>
      <c r="CI168" s="738">
        <v>0</v>
      </c>
      <c r="CJ168" s="739">
        <v>0</v>
      </c>
      <c r="CK168" s="738">
        <v>0</v>
      </c>
      <c r="CL168" s="739">
        <v>0</v>
      </c>
      <c r="CM168" s="740">
        <v>0</v>
      </c>
      <c r="CN168" s="692"/>
      <c r="CO168" s="1084"/>
      <c r="CP168" s="692"/>
      <c r="CQ168" s="733">
        <v>0</v>
      </c>
      <c r="CR168" s="738">
        <v>0</v>
      </c>
      <c r="CS168" s="739">
        <v>0</v>
      </c>
      <c r="CT168" s="738">
        <v>0</v>
      </c>
      <c r="CU168" s="739">
        <v>0</v>
      </c>
      <c r="CV168" s="738">
        <v>0</v>
      </c>
      <c r="CW168" s="739">
        <v>0</v>
      </c>
      <c r="CX168" s="738">
        <v>0</v>
      </c>
      <c r="CY168" s="739">
        <v>0</v>
      </c>
      <c r="CZ168" s="738">
        <v>0</v>
      </c>
      <c r="DA168" s="739">
        <v>0</v>
      </c>
      <c r="DB168" s="738">
        <v>0</v>
      </c>
      <c r="DC168" s="739">
        <v>0</v>
      </c>
      <c r="DD168" s="738">
        <v>0</v>
      </c>
      <c r="DE168" s="739">
        <v>0</v>
      </c>
      <c r="DF168" s="738">
        <v>0</v>
      </c>
      <c r="DG168" s="739">
        <v>0</v>
      </c>
      <c r="DH168" s="738">
        <v>0</v>
      </c>
      <c r="DI168" s="739">
        <v>0</v>
      </c>
      <c r="DJ168" s="738">
        <v>0</v>
      </c>
      <c r="DK168" s="739">
        <v>0</v>
      </c>
      <c r="DL168" s="738">
        <v>0</v>
      </c>
      <c r="DM168" s="739">
        <v>0</v>
      </c>
      <c r="DN168" s="738">
        <v>0</v>
      </c>
      <c r="DO168" s="739">
        <v>0</v>
      </c>
      <c r="DP168" s="740">
        <v>0</v>
      </c>
      <c r="DQ168" s="692"/>
      <c r="DR168" s="1086"/>
      <c r="DS168" s="692"/>
      <c r="DT168" s="1088"/>
    </row>
    <row r="169" spans="2:124" outlineLevel="1">
      <c r="B169" s="747">
        <v>156</v>
      </c>
      <c r="C169" s="748" t="s">
        <v>124</v>
      </c>
      <c r="D169" s="749">
        <v>2016</v>
      </c>
      <c r="F169" s="750">
        <v>0</v>
      </c>
      <c r="G169" s="809">
        <v>0</v>
      </c>
      <c r="H169" s="810">
        <v>0</v>
      </c>
      <c r="I169" s="809">
        <v>0</v>
      </c>
      <c r="J169" s="810">
        <v>0</v>
      </c>
      <c r="K169" s="809">
        <v>0</v>
      </c>
      <c r="L169" s="810">
        <v>0</v>
      </c>
      <c r="M169" s="809">
        <v>0</v>
      </c>
      <c r="N169" s="810">
        <v>0</v>
      </c>
      <c r="O169" s="809">
        <v>0</v>
      </c>
      <c r="P169" s="810">
        <v>0</v>
      </c>
      <c r="Q169" s="809">
        <v>0</v>
      </c>
      <c r="R169" s="810">
        <v>0</v>
      </c>
      <c r="S169" s="809">
        <v>0</v>
      </c>
      <c r="T169" s="810">
        <v>0</v>
      </c>
      <c r="U169" s="809">
        <v>0</v>
      </c>
      <c r="V169" s="810">
        <v>0</v>
      </c>
      <c r="W169" s="809">
        <v>0</v>
      </c>
      <c r="X169" s="810">
        <v>0</v>
      </c>
      <c r="Y169" s="809">
        <v>0</v>
      </c>
      <c r="Z169" s="810">
        <v>0</v>
      </c>
      <c r="AA169" s="809">
        <v>0</v>
      </c>
      <c r="AB169" s="810">
        <v>0</v>
      </c>
      <c r="AC169" s="809">
        <v>0</v>
      </c>
      <c r="AD169" s="810">
        <v>0</v>
      </c>
      <c r="AE169" s="811">
        <v>0</v>
      </c>
      <c r="AF169" s="692"/>
      <c r="AG169" s="1094"/>
      <c r="AH169" s="692"/>
      <c r="AI169" s="750">
        <v>0</v>
      </c>
      <c r="AJ169" s="809">
        <v>0</v>
      </c>
      <c r="AK169" s="810">
        <v>0</v>
      </c>
      <c r="AL169" s="809">
        <v>0</v>
      </c>
      <c r="AM169" s="810">
        <v>0</v>
      </c>
      <c r="AN169" s="809">
        <v>0</v>
      </c>
      <c r="AO169" s="810">
        <v>0</v>
      </c>
      <c r="AP169" s="809">
        <v>0</v>
      </c>
      <c r="AQ169" s="810">
        <v>0</v>
      </c>
      <c r="AR169" s="809">
        <v>0</v>
      </c>
      <c r="AS169" s="810">
        <v>0</v>
      </c>
      <c r="AT169" s="809">
        <v>0</v>
      </c>
      <c r="AU169" s="810">
        <v>0</v>
      </c>
      <c r="AV169" s="809">
        <v>0</v>
      </c>
      <c r="AW169" s="810">
        <v>0</v>
      </c>
      <c r="AX169" s="809">
        <v>0</v>
      </c>
      <c r="AY169" s="810">
        <v>0</v>
      </c>
      <c r="AZ169" s="809">
        <v>0</v>
      </c>
      <c r="BA169" s="810">
        <v>0</v>
      </c>
      <c r="BB169" s="809">
        <v>0</v>
      </c>
      <c r="BC169" s="810">
        <v>0</v>
      </c>
      <c r="BD169" s="809">
        <v>0</v>
      </c>
      <c r="BE169" s="810">
        <v>0</v>
      </c>
      <c r="BF169" s="809">
        <v>0</v>
      </c>
      <c r="BG169" s="810">
        <v>0</v>
      </c>
      <c r="BH169" s="811">
        <v>0</v>
      </c>
      <c r="BI169" s="692"/>
      <c r="BJ169" s="1096"/>
      <c r="BK169" s="692"/>
      <c r="BL169" s="1082"/>
      <c r="BM169" s="692"/>
      <c r="BN169" s="750">
        <v>0</v>
      </c>
      <c r="BO169" s="809">
        <v>0</v>
      </c>
      <c r="BP169" s="810">
        <v>0</v>
      </c>
      <c r="BQ169" s="809">
        <v>0</v>
      </c>
      <c r="BR169" s="810">
        <v>0</v>
      </c>
      <c r="BS169" s="809">
        <v>0</v>
      </c>
      <c r="BT169" s="810">
        <v>0</v>
      </c>
      <c r="BU169" s="809">
        <v>0</v>
      </c>
      <c r="BV169" s="810">
        <v>0</v>
      </c>
      <c r="BW169" s="809">
        <v>0</v>
      </c>
      <c r="BX169" s="810">
        <v>0</v>
      </c>
      <c r="BY169" s="809">
        <v>0</v>
      </c>
      <c r="BZ169" s="810">
        <v>0</v>
      </c>
      <c r="CA169" s="809">
        <v>0</v>
      </c>
      <c r="CB169" s="810">
        <v>0</v>
      </c>
      <c r="CC169" s="809">
        <v>0</v>
      </c>
      <c r="CD169" s="810">
        <v>0</v>
      </c>
      <c r="CE169" s="809">
        <v>0</v>
      </c>
      <c r="CF169" s="810">
        <v>0</v>
      </c>
      <c r="CG169" s="809">
        <v>0</v>
      </c>
      <c r="CH169" s="810">
        <v>0</v>
      </c>
      <c r="CI169" s="809">
        <v>0</v>
      </c>
      <c r="CJ169" s="810">
        <v>0</v>
      </c>
      <c r="CK169" s="809">
        <v>0</v>
      </c>
      <c r="CL169" s="810">
        <v>0</v>
      </c>
      <c r="CM169" s="811">
        <v>0</v>
      </c>
      <c r="CN169" s="692"/>
      <c r="CO169" s="1084"/>
      <c r="CP169" s="692"/>
      <c r="CQ169" s="750">
        <v>0</v>
      </c>
      <c r="CR169" s="809">
        <v>0</v>
      </c>
      <c r="CS169" s="810">
        <v>0</v>
      </c>
      <c r="CT169" s="809">
        <v>0</v>
      </c>
      <c r="CU169" s="810">
        <v>0</v>
      </c>
      <c r="CV169" s="809">
        <v>0</v>
      </c>
      <c r="CW169" s="810">
        <v>0</v>
      </c>
      <c r="CX169" s="809">
        <v>0</v>
      </c>
      <c r="CY169" s="810">
        <v>0</v>
      </c>
      <c r="CZ169" s="809">
        <v>0</v>
      </c>
      <c r="DA169" s="810">
        <v>0</v>
      </c>
      <c r="DB169" s="809">
        <v>0</v>
      </c>
      <c r="DC169" s="810">
        <v>0</v>
      </c>
      <c r="DD169" s="809">
        <v>0</v>
      </c>
      <c r="DE169" s="810">
        <v>0</v>
      </c>
      <c r="DF169" s="809">
        <v>0</v>
      </c>
      <c r="DG169" s="810">
        <v>0</v>
      </c>
      <c r="DH169" s="809">
        <v>0</v>
      </c>
      <c r="DI169" s="810">
        <v>0</v>
      </c>
      <c r="DJ169" s="809">
        <v>0</v>
      </c>
      <c r="DK169" s="810">
        <v>0</v>
      </c>
      <c r="DL169" s="809">
        <v>0</v>
      </c>
      <c r="DM169" s="810">
        <v>0</v>
      </c>
      <c r="DN169" s="809">
        <v>0</v>
      </c>
      <c r="DO169" s="810">
        <v>0</v>
      </c>
      <c r="DP169" s="811">
        <v>0</v>
      </c>
      <c r="DQ169" s="692"/>
      <c r="DR169" s="1086"/>
      <c r="DS169" s="692"/>
      <c r="DT169" s="1088"/>
    </row>
    <row r="170" spans="2:124" outlineLevel="1">
      <c r="B170" s="716">
        <v>157</v>
      </c>
      <c r="C170" s="754" t="s">
        <v>761</v>
      </c>
      <c r="D170" s="718">
        <v>2016</v>
      </c>
      <c r="F170" s="755">
        <v>0</v>
      </c>
      <c r="G170" s="720">
        <v>0</v>
      </c>
      <c r="H170" s="721">
        <v>0</v>
      </c>
      <c r="I170" s="720">
        <v>0</v>
      </c>
      <c r="J170" s="721">
        <v>0</v>
      </c>
      <c r="K170" s="720">
        <v>0</v>
      </c>
      <c r="L170" s="721">
        <v>0</v>
      </c>
      <c r="M170" s="720">
        <v>0</v>
      </c>
      <c r="N170" s="721">
        <v>0</v>
      </c>
      <c r="O170" s="720">
        <v>0</v>
      </c>
      <c r="P170" s="721">
        <v>0</v>
      </c>
      <c r="Q170" s="720">
        <v>0</v>
      </c>
      <c r="R170" s="721">
        <v>0</v>
      </c>
      <c r="S170" s="720">
        <v>0</v>
      </c>
      <c r="T170" s="721">
        <v>0</v>
      </c>
      <c r="U170" s="720">
        <v>0</v>
      </c>
      <c r="V170" s="721">
        <v>0</v>
      </c>
      <c r="W170" s="720">
        <v>0</v>
      </c>
      <c r="X170" s="721">
        <v>0</v>
      </c>
      <c r="Y170" s="720">
        <v>0</v>
      </c>
      <c r="Z170" s="721">
        <v>0</v>
      </c>
      <c r="AA170" s="720">
        <v>0</v>
      </c>
      <c r="AB170" s="721">
        <v>0</v>
      </c>
      <c r="AC170" s="720">
        <v>0</v>
      </c>
      <c r="AD170" s="721">
        <v>0</v>
      </c>
      <c r="AE170" s="722">
        <v>0</v>
      </c>
      <c r="AF170" s="692"/>
      <c r="AG170" s="1094"/>
      <c r="AH170" s="692"/>
      <c r="AI170" s="755">
        <v>0</v>
      </c>
      <c r="AJ170" s="720">
        <v>0</v>
      </c>
      <c r="AK170" s="721">
        <v>0</v>
      </c>
      <c r="AL170" s="720">
        <v>0</v>
      </c>
      <c r="AM170" s="721">
        <v>0</v>
      </c>
      <c r="AN170" s="720">
        <v>0</v>
      </c>
      <c r="AO170" s="721">
        <v>0</v>
      </c>
      <c r="AP170" s="720">
        <v>0</v>
      </c>
      <c r="AQ170" s="721">
        <v>0</v>
      </c>
      <c r="AR170" s="720">
        <v>0</v>
      </c>
      <c r="AS170" s="721">
        <v>0</v>
      </c>
      <c r="AT170" s="720">
        <v>0</v>
      </c>
      <c r="AU170" s="721">
        <v>0</v>
      </c>
      <c r="AV170" s="720">
        <v>0</v>
      </c>
      <c r="AW170" s="721">
        <v>0</v>
      </c>
      <c r="AX170" s="720">
        <v>0</v>
      </c>
      <c r="AY170" s="721">
        <v>0</v>
      </c>
      <c r="AZ170" s="720">
        <v>0</v>
      </c>
      <c r="BA170" s="721">
        <v>0</v>
      </c>
      <c r="BB170" s="720">
        <v>0</v>
      </c>
      <c r="BC170" s="721">
        <v>0</v>
      </c>
      <c r="BD170" s="720">
        <v>0</v>
      </c>
      <c r="BE170" s="721">
        <v>0</v>
      </c>
      <c r="BF170" s="720">
        <v>0</v>
      </c>
      <c r="BG170" s="721">
        <v>0</v>
      </c>
      <c r="BH170" s="722">
        <v>0</v>
      </c>
      <c r="BI170" s="692"/>
      <c r="BJ170" s="1096"/>
      <c r="BK170" s="692"/>
      <c r="BL170" s="1082"/>
      <c r="BM170" s="692"/>
      <c r="BN170" s="755">
        <v>0</v>
      </c>
      <c r="BO170" s="720">
        <v>0</v>
      </c>
      <c r="BP170" s="721">
        <v>0</v>
      </c>
      <c r="BQ170" s="720">
        <v>0</v>
      </c>
      <c r="BR170" s="721">
        <v>0</v>
      </c>
      <c r="BS170" s="720">
        <v>0</v>
      </c>
      <c r="BT170" s="721">
        <v>0</v>
      </c>
      <c r="BU170" s="720">
        <v>0</v>
      </c>
      <c r="BV170" s="721">
        <v>0</v>
      </c>
      <c r="BW170" s="720">
        <v>0</v>
      </c>
      <c r="BX170" s="721">
        <v>0</v>
      </c>
      <c r="BY170" s="720">
        <v>0</v>
      </c>
      <c r="BZ170" s="721">
        <v>0</v>
      </c>
      <c r="CA170" s="720">
        <v>0</v>
      </c>
      <c r="CB170" s="721">
        <v>0</v>
      </c>
      <c r="CC170" s="720">
        <v>0</v>
      </c>
      <c r="CD170" s="721">
        <v>0</v>
      </c>
      <c r="CE170" s="720">
        <v>0</v>
      </c>
      <c r="CF170" s="721">
        <v>0</v>
      </c>
      <c r="CG170" s="720">
        <v>0</v>
      </c>
      <c r="CH170" s="721">
        <v>0</v>
      </c>
      <c r="CI170" s="720">
        <v>0</v>
      </c>
      <c r="CJ170" s="721">
        <v>0</v>
      </c>
      <c r="CK170" s="720">
        <v>0</v>
      </c>
      <c r="CL170" s="721">
        <v>0</v>
      </c>
      <c r="CM170" s="722">
        <v>0</v>
      </c>
      <c r="CN170" s="692"/>
      <c r="CO170" s="1084"/>
      <c r="CP170" s="692"/>
      <c r="CQ170" s="755">
        <v>0</v>
      </c>
      <c r="CR170" s="720">
        <v>0</v>
      </c>
      <c r="CS170" s="721">
        <v>0</v>
      </c>
      <c r="CT170" s="720">
        <v>0</v>
      </c>
      <c r="CU170" s="721">
        <v>0</v>
      </c>
      <c r="CV170" s="720">
        <v>0</v>
      </c>
      <c r="CW170" s="721">
        <v>0</v>
      </c>
      <c r="CX170" s="720">
        <v>0</v>
      </c>
      <c r="CY170" s="721">
        <v>0</v>
      </c>
      <c r="CZ170" s="720">
        <v>0</v>
      </c>
      <c r="DA170" s="721">
        <v>0</v>
      </c>
      <c r="DB170" s="720">
        <v>0</v>
      </c>
      <c r="DC170" s="721">
        <v>0</v>
      </c>
      <c r="DD170" s="720">
        <v>0</v>
      </c>
      <c r="DE170" s="721">
        <v>0</v>
      </c>
      <c r="DF170" s="720">
        <v>0</v>
      </c>
      <c r="DG170" s="721">
        <v>0</v>
      </c>
      <c r="DH170" s="720">
        <v>0</v>
      </c>
      <c r="DI170" s="721">
        <v>0</v>
      </c>
      <c r="DJ170" s="720">
        <v>0</v>
      </c>
      <c r="DK170" s="721">
        <v>0</v>
      </c>
      <c r="DL170" s="720">
        <v>0</v>
      </c>
      <c r="DM170" s="721">
        <v>0</v>
      </c>
      <c r="DN170" s="720">
        <v>0</v>
      </c>
      <c r="DO170" s="721">
        <v>0</v>
      </c>
      <c r="DP170" s="722">
        <v>0</v>
      </c>
      <c r="DQ170" s="692"/>
      <c r="DR170" s="1086"/>
      <c r="DS170" s="692"/>
      <c r="DT170" s="1088"/>
    </row>
    <row r="171" spans="2:124" outlineLevel="1">
      <c r="B171" s="759">
        <v>158</v>
      </c>
      <c r="C171" s="760" t="s">
        <v>762</v>
      </c>
      <c r="D171" s="761">
        <v>2016</v>
      </c>
      <c r="F171" s="762">
        <v>0</v>
      </c>
      <c r="G171" s="830">
        <v>0</v>
      </c>
      <c r="H171" s="831">
        <v>0</v>
      </c>
      <c r="I171" s="830">
        <v>0</v>
      </c>
      <c r="J171" s="831">
        <v>0</v>
      </c>
      <c r="K171" s="830">
        <v>0</v>
      </c>
      <c r="L171" s="831">
        <v>0</v>
      </c>
      <c r="M171" s="830">
        <v>0</v>
      </c>
      <c r="N171" s="831">
        <v>0</v>
      </c>
      <c r="O171" s="830">
        <v>0</v>
      </c>
      <c r="P171" s="831">
        <v>0</v>
      </c>
      <c r="Q171" s="830">
        <v>0</v>
      </c>
      <c r="R171" s="831">
        <v>0</v>
      </c>
      <c r="S171" s="830">
        <v>0</v>
      </c>
      <c r="T171" s="831">
        <v>0</v>
      </c>
      <c r="U171" s="830">
        <v>0</v>
      </c>
      <c r="V171" s="831">
        <v>0</v>
      </c>
      <c r="W171" s="830">
        <v>0</v>
      </c>
      <c r="X171" s="831">
        <v>0</v>
      </c>
      <c r="Y171" s="830">
        <v>0</v>
      </c>
      <c r="Z171" s="831">
        <v>0</v>
      </c>
      <c r="AA171" s="830">
        <v>0</v>
      </c>
      <c r="AB171" s="831">
        <v>0</v>
      </c>
      <c r="AC171" s="830">
        <v>0</v>
      </c>
      <c r="AD171" s="831">
        <v>0</v>
      </c>
      <c r="AE171" s="832">
        <v>0</v>
      </c>
      <c r="AF171" s="692"/>
      <c r="AG171" s="1094"/>
      <c r="AH171" s="692"/>
      <c r="AI171" s="762">
        <v>0</v>
      </c>
      <c r="AJ171" s="830">
        <v>0</v>
      </c>
      <c r="AK171" s="831">
        <v>0</v>
      </c>
      <c r="AL171" s="830">
        <v>0</v>
      </c>
      <c r="AM171" s="831">
        <v>0</v>
      </c>
      <c r="AN171" s="830">
        <v>0</v>
      </c>
      <c r="AO171" s="831">
        <v>0</v>
      </c>
      <c r="AP171" s="830">
        <v>0</v>
      </c>
      <c r="AQ171" s="831">
        <v>0</v>
      </c>
      <c r="AR171" s="830">
        <v>0</v>
      </c>
      <c r="AS171" s="831">
        <v>0</v>
      </c>
      <c r="AT171" s="830">
        <v>0</v>
      </c>
      <c r="AU171" s="831">
        <v>0</v>
      </c>
      <c r="AV171" s="830">
        <v>0</v>
      </c>
      <c r="AW171" s="831">
        <v>0</v>
      </c>
      <c r="AX171" s="830">
        <v>0</v>
      </c>
      <c r="AY171" s="831">
        <v>0</v>
      </c>
      <c r="AZ171" s="830">
        <v>0</v>
      </c>
      <c r="BA171" s="831">
        <v>0</v>
      </c>
      <c r="BB171" s="830">
        <v>0</v>
      </c>
      <c r="BC171" s="831">
        <v>0</v>
      </c>
      <c r="BD171" s="830">
        <v>0</v>
      </c>
      <c r="BE171" s="831">
        <v>0</v>
      </c>
      <c r="BF171" s="830">
        <v>0</v>
      </c>
      <c r="BG171" s="831">
        <v>0</v>
      </c>
      <c r="BH171" s="832">
        <v>0</v>
      </c>
      <c r="BI171" s="692"/>
      <c r="BJ171" s="1096"/>
      <c r="BK171" s="692"/>
      <c r="BL171" s="1082"/>
      <c r="BM171" s="692"/>
      <c r="BN171" s="762">
        <v>0</v>
      </c>
      <c r="BO171" s="830">
        <v>0</v>
      </c>
      <c r="BP171" s="831">
        <v>0</v>
      </c>
      <c r="BQ171" s="830">
        <v>0</v>
      </c>
      <c r="BR171" s="831">
        <v>0</v>
      </c>
      <c r="BS171" s="830">
        <v>0</v>
      </c>
      <c r="BT171" s="831">
        <v>0</v>
      </c>
      <c r="BU171" s="830">
        <v>0</v>
      </c>
      <c r="BV171" s="831">
        <v>0</v>
      </c>
      <c r="BW171" s="830">
        <v>0</v>
      </c>
      <c r="BX171" s="831">
        <v>0</v>
      </c>
      <c r="BY171" s="830">
        <v>0</v>
      </c>
      <c r="BZ171" s="831">
        <v>0</v>
      </c>
      <c r="CA171" s="830">
        <v>0</v>
      </c>
      <c r="CB171" s="831">
        <v>0</v>
      </c>
      <c r="CC171" s="830">
        <v>0</v>
      </c>
      <c r="CD171" s="831">
        <v>0</v>
      </c>
      <c r="CE171" s="830">
        <v>0</v>
      </c>
      <c r="CF171" s="831">
        <v>0</v>
      </c>
      <c r="CG171" s="830">
        <v>0</v>
      </c>
      <c r="CH171" s="831">
        <v>0</v>
      </c>
      <c r="CI171" s="830">
        <v>0</v>
      </c>
      <c r="CJ171" s="831">
        <v>0</v>
      </c>
      <c r="CK171" s="830">
        <v>0</v>
      </c>
      <c r="CL171" s="831">
        <v>0</v>
      </c>
      <c r="CM171" s="832">
        <v>0</v>
      </c>
      <c r="CN171" s="692"/>
      <c r="CO171" s="1084"/>
      <c r="CP171" s="692"/>
      <c r="CQ171" s="762">
        <v>0</v>
      </c>
      <c r="CR171" s="830">
        <v>0</v>
      </c>
      <c r="CS171" s="831">
        <v>0</v>
      </c>
      <c r="CT171" s="830">
        <v>0</v>
      </c>
      <c r="CU171" s="831">
        <v>0</v>
      </c>
      <c r="CV171" s="830">
        <v>0</v>
      </c>
      <c r="CW171" s="831">
        <v>0</v>
      </c>
      <c r="CX171" s="830">
        <v>0</v>
      </c>
      <c r="CY171" s="831">
        <v>0</v>
      </c>
      <c r="CZ171" s="830">
        <v>0</v>
      </c>
      <c r="DA171" s="831">
        <v>0</v>
      </c>
      <c r="DB171" s="830">
        <v>0</v>
      </c>
      <c r="DC171" s="831">
        <v>0</v>
      </c>
      <c r="DD171" s="830">
        <v>0</v>
      </c>
      <c r="DE171" s="831">
        <v>0</v>
      </c>
      <c r="DF171" s="830">
        <v>0</v>
      </c>
      <c r="DG171" s="831">
        <v>0</v>
      </c>
      <c r="DH171" s="830">
        <v>0</v>
      </c>
      <c r="DI171" s="831">
        <v>0</v>
      </c>
      <c r="DJ171" s="830">
        <v>0</v>
      </c>
      <c r="DK171" s="831">
        <v>0</v>
      </c>
      <c r="DL171" s="830">
        <v>0</v>
      </c>
      <c r="DM171" s="831">
        <v>0</v>
      </c>
      <c r="DN171" s="830">
        <v>0</v>
      </c>
      <c r="DO171" s="831">
        <v>0</v>
      </c>
      <c r="DP171" s="832">
        <v>0</v>
      </c>
      <c r="DQ171" s="692"/>
      <c r="DR171" s="1086"/>
      <c r="DS171" s="692"/>
      <c r="DT171" s="1088"/>
    </row>
    <row r="172" spans="2:124" outlineLevel="1">
      <c r="B172" s="766">
        <v>159</v>
      </c>
      <c r="C172" s="767" t="s">
        <v>763</v>
      </c>
      <c r="D172" s="768">
        <v>2016</v>
      </c>
      <c r="F172" s="769">
        <v>0</v>
      </c>
      <c r="G172" s="805">
        <v>0</v>
      </c>
      <c r="H172" s="806">
        <v>0</v>
      </c>
      <c r="I172" s="805">
        <v>0</v>
      </c>
      <c r="J172" s="806">
        <v>0</v>
      </c>
      <c r="K172" s="805">
        <v>0</v>
      </c>
      <c r="L172" s="806">
        <v>0</v>
      </c>
      <c r="M172" s="805">
        <v>0</v>
      </c>
      <c r="N172" s="806">
        <v>0</v>
      </c>
      <c r="O172" s="805">
        <v>0</v>
      </c>
      <c r="P172" s="806">
        <v>0</v>
      </c>
      <c r="Q172" s="805">
        <v>0</v>
      </c>
      <c r="R172" s="806">
        <v>0</v>
      </c>
      <c r="S172" s="805">
        <v>0</v>
      </c>
      <c r="T172" s="806">
        <v>0</v>
      </c>
      <c r="U172" s="805">
        <v>0</v>
      </c>
      <c r="V172" s="806">
        <v>0</v>
      </c>
      <c r="W172" s="805">
        <v>0</v>
      </c>
      <c r="X172" s="806">
        <v>0</v>
      </c>
      <c r="Y172" s="805">
        <v>0</v>
      </c>
      <c r="Z172" s="806">
        <v>0</v>
      </c>
      <c r="AA172" s="805">
        <v>0</v>
      </c>
      <c r="AB172" s="806">
        <v>0</v>
      </c>
      <c r="AC172" s="805">
        <v>0</v>
      </c>
      <c r="AD172" s="806">
        <v>0</v>
      </c>
      <c r="AE172" s="807">
        <v>0</v>
      </c>
      <c r="AF172" s="692"/>
      <c r="AG172" s="1094"/>
      <c r="AH172" s="692"/>
      <c r="AI172" s="769">
        <v>0</v>
      </c>
      <c r="AJ172" s="805">
        <v>0</v>
      </c>
      <c r="AK172" s="806">
        <v>0</v>
      </c>
      <c r="AL172" s="805">
        <v>0</v>
      </c>
      <c r="AM172" s="806">
        <v>0</v>
      </c>
      <c r="AN172" s="805">
        <v>0</v>
      </c>
      <c r="AO172" s="806">
        <v>0</v>
      </c>
      <c r="AP172" s="805">
        <v>0</v>
      </c>
      <c r="AQ172" s="806">
        <v>0</v>
      </c>
      <c r="AR172" s="805">
        <v>0</v>
      </c>
      <c r="AS172" s="806">
        <v>0</v>
      </c>
      <c r="AT172" s="805">
        <v>0</v>
      </c>
      <c r="AU172" s="806">
        <v>0</v>
      </c>
      <c r="AV172" s="805">
        <v>0</v>
      </c>
      <c r="AW172" s="806">
        <v>0</v>
      </c>
      <c r="AX172" s="805">
        <v>0</v>
      </c>
      <c r="AY172" s="806">
        <v>0</v>
      </c>
      <c r="AZ172" s="805">
        <v>0</v>
      </c>
      <c r="BA172" s="806">
        <v>0</v>
      </c>
      <c r="BB172" s="805">
        <v>0</v>
      </c>
      <c r="BC172" s="806">
        <v>0</v>
      </c>
      <c r="BD172" s="805">
        <v>0</v>
      </c>
      <c r="BE172" s="806">
        <v>0</v>
      </c>
      <c r="BF172" s="805">
        <v>0</v>
      </c>
      <c r="BG172" s="806">
        <v>0</v>
      </c>
      <c r="BH172" s="807">
        <v>0</v>
      </c>
      <c r="BI172" s="692"/>
      <c r="BJ172" s="1096"/>
      <c r="BK172" s="692"/>
      <c r="BL172" s="1082"/>
      <c r="BM172" s="692"/>
      <c r="BN172" s="769">
        <v>0</v>
      </c>
      <c r="BO172" s="805">
        <v>0</v>
      </c>
      <c r="BP172" s="806">
        <v>0</v>
      </c>
      <c r="BQ172" s="805">
        <v>0</v>
      </c>
      <c r="BR172" s="806">
        <v>0</v>
      </c>
      <c r="BS172" s="805">
        <v>0</v>
      </c>
      <c r="BT172" s="806">
        <v>0</v>
      </c>
      <c r="BU172" s="805">
        <v>0</v>
      </c>
      <c r="BV172" s="806">
        <v>0</v>
      </c>
      <c r="BW172" s="805">
        <v>0</v>
      </c>
      <c r="BX172" s="806">
        <v>0</v>
      </c>
      <c r="BY172" s="805">
        <v>0</v>
      </c>
      <c r="BZ172" s="806">
        <v>0</v>
      </c>
      <c r="CA172" s="805">
        <v>0</v>
      </c>
      <c r="CB172" s="806">
        <v>0</v>
      </c>
      <c r="CC172" s="805">
        <v>0</v>
      </c>
      <c r="CD172" s="806">
        <v>0</v>
      </c>
      <c r="CE172" s="805">
        <v>0</v>
      </c>
      <c r="CF172" s="806">
        <v>0</v>
      </c>
      <c r="CG172" s="805">
        <v>0</v>
      </c>
      <c r="CH172" s="806">
        <v>0</v>
      </c>
      <c r="CI172" s="805">
        <v>0</v>
      </c>
      <c r="CJ172" s="806">
        <v>0</v>
      </c>
      <c r="CK172" s="805">
        <v>0</v>
      </c>
      <c r="CL172" s="806">
        <v>0</v>
      </c>
      <c r="CM172" s="807">
        <v>0</v>
      </c>
      <c r="CN172" s="692"/>
      <c r="CO172" s="1084"/>
      <c r="CP172" s="692"/>
      <c r="CQ172" s="769">
        <v>0</v>
      </c>
      <c r="CR172" s="805">
        <v>0</v>
      </c>
      <c r="CS172" s="806">
        <v>0</v>
      </c>
      <c r="CT172" s="805">
        <v>0</v>
      </c>
      <c r="CU172" s="806">
        <v>0</v>
      </c>
      <c r="CV172" s="805">
        <v>0</v>
      </c>
      <c r="CW172" s="806">
        <v>0</v>
      </c>
      <c r="CX172" s="805">
        <v>0</v>
      </c>
      <c r="CY172" s="806">
        <v>0</v>
      </c>
      <c r="CZ172" s="805">
        <v>0</v>
      </c>
      <c r="DA172" s="806">
        <v>0</v>
      </c>
      <c r="DB172" s="805">
        <v>0</v>
      </c>
      <c r="DC172" s="806">
        <v>0</v>
      </c>
      <c r="DD172" s="805">
        <v>0</v>
      </c>
      <c r="DE172" s="806">
        <v>0</v>
      </c>
      <c r="DF172" s="805">
        <v>0</v>
      </c>
      <c r="DG172" s="806">
        <v>0</v>
      </c>
      <c r="DH172" s="805">
        <v>0</v>
      </c>
      <c r="DI172" s="806">
        <v>0</v>
      </c>
      <c r="DJ172" s="805">
        <v>0</v>
      </c>
      <c r="DK172" s="806">
        <v>0</v>
      </c>
      <c r="DL172" s="805">
        <v>0</v>
      </c>
      <c r="DM172" s="806">
        <v>0</v>
      </c>
      <c r="DN172" s="805">
        <v>0</v>
      </c>
      <c r="DO172" s="806">
        <v>0</v>
      </c>
      <c r="DP172" s="807">
        <v>0</v>
      </c>
      <c r="DQ172" s="692"/>
      <c r="DR172" s="1086"/>
      <c r="DS172" s="692"/>
      <c r="DT172" s="1088"/>
    </row>
    <row r="173" spans="2:124" outlineLevel="1">
      <c r="B173" s="723">
        <v>160</v>
      </c>
      <c r="C173" s="741" t="s">
        <v>764</v>
      </c>
      <c r="D173" s="725">
        <v>2016</v>
      </c>
      <c r="F173" s="743">
        <v>0</v>
      </c>
      <c r="G173" s="727">
        <v>0</v>
      </c>
      <c r="H173" s="728">
        <v>0</v>
      </c>
      <c r="I173" s="727">
        <v>0</v>
      </c>
      <c r="J173" s="728">
        <v>0</v>
      </c>
      <c r="K173" s="727">
        <v>0</v>
      </c>
      <c r="L173" s="728">
        <v>0</v>
      </c>
      <c r="M173" s="727">
        <v>0</v>
      </c>
      <c r="N173" s="728">
        <v>0</v>
      </c>
      <c r="O173" s="727">
        <v>0</v>
      </c>
      <c r="P173" s="728">
        <v>0</v>
      </c>
      <c r="Q173" s="727">
        <v>0</v>
      </c>
      <c r="R173" s="728">
        <v>0</v>
      </c>
      <c r="S173" s="727">
        <v>0</v>
      </c>
      <c r="T173" s="728">
        <v>0</v>
      </c>
      <c r="U173" s="727">
        <v>0</v>
      </c>
      <c r="V173" s="728">
        <v>0</v>
      </c>
      <c r="W173" s="727">
        <v>0</v>
      </c>
      <c r="X173" s="728">
        <v>0</v>
      </c>
      <c r="Y173" s="727">
        <v>0</v>
      </c>
      <c r="Z173" s="728">
        <v>0</v>
      </c>
      <c r="AA173" s="727">
        <v>0</v>
      </c>
      <c r="AB173" s="728">
        <v>0</v>
      </c>
      <c r="AC173" s="727">
        <v>0</v>
      </c>
      <c r="AD173" s="728">
        <v>0</v>
      </c>
      <c r="AE173" s="729">
        <v>0</v>
      </c>
      <c r="AF173" s="692"/>
      <c r="AG173" s="1094"/>
      <c r="AH173" s="692"/>
      <c r="AI173" s="743">
        <v>0</v>
      </c>
      <c r="AJ173" s="727">
        <v>0</v>
      </c>
      <c r="AK173" s="728">
        <v>0</v>
      </c>
      <c r="AL173" s="727">
        <v>0</v>
      </c>
      <c r="AM173" s="728">
        <v>0</v>
      </c>
      <c r="AN173" s="727">
        <v>0</v>
      </c>
      <c r="AO173" s="728">
        <v>0</v>
      </c>
      <c r="AP173" s="727">
        <v>0</v>
      </c>
      <c r="AQ173" s="728">
        <v>0</v>
      </c>
      <c r="AR173" s="727">
        <v>0</v>
      </c>
      <c r="AS173" s="728">
        <v>0</v>
      </c>
      <c r="AT173" s="727">
        <v>0</v>
      </c>
      <c r="AU173" s="728">
        <v>0</v>
      </c>
      <c r="AV173" s="727">
        <v>0</v>
      </c>
      <c r="AW173" s="728">
        <v>0</v>
      </c>
      <c r="AX173" s="727">
        <v>0</v>
      </c>
      <c r="AY173" s="728">
        <v>0</v>
      </c>
      <c r="AZ173" s="727">
        <v>0</v>
      </c>
      <c r="BA173" s="728">
        <v>0</v>
      </c>
      <c r="BB173" s="727">
        <v>0</v>
      </c>
      <c r="BC173" s="728">
        <v>0</v>
      </c>
      <c r="BD173" s="727">
        <v>0</v>
      </c>
      <c r="BE173" s="728">
        <v>0</v>
      </c>
      <c r="BF173" s="727">
        <v>0</v>
      </c>
      <c r="BG173" s="728">
        <v>0</v>
      </c>
      <c r="BH173" s="729">
        <v>0</v>
      </c>
      <c r="BI173" s="692"/>
      <c r="BJ173" s="1096"/>
      <c r="BK173" s="692"/>
      <c r="BL173" s="1082"/>
      <c r="BM173" s="692"/>
      <c r="BN173" s="743">
        <v>0</v>
      </c>
      <c r="BO173" s="727">
        <v>0</v>
      </c>
      <c r="BP173" s="728">
        <v>0</v>
      </c>
      <c r="BQ173" s="727">
        <v>0</v>
      </c>
      <c r="BR173" s="728">
        <v>0</v>
      </c>
      <c r="BS173" s="727">
        <v>0</v>
      </c>
      <c r="BT173" s="728">
        <v>0</v>
      </c>
      <c r="BU173" s="727">
        <v>0</v>
      </c>
      <c r="BV173" s="728">
        <v>0</v>
      </c>
      <c r="BW173" s="727">
        <v>0</v>
      </c>
      <c r="BX173" s="728">
        <v>0</v>
      </c>
      <c r="BY173" s="727">
        <v>0</v>
      </c>
      <c r="BZ173" s="728">
        <v>0</v>
      </c>
      <c r="CA173" s="727">
        <v>0</v>
      </c>
      <c r="CB173" s="728">
        <v>0</v>
      </c>
      <c r="CC173" s="727">
        <v>0</v>
      </c>
      <c r="CD173" s="728">
        <v>0</v>
      </c>
      <c r="CE173" s="727">
        <v>0</v>
      </c>
      <c r="CF173" s="728">
        <v>0</v>
      </c>
      <c r="CG173" s="727">
        <v>0</v>
      </c>
      <c r="CH173" s="728">
        <v>0</v>
      </c>
      <c r="CI173" s="727">
        <v>0</v>
      </c>
      <c r="CJ173" s="728">
        <v>0</v>
      </c>
      <c r="CK173" s="727">
        <v>0</v>
      </c>
      <c r="CL173" s="728">
        <v>0</v>
      </c>
      <c r="CM173" s="729">
        <v>0</v>
      </c>
      <c r="CN173" s="692"/>
      <c r="CO173" s="1084"/>
      <c r="CP173" s="692"/>
      <c r="CQ173" s="743">
        <v>0</v>
      </c>
      <c r="CR173" s="727">
        <v>0</v>
      </c>
      <c r="CS173" s="728">
        <v>0</v>
      </c>
      <c r="CT173" s="727">
        <v>0</v>
      </c>
      <c r="CU173" s="728">
        <v>0</v>
      </c>
      <c r="CV173" s="727">
        <v>0</v>
      </c>
      <c r="CW173" s="728">
        <v>0</v>
      </c>
      <c r="CX173" s="727">
        <v>0</v>
      </c>
      <c r="CY173" s="728">
        <v>0</v>
      </c>
      <c r="CZ173" s="727">
        <v>0</v>
      </c>
      <c r="DA173" s="728">
        <v>0</v>
      </c>
      <c r="DB173" s="727">
        <v>0</v>
      </c>
      <c r="DC173" s="728">
        <v>0</v>
      </c>
      <c r="DD173" s="727">
        <v>0</v>
      </c>
      <c r="DE173" s="728">
        <v>0</v>
      </c>
      <c r="DF173" s="727">
        <v>0</v>
      </c>
      <c r="DG173" s="728">
        <v>0</v>
      </c>
      <c r="DH173" s="727">
        <v>0</v>
      </c>
      <c r="DI173" s="728">
        <v>0</v>
      </c>
      <c r="DJ173" s="727">
        <v>0</v>
      </c>
      <c r="DK173" s="728">
        <v>0</v>
      </c>
      <c r="DL173" s="727">
        <v>0</v>
      </c>
      <c r="DM173" s="728">
        <v>0</v>
      </c>
      <c r="DN173" s="727">
        <v>0</v>
      </c>
      <c r="DO173" s="728">
        <v>0</v>
      </c>
      <c r="DP173" s="729">
        <v>0</v>
      </c>
      <c r="DQ173" s="692"/>
      <c r="DR173" s="1086"/>
      <c r="DS173" s="692"/>
      <c r="DT173" s="1088"/>
    </row>
    <row r="174" spans="2:124" outlineLevel="1">
      <c r="B174" s="730">
        <v>161</v>
      </c>
      <c r="C174" s="742" t="s">
        <v>765</v>
      </c>
      <c r="D174" s="732">
        <v>2016</v>
      </c>
      <c r="F174" s="733">
        <v>0</v>
      </c>
      <c r="G174" s="738">
        <v>0</v>
      </c>
      <c r="H174" s="739">
        <v>0</v>
      </c>
      <c r="I174" s="738">
        <v>0</v>
      </c>
      <c r="J174" s="739">
        <v>0</v>
      </c>
      <c r="K174" s="738">
        <v>0</v>
      </c>
      <c r="L174" s="739">
        <v>0</v>
      </c>
      <c r="M174" s="738">
        <v>0</v>
      </c>
      <c r="N174" s="739">
        <v>0</v>
      </c>
      <c r="O174" s="738">
        <v>0</v>
      </c>
      <c r="P174" s="739">
        <v>0</v>
      </c>
      <c r="Q174" s="738">
        <v>0</v>
      </c>
      <c r="R174" s="739">
        <v>0</v>
      </c>
      <c r="S174" s="738">
        <v>0</v>
      </c>
      <c r="T174" s="739">
        <v>0</v>
      </c>
      <c r="U174" s="738">
        <v>0</v>
      </c>
      <c r="V174" s="739">
        <v>0</v>
      </c>
      <c r="W174" s="738">
        <v>0</v>
      </c>
      <c r="X174" s="739">
        <v>0</v>
      </c>
      <c r="Y174" s="738">
        <v>0</v>
      </c>
      <c r="Z174" s="739">
        <v>0</v>
      </c>
      <c r="AA174" s="738">
        <v>0</v>
      </c>
      <c r="AB174" s="739">
        <v>0</v>
      </c>
      <c r="AC174" s="738">
        <v>0</v>
      </c>
      <c r="AD174" s="739">
        <v>0</v>
      </c>
      <c r="AE174" s="740">
        <v>0</v>
      </c>
      <c r="AF174" s="692"/>
      <c r="AG174" s="1094"/>
      <c r="AH174" s="692"/>
      <c r="AI174" s="733">
        <v>0</v>
      </c>
      <c r="AJ174" s="738">
        <v>0</v>
      </c>
      <c r="AK174" s="739">
        <v>0</v>
      </c>
      <c r="AL174" s="738">
        <v>0</v>
      </c>
      <c r="AM174" s="739">
        <v>0</v>
      </c>
      <c r="AN174" s="738">
        <v>0</v>
      </c>
      <c r="AO174" s="739">
        <v>0</v>
      </c>
      <c r="AP174" s="738">
        <v>0</v>
      </c>
      <c r="AQ174" s="739">
        <v>0</v>
      </c>
      <c r="AR174" s="738">
        <v>0</v>
      </c>
      <c r="AS174" s="739">
        <v>0</v>
      </c>
      <c r="AT174" s="738">
        <v>0</v>
      </c>
      <c r="AU174" s="739">
        <v>0</v>
      </c>
      <c r="AV174" s="738">
        <v>0</v>
      </c>
      <c r="AW174" s="739">
        <v>0</v>
      </c>
      <c r="AX174" s="738">
        <v>0</v>
      </c>
      <c r="AY174" s="739">
        <v>0</v>
      </c>
      <c r="AZ174" s="738">
        <v>0</v>
      </c>
      <c r="BA174" s="739">
        <v>0</v>
      </c>
      <c r="BB174" s="738">
        <v>0</v>
      </c>
      <c r="BC174" s="739">
        <v>0</v>
      </c>
      <c r="BD174" s="738">
        <v>0</v>
      </c>
      <c r="BE174" s="739">
        <v>0</v>
      </c>
      <c r="BF174" s="738">
        <v>0</v>
      </c>
      <c r="BG174" s="739">
        <v>0</v>
      </c>
      <c r="BH174" s="740">
        <v>0</v>
      </c>
      <c r="BI174" s="692"/>
      <c r="BJ174" s="1096"/>
      <c r="BK174" s="692"/>
      <c r="BL174" s="1082"/>
      <c r="BM174" s="692"/>
      <c r="BN174" s="733">
        <v>0</v>
      </c>
      <c r="BO174" s="738">
        <v>0</v>
      </c>
      <c r="BP174" s="739">
        <v>0</v>
      </c>
      <c r="BQ174" s="738">
        <v>0</v>
      </c>
      <c r="BR174" s="739">
        <v>0</v>
      </c>
      <c r="BS174" s="738">
        <v>0</v>
      </c>
      <c r="BT174" s="739">
        <v>0</v>
      </c>
      <c r="BU174" s="738">
        <v>0</v>
      </c>
      <c r="BV174" s="739">
        <v>0</v>
      </c>
      <c r="BW174" s="738">
        <v>0</v>
      </c>
      <c r="BX174" s="739">
        <v>0</v>
      </c>
      <c r="BY174" s="738">
        <v>0</v>
      </c>
      <c r="BZ174" s="739">
        <v>0</v>
      </c>
      <c r="CA174" s="738">
        <v>0</v>
      </c>
      <c r="CB174" s="739">
        <v>0</v>
      </c>
      <c r="CC174" s="738">
        <v>0</v>
      </c>
      <c r="CD174" s="739">
        <v>0</v>
      </c>
      <c r="CE174" s="738">
        <v>0</v>
      </c>
      <c r="CF174" s="739">
        <v>0</v>
      </c>
      <c r="CG174" s="738">
        <v>0</v>
      </c>
      <c r="CH174" s="739">
        <v>0</v>
      </c>
      <c r="CI174" s="738">
        <v>0</v>
      </c>
      <c r="CJ174" s="739">
        <v>0</v>
      </c>
      <c r="CK174" s="738">
        <v>0</v>
      </c>
      <c r="CL174" s="739">
        <v>0</v>
      </c>
      <c r="CM174" s="740">
        <v>0</v>
      </c>
      <c r="CN174" s="692"/>
      <c r="CO174" s="1084"/>
      <c r="CP174" s="692"/>
      <c r="CQ174" s="733">
        <v>0</v>
      </c>
      <c r="CR174" s="738">
        <v>0</v>
      </c>
      <c r="CS174" s="739">
        <v>0</v>
      </c>
      <c r="CT174" s="738">
        <v>0</v>
      </c>
      <c r="CU174" s="739">
        <v>0</v>
      </c>
      <c r="CV174" s="738">
        <v>0</v>
      </c>
      <c r="CW174" s="739">
        <v>0</v>
      </c>
      <c r="CX174" s="738">
        <v>0</v>
      </c>
      <c r="CY174" s="739">
        <v>0</v>
      </c>
      <c r="CZ174" s="738">
        <v>0</v>
      </c>
      <c r="DA174" s="739">
        <v>0</v>
      </c>
      <c r="DB174" s="738">
        <v>0</v>
      </c>
      <c r="DC174" s="739">
        <v>0</v>
      </c>
      <c r="DD174" s="738">
        <v>0</v>
      </c>
      <c r="DE174" s="739">
        <v>0</v>
      </c>
      <c r="DF174" s="738">
        <v>0</v>
      </c>
      <c r="DG174" s="739">
        <v>0</v>
      </c>
      <c r="DH174" s="738">
        <v>0</v>
      </c>
      <c r="DI174" s="739">
        <v>0</v>
      </c>
      <c r="DJ174" s="738">
        <v>0</v>
      </c>
      <c r="DK174" s="739">
        <v>0</v>
      </c>
      <c r="DL174" s="738">
        <v>0</v>
      </c>
      <c r="DM174" s="739">
        <v>0</v>
      </c>
      <c r="DN174" s="738">
        <v>0</v>
      </c>
      <c r="DO174" s="739">
        <v>0</v>
      </c>
      <c r="DP174" s="740">
        <v>0</v>
      </c>
      <c r="DQ174" s="692"/>
      <c r="DR174" s="1086"/>
      <c r="DS174" s="692"/>
      <c r="DT174" s="1088"/>
    </row>
    <row r="175" spans="2:124" outlineLevel="1">
      <c r="B175" s="723">
        <v>162</v>
      </c>
      <c r="C175" s="741" t="s">
        <v>766</v>
      </c>
      <c r="D175" s="725">
        <v>2016</v>
      </c>
      <c r="F175" s="743">
        <v>0</v>
      </c>
      <c r="G175" s="727">
        <v>0</v>
      </c>
      <c r="H175" s="728">
        <v>0</v>
      </c>
      <c r="I175" s="727">
        <v>0</v>
      </c>
      <c r="J175" s="728">
        <v>0</v>
      </c>
      <c r="K175" s="727">
        <v>0</v>
      </c>
      <c r="L175" s="728">
        <v>0</v>
      </c>
      <c r="M175" s="727">
        <v>0</v>
      </c>
      <c r="N175" s="728">
        <v>0</v>
      </c>
      <c r="O175" s="727">
        <v>0</v>
      </c>
      <c r="P175" s="728">
        <v>0</v>
      </c>
      <c r="Q175" s="727">
        <v>0</v>
      </c>
      <c r="R175" s="728">
        <v>0</v>
      </c>
      <c r="S175" s="727">
        <v>0</v>
      </c>
      <c r="T175" s="728">
        <v>0</v>
      </c>
      <c r="U175" s="727">
        <v>0</v>
      </c>
      <c r="V175" s="728">
        <v>0</v>
      </c>
      <c r="W175" s="727">
        <v>0</v>
      </c>
      <c r="X175" s="728">
        <v>0</v>
      </c>
      <c r="Y175" s="727">
        <v>0</v>
      </c>
      <c r="Z175" s="728">
        <v>0</v>
      </c>
      <c r="AA175" s="727">
        <v>0</v>
      </c>
      <c r="AB175" s="728">
        <v>0</v>
      </c>
      <c r="AC175" s="727">
        <v>0</v>
      </c>
      <c r="AD175" s="728">
        <v>0</v>
      </c>
      <c r="AE175" s="729">
        <v>0</v>
      </c>
      <c r="AF175" s="692"/>
      <c r="AG175" s="1094"/>
      <c r="AH175" s="692"/>
      <c r="AI175" s="743">
        <v>0</v>
      </c>
      <c r="AJ175" s="727">
        <v>0</v>
      </c>
      <c r="AK175" s="728">
        <v>0</v>
      </c>
      <c r="AL175" s="727">
        <v>0</v>
      </c>
      <c r="AM175" s="728">
        <v>0</v>
      </c>
      <c r="AN175" s="727">
        <v>0</v>
      </c>
      <c r="AO175" s="728">
        <v>0</v>
      </c>
      <c r="AP175" s="727">
        <v>0</v>
      </c>
      <c r="AQ175" s="728">
        <v>0</v>
      </c>
      <c r="AR175" s="727">
        <v>0</v>
      </c>
      <c r="AS175" s="728">
        <v>0</v>
      </c>
      <c r="AT175" s="727">
        <v>0</v>
      </c>
      <c r="AU175" s="728">
        <v>0</v>
      </c>
      <c r="AV175" s="727">
        <v>0</v>
      </c>
      <c r="AW175" s="728">
        <v>0</v>
      </c>
      <c r="AX175" s="727">
        <v>0</v>
      </c>
      <c r="AY175" s="728">
        <v>0</v>
      </c>
      <c r="AZ175" s="727">
        <v>0</v>
      </c>
      <c r="BA175" s="728">
        <v>0</v>
      </c>
      <c r="BB175" s="727">
        <v>0</v>
      </c>
      <c r="BC175" s="728">
        <v>0</v>
      </c>
      <c r="BD175" s="727">
        <v>0</v>
      </c>
      <c r="BE175" s="728">
        <v>0</v>
      </c>
      <c r="BF175" s="727">
        <v>0</v>
      </c>
      <c r="BG175" s="728">
        <v>0</v>
      </c>
      <c r="BH175" s="729">
        <v>0</v>
      </c>
      <c r="BI175" s="692"/>
      <c r="BJ175" s="1096"/>
      <c r="BK175" s="692"/>
      <c r="BL175" s="1082"/>
      <c r="BM175" s="692"/>
      <c r="BN175" s="743">
        <v>0</v>
      </c>
      <c r="BO175" s="727">
        <v>0</v>
      </c>
      <c r="BP175" s="728">
        <v>0</v>
      </c>
      <c r="BQ175" s="727">
        <v>0</v>
      </c>
      <c r="BR175" s="728">
        <v>0</v>
      </c>
      <c r="BS175" s="727">
        <v>0</v>
      </c>
      <c r="BT175" s="728">
        <v>0</v>
      </c>
      <c r="BU175" s="727">
        <v>0</v>
      </c>
      <c r="BV175" s="728">
        <v>0</v>
      </c>
      <c r="BW175" s="727">
        <v>0</v>
      </c>
      <c r="BX175" s="728">
        <v>0</v>
      </c>
      <c r="BY175" s="727">
        <v>0</v>
      </c>
      <c r="BZ175" s="728">
        <v>0</v>
      </c>
      <c r="CA175" s="727">
        <v>0</v>
      </c>
      <c r="CB175" s="728">
        <v>0</v>
      </c>
      <c r="CC175" s="727">
        <v>0</v>
      </c>
      <c r="CD175" s="728">
        <v>0</v>
      </c>
      <c r="CE175" s="727">
        <v>0</v>
      </c>
      <c r="CF175" s="728">
        <v>0</v>
      </c>
      <c r="CG175" s="727">
        <v>0</v>
      </c>
      <c r="CH175" s="728">
        <v>0</v>
      </c>
      <c r="CI175" s="727">
        <v>0</v>
      </c>
      <c r="CJ175" s="728">
        <v>0</v>
      </c>
      <c r="CK175" s="727">
        <v>0</v>
      </c>
      <c r="CL175" s="728">
        <v>0</v>
      </c>
      <c r="CM175" s="729">
        <v>0</v>
      </c>
      <c r="CN175" s="692"/>
      <c r="CO175" s="1084"/>
      <c r="CP175" s="692"/>
      <c r="CQ175" s="743">
        <v>0</v>
      </c>
      <c r="CR175" s="727">
        <v>0</v>
      </c>
      <c r="CS175" s="728">
        <v>0</v>
      </c>
      <c r="CT175" s="727">
        <v>0</v>
      </c>
      <c r="CU175" s="728">
        <v>0</v>
      </c>
      <c r="CV175" s="727">
        <v>0</v>
      </c>
      <c r="CW175" s="728">
        <v>0</v>
      </c>
      <c r="CX175" s="727">
        <v>0</v>
      </c>
      <c r="CY175" s="728">
        <v>0</v>
      </c>
      <c r="CZ175" s="727">
        <v>0</v>
      </c>
      <c r="DA175" s="728">
        <v>0</v>
      </c>
      <c r="DB175" s="727">
        <v>0</v>
      </c>
      <c r="DC175" s="728">
        <v>0</v>
      </c>
      <c r="DD175" s="727">
        <v>0</v>
      </c>
      <c r="DE175" s="728">
        <v>0</v>
      </c>
      <c r="DF175" s="727">
        <v>0</v>
      </c>
      <c r="DG175" s="728">
        <v>0</v>
      </c>
      <c r="DH175" s="727">
        <v>0</v>
      </c>
      <c r="DI175" s="728">
        <v>0</v>
      </c>
      <c r="DJ175" s="727">
        <v>0</v>
      </c>
      <c r="DK175" s="728">
        <v>0</v>
      </c>
      <c r="DL175" s="727">
        <v>0</v>
      </c>
      <c r="DM175" s="728">
        <v>0</v>
      </c>
      <c r="DN175" s="727">
        <v>0</v>
      </c>
      <c r="DO175" s="728">
        <v>0</v>
      </c>
      <c r="DP175" s="729">
        <v>0</v>
      </c>
      <c r="DQ175" s="692"/>
      <c r="DR175" s="1086"/>
      <c r="DS175" s="692"/>
      <c r="DT175" s="1088"/>
    </row>
    <row r="176" spans="2:124" outlineLevel="1">
      <c r="B176" s="730">
        <v>163</v>
      </c>
      <c r="C176" s="742" t="s">
        <v>767</v>
      </c>
      <c r="D176" s="732">
        <v>2016</v>
      </c>
      <c r="F176" s="733">
        <v>0</v>
      </c>
      <c r="G176" s="738">
        <v>0</v>
      </c>
      <c r="H176" s="739">
        <v>0</v>
      </c>
      <c r="I176" s="738">
        <v>0</v>
      </c>
      <c r="J176" s="739">
        <v>0</v>
      </c>
      <c r="K176" s="738">
        <v>0</v>
      </c>
      <c r="L176" s="739">
        <v>0</v>
      </c>
      <c r="M176" s="738">
        <v>0</v>
      </c>
      <c r="N176" s="739">
        <v>0</v>
      </c>
      <c r="O176" s="738">
        <v>0</v>
      </c>
      <c r="P176" s="739">
        <v>0</v>
      </c>
      <c r="Q176" s="738">
        <v>0</v>
      </c>
      <c r="R176" s="739">
        <v>0</v>
      </c>
      <c r="S176" s="738">
        <v>0</v>
      </c>
      <c r="T176" s="739">
        <v>0</v>
      </c>
      <c r="U176" s="738">
        <v>0</v>
      </c>
      <c r="V176" s="739">
        <v>0</v>
      </c>
      <c r="W176" s="738">
        <v>0</v>
      </c>
      <c r="X176" s="739">
        <v>0</v>
      </c>
      <c r="Y176" s="738">
        <v>0</v>
      </c>
      <c r="Z176" s="739">
        <v>0</v>
      </c>
      <c r="AA176" s="738">
        <v>0</v>
      </c>
      <c r="AB176" s="739">
        <v>0</v>
      </c>
      <c r="AC176" s="738">
        <v>0</v>
      </c>
      <c r="AD176" s="739">
        <v>0</v>
      </c>
      <c r="AE176" s="740">
        <v>0</v>
      </c>
      <c r="AF176" s="692"/>
      <c r="AG176" s="1094"/>
      <c r="AH176" s="692"/>
      <c r="AI176" s="733">
        <v>0</v>
      </c>
      <c r="AJ176" s="738">
        <v>0</v>
      </c>
      <c r="AK176" s="739">
        <v>0</v>
      </c>
      <c r="AL176" s="738">
        <v>0</v>
      </c>
      <c r="AM176" s="739">
        <v>0</v>
      </c>
      <c r="AN176" s="738">
        <v>0</v>
      </c>
      <c r="AO176" s="739">
        <v>0</v>
      </c>
      <c r="AP176" s="738">
        <v>0</v>
      </c>
      <c r="AQ176" s="739">
        <v>0</v>
      </c>
      <c r="AR176" s="738">
        <v>0</v>
      </c>
      <c r="AS176" s="739">
        <v>0</v>
      </c>
      <c r="AT176" s="738">
        <v>0</v>
      </c>
      <c r="AU176" s="739">
        <v>0</v>
      </c>
      <c r="AV176" s="738">
        <v>0</v>
      </c>
      <c r="AW176" s="739">
        <v>0</v>
      </c>
      <c r="AX176" s="738">
        <v>0</v>
      </c>
      <c r="AY176" s="739">
        <v>0</v>
      </c>
      <c r="AZ176" s="738">
        <v>0</v>
      </c>
      <c r="BA176" s="739">
        <v>0</v>
      </c>
      <c r="BB176" s="738">
        <v>0</v>
      </c>
      <c r="BC176" s="739">
        <v>0</v>
      </c>
      <c r="BD176" s="738">
        <v>0</v>
      </c>
      <c r="BE176" s="739">
        <v>0</v>
      </c>
      <c r="BF176" s="738">
        <v>0</v>
      </c>
      <c r="BG176" s="739">
        <v>0</v>
      </c>
      <c r="BH176" s="740">
        <v>0</v>
      </c>
      <c r="BI176" s="692"/>
      <c r="BJ176" s="1096"/>
      <c r="BK176" s="692"/>
      <c r="BL176" s="1082"/>
      <c r="BM176" s="692"/>
      <c r="BN176" s="733">
        <v>0</v>
      </c>
      <c r="BO176" s="738">
        <v>0</v>
      </c>
      <c r="BP176" s="739">
        <v>0</v>
      </c>
      <c r="BQ176" s="738">
        <v>0</v>
      </c>
      <c r="BR176" s="739">
        <v>0</v>
      </c>
      <c r="BS176" s="738">
        <v>0</v>
      </c>
      <c r="BT176" s="739">
        <v>0</v>
      </c>
      <c r="BU176" s="738">
        <v>0</v>
      </c>
      <c r="BV176" s="739">
        <v>0</v>
      </c>
      <c r="BW176" s="738">
        <v>0</v>
      </c>
      <c r="BX176" s="739">
        <v>0</v>
      </c>
      <c r="BY176" s="738">
        <v>0</v>
      </c>
      <c r="BZ176" s="739">
        <v>0</v>
      </c>
      <c r="CA176" s="738">
        <v>0</v>
      </c>
      <c r="CB176" s="739">
        <v>0</v>
      </c>
      <c r="CC176" s="738">
        <v>0</v>
      </c>
      <c r="CD176" s="739">
        <v>0</v>
      </c>
      <c r="CE176" s="738">
        <v>0</v>
      </c>
      <c r="CF176" s="739">
        <v>0</v>
      </c>
      <c r="CG176" s="738">
        <v>0</v>
      </c>
      <c r="CH176" s="739">
        <v>0</v>
      </c>
      <c r="CI176" s="738">
        <v>0</v>
      </c>
      <c r="CJ176" s="739">
        <v>0</v>
      </c>
      <c r="CK176" s="738">
        <v>0</v>
      </c>
      <c r="CL176" s="739">
        <v>0</v>
      </c>
      <c r="CM176" s="740">
        <v>0</v>
      </c>
      <c r="CN176" s="692"/>
      <c r="CO176" s="1084"/>
      <c r="CP176" s="692"/>
      <c r="CQ176" s="733">
        <v>0</v>
      </c>
      <c r="CR176" s="738">
        <v>0</v>
      </c>
      <c r="CS176" s="739">
        <v>0</v>
      </c>
      <c r="CT176" s="738">
        <v>0</v>
      </c>
      <c r="CU176" s="739">
        <v>0</v>
      </c>
      <c r="CV176" s="738">
        <v>0</v>
      </c>
      <c r="CW176" s="739">
        <v>0</v>
      </c>
      <c r="CX176" s="738">
        <v>0</v>
      </c>
      <c r="CY176" s="739">
        <v>0</v>
      </c>
      <c r="CZ176" s="738">
        <v>0</v>
      </c>
      <c r="DA176" s="739">
        <v>0</v>
      </c>
      <c r="DB176" s="738">
        <v>0</v>
      </c>
      <c r="DC176" s="739">
        <v>0</v>
      </c>
      <c r="DD176" s="738">
        <v>0</v>
      </c>
      <c r="DE176" s="739">
        <v>0</v>
      </c>
      <c r="DF176" s="738">
        <v>0</v>
      </c>
      <c r="DG176" s="739">
        <v>0</v>
      </c>
      <c r="DH176" s="738">
        <v>0</v>
      </c>
      <c r="DI176" s="739">
        <v>0</v>
      </c>
      <c r="DJ176" s="738">
        <v>0</v>
      </c>
      <c r="DK176" s="739">
        <v>0</v>
      </c>
      <c r="DL176" s="738">
        <v>0</v>
      </c>
      <c r="DM176" s="739">
        <v>0</v>
      </c>
      <c r="DN176" s="738">
        <v>0</v>
      </c>
      <c r="DO176" s="739">
        <v>0</v>
      </c>
      <c r="DP176" s="740">
        <v>0</v>
      </c>
      <c r="DQ176" s="692"/>
      <c r="DR176" s="1086"/>
      <c r="DS176" s="692"/>
      <c r="DT176" s="1088"/>
    </row>
    <row r="177" spans="2:124" outlineLevel="1">
      <c r="B177" s="723">
        <v>164</v>
      </c>
      <c r="C177" s="741" t="s">
        <v>768</v>
      </c>
      <c r="D177" s="725">
        <v>2016</v>
      </c>
      <c r="F177" s="743">
        <v>0</v>
      </c>
      <c r="G177" s="727">
        <v>0</v>
      </c>
      <c r="H177" s="728">
        <v>0</v>
      </c>
      <c r="I177" s="727">
        <v>0</v>
      </c>
      <c r="J177" s="728">
        <v>0</v>
      </c>
      <c r="K177" s="727">
        <v>0</v>
      </c>
      <c r="L177" s="728">
        <v>0</v>
      </c>
      <c r="M177" s="727">
        <v>0</v>
      </c>
      <c r="N177" s="728">
        <v>0</v>
      </c>
      <c r="O177" s="727">
        <v>0</v>
      </c>
      <c r="P177" s="728">
        <v>0</v>
      </c>
      <c r="Q177" s="727">
        <v>0</v>
      </c>
      <c r="R177" s="728">
        <v>0</v>
      </c>
      <c r="S177" s="727">
        <v>0</v>
      </c>
      <c r="T177" s="728">
        <v>0</v>
      </c>
      <c r="U177" s="727">
        <v>0</v>
      </c>
      <c r="V177" s="728">
        <v>0</v>
      </c>
      <c r="W177" s="727">
        <v>0</v>
      </c>
      <c r="X177" s="728">
        <v>0</v>
      </c>
      <c r="Y177" s="727">
        <v>0</v>
      </c>
      <c r="Z177" s="728">
        <v>0</v>
      </c>
      <c r="AA177" s="727">
        <v>0</v>
      </c>
      <c r="AB177" s="728">
        <v>0</v>
      </c>
      <c r="AC177" s="727">
        <v>0</v>
      </c>
      <c r="AD177" s="728">
        <v>0</v>
      </c>
      <c r="AE177" s="729">
        <v>0</v>
      </c>
      <c r="AF177" s="692"/>
      <c r="AG177" s="1094"/>
      <c r="AH177" s="692"/>
      <c r="AI177" s="743">
        <v>0</v>
      </c>
      <c r="AJ177" s="727">
        <v>0</v>
      </c>
      <c r="AK177" s="728">
        <v>0</v>
      </c>
      <c r="AL177" s="727">
        <v>0</v>
      </c>
      <c r="AM177" s="728">
        <v>0</v>
      </c>
      <c r="AN177" s="727">
        <v>0</v>
      </c>
      <c r="AO177" s="728">
        <v>0</v>
      </c>
      <c r="AP177" s="727">
        <v>0</v>
      </c>
      <c r="AQ177" s="728">
        <v>0</v>
      </c>
      <c r="AR177" s="727">
        <v>0</v>
      </c>
      <c r="AS177" s="728">
        <v>0</v>
      </c>
      <c r="AT177" s="727">
        <v>0</v>
      </c>
      <c r="AU177" s="728">
        <v>0</v>
      </c>
      <c r="AV177" s="727">
        <v>0</v>
      </c>
      <c r="AW177" s="728">
        <v>0</v>
      </c>
      <c r="AX177" s="727">
        <v>0</v>
      </c>
      <c r="AY177" s="728">
        <v>0</v>
      </c>
      <c r="AZ177" s="727">
        <v>0</v>
      </c>
      <c r="BA177" s="728">
        <v>0</v>
      </c>
      <c r="BB177" s="727">
        <v>0</v>
      </c>
      <c r="BC177" s="728">
        <v>0</v>
      </c>
      <c r="BD177" s="727">
        <v>0</v>
      </c>
      <c r="BE177" s="728">
        <v>0</v>
      </c>
      <c r="BF177" s="727">
        <v>0</v>
      </c>
      <c r="BG177" s="728">
        <v>0</v>
      </c>
      <c r="BH177" s="729">
        <v>0</v>
      </c>
      <c r="BI177" s="692"/>
      <c r="BJ177" s="1096"/>
      <c r="BK177" s="692"/>
      <c r="BL177" s="1082"/>
      <c r="BM177" s="692"/>
      <c r="BN177" s="743">
        <v>0</v>
      </c>
      <c r="BO177" s="727">
        <v>0</v>
      </c>
      <c r="BP177" s="728">
        <v>0</v>
      </c>
      <c r="BQ177" s="727">
        <v>0</v>
      </c>
      <c r="BR177" s="728">
        <v>0</v>
      </c>
      <c r="BS177" s="727">
        <v>0</v>
      </c>
      <c r="BT177" s="728">
        <v>0</v>
      </c>
      <c r="BU177" s="727">
        <v>0</v>
      </c>
      <c r="BV177" s="728">
        <v>0</v>
      </c>
      <c r="BW177" s="727">
        <v>0</v>
      </c>
      <c r="BX177" s="728">
        <v>0</v>
      </c>
      <c r="BY177" s="727">
        <v>0</v>
      </c>
      <c r="BZ177" s="728">
        <v>0</v>
      </c>
      <c r="CA177" s="727">
        <v>0</v>
      </c>
      <c r="CB177" s="728">
        <v>0</v>
      </c>
      <c r="CC177" s="727">
        <v>0</v>
      </c>
      <c r="CD177" s="728">
        <v>0</v>
      </c>
      <c r="CE177" s="727">
        <v>0</v>
      </c>
      <c r="CF177" s="728">
        <v>0</v>
      </c>
      <c r="CG177" s="727">
        <v>0</v>
      </c>
      <c r="CH177" s="728">
        <v>0</v>
      </c>
      <c r="CI177" s="727">
        <v>0</v>
      </c>
      <c r="CJ177" s="728">
        <v>0</v>
      </c>
      <c r="CK177" s="727">
        <v>0</v>
      </c>
      <c r="CL177" s="728">
        <v>0</v>
      </c>
      <c r="CM177" s="729">
        <v>0</v>
      </c>
      <c r="CN177" s="692"/>
      <c r="CO177" s="1084"/>
      <c r="CP177" s="692"/>
      <c r="CQ177" s="743">
        <v>0</v>
      </c>
      <c r="CR177" s="727">
        <v>0</v>
      </c>
      <c r="CS177" s="728">
        <v>0</v>
      </c>
      <c r="CT177" s="727">
        <v>0</v>
      </c>
      <c r="CU177" s="728">
        <v>0</v>
      </c>
      <c r="CV177" s="727">
        <v>0</v>
      </c>
      <c r="CW177" s="728">
        <v>0</v>
      </c>
      <c r="CX177" s="727">
        <v>0</v>
      </c>
      <c r="CY177" s="728">
        <v>0</v>
      </c>
      <c r="CZ177" s="727">
        <v>0</v>
      </c>
      <c r="DA177" s="728">
        <v>0</v>
      </c>
      <c r="DB177" s="727">
        <v>0</v>
      </c>
      <c r="DC177" s="728">
        <v>0</v>
      </c>
      <c r="DD177" s="727">
        <v>0</v>
      </c>
      <c r="DE177" s="728">
        <v>0</v>
      </c>
      <c r="DF177" s="727">
        <v>0</v>
      </c>
      <c r="DG177" s="728">
        <v>0</v>
      </c>
      <c r="DH177" s="727">
        <v>0</v>
      </c>
      <c r="DI177" s="728">
        <v>0</v>
      </c>
      <c r="DJ177" s="727">
        <v>0</v>
      </c>
      <c r="DK177" s="728">
        <v>0</v>
      </c>
      <c r="DL177" s="727">
        <v>0</v>
      </c>
      <c r="DM177" s="728">
        <v>0</v>
      </c>
      <c r="DN177" s="727">
        <v>0</v>
      </c>
      <c r="DO177" s="728">
        <v>0</v>
      </c>
      <c r="DP177" s="729">
        <v>0</v>
      </c>
      <c r="DQ177" s="692"/>
      <c r="DR177" s="1086"/>
      <c r="DS177" s="692"/>
      <c r="DT177" s="1088"/>
    </row>
    <row r="178" spans="2:124" outlineLevel="1">
      <c r="B178" s="730">
        <v>165</v>
      </c>
      <c r="C178" s="742" t="s">
        <v>769</v>
      </c>
      <c r="D178" s="732">
        <v>2016</v>
      </c>
      <c r="F178" s="733">
        <v>0</v>
      </c>
      <c r="G178" s="738">
        <v>0</v>
      </c>
      <c r="H178" s="739">
        <v>0</v>
      </c>
      <c r="I178" s="738">
        <v>0</v>
      </c>
      <c r="J178" s="739">
        <v>0</v>
      </c>
      <c r="K178" s="738">
        <v>0</v>
      </c>
      <c r="L178" s="739">
        <v>0</v>
      </c>
      <c r="M178" s="738">
        <v>0</v>
      </c>
      <c r="N178" s="739">
        <v>0</v>
      </c>
      <c r="O178" s="738">
        <v>0</v>
      </c>
      <c r="P178" s="739">
        <v>0</v>
      </c>
      <c r="Q178" s="738">
        <v>0</v>
      </c>
      <c r="R178" s="739">
        <v>0</v>
      </c>
      <c r="S178" s="738">
        <v>0</v>
      </c>
      <c r="T178" s="739">
        <v>0</v>
      </c>
      <c r="U178" s="738">
        <v>0</v>
      </c>
      <c r="V178" s="739">
        <v>0</v>
      </c>
      <c r="W178" s="738">
        <v>0</v>
      </c>
      <c r="X178" s="739">
        <v>0</v>
      </c>
      <c r="Y178" s="738">
        <v>0</v>
      </c>
      <c r="Z178" s="739">
        <v>0</v>
      </c>
      <c r="AA178" s="738">
        <v>0</v>
      </c>
      <c r="AB178" s="739">
        <v>0</v>
      </c>
      <c r="AC178" s="738">
        <v>0</v>
      </c>
      <c r="AD178" s="739">
        <v>0</v>
      </c>
      <c r="AE178" s="740">
        <v>0</v>
      </c>
      <c r="AF178" s="692"/>
      <c r="AG178" s="1094"/>
      <c r="AH178" s="692"/>
      <c r="AI178" s="733">
        <v>0</v>
      </c>
      <c r="AJ178" s="738">
        <v>0</v>
      </c>
      <c r="AK178" s="739">
        <v>0</v>
      </c>
      <c r="AL178" s="738">
        <v>0</v>
      </c>
      <c r="AM178" s="739">
        <v>0</v>
      </c>
      <c r="AN178" s="738">
        <v>0</v>
      </c>
      <c r="AO178" s="739">
        <v>0</v>
      </c>
      <c r="AP178" s="738">
        <v>0</v>
      </c>
      <c r="AQ178" s="739">
        <v>0</v>
      </c>
      <c r="AR178" s="738">
        <v>0</v>
      </c>
      <c r="AS178" s="739">
        <v>0</v>
      </c>
      <c r="AT178" s="738">
        <v>0</v>
      </c>
      <c r="AU178" s="739">
        <v>0</v>
      </c>
      <c r="AV178" s="738">
        <v>0</v>
      </c>
      <c r="AW178" s="739">
        <v>0</v>
      </c>
      <c r="AX178" s="738">
        <v>0</v>
      </c>
      <c r="AY178" s="739">
        <v>0</v>
      </c>
      <c r="AZ178" s="738">
        <v>0</v>
      </c>
      <c r="BA178" s="739">
        <v>0</v>
      </c>
      <c r="BB178" s="738">
        <v>0</v>
      </c>
      <c r="BC178" s="739">
        <v>0</v>
      </c>
      <c r="BD178" s="738">
        <v>0</v>
      </c>
      <c r="BE178" s="739">
        <v>0</v>
      </c>
      <c r="BF178" s="738">
        <v>0</v>
      </c>
      <c r="BG178" s="739">
        <v>0</v>
      </c>
      <c r="BH178" s="740">
        <v>0</v>
      </c>
      <c r="BI178" s="692"/>
      <c r="BJ178" s="1096"/>
      <c r="BK178" s="692"/>
      <c r="BL178" s="1082"/>
      <c r="BM178" s="692"/>
      <c r="BN178" s="733">
        <v>0</v>
      </c>
      <c r="BO178" s="738">
        <v>0</v>
      </c>
      <c r="BP178" s="739">
        <v>0</v>
      </c>
      <c r="BQ178" s="738">
        <v>0</v>
      </c>
      <c r="BR178" s="739">
        <v>0</v>
      </c>
      <c r="BS178" s="738">
        <v>0</v>
      </c>
      <c r="BT178" s="739">
        <v>0</v>
      </c>
      <c r="BU178" s="738">
        <v>0</v>
      </c>
      <c r="BV178" s="739">
        <v>0</v>
      </c>
      <c r="BW178" s="738">
        <v>0</v>
      </c>
      <c r="BX178" s="739">
        <v>0</v>
      </c>
      <c r="BY178" s="738">
        <v>0</v>
      </c>
      <c r="BZ178" s="739">
        <v>0</v>
      </c>
      <c r="CA178" s="738">
        <v>0</v>
      </c>
      <c r="CB178" s="739">
        <v>0</v>
      </c>
      <c r="CC178" s="738">
        <v>0</v>
      </c>
      <c r="CD178" s="739">
        <v>0</v>
      </c>
      <c r="CE178" s="738">
        <v>0</v>
      </c>
      <c r="CF178" s="739">
        <v>0</v>
      </c>
      <c r="CG178" s="738">
        <v>0</v>
      </c>
      <c r="CH178" s="739">
        <v>0</v>
      </c>
      <c r="CI178" s="738">
        <v>0</v>
      </c>
      <c r="CJ178" s="739">
        <v>0</v>
      </c>
      <c r="CK178" s="738">
        <v>0</v>
      </c>
      <c r="CL178" s="739">
        <v>0</v>
      </c>
      <c r="CM178" s="740">
        <v>0</v>
      </c>
      <c r="CN178" s="692"/>
      <c r="CO178" s="1084"/>
      <c r="CP178" s="692"/>
      <c r="CQ178" s="733">
        <v>0</v>
      </c>
      <c r="CR178" s="738">
        <v>0</v>
      </c>
      <c r="CS178" s="739">
        <v>0</v>
      </c>
      <c r="CT178" s="738">
        <v>0</v>
      </c>
      <c r="CU178" s="739">
        <v>0</v>
      </c>
      <c r="CV178" s="738">
        <v>0</v>
      </c>
      <c r="CW178" s="739">
        <v>0</v>
      </c>
      <c r="CX178" s="738">
        <v>0</v>
      </c>
      <c r="CY178" s="739">
        <v>0</v>
      </c>
      <c r="CZ178" s="738">
        <v>0</v>
      </c>
      <c r="DA178" s="739">
        <v>0</v>
      </c>
      <c r="DB178" s="738">
        <v>0</v>
      </c>
      <c r="DC178" s="739">
        <v>0</v>
      </c>
      <c r="DD178" s="738">
        <v>0</v>
      </c>
      <c r="DE178" s="739">
        <v>0</v>
      </c>
      <c r="DF178" s="738">
        <v>0</v>
      </c>
      <c r="DG178" s="739">
        <v>0</v>
      </c>
      <c r="DH178" s="738">
        <v>0</v>
      </c>
      <c r="DI178" s="739">
        <v>0</v>
      </c>
      <c r="DJ178" s="738">
        <v>0</v>
      </c>
      <c r="DK178" s="739">
        <v>0</v>
      </c>
      <c r="DL178" s="738">
        <v>0</v>
      </c>
      <c r="DM178" s="739">
        <v>0</v>
      </c>
      <c r="DN178" s="738">
        <v>0</v>
      </c>
      <c r="DO178" s="739">
        <v>0</v>
      </c>
      <c r="DP178" s="740">
        <v>0</v>
      </c>
      <c r="DQ178" s="692"/>
      <c r="DR178" s="1086"/>
      <c r="DS178" s="692"/>
      <c r="DT178" s="1088"/>
    </row>
    <row r="179" spans="2:124" outlineLevel="1">
      <c r="B179" s="723">
        <v>166</v>
      </c>
      <c r="C179" s="741" t="s">
        <v>770</v>
      </c>
      <c r="D179" s="725">
        <v>2016</v>
      </c>
      <c r="F179" s="743">
        <v>0</v>
      </c>
      <c r="G179" s="727">
        <v>0</v>
      </c>
      <c r="H179" s="728">
        <v>0</v>
      </c>
      <c r="I179" s="727">
        <v>0</v>
      </c>
      <c r="J179" s="728">
        <v>0</v>
      </c>
      <c r="K179" s="727">
        <v>0</v>
      </c>
      <c r="L179" s="728">
        <v>0</v>
      </c>
      <c r="M179" s="727">
        <v>0</v>
      </c>
      <c r="N179" s="728">
        <v>0</v>
      </c>
      <c r="O179" s="727">
        <v>0</v>
      </c>
      <c r="P179" s="728">
        <v>0</v>
      </c>
      <c r="Q179" s="727">
        <v>0</v>
      </c>
      <c r="R179" s="728">
        <v>0</v>
      </c>
      <c r="S179" s="727">
        <v>0</v>
      </c>
      <c r="T179" s="728">
        <v>0</v>
      </c>
      <c r="U179" s="727">
        <v>0</v>
      </c>
      <c r="V179" s="728">
        <v>0</v>
      </c>
      <c r="W179" s="727">
        <v>0</v>
      </c>
      <c r="X179" s="728">
        <v>0</v>
      </c>
      <c r="Y179" s="727">
        <v>0</v>
      </c>
      <c r="Z179" s="728">
        <v>0</v>
      </c>
      <c r="AA179" s="727">
        <v>0</v>
      </c>
      <c r="AB179" s="728">
        <v>0</v>
      </c>
      <c r="AC179" s="727">
        <v>0</v>
      </c>
      <c r="AD179" s="728">
        <v>0</v>
      </c>
      <c r="AE179" s="729">
        <v>0</v>
      </c>
      <c r="AF179" s="692"/>
      <c r="AG179" s="1094"/>
      <c r="AH179" s="692"/>
      <c r="AI179" s="743">
        <v>0</v>
      </c>
      <c r="AJ179" s="727">
        <v>0</v>
      </c>
      <c r="AK179" s="728">
        <v>0</v>
      </c>
      <c r="AL179" s="727">
        <v>0</v>
      </c>
      <c r="AM179" s="728">
        <v>0</v>
      </c>
      <c r="AN179" s="727">
        <v>0</v>
      </c>
      <c r="AO179" s="728">
        <v>0</v>
      </c>
      <c r="AP179" s="727">
        <v>0</v>
      </c>
      <c r="AQ179" s="728">
        <v>0</v>
      </c>
      <c r="AR179" s="727">
        <v>0</v>
      </c>
      <c r="AS179" s="728">
        <v>0</v>
      </c>
      <c r="AT179" s="727">
        <v>0</v>
      </c>
      <c r="AU179" s="728">
        <v>0</v>
      </c>
      <c r="AV179" s="727">
        <v>0</v>
      </c>
      <c r="AW179" s="728">
        <v>0</v>
      </c>
      <c r="AX179" s="727">
        <v>0</v>
      </c>
      <c r="AY179" s="728">
        <v>0</v>
      </c>
      <c r="AZ179" s="727">
        <v>0</v>
      </c>
      <c r="BA179" s="728">
        <v>0</v>
      </c>
      <c r="BB179" s="727">
        <v>0</v>
      </c>
      <c r="BC179" s="728">
        <v>0</v>
      </c>
      <c r="BD179" s="727">
        <v>0</v>
      </c>
      <c r="BE179" s="728">
        <v>0</v>
      </c>
      <c r="BF179" s="727">
        <v>0</v>
      </c>
      <c r="BG179" s="728">
        <v>0</v>
      </c>
      <c r="BH179" s="729">
        <v>0</v>
      </c>
      <c r="BI179" s="692"/>
      <c r="BJ179" s="1096"/>
      <c r="BK179" s="692"/>
      <c r="BL179" s="1082"/>
      <c r="BM179" s="692"/>
      <c r="BN179" s="743">
        <v>0</v>
      </c>
      <c r="BO179" s="727">
        <v>0</v>
      </c>
      <c r="BP179" s="728">
        <v>0</v>
      </c>
      <c r="BQ179" s="727">
        <v>0</v>
      </c>
      <c r="BR179" s="728">
        <v>0</v>
      </c>
      <c r="BS179" s="727">
        <v>0</v>
      </c>
      <c r="BT179" s="728">
        <v>0</v>
      </c>
      <c r="BU179" s="727">
        <v>0</v>
      </c>
      <c r="BV179" s="728">
        <v>0</v>
      </c>
      <c r="BW179" s="727">
        <v>0</v>
      </c>
      <c r="BX179" s="728">
        <v>0</v>
      </c>
      <c r="BY179" s="727">
        <v>0</v>
      </c>
      <c r="BZ179" s="728">
        <v>0</v>
      </c>
      <c r="CA179" s="727">
        <v>0</v>
      </c>
      <c r="CB179" s="728">
        <v>0</v>
      </c>
      <c r="CC179" s="727">
        <v>0</v>
      </c>
      <c r="CD179" s="728">
        <v>0</v>
      </c>
      <c r="CE179" s="727">
        <v>0</v>
      </c>
      <c r="CF179" s="728">
        <v>0</v>
      </c>
      <c r="CG179" s="727">
        <v>0</v>
      </c>
      <c r="CH179" s="728">
        <v>0</v>
      </c>
      <c r="CI179" s="727">
        <v>0</v>
      </c>
      <c r="CJ179" s="728">
        <v>0</v>
      </c>
      <c r="CK179" s="727">
        <v>0</v>
      </c>
      <c r="CL179" s="728">
        <v>0</v>
      </c>
      <c r="CM179" s="729">
        <v>0</v>
      </c>
      <c r="CN179" s="692"/>
      <c r="CO179" s="1084"/>
      <c r="CP179" s="692"/>
      <c r="CQ179" s="743">
        <v>0</v>
      </c>
      <c r="CR179" s="727">
        <v>0</v>
      </c>
      <c r="CS179" s="728">
        <v>0</v>
      </c>
      <c r="CT179" s="727">
        <v>0</v>
      </c>
      <c r="CU179" s="728">
        <v>0</v>
      </c>
      <c r="CV179" s="727">
        <v>0</v>
      </c>
      <c r="CW179" s="728">
        <v>0</v>
      </c>
      <c r="CX179" s="727">
        <v>0</v>
      </c>
      <c r="CY179" s="728">
        <v>0</v>
      </c>
      <c r="CZ179" s="727">
        <v>0</v>
      </c>
      <c r="DA179" s="728">
        <v>0</v>
      </c>
      <c r="DB179" s="727">
        <v>0</v>
      </c>
      <c r="DC179" s="728">
        <v>0</v>
      </c>
      <c r="DD179" s="727">
        <v>0</v>
      </c>
      <c r="DE179" s="728">
        <v>0</v>
      </c>
      <c r="DF179" s="727">
        <v>0</v>
      </c>
      <c r="DG179" s="728">
        <v>0</v>
      </c>
      <c r="DH179" s="727">
        <v>0</v>
      </c>
      <c r="DI179" s="728">
        <v>0</v>
      </c>
      <c r="DJ179" s="727">
        <v>0</v>
      </c>
      <c r="DK179" s="728">
        <v>0</v>
      </c>
      <c r="DL179" s="727">
        <v>0</v>
      </c>
      <c r="DM179" s="728">
        <v>0</v>
      </c>
      <c r="DN179" s="727">
        <v>0</v>
      </c>
      <c r="DO179" s="728">
        <v>0</v>
      </c>
      <c r="DP179" s="729">
        <v>0</v>
      </c>
      <c r="DQ179" s="692"/>
      <c r="DR179" s="1086"/>
      <c r="DS179" s="692"/>
      <c r="DT179" s="1088"/>
    </row>
    <row r="180" spans="2:124" outlineLevel="1">
      <c r="B180" s="730">
        <v>167</v>
      </c>
      <c r="C180" s="742" t="s">
        <v>771</v>
      </c>
      <c r="D180" s="732">
        <v>2016</v>
      </c>
      <c r="F180" s="733">
        <v>0</v>
      </c>
      <c r="G180" s="738">
        <v>0</v>
      </c>
      <c r="H180" s="739">
        <v>0</v>
      </c>
      <c r="I180" s="738">
        <v>0</v>
      </c>
      <c r="J180" s="739">
        <v>0</v>
      </c>
      <c r="K180" s="738">
        <v>0</v>
      </c>
      <c r="L180" s="739">
        <v>0</v>
      </c>
      <c r="M180" s="738">
        <v>0</v>
      </c>
      <c r="N180" s="739">
        <v>0</v>
      </c>
      <c r="O180" s="738">
        <v>0</v>
      </c>
      <c r="P180" s="739">
        <v>0</v>
      </c>
      <c r="Q180" s="738">
        <v>0</v>
      </c>
      <c r="R180" s="739">
        <v>0</v>
      </c>
      <c r="S180" s="738">
        <v>0</v>
      </c>
      <c r="T180" s="739">
        <v>0</v>
      </c>
      <c r="U180" s="738">
        <v>0</v>
      </c>
      <c r="V180" s="739">
        <v>0</v>
      </c>
      <c r="W180" s="738">
        <v>0</v>
      </c>
      <c r="X180" s="739">
        <v>0</v>
      </c>
      <c r="Y180" s="738">
        <v>0</v>
      </c>
      <c r="Z180" s="739">
        <v>0</v>
      </c>
      <c r="AA180" s="738">
        <v>0</v>
      </c>
      <c r="AB180" s="739">
        <v>0</v>
      </c>
      <c r="AC180" s="738">
        <v>0</v>
      </c>
      <c r="AD180" s="739">
        <v>0</v>
      </c>
      <c r="AE180" s="740">
        <v>0</v>
      </c>
      <c r="AF180" s="692"/>
      <c r="AG180" s="1094"/>
      <c r="AH180" s="692"/>
      <c r="AI180" s="733">
        <v>0</v>
      </c>
      <c r="AJ180" s="738">
        <v>0</v>
      </c>
      <c r="AK180" s="739">
        <v>0</v>
      </c>
      <c r="AL180" s="738">
        <v>0</v>
      </c>
      <c r="AM180" s="739">
        <v>0</v>
      </c>
      <c r="AN180" s="738">
        <v>0</v>
      </c>
      <c r="AO180" s="739">
        <v>0</v>
      </c>
      <c r="AP180" s="738">
        <v>0</v>
      </c>
      <c r="AQ180" s="739">
        <v>0</v>
      </c>
      <c r="AR180" s="738">
        <v>0</v>
      </c>
      <c r="AS180" s="739">
        <v>0</v>
      </c>
      <c r="AT180" s="738">
        <v>0</v>
      </c>
      <c r="AU180" s="739">
        <v>0</v>
      </c>
      <c r="AV180" s="738">
        <v>0</v>
      </c>
      <c r="AW180" s="739">
        <v>0</v>
      </c>
      <c r="AX180" s="738">
        <v>0</v>
      </c>
      <c r="AY180" s="739">
        <v>0</v>
      </c>
      <c r="AZ180" s="738">
        <v>0</v>
      </c>
      <c r="BA180" s="739">
        <v>0</v>
      </c>
      <c r="BB180" s="738">
        <v>0</v>
      </c>
      <c r="BC180" s="739">
        <v>0</v>
      </c>
      <c r="BD180" s="738">
        <v>0</v>
      </c>
      <c r="BE180" s="739">
        <v>0</v>
      </c>
      <c r="BF180" s="738">
        <v>0</v>
      </c>
      <c r="BG180" s="739">
        <v>0</v>
      </c>
      <c r="BH180" s="740">
        <v>0</v>
      </c>
      <c r="BI180" s="692"/>
      <c r="BJ180" s="1096"/>
      <c r="BK180" s="692"/>
      <c r="BL180" s="1082"/>
      <c r="BM180" s="692"/>
      <c r="BN180" s="733">
        <v>0</v>
      </c>
      <c r="BO180" s="738">
        <v>0</v>
      </c>
      <c r="BP180" s="739">
        <v>0</v>
      </c>
      <c r="BQ180" s="738">
        <v>0</v>
      </c>
      <c r="BR180" s="739">
        <v>0</v>
      </c>
      <c r="BS180" s="738">
        <v>0</v>
      </c>
      <c r="BT180" s="739">
        <v>0</v>
      </c>
      <c r="BU180" s="738">
        <v>0</v>
      </c>
      <c r="BV180" s="739">
        <v>0</v>
      </c>
      <c r="BW180" s="738">
        <v>0</v>
      </c>
      <c r="BX180" s="739">
        <v>0</v>
      </c>
      <c r="BY180" s="738">
        <v>0</v>
      </c>
      <c r="BZ180" s="739">
        <v>0</v>
      </c>
      <c r="CA180" s="738">
        <v>0</v>
      </c>
      <c r="CB180" s="739">
        <v>0</v>
      </c>
      <c r="CC180" s="738">
        <v>0</v>
      </c>
      <c r="CD180" s="739">
        <v>0</v>
      </c>
      <c r="CE180" s="738">
        <v>0</v>
      </c>
      <c r="CF180" s="739">
        <v>0</v>
      </c>
      <c r="CG180" s="738">
        <v>0</v>
      </c>
      <c r="CH180" s="739">
        <v>0</v>
      </c>
      <c r="CI180" s="738">
        <v>0</v>
      </c>
      <c r="CJ180" s="739">
        <v>0</v>
      </c>
      <c r="CK180" s="738">
        <v>0</v>
      </c>
      <c r="CL180" s="739">
        <v>0</v>
      </c>
      <c r="CM180" s="740">
        <v>0</v>
      </c>
      <c r="CN180" s="692"/>
      <c r="CO180" s="1084"/>
      <c r="CP180" s="692"/>
      <c r="CQ180" s="733">
        <v>0</v>
      </c>
      <c r="CR180" s="738">
        <v>0</v>
      </c>
      <c r="CS180" s="739">
        <v>0</v>
      </c>
      <c r="CT180" s="738">
        <v>0</v>
      </c>
      <c r="CU180" s="739">
        <v>0</v>
      </c>
      <c r="CV180" s="738">
        <v>0</v>
      </c>
      <c r="CW180" s="739">
        <v>0</v>
      </c>
      <c r="CX180" s="738">
        <v>0</v>
      </c>
      <c r="CY180" s="739">
        <v>0</v>
      </c>
      <c r="CZ180" s="738">
        <v>0</v>
      </c>
      <c r="DA180" s="739">
        <v>0</v>
      </c>
      <c r="DB180" s="738">
        <v>0</v>
      </c>
      <c r="DC180" s="739">
        <v>0</v>
      </c>
      <c r="DD180" s="738">
        <v>0</v>
      </c>
      <c r="DE180" s="739">
        <v>0</v>
      </c>
      <c r="DF180" s="738">
        <v>0</v>
      </c>
      <c r="DG180" s="739">
        <v>0</v>
      </c>
      <c r="DH180" s="738">
        <v>0</v>
      </c>
      <c r="DI180" s="739">
        <v>0</v>
      </c>
      <c r="DJ180" s="738">
        <v>0</v>
      </c>
      <c r="DK180" s="739">
        <v>0</v>
      </c>
      <c r="DL180" s="738">
        <v>0</v>
      </c>
      <c r="DM180" s="739">
        <v>0</v>
      </c>
      <c r="DN180" s="738">
        <v>0</v>
      </c>
      <c r="DO180" s="739">
        <v>0</v>
      </c>
      <c r="DP180" s="740">
        <v>0</v>
      </c>
      <c r="DQ180" s="692"/>
      <c r="DR180" s="1086"/>
      <c r="DS180" s="692"/>
      <c r="DT180" s="1088"/>
    </row>
    <row r="181" spans="2:124" outlineLevel="1">
      <c r="B181" s="723">
        <v>168</v>
      </c>
      <c r="C181" s="741" t="s">
        <v>128</v>
      </c>
      <c r="D181" s="725">
        <v>2016</v>
      </c>
      <c r="F181" s="743">
        <v>0</v>
      </c>
      <c r="G181" s="727">
        <v>0</v>
      </c>
      <c r="H181" s="728">
        <v>0</v>
      </c>
      <c r="I181" s="727">
        <v>0</v>
      </c>
      <c r="J181" s="728">
        <v>0</v>
      </c>
      <c r="K181" s="727">
        <v>0</v>
      </c>
      <c r="L181" s="728">
        <v>0</v>
      </c>
      <c r="M181" s="727">
        <v>0</v>
      </c>
      <c r="N181" s="728">
        <v>0</v>
      </c>
      <c r="O181" s="727">
        <v>0</v>
      </c>
      <c r="P181" s="728">
        <v>0</v>
      </c>
      <c r="Q181" s="727">
        <v>0</v>
      </c>
      <c r="R181" s="728">
        <v>0</v>
      </c>
      <c r="S181" s="727">
        <v>0</v>
      </c>
      <c r="T181" s="728">
        <v>0</v>
      </c>
      <c r="U181" s="727">
        <v>0</v>
      </c>
      <c r="V181" s="728">
        <v>0</v>
      </c>
      <c r="W181" s="727">
        <v>0</v>
      </c>
      <c r="X181" s="728">
        <v>0</v>
      </c>
      <c r="Y181" s="727">
        <v>0</v>
      </c>
      <c r="Z181" s="728">
        <v>0</v>
      </c>
      <c r="AA181" s="727">
        <v>0</v>
      </c>
      <c r="AB181" s="728">
        <v>0</v>
      </c>
      <c r="AC181" s="727">
        <v>0</v>
      </c>
      <c r="AD181" s="728">
        <v>0</v>
      </c>
      <c r="AE181" s="729">
        <v>0</v>
      </c>
      <c r="AF181" s="692"/>
      <c r="AG181" s="1094"/>
      <c r="AH181" s="692"/>
      <c r="AI181" s="743">
        <v>0</v>
      </c>
      <c r="AJ181" s="727">
        <v>0</v>
      </c>
      <c r="AK181" s="728">
        <v>0</v>
      </c>
      <c r="AL181" s="727">
        <v>0</v>
      </c>
      <c r="AM181" s="728">
        <v>0</v>
      </c>
      <c r="AN181" s="727">
        <v>0</v>
      </c>
      <c r="AO181" s="728">
        <v>0</v>
      </c>
      <c r="AP181" s="727">
        <v>0</v>
      </c>
      <c r="AQ181" s="728">
        <v>0</v>
      </c>
      <c r="AR181" s="727">
        <v>0</v>
      </c>
      <c r="AS181" s="728">
        <v>0</v>
      </c>
      <c r="AT181" s="727">
        <v>0</v>
      </c>
      <c r="AU181" s="728">
        <v>0</v>
      </c>
      <c r="AV181" s="727">
        <v>0</v>
      </c>
      <c r="AW181" s="728">
        <v>0</v>
      </c>
      <c r="AX181" s="727">
        <v>0</v>
      </c>
      <c r="AY181" s="728">
        <v>0</v>
      </c>
      <c r="AZ181" s="727">
        <v>0</v>
      </c>
      <c r="BA181" s="728">
        <v>0</v>
      </c>
      <c r="BB181" s="727">
        <v>0</v>
      </c>
      <c r="BC181" s="728">
        <v>0</v>
      </c>
      <c r="BD181" s="727">
        <v>0</v>
      </c>
      <c r="BE181" s="728">
        <v>0</v>
      </c>
      <c r="BF181" s="727">
        <v>0</v>
      </c>
      <c r="BG181" s="728">
        <v>0</v>
      </c>
      <c r="BH181" s="729">
        <v>0</v>
      </c>
      <c r="BI181" s="692"/>
      <c r="BJ181" s="1096"/>
      <c r="BK181" s="692"/>
      <c r="BL181" s="1082"/>
      <c r="BM181" s="692"/>
      <c r="BN181" s="743">
        <v>0</v>
      </c>
      <c r="BO181" s="727">
        <v>0</v>
      </c>
      <c r="BP181" s="728">
        <v>0</v>
      </c>
      <c r="BQ181" s="727">
        <v>0</v>
      </c>
      <c r="BR181" s="728">
        <v>0</v>
      </c>
      <c r="BS181" s="727">
        <v>0</v>
      </c>
      <c r="BT181" s="728">
        <v>0</v>
      </c>
      <c r="BU181" s="727">
        <v>0</v>
      </c>
      <c r="BV181" s="728">
        <v>0</v>
      </c>
      <c r="BW181" s="727">
        <v>0</v>
      </c>
      <c r="BX181" s="728">
        <v>0</v>
      </c>
      <c r="BY181" s="727">
        <v>0</v>
      </c>
      <c r="BZ181" s="728">
        <v>0</v>
      </c>
      <c r="CA181" s="727">
        <v>0</v>
      </c>
      <c r="CB181" s="728">
        <v>0</v>
      </c>
      <c r="CC181" s="727">
        <v>0</v>
      </c>
      <c r="CD181" s="728">
        <v>0</v>
      </c>
      <c r="CE181" s="727">
        <v>0</v>
      </c>
      <c r="CF181" s="728">
        <v>0</v>
      </c>
      <c r="CG181" s="727">
        <v>0</v>
      </c>
      <c r="CH181" s="728">
        <v>0</v>
      </c>
      <c r="CI181" s="727">
        <v>0</v>
      </c>
      <c r="CJ181" s="728">
        <v>0</v>
      </c>
      <c r="CK181" s="727">
        <v>0</v>
      </c>
      <c r="CL181" s="728">
        <v>0</v>
      </c>
      <c r="CM181" s="729">
        <v>0</v>
      </c>
      <c r="CN181" s="692"/>
      <c r="CO181" s="1084"/>
      <c r="CP181" s="692"/>
      <c r="CQ181" s="743">
        <v>0</v>
      </c>
      <c r="CR181" s="727">
        <v>0</v>
      </c>
      <c r="CS181" s="728">
        <v>0</v>
      </c>
      <c r="CT181" s="727">
        <v>0</v>
      </c>
      <c r="CU181" s="728">
        <v>0</v>
      </c>
      <c r="CV181" s="727">
        <v>0</v>
      </c>
      <c r="CW181" s="728">
        <v>0</v>
      </c>
      <c r="CX181" s="727">
        <v>0</v>
      </c>
      <c r="CY181" s="728">
        <v>0</v>
      </c>
      <c r="CZ181" s="727">
        <v>0</v>
      </c>
      <c r="DA181" s="728">
        <v>0</v>
      </c>
      <c r="DB181" s="727">
        <v>0</v>
      </c>
      <c r="DC181" s="728">
        <v>0</v>
      </c>
      <c r="DD181" s="727">
        <v>0</v>
      </c>
      <c r="DE181" s="728">
        <v>0</v>
      </c>
      <c r="DF181" s="727">
        <v>0</v>
      </c>
      <c r="DG181" s="728">
        <v>0</v>
      </c>
      <c r="DH181" s="727">
        <v>0</v>
      </c>
      <c r="DI181" s="728">
        <v>0</v>
      </c>
      <c r="DJ181" s="727">
        <v>0</v>
      </c>
      <c r="DK181" s="728">
        <v>0</v>
      </c>
      <c r="DL181" s="727">
        <v>0</v>
      </c>
      <c r="DM181" s="728">
        <v>0</v>
      </c>
      <c r="DN181" s="727">
        <v>0</v>
      </c>
      <c r="DO181" s="728">
        <v>0</v>
      </c>
      <c r="DP181" s="729">
        <v>0</v>
      </c>
      <c r="DQ181" s="692"/>
      <c r="DR181" s="1086"/>
      <c r="DS181" s="692"/>
      <c r="DT181" s="1088"/>
    </row>
    <row r="182" spans="2:124" outlineLevel="1">
      <c r="B182" s="773">
        <v>169</v>
      </c>
      <c r="C182" s="774" t="s">
        <v>772</v>
      </c>
      <c r="D182" s="775">
        <v>2016</v>
      </c>
      <c r="F182" s="776">
        <v>0</v>
      </c>
      <c r="G182" s="846">
        <v>0</v>
      </c>
      <c r="H182" s="845">
        <v>0</v>
      </c>
      <c r="I182" s="846">
        <v>0</v>
      </c>
      <c r="J182" s="845">
        <v>0</v>
      </c>
      <c r="K182" s="846">
        <v>0</v>
      </c>
      <c r="L182" s="845">
        <v>0</v>
      </c>
      <c r="M182" s="846">
        <v>0</v>
      </c>
      <c r="N182" s="845">
        <v>0</v>
      </c>
      <c r="O182" s="846">
        <v>0</v>
      </c>
      <c r="P182" s="845">
        <v>0</v>
      </c>
      <c r="Q182" s="846">
        <v>0</v>
      </c>
      <c r="R182" s="845">
        <v>0</v>
      </c>
      <c r="S182" s="846">
        <v>0</v>
      </c>
      <c r="T182" s="845">
        <v>0</v>
      </c>
      <c r="U182" s="846">
        <v>0</v>
      </c>
      <c r="V182" s="845">
        <v>0</v>
      </c>
      <c r="W182" s="846">
        <v>0</v>
      </c>
      <c r="X182" s="845">
        <v>0</v>
      </c>
      <c r="Y182" s="846">
        <v>0</v>
      </c>
      <c r="Z182" s="845">
        <v>0</v>
      </c>
      <c r="AA182" s="846">
        <v>0</v>
      </c>
      <c r="AB182" s="845">
        <v>0</v>
      </c>
      <c r="AC182" s="846">
        <v>0</v>
      </c>
      <c r="AD182" s="845">
        <v>0</v>
      </c>
      <c r="AE182" s="847">
        <v>0</v>
      </c>
      <c r="AF182" s="692"/>
      <c r="AG182" s="1094"/>
      <c r="AH182" s="692"/>
      <c r="AI182" s="776">
        <v>0</v>
      </c>
      <c r="AJ182" s="846">
        <v>0</v>
      </c>
      <c r="AK182" s="845">
        <v>0</v>
      </c>
      <c r="AL182" s="846">
        <v>0</v>
      </c>
      <c r="AM182" s="845">
        <v>0</v>
      </c>
      <c r="AN182" s="846">
        <v>0</v>
      </c>
      <c r="AO182" s="845">
        <v>0</v>
      </c>
      <c r="AP182" s="846">
        <v>0</v>
      </c>
      <c r="AQ182" s="845">
        <v>0</v>
      </c>
      <c r="AR182" s="846">
        <v>0</v>
      </c>
      <c r="AS182" s="845">
        <v>0</v>
      </c>
      <c r="AT182" s="846">
        <v>0</v>
      </c>
      <c r="AU182" s="845">
        <v>0</v>
      </c>
      <c r="AV182" s="846">
        <v>0</v>
      </c>
      <c r="AW182" s="845">
        <v>0</v>
      </c>
      <c r="AX182" s="846">
        <v>0</v>
      </c>
      <c r="AY182" s="845">
        <v>0</v>
      </c>
      <c r="AZ182" s="846">
        <v>0</v>
      </c>
      <c r="BA182" s="845">
        <v>0</v>
      </c>
      <c r="BB182" s="846">
        <v>0</v>
      </c>
      <c r="BC182" s="845">
        <v>0</v>
      </c>
      <c r="BD182" s="846">
        <v>0</v>
      </c>
      <c r="BE182" s="845">
        <v>0</v>
      </c>
      <c r="BF182" s="846">
        <v>0</v>
      </c>
      <c r="BG182" s="845">
        <v>0</v>
      </c>
      <c r="BH182" s="847">
        <v>0</v>
      </c>
      <c r="BI182" s="692"/>
      <c r="BJ182" s="1096"/>
      <c r="BK182" s="692"/>
      <c r="BL182" s="1082"/>
      <c r="BM182" s="692"/>
      <c r="BN182" s="776">
        <v>0</v>
      </c>
      <c r="BO182" s="846">
        <v>0</v>
      </c>
      <c r="BP182" s="845">
        <v>0</v>
      </c>
      <c r="BQ182" s="846">
        <v>0</v>
      </c>
      <c r="BR182" s="845">
        <v>0</v>
      </c>
      <c r="BS182" s="846">
        <v>0</v>
      </c>
      <c r="BT182" s="845">
        <v>0</v>
      </c>
      <c r="BU182" s="846">
        <v>0</v>
      </c>
      <c r="BV182" s="845">
        <v>0</v>
      </c>
      <c r="BW182" s="846">
        <v>0</v>
      </c>
      <c r="BX182" s="845">
        <v>0</v>
      </c>
      <c r="BY182" s="846">
        <v>0</v>
      </c>
      <c r="BZ182" s="845">
        <v>0</v>
      </c>
      <c r="CA182" s="846">
        <v>0</v>
      </c>
      <c r="CB182" s="845">
        <v>0</v>
      </c>
      <c r="CC182" s="846">
        <v>0</v>
      </c>
      <c r="CD182" s="845">
        <v>0</v>
      </c>
      <c r="CE182" s="846">
        <v>0</v>
      </c>
      <c r="CF182" s="845">
        <v>0</v>
      </c>
      <c r="CG182" s="846">
        <v>0</v>
      </c>
      <c r="CH182" s="845">
        <v>0</v>
      </c>
      <c r="CI182" s="846">
        <v>0</v>
      </c>
      <c r="CJ182" s="845">
        <v>0</v>
      </c>
      <c r="CK182" s="846">
        <v>0</v>
      </c>
      <c r="CL182" s="845">
        <v>0</v>
      </c>
      <c r="CM182" s="847">
        <v>0</v>
      </c>
      <c r="CN182" s="692"/>
      <c r="CO182" s="1084"/>
      <c r="CP182" s="692"/>
      <c r="CQ182" s="776">
        <v>0</v>
      </c>
      <c r="CR182" s="846">
        <v>0</v>
      </c>
      <c r="CS182" s="845">
        <v>0</v>
      </c>
      <c r="CT182" s="846">
        <v>0</v>
      </c>
      <c r="CU182" s="845">
        <v>0</v>
      </c>
      <c r="CV182" s="846">
        <v>0</v>
      </c>
      <c r="CW182" s="845">
        <v>0</v>
      </c>
      <c r="CX182" s="846">
        <v>0</v>
      </c>
      <c r="CY182" s="845">
        <v>0</v>
      </c>
      <c r="CZ182" s="846">
        <v>0</v>
      </c>
      <c r="DA182" s="845">
        <v>0</v>
      </c>
      <c r="DB182" s="846">
        <v>0</v>
      </c>
      <c r="DC182" s="845">
        <v>0</v>
      </c>
      <c r="DD182" s="846">
        <v>0</v>
      </c>
      <c r="DE182" s="845">
        <v>0</v>
      </c>
      <c r="DF182" s="846">
        <v>0</v>
      </c>
      <c r="DG182" s="845">
        <v>0</v>
      </c>
      <c r="DH182" s="846">
        <v>0</v>
      </c>
      <c r="DI182" s="845">
        <v>0</v>
      </c>
      <c r="DJ182" s="846">
        <v>0</v>
      </c>
      <c r="DK182" s="845">
        <v>0</v>
      </c>
      <c r="DL182" s="846">
        <v>0</v>
      </c>
      <c r="DM182" s="845">
        <v>0</v>
      </c>
      <c r="DN182" s="846">
        <v>0</v>
      </c>
      <c r="DO182" s="845">
        <v>0</v>
      </c>
      <c r="DP182" s="847">
        <v>0</v>
      </c>
      <c r="DQ182" s="692"/>
      <c r="DR182" s="1086"/>
      <c r="DS182" s="692"/>
      <c r="DT182" s="1088"/>
    </row>
    <row r="183" spans="2:124" outlineLevel="1">
      <c r="B183" s="780">
        <v>170</v>
      </c>
      <c r="C183" s="781" t="s">
        <v>773</v>
      </c>
      <c r="D183" s="782">
        <v>2016</v>
      </c>
      <c r="F183" s="783">
        <v>0</v>
      </c>
      <c r="G183" s="851">
        <v>0</v>
      </c>
      <c r="H183" s="850">
        <v>0</v>
      </c>
      <c r="I183" s="851">
        <v>0</v>
      </c>
      <c r="J183" s="850">
        <v>0</v>
      </c>
      <c r="K183" s="851">
        <v>0</v>
      </c>
      <c r="L183" s="850">
        <v>0</v>
      </c>
      <c r="M183" s="851">
        <v>0</v>
      </c>
      <c r="N183" s="850">
        <v>0</v>
      </c>
      <c r="O183" s="851">
        <v>0</v>
      </c>
      <c r="P183" s="850">
        <v>0</v>
      </c>
      <c r="Q183" s="851">
        <v>0</v>
      </c>
      <c r="R183" s="850">
        <v>0</v>
      </c>
      <c r="S183" s="851">
        <v>0</v>
      </c>
      <c r="T183" s="850">
        <v>0</v>
      </c>
      <c r="U183" s="851">
        <v>0</v>
      </c>
      <c r="V183" s="850">
        <v>0</v>
      </c>
      <c r="W183" s="851">
        <v>0</v>
      </c>
      <c r="X183" s="850">
        <v>0</v>
      </c>
      <c r="Y183" s="851">
        <v>0</v>
      </c>
      <c r="Z183" s="850">
        <v>0</v>
      </c>
      <c r="AA183" s="851">
        <v>0</v>
      </c>
      <c r="AB183" s="850">
        <v>0</v>
      </c>
      <c r="AC183" s="851">
        <v>0</v>
      </c>
      <c r="AD183" s="850">
        <v>0</v>
      </c>
      <c r="AE183" s="852">
        <v>0</v>
      </c>
      <c r="AF183" s="692"/>
      <c r="AG183" s="1094"/>
      <c r="AH183" s="692"/>
      <c r="AI183" s="783">
        <v>0</v>
      </c>
      <c r="AJ183" s="851">
        <v>0</v>
      </c>
      <c r="AK183" s="850">
        <v>0</v>
      </c>
      <c r="AL183" s="851">
        <v>0</v>
      </c>
      <c r="AM183" s="850">
        <v>0</v>
      </c>
      <c r="AN183" s="851">
        <v>0</v>
      </c>
      <c r="AO183" s="850">
        <v>0</v>
      </c>
      <c r="AP183" s="851">
        <v>0</v>
      </c>
      <c r="AQ183" s="850">
        <v>0</v>
      </c>
      <c r="AR183" s="851">
        <v>0</v>
      </c>
      <c r="AS183" s="850">
        <v>0</v>
      </c>
      <c r="AT183" s="851">
        <v>0</v>
      </c>
      <c r="AU183" s="850">
        <v>0</v>
      </c>
      <c r="AV183" s="851">
        <v>0</v>
      </c>
      <c r="AW183" s="850">
        <v>0</v>
      </c>
      <c r="AX183" s="851">
        <v>0</v>
      </c>
      <c r="AY183" s="850">
        <v>0</v>
      </c>
      <c r="AZ183" s="851">
        <v>0</v>
      </c>
      <c r="BA183" s="850">
        <v>0</v>
      </c>
      <c r="BB183" s="851">
        <v>0</v>
      </c>
      <c r="BC183" s="850">
        <v>0</v>
      </c>
      <c r="BD183" s="851">
        <v>0</v>
      </c>
      <c r="BE183" s="850">
        <v>0</v>
      </c>
      <c r="BF183" s="851">
        <v>0</v>
      </c>
      <c r="BG183" s="850">
        <v>0</v>
      </c>
      <c r="BH183" s="852">
        <v>0</v>
      </c>
      <c r="BI183" s="692"/>
      <c r="BJ183" s="1096"/>
      <c r="BK183" s="692"/>
      <c r="BL183" s="1082"/>
      <c r="BM183" s="692"/>
      <c r="BN183" s="783">
        <v>0</v>
      </c>
      <c r="BO183" s="851">
        <v>0</v>
      </c>
      <c r="BP183" s="850">
        <v>0</v>
      </c>
      <c r="BQ183" s="851">
        <v>0</v>
      </c>
      <c r="BR183" s="850">
        <v>0</v>
      </c>
      <c r="BS183" s="851">
        <v>0</v>
      </c>
      <c r="BT183" s="850">
        <v>0</v>
      </c>
      <c r="BU183" s="851">
        <v>0</v>
      </c>
      <c r="BV183" s="850">
        <v>0</v>
      </c>
      <c r="BW183" s="851">
        <v>0</v>
      </c>
      <c r="BX183" s="850">
        <v>0</v>
      </c>
      <c r="BY183" s="851">
        <v>0</v>
      </c>
      <c r="BZ183" s="850">
        <v>0</v>
      </c>
      <c r="CA183" s="851">
        <v>0</v>
      </c>
      <c r="CB183" s="850">
        <v>0</v>
      </c>
      <c r="CC183" s="851">
        <v>0</v>
      </c>
      <c r="CD183" s="850">
        <v>0</v>
      </c>
      <c r="CE183" s="851">
        <v>0</v>
      </c>
      <c r="CF183" s="850">
        <v>0</v>
      </c>
      <c r="CG183" s="851">
        <v>0</v>
      </c>
      <c r="CH183" s="850">
        <v>0</v>
      </c>
      <c r="CI183" s="851">
        <v>0</v>
      </c>
      <c r="CJ183" s="850">
        <v>0</v>
      </c>
      <c r="CK183" s="851">
        <v>0</v>
      </c>
      <c r="CL183" s="850">
        <v>0</v>
      </c>
      <c r="CM183" s="852">
        <v>0</v>
      </c>
      <c r="CN183" s="692"/>
      <c r="CO183" s="1084"/>
      <c r="CP183" s="692"/>
      <c r="CQ183" s="783">
        <v>0</v>
      </c>
      <c r="CR183" s="851">
        <v>0</v>
      </c>
      <c r="CS183" s="850">
        <v>0</v>
      </c>
      <c r="CT183" s="851">
        <v>0</v>
      </c>
      <c r="CU183" s="850">
        <v>0</v>
      </c>
      <c r="CV183" s="851">
        <v>0</v>
      </c>
      <c r="CW183" s="850">
        <v>0</v>
      </c>
      <c r="CX183" s="851">
        <v>0</v>
      </c>
      <c r="CY183" s="850">
        <v>0</v>
      </c>
      <c r="CZ183" s="851">
        <v>0</v>
      </c>
      <c r="DA183" s="850">
        <v>0</v>
      </c>
      <c r="DB183" s="851">
        <v>0</v>
      </c>
      <c r="DC183" s="850">
        <v>0</v>
      </c>
      <c r="DD183" s="851">
        <v>0</v>
      </c>
      <c r="DE183" s="850">
        <v>0</v>
      </c>
      <c r="DF183" s="851">
        <v>0</v>
      </c>
      <c r="DG183" s="850">
        <v>0</v>
      </c>
      <c r="DH183" s="851">
        <v>0</v>
      </c>
      <c r="DI183" s="850">
        <v>0</v>
      </c>
      <c r="DJ183" s="851">
        <v>0</v>
      </c>
      <c r="DK183" s="850">
        <v>0</v>
      </c>
      <c r="DL183" s="851">
        <v>0</v>
      </c>
      <c r="DM183" s="850">
        <v>0</v>
      </c>
      <c r="DN183" s="851">
        <v>0</v>
      </c>
      <c r="DO183" s="850">
        <v>0</v>
      </c>
      <c r="DP183" s="852">
        <v>0</v>
      </c>
      <c r="DQ183" s="692"/>
      <c r="DR183" s="1086"/>
      <c r="DS183" s="692"/>
      <c r="DT183" s="1088"/>
    </row>
    <row r="184" spans="2:124" outlineLevel="1">
      <c r="B184" s="730">
        <v>171</v>
      </c>
      <c r="C184" s="742" t="s">
        <v>774</v>
      </c>
      <c r="D184" s="732">
        <v>2016</v>
      </c>
      <c r="F184" s="733">
        <v>0</v>
      </c>
      <c r="G184" s="738">
        <v>0</v>
      </c>
      <c r="H184" s="739">
        <v>0</v>
      </c>
      <c r="I184" s="738">
        <v>0</v>
      </c>
      <c r="J184" s="739">
        <v>0</v>
      </c>
      <c r="K184" s="738">
        <v>0</v>
      </c>
      <c r="L184" s="739">
        <v>0</v>
      </c>
      <c r="M184" s="738">
        <v>0</v>
      </c>
      <c r="N184" s="739">
        <v>0</v>
      </c>
      <c r="O184" s="738">
        <v>0</v>
      </c>
      <c r="P184" s="739">
        <v>0</v>
      </c>
      <c r="Q184" s="738">
        <v>0</v>
      </c>
      <c r="R184" s="739">
        <v>0</v>
      </c>
      <c r="S184" s="738">
        <v>0</v>
      </c>
      <c r="T184" s="739">
        <v>0</v>
      </c>
      <c r="U184" s="738">
        <v>0</v>
      </c>
      <c r="V184" s="739">
        <v>0</v>
      </c>
      <c r="W184" s="738">
        <v>0</v>
      </c>
      <c r="X184" s="739">
        <v>0</v>
      </c>
      <c r="Y184" s="738">
        <v>0</v>
      </c>
      <c r="Z184" s="739">
        <v>0</v>
      </c>
      <c r="AA184" s="738">
        <v>0</v>
      </c>
      <c r="AB184" s="739">
        <v>0</v>
      </c>
      <c r="AC184" s="738">
        <v>0</v>
      </c>
      <c r="AD184" s="739">
        <v>0</v>
      </c>
      <c r="AE184" s="740">
        <v>0</v>
      </c>
      <c r="AF184" s="692"/>
      <c r="AG184" s="1094"/>
      <c r="AH184" s="692"/>
      <c r="AI184" s="733">
        <v>0</v>
      </c>
      <c r="AJ184" s="738">
        <v>0</v>
      </c>
      <c r="AK184" s="739">
        <v>0</v>
      </c>
      <c r="AL184" s="738">
        <v>0</v>
      </c>
      <c r="AM184" s="739">
        <v>0</v>
      </c>
      <c r="AN184" s="738">
        <v>0</v>
      </c>
      <c r="AO184" s="739">
        <v>0</v>
      </c>
      <c r="AP184" s="738">
        <v>0</v>
      </c>
      <c r="AQ184" s="739">
        <v>0</v>
      </c>
      <c r="AR184" s="738">
        <v>0</v>
      </c>
      <c r="AS184" s="739">
        <v>0</v>
      </c>
      <c r="AT184" s="738">
        <v>0</v>
      </c>
      <c r="AU184" s="739">
        <v>0</v>
      </c>
      <c r="AV184" s="738">
        <v>0</v>
      </c>
      <c r="AW184" s="739">
        <v>0</v>
      </c>
      <c r="AX184" s="738">
        <v>0</v>
      </c>
      <c r="AY184" s="739">
        <v>0</v>
      </c>
      <c r="AZ184" s="738">
        <v>0</v>
      </c>
      <c r="BA184" s="739">
        <v>0</v>
      </c>
      <c r="BB184" s="738">
        <v>0</v>
      </c>
      <c r="BC184" s="739">
        <v>0</v>
      </c>
      <c r="BD184" s="738">
        <v>0</v>
      </c>
      <c r="BE184" s="739">
        <v>0</v>
      </c>
      <c r="BF184" s="738">
        <v>0</v>
      </c>
      <c r="BG184" s="739">
        <v>0</v>
      </c>
      <c r="BH184" s="740">
        <v>0</v>
      </c>
      <c r="BI184" s="692"/>
      <c r="BJ184" s="1096"/>
      <c r="BK184" s="692"/>
      <c r="BL184" s="1082"/>
      <c r="BM184" s="692"/>
      <c r="BN184" s="733">
        <v>0</v>
      </c>
      <c r="BO184" s="738">
        <v>0</v>
      </c>
      <c r="BP184" s="739">
        <v>0</v>
      </c>
      <c r="BQ184" s="738">
        <v>0</v>
      </c>
      <c r="BR184" s="739">
        <v>0</v>
      </c>
      <c r="BS184" s="738">
        <v>0</v>
      </c>
      <c r="BT184" s="739">
        <v>0</v>
      </c>
      <c r="BU184" s="738">
        <v>0</v>
      </c>
      <c r="BV184" s="739">
        <v>0</v>
      </c>
      <c r="BW184" s="738">
        <v>0</v>
      </c>
      <c r="BX184" s="739">
        <v>0</v>
      </c>
      <c r="BY184" s="738">
        <v>0</v>
      </c>
      <c r="BZ184" s="739">
        <v>0</v>
      </c>
      <c r="CA184" s="738">
        <v>0</v>
      </c>
      <c r="CB184" s="739">
        <v>0</v>
      </c>
      <c r="CC184" s="738">
        <v>0</v>
      </c>
      <c r="CD184" s="739">
        <v>0</v>
      </c>
      <c r="CE184" s="738">
        <v>0</v>
      </c>
      <c r="CF184" s="739">
        <v>0</v>
      </c>
      <c r="CG184" s="738">
        <v>0</v>
      </c>
      <c r="CH184" s="739">
        <v>0</v>
      </c>
      <c r="CI184" s="738">
        <v>0</v>
      </c>
      <c r="CJ184" s="739">
        <v>0</v>
      </c>
      <c r="CK184" s="738">
        <v>0</v>
      </c>
      <c r="CL184" s="739">
        <v>0</v>
      </c>
      <c r="CM184" s="740">
        <v>0</v>
      </c>
      <c r="CN184" s="692"/>
      <c r="CO184" s="1084"/>
      <c r="CP184" s="692"/>
      <c r="CQ184" s="733">
        <v>0</v>
      </c>
      <c r="CR184" s="738">
        <v>0</v>
      </c>
      <c r="CS184" s="739">
        <v>0</v>
      </c>
      <c r="CT184" s="738">
        <v>0</v>
      </c>
      <c r="CU184" s="739">
        <v>0</v>
      </c>
      <c r="CV184" s="738">
        <v>0</v>
      </c>
      <c r="CW184" s="739">
        <v>0</v>
      </c>
      <c r="CX184" s="738">
        <v>0</v>
      </c>
      <c r="CY184" s="739">
        <v>0</v>
      </c>
      <c r="CZ184" s="738">
        <v>0</v>
      </c>
      <c r="DA184" s="739">
        <v>0</v>
      </c>
      <c r="DB184" s="738">
        <v>0</v>
      </c>
      <c r="DC184" s="739">
        <v>0</v>
      </c>
      <c r="DD184" s="738">
        <v>0</v>
      </c>
      <c r="DE184" s="739">
        <v>0</v>
      </c>
      <c r="DF184" s="738">
        <v>0</v>
      </c>
      <c r="DG184" s="739">
        <v>0</v>
      </c>
      <c r="DH184" s="738">
        <v>0</v>
      </c>
      <c r="DI184" s="739">
        <v>0</v>
      </c>
      <c r="DJ184" s="738">
        <v>0</v>
      </c>
      <c r="DK184" s="739">
        <v>0</v>
      </c>
      <c r="DL184" s="738">
        <v>0</v>
      </c>
      <c r="DM184" s="739">
        <v>0</v>
      </c>
      <c r="DN184" s="738">
        <v>0</v>
      </c>
      <c r="DO184" s="739">
        <v>0</v>
      </c>
      <c r="DP184" s="740">
        <v>0</v>
      </c>
      <c r="DQ184" s="692"/>
      <c r="DR184" s="1086"/>
      <c r="DS184" s="692"/>
      <c r="DT184" s="1088"/>
    </row>
    <row r="185" spans="2:124" outlineLevel="1">
      <c r="B185" s="723">
        <v>172</v>
      </c>
      <c r="C185" s="741" t="s">
        <v>775</v>
      </c>
      <c r="D185" s="725">
        <v>2016</v>
      </c>
      <c r="F185" s="743">
        <v>0</v>
      </c>
      <c r="G185" s="727">
        <v>0</v>
      </c>
      <c r="H185" s="728">
        <v>0</v>
      </c>
      <c r="I185" s="727">
        <v>0</v>
      </c>
      <c r="J185" s="728">
        <v>0</v>
      </c>
      <c r="K185" s="727">
        <v>0</v>
      </c>
      <c r="L185" s="728">
        <v>0</v>
      </c>
      <c r="M185" s="727">
        <v>0</v>
      </c>
      <c r="N185" s="728">
        <v>0</v>
      </c>
      <c r="O185" s="727">
        <v>0</v>
      </c>
      <c r="P185" s="728">
        <v>0</v>
      </c>
      <c r="Q185" s="727">
        <v>0</v>
      </c>
      <c r="R185" s="728">
        <v>0</v>
      </c>
      <c r="S185" s="727">
        <v>0</v>
      </c>
      <c r="T185" s="728">
        <v>0</v>
      </c>
      <c r="U185" s="727">
        <v>0</v>
      </c>
      <c r="V185" s="728">
        <v>0</v>
      </c>
      <c r="W185" s="727">
        <v>0</v>
      </c>
      <c r="X185" s="728">
        <v>0</v>
      </c>
      <c r="Y185" s="727">
        <v>0</v>
      </c>
      <c r="Z185" s="728">
        <v>0</v>
      </c>
      <c r="AA185" s="727">
        <v>0</v>
      </c>
      <c r="AB185" s="728">
        <v>0</v>
      </c>
      <c r="AC185" s="727">
        <v>0</v>
      </c>
      <c r="AD185" s="728">
        <v>0</v>
      </c>
      <c r="AE185" s="729">
        <v>0</v>
      </c>
      <c r="AF185" s="692"/>
      <c r="AG185" s="1094"/>
      <c r="AH185" s="692"/>
      <c r="AI185" s="743">
        <v>0</v>
      </c>
      <c r="AJ185" s="727">
        <v>0</v>
      </c>
      <c r="AK185" s="728">
        <v>0</v>
      </c>
      <c r="AL185" s="727">
        <v>0</v>
      </c>
      <c r="AM185" s="728">
        <v>0</v>
      </c>
      <c r="AN185" s="727">
        <v>0</v>
      </c>
      <c r="AO185" s="728">
        <v>0</v>
      </c>
      <c r="AP185" s="727">
        <v>0</v>
      </c>
      <c r="AQ185" s="728">
        <v>0</v>
      </c>
      <c r="AR185" s="727">
        <v>0</v>
      </c>
      <c r="AS185" s="728">
        <v>0</v>
      </c>
      <c r="AT185" s="727">
        <v>0</v>
      </c>
      <c r="AU185" s="728">
        <v>0</v>
      </c>
      <c r="AV185" s="727">
        <v>0</v>
      </c>
      <c r="AW185" s="728">
        <v>0</v>
      </c>
      <c r="AX185" s="727">
        <v>0</v>
      </c>
      <c r="AY185" s="728">
        <v>0</v>
      </c>
      <c r="AZ185" s="727">
        <v>0</v>
      </c>
      <c r="BA185" s="728">
        <v>0</v>
      </c>
      <c r="BB185" s="727">
        <v>0</v>
      </c>
      <c r="BC185" s="728">
        <v>0</v>
      </c>
      <c r="BD185" s="727">
        <v>0</v>
      </c>
      <c r="BE185" s="728">
        <v>0</v>
      </c>
      <c r="BF185" s="727">
        <v>0</v>
      </c>
      <c r="BG185" s="728">
        <v>0</v>
      </c>
      <c r="BH185" s="729">
        <v>0</v>
      </c>
      <c r="BI185" s="692"/>
      <c r="BJ185" s="1096"/>
      <c r="BK185" s="692"/>
      <c r="BL185" s="1082"/>
      <c r="BM185" s="692"/>
      <c r="BN185" s="743">
        <v>0</v>
      </c>
      <c r="BO185" s="727">
        <v>0</v>
      </c>
      <c r="BP185" s="728">
        <v>0</v>
      </c>
      <c r="BQ185" s="727">
        <v>0</v>
      </c>
      <c r="BR185" s="728">
        <v>0</v>
      </c>
      <c r="BS185" s="727">
        <v>0</v>
      </c>
      <c r="BT185" s="728">
        <v>0</v>
      </c>
      <c r="BU185" s="727">
        <v>0</v>
      </c>
      <c r="BV185" s="728">
        <v>0</v>
      </c>
      <c r="BW185" s="727">
        <v>0</v>
      </c>
      <c r="BX185" s="728">
        <v>0</v>
      </c>
      <c r="BY185" s="727">
        <v>0</v>
      </c>
      <c r="BZ185" s="728">
        <v>0</v>
      </c>
      <c r="CA185" s="727">
        <v>0</v>
      </c>
      <c r="CB185" s="728">
        <v>0</v>
      </c>
      <c r="CC185" s="727">
        <v>0</v>
      </c>
      <c r="CD185" s="728">
        <v>0</v>
      </c>
      <c r="CE185" s="727">
        <v>0</v>
      </c>
      <c r="CF185" s="728">
        <v>0</v>
      </c>
      <c r="CG185" s="727">
        <v>0</v>
      </c>
      <c r="CH185" s="728">
        <v>0</v>
      </c>
      <c r="CI185" s="727">
        <v>0</v>
      </c>
      <c r="CJ185" s="728">
        <v>0</v>
      </c>
      <c r="CK185" s="727">
        <v>0</v>
      </c>
      <c r="CL185" s="728">
        <v>0</v>
      </c>
      <c r="CM185" s="729">
        <v>0</v>
      </c>
      <c r="CN185" s="692"/>
      <c r="CO185" s="1084"/>
      <c r="CP185" s="692"/>
      <c r="CQ185" s="743">
        <v>0</v>
      </c>
      <c r="CR185" s="727">
        <v>0</v>
      </c>
      <c r="CS185" s="728">
        <v>0</v>
      </c>
      <c r="CT185" s="727">
        <v>0</v>
      </c>
      <c r="CU185" s="728">
        <v>0</v>
      </c>
      <c r="CV185" s="727">
        <v>0</v>
      </c>
      <c r="CW185" s="728">
        <v>0</v>
      </c>
      <c r="CX185" s="727">
        <v>0</v>
      </c>
      <c r="CY185" s="728">
        <v>0</v>
      </c>
      <c r="CZ185" s="727">
        <v>0</v>
      </c>
      <c r="DA185" s="728">
        <v>0</v>
      </c>
      <c r="DB185" s="727">
        <v>0</v>
      </c>
      <c r="DC185" s="728">
        <v>0</v>
      </c>
      <c r="DD185" s="727">
        <v>0</v>
      </c>
      <c r="DE185" s="728">
        <v>0</v>
      </c>
      <c r="DF185" s="727">
        <v>0</v>
      </c>
      <c r="DG185" s="728">
        <v>0</v>
      </c>
      <c r="DH185" s="727">
        <v>0</v>
      </c>
      <c r="DI185" s="728">
        <v>0</v>
      </c>
      <c r="DJ185" s="727">
        <v>0</v>
      </c>
      <c r="DK185" s="728">
        <v>0</v>
      </c>
      <c r="DL185" s="727">
        <v>0</v>
      </c>
      <c r="DM185" s="728">
        <v>0</v>
      </c>
      <c r="DN185" s="727">
        <v>0</v>
      </c>
      <c r="DO185" s="728">
        <v>0</v>
      </c>
      <c r="DP185" s="729">
        <v>0</v>
      </c>
      <c r="DQ185" s="692"/>
      <c r="DR185" s="1086"/>
      <c r="DS185" s="692"/>
      <c r="DT185" s="1088"/>
    </row>
    <row r="186" spans="2:124" outlineLevel="1">
      <c r="B186" s="730">
        <v>173</v>
      </c>
      <c r="C186" s="742" t="s">
        <v>776</v>
      </c>
      <c r="D186" s="732">
        <v>2016</v>
      </c>
      <c r="F186" s="733">
        <v>0</v>
      </c>
      <c r="G186" s="738">
        <v>0</v>
      </c>
      <c r="H186" s="739">
        <v>0</v>
      </c>
      <c r="I186" s="738">
        <v>0</v>
      </c>
      <c r="J186" s="739">
        <v>0</v>
      </c>
      <c r="K186" s="738">
        <v>0</v>
      </c>
      <c r="L186" s="739">
        <v>0</v>
      </c>
      <c r="M186" s="738">
        <v>0</v>
      </c>
      <c r="N186" s="739">
        <v>0</v>
      </c>
      <c r="O186" s="738">
        <v>0</v>
      </c>
      <c r="P186" s="739">
        <v>0</v>
      </c>
      <c r="Q186" s="738">
        <v>0</v>
      </c>
      <c r="R186" s="739">
        <v>0</v>
      </c>
      <c r="S186" s="738">
        <v>0</v>
      </c>
      <c r="T186" s="739">
        <v>0</v>
      </c>
      <c r="U186" s="738">
        <v>0</v>
      </c>
      <c r="V186" s="739">
        <v>0</v>
      </c>
      <c r="W186" s="738">
        <v>0</v>
      </c>
      <c r="X186" s="739">
        <v>0</v>
      </c>
      <c r="Y186" s="738">
        <v>0</v>
      </c>
      <c r="Z186" s="739">
        <v>0</v>
      </c>
      <c r="AA186" s="738">
        <v>0</v>
      </c>
      <c r="AB186" s="739">
        <v>0</v>
      </c>
      <c r="AC186" s="738">
        <v>0</v>
      </c>
      <c r="AD186" s="739">
        <v>0</v>
      </c>
      <c r="AE186" s="740">
        <v>0</v>
      </c>
      <c r="AF186" s="692"/>
      <c r="AG186" s="1094"/>
      <c r="AH186" s="692"/>
      <c r="AI186" s="733">
        <v>0</v>
      </c>
      <c r="AJ186" s="738">
        <v>0</v>
      </c>
      <c r="AK186" s="739">
        <v>0</v>
      </c>
      <c r="AL186" s="738">
        <v>0</v>
      </c>
      <c r="AM186" s="739">
        <v>0</v>
      </c>
      <c r="AN186" s="738">
        <v>0</v>
      </c>
      <c r="AO186" s="739">
        <v>0</v>
      </c>
      <c r="AP186" s="738">
        <v>0</v>
      </c>
      <c r="AQ186" s="739">
        <v>0</v>
      </c>
      <c r="AR186" s="738">
        <v>0</v>
      </c>
      <c r="AS186" s="739">
        <v>0</v>
      </c>
      <c r="AT186" s="738">
        <v>0</v>
      </c>
      <c r="AU186" s="739">
        <v>0</v>
      </c>
      <c r="AV186" s="738">
        <v>0</v>
      </c>
      <c r="AW186" s="739">
        <v>0</v>
      </c>
      <c r="AX186" s="738">
        <v>0</v>
      </c>
      <c r="AY186" s="739">
        <v>0</v>
      </c>
      <c r="AZ186" s="738">
        <v>0</v>
      </c>
      <c r="BA186" s="739">
        <v>0</v>
      </c>
      <c r="BB186" s="738">
        <v>0</v>
      </c>
      <c r="BC186" s="739">
        <v>0</v>
      </c>
      <c r="BD186" s="738">
        <v>0</v>
      </c>
      <c r="BE186" s="739">
        <v>0</v>
      </c>
      <c r="BF186" s="738">
        <v>0</v>
      </c>
      <c r="BG186" s="739">
        <v>0</v>
      </c>
      <c r="BH186" s="740">
        <v>0</v>
      </c>
      <c r="BI186" s="692"/>
      <c r="BJ186" s="1096"/>
      <c r="BK186" s="692"/>
      <c r="BL186" s="1082"/>
      <c r="BM186" s="692"/>
      <c r="BN186" s="733">
        <v>0</v>
      </c>
      <c r="BO186" s="738">
        <v>0</v>
      </c>
      <c r="BP186" s="739">
        <v>0</v>
      </c>
      <c r="BQ186" s="738">
        <v>0</v>
      </c>
      <c r="BR186" s="739">
        <v>0</v>
      </c>
      <c r="BS186" s="738">
        <v>0</v>
      </c>
      <c r="BT186" s="739">
        <v>0</v>
      </c>
      <c r="BU186" s="738">
        <v>0</v>
      </c>
      <c r="BV186" s="739">
        <v>0</v>
      </c>
      <c r="BW186" s="738">
        <v>0</v>
      </c>
      <c r="BX186" s="739">
        <v>0</v>
      </c>
      <c r="BY186" s="738">
        <v>0</v>
      </c>
      <c r="BZ186" s="739">
        <v>0</v>
      </c>
      <c r="CA186" s="738">
        <v>0</v>
      </c>
      <c r="CB186" s="739">
        <v>0</v>
      </c>
      <c r="CC186" s="738">
        <v>0</v>
      </c>
      <c r="CD186" s="739">
        <v>0</v>
      </c>
      <c r="CE186" s="738">
        <v>0</v>
      </c>
      <c r="CF186" s="739">
        <v>0</v>
      </c>
      <c r="CG186" s="738">
        <v>0</v>
      </c>
      <c r="CH186" s="739">
        <v>0</v>
      </c>
      <c r="CI186" s="738">
        <v>0</v>
      </c>
      <c r="CJ186" s="739">
        <v>0</v>
      </c>
      <c r="CK186" s="738">
        <v>0</v>
      </c>
      <c r="CL186" s="739">
        <v>0</v>
      </c>
      <c r="CM186" s="740">
        <v>0</v>
      </c>
      <c r="CN186" s="692"/>
      <c r="CO186" s="1084"/>
      <c r="CP186" s="692"/>
      <c r="CQ186" s="733">
        <v>0</v>
      </c>
      <c r="CR186" s="738">
        <v>0</v>
      </c>
      <c r="CS186" s="739">
        <v>0</v>
      </c>
      <c r="CT186" s="738">
        <v>0</v>
      </c>
      <c r="CU186" s="739">
        <v>0</v>
      </c>
      <c r="CV186" s="738">
        <v>0</v>
      </c>
      <c r="CW186" s="739">
        <v>0</v>
      </c>
      <c r="CX186" s="738">
        <v>0</v>
      </c>
      <c r="CY186" s="739">
        <v>0</v>
      </c>
      <c r="CZ186" s="738">
        <v>0</v>
      </c>
      <c r="DA186" s="739">
        <v>0</v>
      </c>
      <c r="DB186" s="738">
        <v>0</v>
      </c>
      <c r="DC186" s="739">
        <v>0</v>
      </c>
      <c r="DD186" s="738">
        <v>0</v>
      </c>
      <c r="DE186" s="739">
        <v>0</v>
      </c>
      <c r="DF186" s="738">
        <v>0</v>
      </c>
      <c r="DG186" s="739">
        <v>0</v>
      </c>
      <c r="DH186" s="738">
        <v>0</v>
      </c>
      <c r="DI186" s="739">
        <v>0</v>
      </c>
      <c r="DJ186" s="738">
        <v>0</v>
      </c>
      <c r="DK186" s="739">
        <v>0</v>
      </c>
      <c r="DL186" s="738">
        <v>0</v>
      </c>
      <c r="DM186" s="739">
        <v>0</v>
      </c>
      <c r="DN186" s="738">
        <v>0</v>
      </c>
      <c r="DO186" s="739">
        <v>0</v>
      </c>
      <c r="DP186" s="740">
        <v>0</v>
      </c>
      <c r="DQ186" s="692"/>
      <c r="DR186" s="1086"/>
      <c r="DS186" s="692"/>
      <c r="DT186" s="1088"/>
    </row>
    <row r="187" spans="2:124" outlineLevel="1">
      <c r="B187" s="723">
        <v>174</v>
      </c>
      <c r="C187" s="741" t="s">
        <v>777</v>
      </c>
      <c r="D187" s="725">
        <v>2016</v>
      </c>
      <c r="F187" s="743">
        <v>0</v>
      </c>
      <c r="G187" s="727">
        <v>0</v>
      </c>
      <c r="H187" s="728">
        <v>0</v>
      </c>
      <c r="I187" s="727">
        <v>0</v>
      </c>
      <c r="J187" s="728">
        <v>0</v>
      </c>
      <c r="K187" s="727">
        <v>0</v>
      </c>
      <c r="L187" s="728">
        <v>0</v>
      </c>
      <c r="M187" s="727">
        <v>0</v>
      </c>
      <c r="N187" s="728">
        <v>0</v>
      </c>
      <c r="O187" s="727">
        <v>0</v>
      </c>
      <c r="P187" s="728">
        <v>0</v>
      </c>
      <c r="Q187" s="727">
        <v>0</v>
      </c>
      <c r="R187" s="728">
        <v>0</v>
      </c>
      <c r="S187" s="727">
        <v>0</v>
      </c>
      <c r="T187" s="728">
        <v>0</v>
      </c>
      <c r="U187" s="727">
        <v>0</v>
      </c>
      <c r="V187" s="728">
        <v>0</v>
      </c>
      <c r="W187" s="727">
        <v>0</v>
      </c>
      <c r="X187" s="728">
        <v>0</v>
      </c>
      <c r="Y187" s="727">
        <v>0</v>
      </c>
      <c r="Z187" s="728">
        <v>0</v>
      </c>
      <c r="AA187" s="727">
        <v>0</v>
      </c>
      <c r="AB187" s="728">
        <v>0</v>
      </c>
      <c r="AC187" s="727">
        <v>0</v>
      </c>
      <c r="AD187" s="728">
        <v>0</v>
      </c>
      <c r="AE187" s="729">
        <v>0</v>
      </c>
      <c r="AF187" s="692"/>
      <c r="AG187" s="1094"/>
      <c r="AH187" s="692"/>
      <c r="AI187" s="743">
        <v>0</v>
      </c>
      <c r="AJ187" s="727">
        <v>0</v>
      </c>
      <c r="AK187" s="728">
        <v>0</v>
      </c>
      <c r="AL187" s="727">
        <v>0</v>
      </c>
      <c r="AM187" s="728">
        <v>0</v>
      </c>
      <c r="AN187" s="727">
        <v>0</v>
      </c>
      <c r="AO187" s="728">
        <v>0</v>
      </c>
      <c r="AP187" s="727">
        <v>0</v>
      </c>
      <c r="AQ187" s="728">
        <v>0</v>
      </c>
      <c r="AR187" s="727">
        <v>0</v>
      </c>
      <c r="AS187" s="728">
        <v>0</v>
      </c>
      <c r="AT187" s="727">
        <v>0</v>
      </c>
      <c r="AU187" s="728">
        <v>0</v>
      </c>
      <c r="AV187" s="727">
        <v>0</v>
      </c>
      <c r="AW187" s="728">
        <v>0</v>
      </c>
      <c r="AX187" s="727">
        <v>0</v>
      </c>
      <c r="AY187" s="728">
        <v>0</v>
      </c>
      <c r="AZ187" s="727">
        <v>0</v>
      </c>
      <c r="BA187" s="728">
        <v>0</v>
      </c>
      <c r="BB187" s="727">
        <v>0</v>
      </c>
      <c r="BC187" s="728">
        <v>0</v>
      </c>
      <c r="BD187" s="727">
        <v>0</v>
      </c>
      <c r="BE187" s="728">
        <v>0</v>
      </c>
      <c r="BF187" s="727">
        <v>0</v>
      </c>
      <c r="BG187" s="728">
        <v>0</v>
      </c>
      <c r="BH187" s="729">
        <v>0</v>
      </c>
      <c r="BI187" s="692"/>
      <c r="BJ187" s="1096"/>
      <c r="BK187" s="692"/>
      <c r="BL187" s="1082"/>
      <c r="BM187" s="692"/>
      <c r="BN187" s="743">
        <v>0</v>
      </c>
      <c r="BO187" s="727">
        <v>0</v>
      </c>
      <c r="BP187" s="728">
        <v>0</v>
      </c>
      <c r="BQ187" s="727">
        <v>0</v>
      </c>
      <c r="BR187" s="728">
        <v>0</v>
      </c>
      <c r="BS187" s="727">
        <v>0</v>
      </c>
      <c r="BT187" s="728">
        <v>0</v>
      </c>
      <c r="BU187" s="727">
        <v>0</v>
      </c>
      <c r="BV187" s="728">
        <v>0</v>
      </c>
      <c r="BW187" s="727">
        <v>0</v>
      </c>
      <c r="BX187" s="728">
        <v>0</v>
      </c>
      <c r="BY187" s="727">
        <v>0</v>
      </c>
      <c r="BZ187" s="728">
        <v>0</v>
      </c>
      <c r="CA187" s="727">
        <v>0</v>
      </c>
      <c r="CB187" s="728">
        <v>0</v>
      </c>
      <c r="CC187" s="727">
        <v>0</v>
      </c>
      <c r="CD187" s="728">
        <v>0</v>
      </c>
      <c r="CE187" s="727">
        <v>0</v>
      </c>
      <c r="CF187" s="728">
        <v>0</v>
      </c>
      <c r="CG187" s="727">
        <v>0</v>
      </c>
      <c r="CH187" s="728">
        <v>0</v>
      </c>
      <c r="CI187" s="727">
        <v>0</v>
      </c>
      <c r="CJ187" s="728">
        <v>0</v>
      </c>
      <c r="CK187" s="727">
        <v>0</v>
      </c>
      <c r="CL187" s="728">
        <v>0</v>
      </c>
      <c r="CM187" s="729">
        <v>0</v>
      </c>
      <c r="CN187" s="692"/>
      <c r="CO187" s="1084"/>
      <c r="CP187" s="692"/>
      <c r="CQ187" s="743">
        <v>0</v>
      </c>
      <c r="CR187" s="727">
        <v>0</v>
      </c>
      <c r="CS187" s="728">
        <v>0</v>
      </c>
      <c r="CT187" s="727">
        <v>0</v>
      </c>
      <c r="CU187" s="728">
        <v>0</v>
      </c>
      <c r="CV187" s="727">
        <v>0</v>
      </c>
      <c r="CW187" s="728">
        <v>0</v>
      </c>
      <c r="CX187" s="727">
        <v>0</v>
      </c>
      <c r="CY187" s="728">
        <v>0</v>
      </c>
      <c r="CZ187" s="727">
        <v>0</v>
      </c>
      <c r="DA187" s="728">
        <v>0</v>
      </c>
      <c r="DB187" s="727">
        <v>0</v>
      </c>
      <c r="DC187" s="728">
        <v>0</v>
      </c>
      <c r="DD187" s="727">
        <v>0</v>
      </c>
      <c r="DE187" s="728">
        <v>0</v>
      </c>
      <c r="DF187" s="727">
        <v>0</v>
      </c>
      <c r="DG187" s="728">
        <v>0</v>
      </c>
      <c r="DH187" s="727">
        <v>0</v>
      </c>
      <c r="DI187" s="728">
        <v>0</v>
      </c>
      <c r="DJ187" s="727">
        <v>0</v>
      </c>
      <c r="DK187" s="728">
        <v>0</v>
      </c>
      <c r="DL187" s="727">
        <v>0</v>
      </c>
      <c r="DM187" s="728">
        <v>0</v>
      </c>
      <c r="DN187" s="727">
        <v>0</v>
      </c>
      <c r="DO187" s="728">
        <v>0</v>
      </c>
      <c r="DP187" s="729">
        <v>0</v>
      </c>
      <c r="DQ187" s="692"/>
      <c r="DR187" s="1086"/>
      <c r="DS187" s="692"/>
      <c r="DT187" s="1088"/>
    </row>
    <row r="188" spans="2:124" outlineLevel="1">
      <c r="B188" s="730">
        <v>175</v>
      </c>
      <c r="C188" s="742" t="s">
        <v>778</v>
      </c>
      <c r="D188" s="732">
        <v>2016</v>
      </c>
      <c r="F188" s="733">
        <v>0</v>
      </c>
      <c r="G188" s="738">
        <v>0</v>
      </c>
      <c r="H188" s="739">
        <v>0</v>
      </c>
      <c r="I188" s="738">
        <v>0</v>
      </c>
      <c r="J188" s="739">
        <v>0</v>
      </c>
      <c r="K188" s="738">
        <v>0</v>
      </c>
      <c r="L188" s="739">
        <v>0</v>
      </c>
      <c r="M188" s="738">
        <v>0</v>
      </c>
      <c r="N188" s="739">
        <v>0</v>
      </c>
      <c r="O188" s="738">
        <v>0</v>
      </c>
      <c r="P188" s="739">
        <v>0</v>
      </c>
      <c r="Q188" s="738">
        <v>0</v>
      </c>
      <c r="R188" s="739">
        <v>0</v>
      </c>
      <c r="S188" s="738">
        <v>0</v>
      </c>
      <c r="T188" s="739">
        <v>0</v>
      </c>
      <c r="U188" s="738">
        <v>0</v>
      </c>
      <c r="V188" s="739">
        <v>0</v>
      </c>
      <c r="W188" s="738">
        <v>0</v>
      </c>
      <c r="X188" s="739">
        <v>0</v>
      </c>
      <c r="Y188" s="738">
        <v>0</v>
      </c>
      <c r="Z188" s="739">
        <v>0</v>
      </c>
      <c r="AA188" s="738">
        <v>0</v>
      </c>
      <c r="AB188" s="739">
        <v>0</v>
      </c>
      <c r="AC188" s="738">
        <v>0</v>
      </c>
      <c r="AD188" s="739">
        <v>0</v>
      </c>
      <c r="AE188" s="740">
        <v>0</v>
      </c>
      <c r="AF188" s="692"/>
      <c r="AG188" s="1094"/>
      <c r="AH188" s="692"/>
      <c r="AI188" s="733">
        <v>0</v>
      </c>
      <c r="AJ188" s="738">
        <v>0</v>
      </c>
      <c r="AK188" s="739">
        <v>0</v>
      </c>
      <c r="AL188" s="738">
        <v>0</v>
      </c>
      <c r="AM188" s="739">
        <v>0</v>
      </c>
      <c r="AN188" s="738">
        <v>0</v>
      </c>
      <c r="AO188" s="739">
        <v>0</v>
      </c>
      <c r="AP188" s="738">
        <v>0</v>
      </c>
      <c r="AQ188" s="739">
        <v>0</v>
      </c>
      <c r="AR188" s="738">
        <v>0</v>
      </c>
      <c r="AS188" s="739">
        <v>0</v>
      </c>
      <c r="AT188" s="738">
        <v>0</v>
      </c>
      <c r="AU188" s="739">
        <v>0</v>
      </c>
      <c r="AV188" s="738">
        <v>0</v>
      </c>
      <c r="AW188" s="739">
        <v>0</v>
      </c>
      <c r="AX188" s="738">
        <v>0</v>
      </c>
      <c r="AY188" s="739">
        <v>0</v>
      </c>
      <c r="AZ188" s="738">
        <v>0</v>
      </c>
      <c r="BA188" s="739">
        <v>0</v>
      </c>
      <c r="BB188" s="738">
        <v>0</v>
      </c>
      <c r="BC188" s="739">
        <v>0</v>
      </c>
      <c r="BD188" s="738">
        <v>0</v>
      </c>
      <c r="BE188" s="739">
        <v>0</v>
      </c>
      <c r="BF188" s="738">
        <v>0</v>
      </c>
      <c r="BG188" s="739">
        <v>0</v>
      </c>
      <c r="BH188" s="740">
        <v>0</v>
      </c>
      <c r="BI188" s="692"/>
      <c r="BJ188" s="1096"/>
      <c r="BK188" s="692"/>
      <c r="BL188" s="1082"/>
      <c r="BM188" s="692"/>
      <c r="BN188" s="733">
        <v>0</v>
      </c>
      <c r="BO188" s="738">
        <v>0</v>
      </c>
      <c r="BP188" s="739">
        <v>0</v>
      </c>
      <c r="BQ188" s="738">
        <v>0</v>
      </c>
      <c r="BR188" s="739">
        <v>0</v>
      </c>
      <c r="BS188" s="738">
        <v>0</v>
      </c>
      <c r="BT188" s="739">
        <v>0</v>
      </c>
      <c r="BU188" s="738">
        <v>0</v>
      </c>
      <c r="BV188" s="739">
        <v>0</v>
      </c>
      <c r="BW188" s="738">
        <v>0</v>
      </c>
      <c r="BX188" s="739">
        <v>0</v>
      </c>
      <c r="BY188" s="738">
        <v>0</v>
      </c>
      <c r="BZ188" s="739">
        <v>0</v>
      </c>
      <c r="CA188" s="738">
        <v>0</v>
      </c>
      <c r="CB188" s="739">
        <v>0</v>
      </c>
      <c r="CC188" s="738">
        <v>0</v>
      </c>
      <c r="CD188" s="739">
        <v>0</v>
      </c>
      <c r="CE188" s="738">
        <v>0</v>
      </c>
      <c r="CF188" s="739">
        <v>0</v>
      </c>
      <c r="CG188" s="738">
        <v>0</v>
      </c>
      <c r="CH188" s="739">
        <v>0</v>
      </c>
      <c r="CI188" s="738">
        <v>0</v>
      </c>
      <c r="CJ188" s="739">
        <v>0</v>
      </c>
      <c r="CK188" s="738">
        <v>0</v>
      </c>
      <c r="CL188" s="739">
        <v>0</v>
      </c>
      <c r="CM188" s="740">
        <v>0</v>
      </c>
      <c r="CN188" s="692"/>
      <c r="CO188" s="1084"/>
      <c r="CP188" s="692"/>
      <c r="CQ188" s="733">
        <v>0</v>
      </c>
      <c r="CR188" s="738">
        <v>0</v>
      </c>
      <c r="CS188" s="739">
        <v>0</v>
      </c>
      <c r="CT188" s="738">
        <v>0</v>
      </c>
      <c r="CU188" s="739">
        <v>0</v>
      </c>
      <c r="CV188" s="738">
        <v>0</v>
      </c>
      <c r="CW188" s="739">
        <v>0</v>
      </c>
      <c r="CX188" s="738">
        <v>0</v>
      </c>
      <c r="CY188" s="739">
        <v>0</v>
      </c>
      <c r="CZ188" s="738">
        <v>0</v>
      </c>
      <c r="DA188" s="739">
        <v>0</v>
      </c>
      <c r="DB188" s="738">
        <v>0</v>
      </c>
      <c r="DC188" s="739">
        <v>0</v>
      </c>
      <c r="DD188" s="738">
        <v>0</v>
      </c>
      <c r="DE188" s="739">
        <v>0</v>
      </c>
      <c r="DF188" s="738">
        <v>0</v>
      </c>
      <c r="DG188" s="739">
        <v>0</v>
      </c>
      <c r="DH188" s="738">
        <v>0</v>
      </c>
      <c r="DI188" s="739">
        <v>0</v>
      </c>
      <c r="DJ188" s="738">
        <v>0</v>
      </c>
      <c r="DK188" s="739">
        <v>0</v>
      </c>
      <c r="DL188" s="738">
        <v>0</v>
      </c>
      <c r="DM188" s="739">
        <v>0</v>
      </c>
      <c r="DN188" s="738">
        <v>0</v>
      </c>
      <c r="DO188" s="739">
        <v>0</v>
      </c>
      <c r="DP188" s="740">
        <v>0</v>
      </c>
      <c r="DQ188" s="692"/>
      <c r="DR188" s="1086"/>
      <c r="DS188" s="692"/>
      <c r="DT188" s="1088"/>
    </row>
    <row r="189" spans="2:124" outlineLevel="1">
      <c r="B189" s="723">
        <v>176</v>
      </c>
      <c r="C189" s="741" t="s">
        <v>779</v>
      </c>
      <c r="D189" s="725">
        <v>2016</v>
      </c>
      <c r="F189" s="743">
        <v>0</v>
      </c>
      <c r="G189" s="727">
        <v>0</v>
      </c>
      <c r="H189" s="728">
        <v>0</v>
      </c>
      <c r="I189" s="727">
        <v>0</v>
      </c>
      <c r="J189" s="728">
        <v>0</v>
      </c>
      <c r="K189" s="727">
        <v>0</v>
      </c>
      <c r="L189" s="728">
        <v>0</v>
      </c>
      <c r="M189" s="727">
        <v>0</v>
      </c>
      <c r="N189" s="728">
        <v>0</v>
      </c>
      <c r="O189" s="727">
        <v>0</v>
      </c>
      <c r="P189" s="728">
        <v>0</v>
      </c>
      <c r="Q189" s="727">
        <v>0</v>
      </c>
      <c r="R189" s="728">
        <v>0</v>
      </c>
      <c r="S189" s="727">
        <v>0</v>
      </c>
      <c r="T189" s="728">
        <v>0</v>
      </c>
      <c r="U189" s="727">
        <v>0</v>
      </c>
      <c r="V189" s="728">
        <v>0</v>
      </c>
      <c r="W189" s="727">
        <v>0</v>
      </c>
      <c r="X189" s="728">
        <v>0</v>
      </c>
      <c r="Y189" s="727">
        <v>0</v>
      </c>
      <c r="Z189" s="728">
        <v>0</v>
      </c>
      <c r="AA189" s="727">
        <v>0</v>
      </c>
      <c r="AB189" s="728">
        <v>0</v>
      </c>
      <c r="AC189" s="727">
        <v>0</v>
      </c>
      <c r="AD189" s="728">
        <v>0</v>
      </c>
      <c r="AE189" s="729">
        <v>0</v>
      </c>
      <c r="AF189" s="692"/>
      <c r="AG189" s="1094"/>
      <c r="AH189" s="692"/>
      <c r="AI189" s="743">
        <v>0</v>
      </c>
      <c r="AJ189" s="727">
        <v>0</v>
      </c>
      <c r="AK189" s="728">
        <v>0</v>
      </c>
      <c r="AL189" s="727">
        <v>0</v>
      </c>
      <c r="AM189" s="728">
        <v>0</v>
      </c>
      <c r="AN189" s="727">
        <v>0</v>
      </c>
      <c r="AO189" s="728">
        <v>0</v>
      </c>
      <c r="AP189" s="727">
        <v>0</v>
      </c>
      <c r="AQ189" s="728">
        <v>0</v>
      </c>
      <c r="AR189" s="727">
        <v>0</v>
      </c>
      <c r="AS189" s="728">
        <v>0</v>
      </c>
      <c r="AT189" s="727">
        <v>0</v>
      </c>
      <c r="AU189" s="728">
        <v>0</v>
      </c>
      <c r="AV189" s="727">
        <v>0</v>
      </c>
      <c r="AW189" s="728">
        <v>0</v>
      </c>
      <c r="AX189" s="727">
        <v>0</v>
      </c>
      <c r="AY189" s="728">
        <v>0</v>
      </c>
      <c r="AZ189" s="727">
        <v>0</v>
      </c>
      <c r="BA189" s="728">
        <v>0</v>
      </c>
      <c r="BB189" s="727">
        <v>0</v>
      </c>
      <c r="BC189" s="728">
        <v>0</v>
      </c>
      <c r="BD189" s="727">
        <v>0</v>
      </c>
      <c r="BE189" s="728">
        <v>0</v>
      </c>
      <c r="BF189" s="727">
        <v>0</v>
      </c>
      <c r="BG189" s="728">
        <v>0</v>
      </c>
      <c r="BH189" s="729">
        <v>0</v>
      </c>
      <c r="BI189" s="692"/>
      <c r="BJ189" s="1096"/>
      <c r="BK189" s="692"/>
      <c r="BL189" s="1082"/>
      <c r="BM189" s="692"/>
      <c r="BN189" s="743">
        <v>0</v>
      </c>
      <c r="BO189" s="727">
        <v>0</v>
      </c>
      <c r="BP189" s="728">
        <v>0</v>
      </c>
      <c r="BQ189" s="727">
        <v>0</v>
      </c>
      <c r="BR189" s="728">
        <v>0</v>
      </c>
      <c r="BS189" s="727">
        <v>0</v>
      </c>
      <c r="BT189" s="728">
        <v>0</v>
      </c>
      <c r="BU189" s="727">
        <v>0</v>
      </c>
      <c r="BV189" s="728">
        <v>0</v>
      </c>
      <c r="BW189" s="727">
        <v>0</v>
      </c>
      <c r="BX189" s="728">
        <v>0</v>
      </c>
      <c r="BY189" s="727">
        <v>0</v>
      </c>
      <c r="BZ189" s="728">
        <v>0</v>
      </c>
      <c r="CA189" s="727">
        <v>0</v>
      </c>
      <c r="CB189" s="728">
        <v>0</v>
      </c>
      <c r="CC189" s="727">
        <v>0</v>
      </c>
      <c r="CD189" s="728">
        <v>0</v>
      </c>
      <c r="CE189" s="727">
        <v>0</v>
      </c>
      <c r="CF189" s="728">
        <v>0</v>
      </c>
      <c r="CG189" s="727">
        <v>0</v>
      </c>
      <c r="CH189" s="728">
        <v>0</v>
      </c>
      <c r="CI189" s="727">
        <v>0</v>
      </c>
      <c r="CJ189" s="728">
        <v>0</v>
      </c>
      <c r="CK189" s="727">
        <v>0</v>
      </c>
      <c r="CL189" s="728">
        <v>0</v>
      </c>
      <c r="CM189" s="729">
        <v>0</v>
      </c>
      <c r="CN189" s="692"/>
      <c r="CO189" s="1084"/>
      <c r="CP189" s="692"/>
      <c r="CQ189" s="743">
        <v>0</v>
      </c>
      <c r="CR189" s="727">
        <v>0</v>
      </c>
      <c r="CS189" s="728">
        <v>0</v>
      </c>
      <c r="CT189" s="727">
        <v>0</v>
      </c>
      <c r="CU189" s="728">
        <v>0</v>
      </c>
      <c r="CV189" s="727">
        <v>0</v>
      </c>
      <c r="CW189" s="728">
        <v>0</v>
      </c>
      <c r="CX189" s="727">
        <v>0</v>
      </c>
      <c r="CY189" s="728">
        <v>0</v>
      </c>
      <c r="CZ189" s="727">
        <v>0</v>
      </c>
      <c r="DA189" s="728">
        <v>0</v>
      </c>
      <c r="DB189" s="727">
        <v>0</v>
      </c>
      <c r="DC189" s="728">
        <v>0</v>
      </c>
      <c r="DD189" s="727">
        <v>0</v>
      </c>
      <c r="DE189" s="728">
        <v>0</v>
      </c>
      <c r="DF189" s="727">
        <v>0</v>
      </c>
      <c r="DG189" s="728">
        <v>0</v>
      </c>
      <c r="DH189" s="727">
        <v>0</v>
      </c>
      <c r="DI189" s="728">
        <v>0</v>
      </c>
      <c r="DJ189" s="727">
        <v>0</v>
      </c>
      <c r="DK189" s="728">
        <v>0</v>
      </c>
      <c r="DL189" s="727">
        <v>0</v>
      </c>
      <c r="DM189" s="728">
        <v>0</v>
      </c>
      <c r="DN189" s="727">
        <v>0</v>
      </c>
      <c r="DO189" s="728">
        <v>0</v>
      </c>
      <c r="DP189" s="729">
        <v>0</v>
      </c>
      <c r="DQ189" s="692"/>
      <c r="DR189" s="1086"/>
      <c r="DS189" s="692"/>
      <c r="DT189" s="1088"/>
    </row>
    <row r="190" spans="2:124" outlineLevel="1">
      <c r="B190" s="730">
        <v>177</v>
      </c>
      <c r="C190" s="742" t="s">
        <v>780</v>
      </c>
      <c r="D190" s="732">
        <v>2016</v>
      </c>
      <c r="F190" s="733">
        <v>0</v>
      </c>
      <c r="G190" s="738">
        <v>0</v>
      </c>
      <c r="H190" s="739">
        <v>0</v>
      </c>
      <c r="I190" s="738">
        <v>0</v>
      </c>
      <c r="J190" s="739">
        <v>0</v>
      </c>
      <c r="K190" s="738">
        <v>0</v>
      </c>
      <c r="L190" s="739">
        <v>0</v>
      </c>
      <c r="M190" s="738">
        <v>0</v>
      </c>
      <c r="N190" s="739">
        <v>0</v>
      </c>
      <c r="O190" s="738">
        <v>0</v>
      </c>
      <c r="P190" s="739">
        <v>0</v>
      </c>
      <c r="Q190" s="738">
        <v>0</v>
      </c>
      <c r="R190" s="739">
        <v>0</v>
      </c>
      <c r="S190" s="738">
        <v>0</v>
      </c>
      <c r="T190" s="739">
        <v>0</v>
      </c>
      <c r="U190" s="738">
        <v>0</v>
      </c>
      <c r="V190" s="739">
        <v>0</v>
      </c>
      <c r="W190" s="738">
        <v>0</v>
      </c>
      <c r="X190" s="739">
        <v>0</v>
      </c>
      <c r="Y190" s="738">
        <v>0</v>
      </c>
      <c r="Z190" s="739">
        <v>0</v>
      </c>
      <c r="AA190" s="738">
        <v>0</v>
      </c>
      <c r="AB190" s="739">
        <v>0</v>
      </c>
      <c r="AC190" s="738">
        <v>0</v>
      </c>
      <c r="AD190" s="739">
        <v>0</v>
      </c>
      <c r="AE190" s="740">
        <v>0</v>
      </c>
      <c r="AF190" s="692"/>
      <c r="AG190" s="1094"/>
      <c r="AH190" s="692"/>
      <c r="AI190" s="733">
        <v>0</v>
      </c>
      <c r="AJ190" s="738">
        <v>0</v>
      </c>
      <c r="AK190" s="739">
        <v>0</v>
      </c>
      <c r="AL190" s="738">
        <v>0</v>
      </c>
      <c r="AM190" s="739">
        <v>0</v>
      </c>
      <c r="AN190" s="738">
        <v>0</v>
      </c>
      <c r="AO190" s="739">
        <v>0</v>
      </c>
      <c r="AP190" s="738">
        <v>0</v>
      </c>
      <c r="AQ190" s="739">
        <v>0</v>
      </c>
      <c r="AR190" s="738">
        <v>0</v>
      </c>
      <c r="AS190" s="739">
        <v>0</v>
      </c>
      <c r="AT190" s="738">
        <v>0</v>
      </c>
      <c r="AU190" s="739">
        <v>0</v>
      </c>
      <c r="AV190" s="738">
        <v>0</v>
      </c>
      <c r="AW190" s="739">
        <v>0</v>
      </c>
      <c r="AX190" s="738">
        <v>0</v>
      </c>
      <c r="AY190" s="739">
        <v>0</v>
      </c>
      <c r="AZ190" s="738">
        <v>0</v>
      </c>
      <c r="BA190" s="739">
        <v>0</v>
      </c>
      <c r="BB190" s="738">
        <v>0</v>
      </c>
      <c r="BC190" s="739">
        <v>0</v>
      </c>
      <c r="BD190" s="738">
        <v>0</v>
      </c>
      <c r="BE190" s="739">
        <v>0</v>
      </c>
      <c r="BF190" s="738">
        <v>0</v>
      </c>
      <c r="BG190" s="739">
        <v>0</v>
      </c>
      <c r="BH190" s="740">
        <v>0</v>
      </c>
      <c r="BI190" s="692"/>
      <c r="BJ190" s="1096"/>
      <c r="BK190" s="692"/>
      <c r="BL190" s="1082"/>
      <c r="BM190" s="692"/>
      <c r="BN190" s="733">
        <v>0</v>
      </c>
      <c r="BO190" s="738">
        <v>0</v>
      </c>
      <c r="BP190" s="739">
        <v>0</v>
      </c>
      <c r="BQ190" s="738">
        <v>0</v>
      </c>
      <c r="BR190" s="739">
        <v>0</v>
      </c>
      <c r="BS190" s="738">
        <v>0</v>
      </c>
      <c r="BT190" s="739">
        <v>0</v>
      </c>
      <c r="BU190" s="738">
        <v>0</v>
      </c>
      <c r="BV190" s="739">
        <v>0</v>
      </c>
      <c r="BW190" s="738">
        <v>0</v>
      </c>
      <c r="BX190" s="739">
        <v>0</v>
      </c>
      <c r="BY190" s="738">
        <v>0</v>
      </c>
      <c r="BZ190" s="739">
        <v>0</v>
      </c>
      <c r="CA190" s="738">
        <v>0</v>
      </c>
      <c r="CB190" s="739">
        <v>0</v>
      </c>
      <c r="CC190" s="738">
        <v>0</v>
      </c>
      <c r="CD190" s="739">
        <v>0</v>
      </c>
      <c r="CE190" s="738">
        <v>0</v>
      </c>
      <c r="CF190" s="739">
        <v>0</v>
      </c>
      <c r="CG190" s="738">
        <v>0</v>
      </c>
      <c r="CH190" s="739">
        <v>0</v>
      </c>
      <c r="CI190" s="738">
        <v>0</v>
      </c>
      <c r="CJ190" s="739">
        <v>0</v>
      </c>
      <c r="CK190" s="738">
        <v>0</v>
      </c>
      <c r="CL190" s="739">
        <v>0</v>
      </c>
      <c r="CM190" s="740">
        <v>0</v>
      </c>
      <c r="CN190" s="692"/>
      <c r="CO190" s="1084"/>
      <c r="CP190" s="692"/>
      <c r="CQ190" s="733">
        <v>0</v>
      </c>
      <c r="CR190" s="738">
        <v>0</v>
      </c>
      <c r="CS190" s="739">
        <v>0</v>
      </c>
      <c r="CT190" s="738">
        <v>0</v>
      </c>
      <c r="CU190" s="739">
        <v>0</v>
      </c>
      <c r="CV190" s="738">
        <v>0</v>
      </c>
      <c r="CW190" s="739">
        <v>0</v>
      </c>
      <c r="CX190" s="738">
        <v>0</v>
      </c>
      <c r="CY190" s="739">
        <v>0</v>
      </c>
      <c r="CZ190" s="738">
        <v>0</v>
      </c>
      <c r="DA190" s="739">
        <v>0</v>
      </c>
      <c r="DB190" s="738">
        <v>0</v>
      </c>
      <c r="DC190" s="739">
        <v>0</v>
      </c>
      <c r="DD190" s="738">
        <v>0</v>
      </c>
      <c r="DE190" s="739">
        <v>0</v>
      </c>
      <c r="DF190" s="738">
        <v>0</v>
      </c>
      <c r="DG190" s="739">
        <v>0</v>
      </c>
      <c r="DH190" s="738">
        <v>0</v>
      </c>
      <c r="DI190" s="739">
        <v>0</v>
      </c>
      <c r="DJ190" s="738">
        <v>0</v>
      </c>
      <c r="DK190" s="739">
        <v>0</v>
      </c>
      <c r="DL190" s="738">
        <v>0</v>
      </c>
      <c r="DM190" s="739">
        <v>0</v>
      </c>
      <c r="DN190" s="738">
        <v>0</v>
      </c>
      <c r="DO190" s="739">
        <v>0</v>
      </c>
      <c r="DP190" s="740">
        <v>0</v>
      </c>
      <c r="DQ190" s="692"/>
      <c r="DR190" s="1086"/>
      <c r="DS190" s="692"/>
      <c r="DT190" s="1088"/>
    </row>
    <row r="191" spans="2:124" outlineLevel="1">
      <c r="B191" s="723">
        <v>178</v>
      </c>
      <c r="C191" s="741" t="s">
        <v>781</v>
      </c>
      <c r="D191" s="725">
        <v>2016</v>
      </c>
      <c r="F191" s="743">
        <v>0</v>
      </c>
      <c r="G191" s="727">
        <v>0</v>
      </c>
      <c r="H191" s="728">
        <v>0</v>
      </c>
      <c r="I191" s="727">
        <v>0</v>
      </c>
      <c r="J191" s="728">
        <v>0</v>
      </c>
      <c r="K191" s="727">
        <v>0</v>
      </c>
      <c r="L191" s="728">
        <v>0</v>
      </c>
      <c r="M191" s="727">
        <v>0</v>
      </c>
      <c r="N191" s="728">
        <v>0</v>
      </c>
      <c r="O191" s="727">
        <v>0</v>
      </c>
      <c r="P191" s="728">
        <v>0</v>
      </c>
      <c r="Q191" s="727">
        <v>0</v>
      </c>
      <c r="R191" s="728">
        <v>0</v>
      </c>
      <c r="S191" s="727">
        <v>0</v>
      </c>
      <c r="T191" s="728">
        <v>0</v>
      </c>
      <c r="U191" s="727">
        <v>0</v>
      </c>
      <c r="V191" s="728">
        <v>0</v>
      </c>
      <c r="W191" s="727">
        <v>0</v>
      </c>
      <c r="X191" s="728">
        <v>0</v>
      </c>
      <c r="Y191" s="727">
        <v>0</v>
      </c>
      <c r="Z191" s="728">
        <v>0</v>
      </c>
      <c r="AA191" s="727">
        <v>0</v>
      </c>
      <c r="AB191" s="728">
        <v>0</v>
      </c>
      <c r="AC191" s="727">
        <v>0</v>
      </c>
      <c r="AD191" s="728">
        <v>0</v>
      </c>
      <c r="AE191" s="729">
        <v>0</v>
      </c>
      <c r="AF191" s="692"/>
      <c r="AG191" s="1094"/>
      <c r="AH191" s="692"/>
      <c r="AI191" s="743">
        <v>0</v>
      </c>
      <c r="AJ191" s="727">
        <v>0</v>
      </c>
      <c r="AK191" s="728">
        <v>0</v>
      </c>
      <c r="AL191" s="727">
        <v>0</v>
      </c>
      <c r="AM191" s="728">
        <v>0</v>
      </c>
      <c r="AN191" s="727">
        <v>0</v>
      </c>
      <c r="AO191" s="728">
        <v>0</v>
      </c>
      <c r="AP191" s="727">
        <v>0</v>
      </c>
      <c r="AQ191" s="728">
        <v>0</v>
      </c>
      <c r="AR191" s="727">
        <v>0</v>
      </c>
      <c r="AS191" s="728">
        <v>0</v>
      </c>
      <c r="AT191" s="727">
        <v>0</v>
      </c>
      <c r="AU191" s="728">
        <v>0</v>
      </c>
      <c r="AV191" s="727">
        <v>0</v>
      </c>
      <c r="AW191" s="728">
        <v>0</v>
      </c>
      <c r="AX191" s="727">
        <v>0</v>
      </c>
      <c r="AY191" s="728">
        <v>0</v>
      </c>
      <c r="AZ191" s="727">
        <v>0</v>
      </c>
      <c r="BA191" s="728">
        <v>0</v>
      </c>
      <c r="BB191" s="727">
        <v>0</v>
      </c>
      <c r="BC191" s="728">
        <v>0</v>
      </c>
      <c r="BD191" s="727">
        <v>0</v>
      </c>
      <c r="BE191" s="728">
        <v>0</v>
      </c>
      <c r="BF191" s="727">
        <v>0</v>
      </c>
      <c r="BG191" s="728">
        <v>0</v>
      </c>
      <c r="BH191" s="729">
        <v>0</v>
      </c>
      <c r="BI191" s="692"/>
      <c r="BJ191" s="1096"/>
      <c r="BK191" s="692"/>
      <c r="BL191" s="1082"/>
      <c r="BM191" s="692"/>
      <c r="BN191" s="743">
        <v>0</v>
      </c>
      <c r="BO191" s="727">
        <v>0</v>
      </c>
      <c r="BP191" s="728">
        <v>0</v>
      </c>
      <c r="BQ191" s="727">
        <v>0</v>
      </c>
      <c r="BR191" s="728">
        <v>0</v>
      </c>
      <c r="BS191" s="727">
        <v>0</v>
      </c>
      <c r="BT191" s="728">
        <v>0</v>
      </c>
      <c r="BU191" s="727">
        <v>0</v>
      </c>
      <c r="BV191" s="728">
        <v>0</v>
      </c>
      <c r="BW191" s="727">
        <v>0</v>
      </c>
      <c r="BX191" s="728">
        <v>0</v>
      </c>
      <c r="BY191" s="727">
        <v>0</v>
      </c>
      <c r="BZ191" s="728">
        <v>0</v>
      </c>
      <c r="CA191" s="727">
        <v>0</v>
      </c>
      <c r="CB191" s="728">
        <v>0</v>
      </c>
      <c r="CC191" s="727">
        <v>0</v>
      </c>
      <c r="CD191" s="728">
        <v>0</v>
      </c>
      <c r="CE191" s="727">
        <v>0</v>
      </c>
      <c r="CF191" s="728">
        <v>0</v>
      </c>
      <c r="CG191" s="727">
        <v>0</v>
      </c>
      <c r="CH191" s="728">
        <v>0</v>
      </c>
      <c r="CI191" s="727">
        <v>0</v>
      </c>
      <c r="CJ191" s="728">
        <v>0</v>
      </c>
      <c r="CK191" s="727">
        <v>0</v>
      </c>
      <c r="CL191" s="728">
        <v>0</v>
      </c>
      <c r="CM191" s="729">
        <v>0</v>
      </c>
      <c r="CN191" s="692"/>
      <c r="CO191" s="1084"/>
      <c r="CP191" s="692"/>
      <c r="CQ191" s="743">
        <v>0</v>
      </c>
      <c r="CR191" s="727">
        <v>0</v>
      </c>
      <c r="CS191" s="728">
        <v>0</v>
      </c>
      <c r="CT191" s="727">
        <v>0</v>
      </c>
      <c r="CU191" s="728">
        <v>0</v>
      </c>
      <c r="CV191" s="727">
        <v>0</v>
      </c>
      <c r="CW191" s="728">
        <v>0</v>
      </c>
      <c r="CX191" s="727">
        <v>0</v>
      </c>
      <c r="CY191" s="728">
        <v>0</v>
      </c>
      <c r="CZ191" s="727">
        <v>0</v>
      </c>
      <c r="DA191" s="728">
        <v>0</v>
      </c>
      <c r="DB191" s="727">
        <v>0</v>
      </c>
      <c r="DC191" s="728">
        <v>0</v>
      </c>
      <c r="DD191" s="727">
        <v>0</v>
      </c>
      <c r="DE191" s="728">
        <v>0</v>
      </c>
      <c r="DF191" s="727">
        <v>0</v>
      </c>
      <c r="DG191" s="728">
        <v>0</v>
      </c>
      <c r="DH191" s="727">
        <v>0</v>
      </c>
      <c r="DI191" s="728">
        <v>0</v>
      </c>
      <c r="DJ191" s="727">
        <v>0</v>
      </c>
      <c r="DK191" s="728">
        <v>0</v>
      </c>
      <c r="DL191" s="727">
        <v>0</v>
      </c>
      <c r="DM191" s="728">
        <v>0</v>
      </c>
      <c r="DN191" s="727">
        <v>0</v>
      </c>
      <c r="DO191" s="728">
        <v>0</v>
      </c>
      <c r="DP191" s="729">
        <v>0</v>
      </c>
      <c r="DQ191" s="692"/>
      <c r="DR191" s="1086"/>
      <c r="DS191" s="692"/>
      <c r="DT191" s="1088"/>
    </row>
    <row r="192" spans="2:124" outlineLevel="1">
      <c r="B192" s="730">
        <v>179</v>
      </c>
      <c r="C192" s="742" t="s">
        <v>782</v>
      </c>
      <c r="D192" s="732">
        <v>2016</v>
      </c>
      <c r="F192" s="733">
        <v>0</v>
      </c>
      <c r="G192" s="738">
        <v>0</v>
      </c>
      <c r="H192" s="739">
        <v>0</v>
      </c>
      <c r="I192" s="738">
        <v>0</v>
      </c>
      <c r="J192" s="739">
        <v>0</v>
      </c>
      <c r="K192" s="738">
        <v>0</v>
      </c>
      <c r="L192" s="739">
        <v>0</v>
      </c>
      <c r="M192" s="738">
        <v>0</v>
      </c>
      <c r="N192" s="739">
        <v>0</v>
      </c>
      <c r="O192" s="738">
        <v>0</v>
      </c>
      <c r="P192" s="739">
        <v>0</v>
      </c>
      <c r="Q192" s="738">
        <v>0</v>
      </c>
      <c r="R192" s="739">
        <v>0</v>
      </c>
      <c r="S192" s="738">
        <v>0</v>
      </c>
      <c r="T192" s="739">
        <v>0</v>
      </c>
      <c r="U192" s="738">
        <v>0</v>
      </c>
      <c r="V192" s="739">
        <v>0</v>
      </c>
      <c r="W192" s="738">
        <v>0</v>
      </c>
      <c r="X192" s="739">
        <v>0</v>
      </c>
      <c r="Y192" s="738">
        <v>0</v>
      </c>
      <c r="Z192" s="739">
        <v>0</v>
      </c>
      <c r="AA192" s="738">
        <v>0</v>
      </c>
      <c r="AB192" s="739">
        <v>0</v>
      </c>
      <c r="AC192" s="738">
        <v>0</v>
      </c>
      <c r="AD192" s="739">
        <v>0</v>
      </c>
      <c r="AE192" s="740">
        <v>0</v>
      </c>
      <c r="AF192" s="692"/>
      <c r="AG192" s="1094"/>
      <c r="AH192" s="692"/>
      <c r="AI192" s="733">
        <v>0</v>
      </c>
      <c r="AJ192" s="738">
        <v>0</v>
      </c>
      <c r="AK192" s="739">
        <v>0</v>
      </c>
      <c r="AL192" s="738">
        <v>0</v>
      </c>
      <c r="AM192" s="739">
        <v>0</v>
      </c>
      <c r="AN192" s="738">
        <v>0</v>
      </c>
      <c r="AO192" s="739">
        <v>0</v>
      </c>
      <c r="AP192" s="738">
        <v>0</v>
      </c>
      <c r="AQ192" s="739">
        <v>0</v>
      </c>
      <c r="AR192" s="738">
        <v>0</v>
      </c>
      <c r="AS192" s="739">
        <v>0</v>
      </c>
      <c r="AT192" s="738">
        <v>0</v>
      </c>
      <c r="AU192" s="739">
        <v>0</v>
      </c>
      <c r="AV192" s="738">
        <v>0</v>
      </c>
      <c r="AW192" s="739">
        <v>0</v>
      </c>
      <c r="AX192" s="738">
        <v>0</v>
      </c>
      <c r="AY192" s="739">
        <v>0</v>
      </c>
      <c r="AZ192" s="738">
        <v>0</v>
      </c>
      <c r="BA192" s="739">
        <v>0</v>
      </c>
      <c r="BB192" s="738">
        <v>0</v>
      </c>
      <c r="BC192" s="739">
        <v>0</v>
      </c>
      <c r="BD192" s="738">
        <v>0</v>
      </c>
      <c r="BE192" s="739">
        <v>0</v>
      </c>
      <c r="BF192" s="738">
        <v>0</v>
      </c>
      <c r="BG192" s="739">
        <v>0</v>
      </c>
      <c r="BH192" s="740">
        <v>0</v>
      </c>
      <c r="BI192" s="692"/>
      <c r="BJ192" s="1096"/>
      <c r="BK192" s="692"/>
      <c r="BL192" s="1082"/>
      <c r="BM192" s="692"/>
      <c r="BN192" s="733">
        <v>0</v>
      </c>
      <c r="BO192" s="738">
        <v>0</v>
      </c>
      <c r="BP192" s="739">
        <v>0</v>
      </c>
      <c r="BQ192" s="738">
        <v>0</v>
      </c>
      <c r="BR192" s="739">
        <v>0</v>
      </c>
      <c r="BS192" s="738">
        <v>0</v>
      </c>
      <c r="BT192" s="739">
        <v>0</v>
      </c>
      <c r="BU192" s="738">
        <v>0</v>
      </c>
      <c r="BV192" s="739">
        <v>0</v>
      </c>
      <c r="BW192" s="738">
        <v>0</v>
      </c>
      <c r="BX192" s="739">
        <v>0</v>
      </c>
      <c r="BY192" s="738">
        <v>0</v>
      </c>
      <c r="BZ192" s="739">
        <v>0</v>
      </c>
      <c r="CA192" s="738">
        <v>0</v>
      </c>
      <c r="CB192" s="739">
        <v>0</v>
      </c>
      <c r="CC192" s="738">
        <v>0</v>
      </c>
      <c r="CD192" s="739">
        <v>0</v>
      </c>
      <c r="CE192" s="738">
        <v>0</v>
      </c>
      <c r="CF192" s="739">
        <v>0</v>
      </c>
      <c r="CG192" s="738">
        <v>0</v>
      </c>
      <c r="CH192" s="739">
        <v>0</v>
      </c>
      <c r="CI192" s="738">
        <v>0</v>
      </c>
      <c r="CJ192" s="739">
        <v>0</v>
      </c>
      <c r="CK192" s="738">
        <v>0</v>
      </c>
      <c r="CL192" s="739">
        <v>0</v>
      </c>
      <c r="CM192" s="740">
        <v>0</v>
      </c>
      <c r="CN192" s="692"/>
      <c r="CO192" s="1084"/>
      <c r="CP192" s="692"/>
      <c r="CQ192" s="733">
        <v>0</v>
      </c>
      <c r="CR192" s="738">
        <v>0</v>
      </c>
      <c r="CS192" s="739">
        <v>0</v>
      </c>
      <c r="CT192" s="738">
        <v>0</v>
      </c>
      <c r="CU192" s="739">
        <v>0</v>
      </c>
      <c r="CV192" s="738">
        <v>0</v>
      </c>
      <c r="CW192" s="739">
        <v>0</v>
      </c>
      <c r="CX192" s="738">
        <v>0</v>
      </c>
      <c r="CY192" s="739">
        <v>0</v>
      </c>
      <c r="CZ192" s="738">
        <v>0</v>
      </c>
      <c r="DA192" s="739">
        <v>0</v>
      </c>
      <c r="DB192" s="738">
        <v>0</v>
      </c>
      <c r="DC192" s="739">
        <v>0</v>
      </c>
      <c r="DD192" s="738">
        <v>0</v>
      </c>
      <c r="DE192" s="739">
        <v>0</v>
      </c>
      <c r="DF192" s="738">
        <v>0</v>
      </c>
      <c r="DG192" s="739">
        <v>0</v>
      </c>
      <c r="DH192" s="738">
        <v>0</v>
      </c>
      <c r="DI192" s="739">
        <v>0</v>
      </c>
      <c r="DJ192" s="738">
        <v>0</v>
      </c>
      <c r="DK192" s="739">
        <v>0</v>
      </c>
      <c r="DL192" s="738">
        <v>0</v>
      </c>
      <c r="DM192" s="739">
        <v>0</v>
      </c>
      <c r="DN192" s="738">
        <v>0</v>
      </c>
      <c r="DO192" s="739">
        <v>0</v>
      </c>
      <c r="DP192" s="740">
        <v>0</v>
      </c>
      <c r="DQ192" s="692"/>
      <c r="DR192" s="1086"/>
      <c r="DS192" s="692"/>
      <c r="DT192" s="1088"/>
    </row>
    <row r="193" spans="2:124" outlineLevel="1">
      <c r="B193" s="723">
        <v>180</v>
      </c>
      <c r="C193" s="741" t="s">
        <v>783</v>
      </c>
      <c r="D193" s="725">
        <v>2016</v>
      </c>
      <c r="F193" s="743">
        <v>0</v>
      </c>
      <c r="G193" s="727">
        <v>0</v>
      </c>
      <c r="H193" s="728">
        <v>0</v>
      </c>
      <c r="I193" s="727">
        <v>0</v>
      </c>
      <c r="J193" s="728">
        <v>0</v>
      </c>
      <c r="K193" s="727">
        <v>0</v>
      </c>
      <c r="L193" s="728">
        <v>0</v>
      </c>
      <c r="M193" s="727">
        <v>0</v>
      </c>
      <c r="N193" s="728">
        <v>0</v>
      </c>
      <c r="O193" s="727">
        <v>0</v>
      </c>
      <c r="P193" s="728">
        <v>0</v>
      </c>
      <c r="Q193" s="727">
        <v>0</v>
      </c>
      <c r="R193" s="728">
        <v>0</v>
      </c>
      <c r="S193" s="727">
        <v>0</v>
      </c>
      <c r="T193" s="728">
        <v>0</v>
      </c>
      <c r="U193" s="727">
        <v>0</v>
      </c>
      <c r="V193" s="728">
        <v>0</v>
      </c>
      <c r="W193" s="727">
        <v>0</v>
      </c>
      <c r="X193" s="728">
        <v>0</v>
      </c>
      <c r="Y193" s="727">
        <v>0</v>
      </c>
      <c r="Z193" s="728">
        <v>0</v>
      </c>
      <c r="AA193" s="727">
        <v>0</v>
      </c>
      <c r="AB193" s="728">
        <v>0</v>
      </c>
      <c r="AC193" s="727">
        <v>0</v>
      </c>
      <c r="AD193" s="728">
        <v>0</v>
      </c>
      <c r="AE193" s="729">
        <v>0</v>
      </c>
      <c r="AF193" s="692"/>
      <c r="AG193" s="1094"/>
      <c r="AH193" s="692"/>
      <c r="AI193" s="743">
        <v>0</v>
      </c>
      <c r="AJ193" s="727">
        <v>0</v>
      </c>
      <c r="AK193" s="728">
        <v>0</v>
      </c>
      <c r="AL193" s="727">
        <v>0</v>
      </c>
      <c r="AM193" s="728">
        <v>0</v>
      </c>
      <c r="AN193" s="727">
        <v>0</v>
      </c>
      <c r="AO193" s="728">
        <v>0</v>
      </c>
      <c r="AP193" s="727">
        <v>0</v>
      </c>
      <c r="AQ193" s="728">
        <v>0</v>
      </c>
      <c r="AR193" s="727">
        <v>0</v>
      </c>
      <c r="AS193" s="728">
        <v>0</v>
      </c>
      <c r="AT193" s="727">
        <v>0</v>
      </c>
      <c r="AU193" s="728">
        <v>0</v>
      </c>
      <c r="AV193" s="727">
        <v>0</v>
      </c>
      <c r="AW193" s="728">
        <v>0</v>
      </c>
      <c r="AX193" s="727">
        <v>0</v>
      </c>
      <c r="AY193" s="728">
        <v>0</v>
      </c>
      <c r="AZ193" s="727">
        <v>0</v>
      </c>
      <c r="BA193" s="728">
        <v>0</v>
      </c>
      <c r="BB193" s="727">
        <v>0</v>
      </c>
      <c r="BC193" s="728">
        <v>0</v>
      </c>
      <c r="BD193" s="727">
        <v>0</v>
      </c>
      <c r="BE193" s="728">
        <v>0</v>
      </c>
      <c r="BF193" s="727">
        <v>0</v>
      </c>
      <c r="BG193" s="728">
        <v>0</v>
      </c>
      <c r="BH193" s="729">
        <v>0</v>
      </c>
      <c r="BI193" s="692"/>
      <c r="BJ193" s="1096"/>
      <c r="BK193" s="692"/>
      <c r="BL193" s="1082"/>
      <c r="BM193" s="692"/>
      <c r="BN193" s="743">
        <v>0</v>
      </c>
      <c r="BO193" s="727">
        <v>0</v>
      </c>
      <c r="BP193" s="728">
        <v>0</v>
      </c>
      <c r="BQ193" s="727">
        <v>0</v>
      </c>
      <c r="BR193" s="728">
        <v>0</v>
      </c>
      <c r="BS193" s="727">
        <v>0</v>
      </c>
      <c r="BT193" s="728">
        <v>0</v>
      </c>
      <c r="BU193" s="727">
        <v>0</v>
      </c>
      <c r="BV193" s="728">
        <v>0</v>
      </c>
      <c r="BW193" s="727">
        <v>0</v>
      </c>
      <c r="BX193" s="728">
        <v>0</v>
      </c>
      <c r="BY193" s="727">
        <v>0</v>
      </c>
      <c r="BZ193" s="728">
        <v>0</v>
      </c>
      <c r="CA193" s="727">
        <v>0</v>
      </c>
      <c r="CB193" s="728">
        <v>0</v>
      </c>
      <c r="CC193" s="727">
        <v>0</v>
      </c>
      <c r="CD193" s="728">
        <v>0</v>
      </c>
      <c r="CE193" s="727">
        <v>0</v>
      </c>
      <c r="CF193" s="728">
        <v>0</v>
      </c>
      <c r="CG193" s="727">
        <v>0</v>
      </c>
      <c r="CH193" s="728">
        <v>0</v>
      </c>
      <c r="CI193" s="727">
        <v>0</v>
      </c>
      <c r="CJ193" s="728">
        <v>0</v>
      </c>
      <c r="CK193" s="727">
        <v>0</v>
      </c>
      <c r="CL193" s="728">
        <v>0</v>
      </c>
      <c r="CM193" s="729">
        <v>0</v>
      </c>
      <c r="CN193" s="692"/>
      <c r="CO193" s="1084"/>
      <c r="CP193" s="692"/>
      <c r="CQ193" s="743">
        <v>0</v>
      </c>
      <c r="CR193" s="727">
        <v>0</v>
      </c>
      <c r="CS193" s="728">
        <v>0</v>
      </c>
      <c r="CT193" s="727">
        <v>0</v>
      </c>
      <c r="CU193" s="728">
        <v>0</v>
      </c>
      <c r="CV193" s="727">
        <v>0</v>
      </c>
      <c r="CW193" s="728">
        <v>0</v>
      </c>
      <c r="CX193" s="727">
        <v>0</v>
      </c>
      <c r="CY193" s="728">
        <v>0</v>
      </c>
      <c r="CZ193" s="727">
        <v>0</v>
      </c>
      <c r="DA193" s="728">
        <v>0</v>
      </c>
      <c r="DB193" s="727">
        <v>0</v>
      </c>
      <c r="DC193" s="728">
        <v>0</v>
      </c>
      <c r="DD193" s="727">
        <v>0</v>
      </c>
      <c r="DE193" s="728">
        <v>0</v>
      </c>
      <c r="DF193" s="727">
        <v>0</v>
      </c>
      <c r="DG193" s="728">
        <v>0</v>
      </c>
      <c r="DH193" s="727">
        <v>0</v>
      </c>
      <c r="DI193" s="728">
        <v>0</v>
      </c>
      <c r="DJ193" s="727">
        <v>0</v>
      </c>
      <c r="DK193" s="728">
        <v>0</v>
      </c>
      <c r="DL193" s="727">
        <v>0</v>
      </c>
      <c r="DM193" s="728">
        <v>0</v>
      </c>
      <c r="DN193" s="727">
        <v>0</v>
      </c>
      <c r="DO193" s="728">
        <v>0</v>
      </c>
      <c r="DP193" s="729">
        <v>0</v>
      </c>
      <c r="DQ193" s="692"/>
      <c r="DR193" s="1086"/>
      <c r="DS193" s="692"/>
      <c r="DT193" s="1088"/>
    </row>
    <row r="194" spans="2:124" outlineLevel="1">
      <c r="B194" s="730">
        <v>181</v>
      </c>
      <c r="C194" s="742" t="s">
        <v>784</v>
      </c>
      <c r="D194" s="732">
        <v>2016</v>
      </c>
      <c r="F194" s="733">
        <v>0</v>
      </c>
      <c r="G194" s="738">
        <v>0</v>
      </c>
      <c r="H194" s="739">
        <v>0</v>
      </c>
      <c r="I194" s="738">
        <v>0</v>
      </c>
      <c r="J194" s="739">
        <v>0</v>
      </c>
      <c r="K194" s="738">
        <v>0</v>
      </c>
      <c r="L194" s="739">
        <v>0</v>
      </c>
      <c r="M194" s="738">
        <v>0</v>
      </c>
      <c r="N194" s="739">
        <v>0</v>
      </c>
      <c r="O194" s="738">
        <v>0</v>
      </c>
      <c r="P194" s="739">
        <v>0</v>
      </c>
      <c r="Q194" s="738">
        <v>0</v>
      </c>
      <c r="R194" s="739">
        <v>0</v>
      </c>
      <c r="S194" s="738">
        <v>0</v>
      </c>
      <c r="T194" s="739">
        <v>0</v>
      </c>
      <c r="U194" s="738">
        <v>0</v>
      </c>
      <c r="V194" s="739">
        <v>0</v>
      </c>
      <c r="W194" s="738">
        <v>0</v>
      </c>
      <c r="X194" s="739">
        <v>0</v>
      </c>
      <c r="Y194" s="738">
        <v>0</v>
      </c>
      <c r="Z194" s="739">
        <v>0</v>
      </c>
      <c r="AA194" s="738">
        <v>0</v>
      </c>
      <c r="AB194" s="739">
        <v>0</v>
      </c>
      <c r="AC194" s="738">
        <v>0</v>
      </c>
      <c r="AD194" s="739">
        <v>0</v>
      </c>
      <c r="AE194" s="740">
        <v>0</v>
      </c>
      <c r="AF194" s="692"/>
      <c r="AG194" s="1094"/>
      <c r="AH194" s="692"/>
      <c r="AI194" s="733">
        <v>0</v>
      </c>
      <c r="AJ194" s="738">
        <v>0</v>
      </c>
      <c r="AK194" s="739">
        <v>0</v>
      </c>
      <c r="AL194" s="738">
        <v>0</v>
      </c>
      <c r="AM194" s="739">
        <v>0</v>
      </c>
      <c r="AN194" s="738">
        <v>0</v>
      </c>
      <c r="AO194" s="739">
        <v>0</v>
      </c>
      <c r="AP194" s="738">
        <v>0</v>
      </c>
      <c r="AQ194" s="739">
        <v>0</v>
      </c>
      <c r="AR194" s="738">
        <v>0</v>
      </c>
      <c r="AS194" s="739">
        <v>0</v>
      </c>
      <c r="AT194" s="738">
        <v>0</v>
      </c>
      <c r="AU194" s="739">
        <v>0</v>
      </c>
      <c r="AV194" s="738">
        <v>0</v>
      </c>
      <c r="AW194" s="739">
        <v>0</v>
      </c>
      <c r="AX194" s="738">
        <v>0</v>
      </c>
      <c r="AY194" s="739">
        <v>0</v>
      </c>
      <c r="AZ194" s="738">
        <v>0</v>
      </c>
      <c r="BA194" s="739">
        <v>0</v>
      </c>
      <c r="BB194" s="738">
        <v>0</v>
      </c>
      <c r="BC194" s="739">
        <v>0</v>
      </c>
      <c r="BD194" s="738">
        <v>0</v>
      </c>
      <c r="BE194" s="739">
        <v>0</v>
      </c>
      <c r="BF194" s="738">
        <v>0</v>
      </c>
      <c r="BG194" s="739">
        <v>0</v>
      </c>
      <c r="BH194" s="740">
        <v>0</v>
      </c>
      <c r="BI194" s="692"/>
      <c r="BJ194" s="1096"/>
      <c r="BK194" s="692"/>
      <c r="BL194" s="1082"/>
      <c r="BM194" s="692"/>
      <c r="BN194" s="733">
        <v>0</v>
      </c>
      <c r="BO194" s="738">
        <v>0</v>
      </c>
      <c r="BP194" s="739">
        <v>0</v>
      </c>
      <c r="BQ194" s="738">
        <v>0</v>
      </c>
      <c r="BR194" s="739">
        <v>0</v>
      </c>
      <c r="BS194" s="738">
        <v>0</v>
      </c>
      <c r="BT194" s="739">
        <v>0</v>
      </c>
      <c r="BU194" s="738">
        <v>0</v>
      </c>
      <c r="BV194" s="739">
        <v>0</v>
      </c>
      <c r="BW194" s="738">
        <v>0</v>
      </c>
      <c r="BX194" s="739">
        <v>0</v>
      </c>
      <c r="BY194" s="738">
        <v>0</v>
      </c>
      <c r="BZ194" s="739">
        <v>0</v>
      </c>
      <c r="CA194" s="738">
        <v>0</v>
      </c>
      <c r="CB194" s="739">
        <v>0</v>
      </c>
      <c r="CC194" s="738">
        <v>0</v>
      </c>
      <c r="CD194" s="739">
        <v>0</v>
      </c>
      <c r="CE194" s="738">
        <v>0</v>
      </c>
      <c r="CF194" s="739">
        <v>0</v>
      </c>
      <c r="CG194" s="738">
        <v>0</v>
      </c>
      <c r="CH194" s="739">
        <v>0</v>
      </c>
      <c r="CI194" s="738">
        <v>0</v>
      </c>
      <c r="CJ194" s="739">
        <v>0</v>
      </c>
      <c r="CK194" s="738">
        <v>0</v>
      </c>
      <c r="CL194" s="739">
        <v>0</v>
      </c>
      <c r="CM194" s="740">
        <v>0</v>
      </c>
      <c r="CN194" s="692"/>
      <c r="CO194" s="1084"/>
      <c r="CP194" s="692"/>
      <c r="CQ194" s="733">
        <v>0</v>
      </c>
      <c r="CR194" s="738">
        <v>0</v>
      </c>
      <c r="CS194" s="739">
        <v>0</v>
      </c>
      <c r="CT194" s="738">
        <v>0</v>
      </c>
      <c r="CU194" s="739">
        <v>0</v>
      </c>
      <c r="CV194" s="738">
        <v>0</v>
      </c>
      <c r="CW194" s="739">
        <v>0</v>
      </c>
      <c r="CX194" s="738">
        <v>0</v>
      </c>
      <c r="CY194" s="739">
        <v>0</v>
      </c>
      <c r="CZ194" s="738">
        <v>0</v>
      </c>
      <c r="DA194" s="739">
        <v>0</v>
      </c>
      <c r="DB194" s="738">
        <v>0</v>
      </c>
      <c r="DC194" s="739">
        <v>0</v>
      </c>
      <c r="DD194" s="738">
        <v>0</v>
      </c>
      <c r="DE194" s="739">
        <v>0</v>
      </c>
      <c r="DF194" s="738">
        <v>0</v>
      </c>
      <c r="DG194" s="739">
        <v>0</v>
      </c>
      <c r="DH194" s="738">
        <v>0</v>
      </c>
      <c r="DI194" s="739">
        <v>0</v>
      </c>
      <c r="DJ194" s="738">
        <v>0</v>
      </c>
      <c r="DK194" s="739">
        <v>0</v>
      </c>
      <c r="DL194" s="738">
        <v>0</v>
      </c>
      <c r="DM194" s="739">
        <v>0</v>
      </c>
      <c r="DN194" s="738">
        <v>0</v>
      </c>
      <c r="DO194" s="739">
        <v>0</v>
      </c>
      <c r="DP194" s="740">
        <v>0</v>
      </c>
      <c r="DQ194" s="692"/>
      <c r="DR194" s="1086"/>
      <c r="DS194" s="692"/>
      <c r="DT194" s="1088"/>
    </row>
    <row r="195" spans="2:124" outlineLevel="1">
      <c r="B195" s="723">
        <v>182</v>
      </c>
      <c r="C195" s="741" t="s">
        <v>785</v>
      </c>
      <c r="D195" s="725">
        <v>2016</v>
      </c>
      <c r="F195" s="743">
        <v>0</v>
      </c>
      <c r="G195" s="727">
        <v>0</v>
      </c>
      <c r="H195" s="728">
        <v>0</v>
      </c>
      <c r="I195" s="727">
        <v>0</v>
      </c>
      <c r="J195" s="728">
        <v>0</v>
      </c>
      <c r="K195" s="727">
        <v>0</v>
      </c>
      <c r="L195" s="728">
        <v>0</v>
      </c>
      <c r="M195" s="727">
        <v>0</v>
      </c>
      <c r="N195" s="728">
        <v>0</v>
      </c>
      <c r="O195" s="727">
        <v>0</v>
      </c>
      <c r="P195" s="728">
        <v>0</v>
      </c>
      <c r="Q195" s="727">
        <v>0</v>
      </c>
      <c r="R195" s="728">
        <v>0</v>
      </c>
      <c r="S195" s="727">
        <v>0</v>
      </c>
      <c r="T195" s="728">
        <v>0</v>
      </c>
      <c r="U195" s="727">
        <v>0</v>
      </c>
      <c r="V195" s="728">
        <v>0</v>
      </c>
      <c r="W195" s="727">
        <v>0</v>
      </c>
      <c r="X195" s="728">
        <v>0</v>
      </c>
      <c r="Y195" s="727">
        <v>0</v>
      </c>
      <c r="Z195" s="728">
        <v>0</v>
      </c>
      <c r="AA195" s="727">
        <v>0</v>
      </c>
      <c r="AB195" s="728">
        <v>0</v>
      </c>
      <c r="AC195" s="727">
        <v>0</v>
      </c>
      <c r="AD195" s="728">
        <v>0</v>
      </c>
      <c r="AE195" s="729">
        <v>0</v>
      </c>
      <c r="AF195" s="692"/>
      <c r="AG195" s="1094"/>
      <c r="AH195" s="692"/>
      <c r="AI195" s="743">
        <v>0</v>
      </c>
      <c r="AJ195" s="727">
        <v>0</v>
      </c>
      <c r="AK195" s="728">
        <v>0</v>
      </c>
      <c r="AL195" s="727">
        <v>0</v>
      </c>
      <c r="AM195" s="728">
        <v>0</v>
      </c>
      <c r="AN195" s="727">
        <v>0</v>
      </c>
      <c r="AO195" s="728">
        <v>0</v>
      </c>
      <c r="AP195" s="727">
        <v>0</v>
      </c>
      <c r="AQ195" s="728">
        <v>0</v>
      </c>
      <c r="AR195" s="727">
        <v>0</v>
      </c>
      <c r="AS195" s="728">
        <v>0</v>
      </c>
      <c r="AT195" s="727">
        <v>0</v>
      </c>
      <c r="AU195" s="728">
        <v>0</v>
      </c>
      <c r="AV195" s="727">
        <v>0</v>
      </c>
      <c r="AW195" s="728">
        <v>0</v>
      </c>
      <c r="AX195" s="727">
        <v>0</v>
      </c>
      <c r="AY195" s="728">
        <v>0</v>
      </c>
      <c r="AZ195" s="727">
        <v>0</v>
      </c>
      <c r="BA195" s="728">
        <v>0</v>
      </c>
      <c r="BB195" s="727">
        <v>0</v>
      </c>
      <c r="BC195" s="728">
        <v>0</v>
      </c>
      <c r="BD195" s="727">
        <v>0</v>
      </c>
      <c r="BE195" s="728">
        <v>0</v>
      </c>
      <c r="BF195" s="727">
        <v>0</v>
      </c>
      <c r="BG195" s="728">
        <v>0</v>
      </c>
      <c r="BH195" s="729">
        <v>0</v>
      </c>
      <c r="BI195" s="692"/>
      <c r="BJ195" s="1096"/>
      <c r="BK195" s="692"/>
      <c r="BL195" s="1082"/>
      <c r="BM195" s="692"/>
      <c r="BN195" s="743">
        <v>0</v>
      </c>
      <c r="BO195" s="727">
        <v>0</v>
      </c>
      <c r="BP195" s="728">
        <v>0</v>
      </c>
      <c r="BQ195" s="727">
        <v>0</v>
      </c>
      <c r="BR195" s="728">
        <v>0</v>
      </c>
      <c r="BS195" s="727">
        <v>0</v>
      </c>
      <c r="BT195" s="728">
        <v>0</v>
      </c>
      <c r="BU195" s="727">
        <v>0</v>
      </c>
      <c r="BV195" s="728">
        <v>0</v>
      </c>
      <c r="BW195" s="727">
        <v>0</v>
      </c>
      <c r="BX195" s="728">
        <v>0</v>
      </c>
      <c r="BY195" s="727">
        <v>0</v>
      </c>
      <c r="BZ195" s="728">
        <v>0</v>
      </c>
      <c r="CA195" s="727">
        <v>0</v>
      </c>
      <c r="CB195" s="728">
        <v>0</v>
      </c>
      <c r="CC195" s="727">
        <v>0</v>
      </c>
      <c r="CD195" s="728">
        <v>0</v>
      </c>
      <c r="CE195" s="727">
        <v>0</v>
      </c>
      <c r="CF195" s="728">
        <v>0</v>
      </c>
      <c r="CG195" s="727">
        <v>0</v>
      </c>
      <c r="CH195" s="728">
        <v>0</v>
      </c>
      <c r="CI195" s="727">
        <v>0</v>
      </c>
      <c r="CJ195" s="728">
        <v>0</v>
      </c>
      <c r="CK195" s="727">
        <v>0</v>
      </c>
      <c r="CL195" s="728">
        <v>0</v>
      </c>
      <c r="CM195" s="729">
        <v>0</v>
      </c>
      <c r="CN195" s="692"/>
      <c r="CO195" s="1084"/>
      <c r="CP195" s="692"/>
      <c r="CQ195" s="743">
        <v>0</v>
      </c>
      <c r="CR195" s="727">
        <v>0</v>
      </c>
      <c r="CS195" s="728">
        <v>0</v>
      </c>
      <c r="CT195" s="727">
        <v>0</v>
      </c>
      <c r="CU195" s="728">
        <v>0</v>
      </c>
      <c r="CV195" s="727">
        <v>0</v>
      </c>
      <c r="CW195" s="728">
        <v>0</v>
      </c>
      <c r="CX195" s="727">
        <v>0</v>
      </c>
      <c r="CY195" s="728">
        <v>0</v>
      </c>
      <c r="CZ195" s="727">
        <v>0</v>
      </c>
      <c r="DA195" s="728">
        <v>0</v>
      </c>
      <c r="DB195" s="727">
        <v>0</v>
      </c>
      <c r="DC195" s="728">
        <v>0</v>
      </c>
      <c r="DD195" s="727">
        <v>0</v>
      </c>
      <c r="DE195" s="728">
        <v>0</v>
      </c>
      <c r="DF195" s="727">
        <v>0</v>
      </c>
      <c r="DG195" s="728">
        <v>0</v>
      </c>
      <c r="DH195" s="727">
        <v>0</v>
      </c>
      <c r="DI195" s="728">
        <v>0</v>
      </c>
      <c r="DJ195" s="727">
        <v>0</v>
      </c>
      <c r="DK195" s="728">
        <v>0</v>
      </c>
      <c r="DL195" s="727">
        <v>0</v>
      </c>
      <c r="DM195" s="728">
        <v>0</v>
      </c>
      <c r="DN195" s="727">
        <v>0</v>
      </c>
      <c r="DO195" s="728">
        <v>0</v>
      </c>
      <c r="DP195" s="729">
        <v>0</v>
      </c>
      <c r="DQ195" s="692"/>
      <c r="DR195" s="1086"/>
      <c r="DS195" s="692"/>
      <c r="DT195" s="1088"/>
    </row>
    <row r="196" spans="2:124" outlineLevel="1">
      <c r="B196" s="730">
        <v>183</v>
      </c>
      <c r="C196" s="742" t="s">
        <v>786</v>
      </c>
      <c r="D196" s="732">
        <v>2016</v>
      </c>
      <c r="F196" s="733">
        <v>0</v>
      </c>
      <c r="G196" s="738">
        <v>0</v>
      </c>
      <c r="H196" s="739">
        <v>0</v>
      </c>
      <c r="I196" s="738">
        <v>0</v>
      </c>
      <c r="J196" s="739">
        <v>0</v>
      </c>
      <c r="K196" s="738">
        <v>0</v>
      </c>
      <c r="L196" s="739">
        <v>0</v>
      </c>
      <c r="M196" s="738">
        <v>0</v>
      </c>
      <c r="N196" s="739">
        <v>0</v>
      </c>
      <c r="O196" s="738">
        <v>0</v>
      </c>
      <c r="P196" s="739">
        <v>0</v>
      </c>
      <c r="Q196" s="738">
        <v>0</v>
      </c>
      <c r="R196" s="739">
        <v>0</v>
      </c>
      <c r="S196" s="738">
        <v>0</v>
      </c>
      <c r="T196" s="739">
        <v>0</v>
      </c>
      <c r="U196" s="738">
        <v>0</v>
      </c>
      <c r="V196" s="739">
        <v>0</v>
      </c>
      <c r="W196" s="738">
        <v>0</v>
      </c>
      <c r="X196" s="739">
        <v>0</v>
      </c>
      <c r="Y196" s="738">
        <v>0</v>
      </c>
      <c r="Z196" s="739">
        <v>0</v>
      </c>
      <c r="AA196" s="738">
        <v>0</v>
      </c>
      <c r="AB196" s="739">
        <v>0</v>
      </c>
      <c r="AC196" s="738">
        <v>0</v>
      </c>
      <c r="AD196" s="739">
        <v>0</v>
      </c>
      <c r="AE196" s="740">
        <v>0</v>
      </c>
      <c r="AF196" s="692"/>
      <c r="AG196" s="1094"/>
      <c r="AH196" s="692"/>
      <c r="AI196" s="733">
        <v>0</v>
      </c>
      <c r="AJ196" s="738">
        <v>0</v>
      </c>
      <c r="AK196" s="739">
        <v>0</v>
      </c>
      <c r="AL196" s="738">
        <v>0</v>
      </c>
      <c r="AM196" s="739">
        <v>0</v>
      </c>
      <c r="AN196" s="738">
        <v>0</v>
      </c>
      <c r="AO196" s="739">
        <v>0</v>
      </c>
      <c r="AP196" s="738">
        <v>0</v>
      </c>
      <c r="AQ196" s="739">
        <v>0</v>
      </c>
      <c r="AR196" s="738">
        <v>0</v>
      </c>
      <c r="AS196" s="739">
        <v>0</v>
      </c>
      <c r="AT196" s="738">
        <v>0</v>
      </c>
      <c r="AU196" s="739">
        <v>0</v>
      </c>
      <c r="AV196" s="738">
        <v>0</v>
      </c>
      <c r="AW196" s="739">
        <v>0</v>
      </c>
      <c r="AX196" s="738">
        <v>0</v>
      </c>
      <c r="AY196" s="739">
        <v>0</v>
      </c>
      <c r="AZ196" s="738">
        <v>0</v>
      </c>
      <c r="BA196" s="739">
        <v>0</v>
      </c>
      <c r="BB196" s="738">
        <v>0</v>
      </c>
      <c r="BC196" s="739">
        <v>0</v>
      </c>
      <c r="BD196" s="738">
        <v>0</v>
      </c>
      <c r="BE196" s="739">
        <v>0</v>
      </c>
      <c r="BF196" s="738">
        <v>0</v>
      </c>
      <c r="BG196" s="739">
        <v>0</v>
      </c>
      <c r="BH196" s="740">
        <v>0</v>
      </c>
      <c r="BI196" s="692"/>
      <c r="BJ196" s="1096"/>
      <c r="BK196" s="692"/>
      <c r="BL196" s="1082"/>
      <c r="BM196" s="692"/>
      <c r="BN196" s="733">
        <v>0</v>
      </c>
      <c r="BO196" s="738">
        <v>0</v>
      </c>
      <c r="BP196" s="739">
        <v>0</v>
      </c>
      <c r="BQ196" s="738">
        <v>0</v>
      </c>
      <c r="BR196" s="739">
        <v>0</v>
      </c>
      <c r="BS196" s="738">
        <v>0</v>
      </c>
      <c r="BT196" s="739">
        <v>0</v>
      </c>
      <c r="BU196" s="738">
        <v>0</v>
      </c>
      <c r="BV196" s="739">
        <v>0</v>
      </c>
      <c r="BW196" s="738">
        <v>0</v>
      </c>
      <c r="BX196" s="739">
        <v>0</v>
      </c>
      <c r="BY196" s="738">
        <v>0</v>
      </c>
      <c r="BZ196" s="739">
        <v>0</v>
      </c>
      <c r="CA196" s="738">
        <v>0</v>
      </c>
      <c r="CB196" s="739">
        <v>0</v>
      </c>
      <c r="CC196" s="738">
        <v>0</v>
      </c>
      <c r="CD196" s="739">
        <v>0</v>
      </c>
      <c r="CE196" s="738">
        <v>0</v>
      </c>
      <c r="CF196" s="739">
        <v>0</v>
      </c>
      <c r="CG196" s="738">
        <v>0</v>
      </c>
      <c r="CH196" s="739">
        <v>0</v>
      </c>
      <c r="CI196" s="738">
        <v>0</v>
      </c>
      <c r="CJ196" s="739">
        <v>0</v>
      </c>
      <c r="CK196" s="738">
        <v>0</v>
      </c>
      <c r="CL196" s="739">
        <v>0</v>
      </c>
      <c r="CM196" s="740">
        <v>0</v>
      </c>
      <c r="CN196" s="692"/>
      <c r="CO196" s="1084"/>
      <c r="CP196" s="692"/>
      <c r="CQ196" s="733">
        <v>0</v>
      </c>
      <c r="CR196" s="738">
        <v>0</v>
      </c>
      <c r="CS196" s="739">
        <v>0</v>
      </c>
      <c r="CT196" s="738">
        <v>0</v>
      </c>
      <c r="CU196" s="739">
        <v>0</v>
      </c>
      <c r="CV196" s="738">
        <v>0</v>
      </c>
      <c r="CW196" s="739">
        <v>0</v>
      </c>
      <c r="CX196" s="738">
        <v>0</v>
      </c>
      <c r="CY196" s="739">
        <v>0</v>
      </c>
      <c r="CZ196" s="738">
        <v>0</v>
      </c>
      <c r="DA196" s="739">
        <v>0</v>
      </c>
      <c r="DB196" s="738">
        <v>0</v>
      </c>
      <c r="DC196" s="739">
        <v>0</v>
      </c>
      <c r="DD196" s="738">
        <v>0</v>
      </c>
      <c r="DE196" s="739">
        <v>0</v>
      </c>
      <c r="DF196" s="738">
        <v>0</v>
      </c>
      <c r="DG196" s="739">
        <v>0</v>
      </c>
      <c r="DH196" s="738">
        <v>0</v>
      </c>
      <c r="DI196" s="739">
        <v>0</v>
      </c>
      <c r="DJ196" s="738">
        <v>0</v>
      </c>
      <c r="DK196" s="739">
        <v>0</v>
      </c>
      <c r="DL196" s="738">
        <v>0</v>
      </c>
      <c r="DM196" s="739">
        <v>0</v>
      </c>
      <c r="DN196" s="738">
        <v>0</v>
      </c>
      <c r="DO196" s="739">
        <v>0</v>
      </c>
      <c r="DP196" s="740">
        <v>0</v>
      </c>
      <c r="DQ196" s="692"/>
      <c r="DR196" s="1086"/>
      <c r="DS196" s="692"/>
      <c r="DT196" s="1088"/>
    </row>
    <row r="197" spans="2:124" outlineLevel="1">
      <c r="B197" s="723">
        <v>184</v>
      </c>
      <c r="C197" s="741" t="s">
        <v>787</v>
      </c>
      <c r="D197" s="725">
        <v>2016</v>
      </c>
      <c r="F197" s="743">
        <v>0</v>
      </c>
      <c r="G197" s="727">
        <v>0</v>
      </c>
      <c r="H197" s="728">
        <v>0</v>
      </c>
      <c r="I197" s="727">
        <v>0</v>
      </c>
      <c r="J197" s="728">
        <v>0</v>
      </c>
      <c r="K197" s="727">
        <v>0</v>
      </c>
      <c r="L197" s="728">
        <v>0</v>
      </c>
      <c r="M197" s="727">
        <v>0</v>
      </c>
      <c r="N197" s="728">
        <v>0</v>
      </c>
      <c r="O197" s="727">
        <v>0</v>
      </c>
      <c r="P197" s="728">
        <v>0</v>
      </c>
      <c r="Q197" s="727">
        <v>0</v>
      </c>
      <c r="R197" s="728">
        <v>0</v>
      </c>
      <c r="S197" s="727">
        <v>0</v>
      </c>
      <c r="T197" s="728">
        <v>0</v>
      </c>
      <c r="U197" s="727">
        <v>0</v>
      </c>
      <c r="V197" s="728">
        <v>0</v>
      </c>
      <c r="W197" s="727">
        <v>0</v>
      </c>
      <c r="X197" s="728">
        <v>0</v>
      </c>
      <c r="Y197" s="727">
        <v>0</v>
      </c>
      <c r="Z197" s="728">
        <v>0</v>
      </c>
      <c r="AA197" s="727">
        <v>0</v>
      </c>
      <c r="AB197" s="728">
        <v>0</v>
      </c>
      <c r="AC197" s="727">
        <v>0</v>
      </c>
      <c r="AD197" s="728">
        <v>0</v>
      </c>
      <c r="AE197" s="729">
        <v>0</v>
      </c>
      <c r="AF197" s="692"/>
      <c r="AG197" s="1094"/>
      <c r="AH197" s="692"/>
      <c r="AI197" s="743">
        <v>0</v>
      </c>
      <c r="AJ197" s="727">
        <v>0</v>
      </c>
      <c r="AK197" s="728">
        <v>0</v>
      </c>
      <c r="AL197" s="727">
        <v>0</v>
      </c>
      <c r="AM197" s="728">
        <v>0</v>
      </c>
      <c r="AN197" s="727">
        <v>0</v>
      </c>
      <c r="AO197" s="728">
        <v>0</v>
      </c>
      <c r="AP197" s="727">
        <v>0</v>
      </c>
      <c r="AQ197" s="728">
        <v>0</v>
      </c>
      <c r="AR197" s="727">
        <v>0</v>
      </c>
      <c r="AS197" s="728">
        <v>0</v>
      </c>
      <c r="AT197" s="727">
        <v>0</v>
      </c>
      <c r="AU197" s="728">
        <v>0</v>
      </c>
      <c r="AV197" s="727">
        <v>0</v>
      </c>
      <c r="AW197" s="728">
        <v>0</v>
      </c>
      <c r="AX197" s="727">
        <v>0</v>
      </c>
      <c r="AY197" s="728">
        <v>0</v>
      </c>
      <c r="AZ197" s="727">
        <v>0</v>
      </c>
      <c r="BA197" s="728">
        <v>0</v>
      </c>
      <c r="BB197" s="727">
        <v>0</v>
      </c>
      <c r="BC197" s="728">
        <v>0</v>
      </c>
      <c r="BD197" s="727">
        <v>0</v>
      </c>
      <c r="BE197" s="728">
        <v>0</v>
      </c>
      <c r="BF197" s="727">
        <v>0</v>
      </c>
      <c r="BG197" s="728">
        <v>0</v>
      </c>
      <c r="BH197" s="729">
        <v>0</v>
      </c>
      <c r="BI197" s="692"/>
      <c r="BJ197" s="1096"/>
      <c r="BK197" s="692"/>
      <c r="BL197" s="1082"/>
      <c r="BM197" s="692"/>
      <c r="BN197" s="743">
        <v>0</v>
      </c>
      <c r="BO197" s="727">
        <v>0</v>
      </c>
      <c r="BP197" s="728">
        <v>0</v>
      </c>
      <c r="BQ197" s="727">
        <v>0</v>
      </c>
      <c r="BR197" s="728">
        <v>0</v>
      </c>
      <c r="BS197" s="727">
        <v>0</v>
      </c>
      <c r="BT197" s="728">
        <v>0</v>
      </c>
      <c r="BU197" s="727">
        <v>0</v>
      </c>
      <c r="BV197" s="728">
        <v>0</v>
      </c>
      <c r="BW197" s="727">
        <v>0</v>
      </c>
      <c r="BX197" s="728">
        <v>0</v>
      </c>
      <c r="BY197" s="727">
        <v>0</v>
      </c>
      <c r="BZ197" s="728">
        <v>0</v>
      </c>
      <c r="CA197" s="727">
        <v>0</v>
      </c>
      <c r="CB197" s="728">
        <v>0</v>
      </c>
      <c r="CC197" s="727">
        <v>0</v>
      </c>
      <c r="CD197" s="728">
        <v>0</v>
      </c>
      <c r="CE197" s="727">
        <v>0</v>
      </c>
      <c r="CF197" s="728">
        <v>0</v>
      </c>
      <c r="CG197" s="727">
        <v>0</v>
      </c>
      <c r="CH197" s="728">
        <v>0</v>
      </c>
      <c r="CI197" s="727">
        <v>0</v>
      </c>
      <c r="CJ197" s="728">
        <v>0</v>
      </c>
      <c r="CK197" s="727">
        <v>0</v>
      </c>
      <c r="CL197" s="728">
        <v>0</v>
      </c>
      <c r="CM197" s="729">
        <v>0</v>
      </c>
      <c r="CN197" s="692"/>
      <c r="CO197" s="1084"/>
      <c r="CP197" s="692"/>
      <c r="CQ197" s="743">
        <v>0</v>
      </c>
      <c r="CR197" s="727">
        <v>0</v>
      </c>
      <c r="CS197" s="728">
        <v>0</v>
      </c>
      <c r="CT197" s="727">
        <v>0</v>
      </c>
      <c r="CU197" s="728">
        <v>0</v>
      </c>
      <c r="CV197" s="727">
        <v>0</v>
      </c>
      <c r="CW197" s="728">
        <v>0</v>
      </c>
      <c r="CX197" s="727">
        <v>0</v>
      </c>
      <c r="CY197" s="728">
        <v>0</v>
      </c>
      <c r="CZ197" s="727">
        <v>0</v>
      </c>
      <c r="DA197" s="728">
        <v>0</v>
      </c>
      <c r="DB197" s="727">
        <v>0</v>
      </c>
      <c r="DC197" s="728">
        <v>0</v>
      </c>
      <c r="DD197" s="727">
        <v>0</v>
      </c>
      <c r="DE197" s="728">
        <v>0</v>
      </c>
      <c r="DF197" s="727">
        <v>0</v>
      </c>
      <c r="DG197" s="728">
        <v>0</v>
      </c>
      <c r="DH197" s="727">
        <v>0</v>
      </c>
      <c r="DI197" s="728">
        <v>0</v>
      </c>
      <c r="DJ197" s="727">
        <v>0</v>
      </c>
      <c r="DK197" s="728">
        <v>0</v>
      </c>
      <c r="DL197" s="727">
        <v>0</v>
      </c>
      <c r="DM197" s="728">
        <v>0</v>
      </c>
      <c r="DN197" s="727">
        <v>0</v>
      </c>
      <c r="DO197" s="728">
        <v>0</v>
      </c>
      <c r="DP197" s="729">
        <v>0</v>
      </c>
      <c r="DQ197" s="692"/>
      <c r="DR197" s="1086"/>
      <c r="DS197" s="692"/>
      <c r="DT197" s="1088"/>
    </row>
    <row r="198" spans="2:124" outlineLevel="1">
      <c r="B198" s="730">
        <v>185</v>
      </c>
      <c r="C198" s="742" t="s">
        <v>788</v>
      </c>
      <c r="D198" s="732">
        <v>2016</v>
      </c>
      <c r="F198" s="733">
        <v>0</v>
      </c>
      <c r="G198" s="738">
        <v>0</v>
      </c>
      <c r="H198" s="739">
        <v>0</v>
      </c>
      <c r="I198" s="738">
        <v>0</v>
      </c>
      <c r="J198" s="739">
        <v>0</v>
      </c>
      <c r="K198" s="738">
        <v>0</v>
      </c>
      <c r="L198" s="739">
        <v>0</v>
      </c>
      <c r="M198" s="738">
        <v>0</v>
      </c>
      <c r="N198" s="739">
        <v>0</v>
      </c>
      <c r="O198" s="738">
        <v>0</v>
      </c>
      <c r="P198" s="739">
        <v>0</v>
      </c>
      <c r="Q198" s="738">
        <v>0</v>
      </c>
      <c r="R198" s="739">
        <v>0</v>
      </c>
      <c r="S198" s="738">
        <v>0</v>
      </c>
      <c r="T198" s="739">
        <v>0</v>
      </c>
      <c r="U198" s="738">
        <v>0</v>
      </c>
      <c r="V198" s="739">
        <v>0</v>
      </c>
      <c r="W198" s="738">
        <v>0</v>
      </c>
      <c r="X198" s="739">
        <v>0</v>
      </c>
      <c r="Y198" s="738">
        <v>0</v>
      </c>
      <c r="Z198" s="739">
        <v>0</v>
      </c>
      <c r="AA198" s="738">
        <v>0</v>
      </c>
      <c r="AB198" s="739">
        <v>0</v>
      </c>
      <c r="AC198" s="738">
        <v>0</v>
      </c>
      <c r="AD198" s="739">
        <v>0</v>
      </c>
      <c r="AE198" s="740">
        <v>0</v>
      </c>
      <c r="AF198" s="692"/>
      <c r="AG198" s="1094"/>
      <c r="AH198" s="692"/>
      <c r="AI198" s="733">
        <v>0</v>
      </c>
      <c r="AJ198" s="738">
        <v>0</v>
      </c>
      <c r="AK198" s="739">
        <v>0</v>
      </c>
      <c r="AL198" s="738">
        <v>0</v>
      </c>
      <c r="AM198" s="739">
        <v>0</v>
      </c>
      <c r="AN198" s="738">
        <v>0</v>
      </c>
      <c r="AO198" s="739">
        <v>0</v>
      </c>
      <c r="AP198" s="738">
        <v>0</v>
      </c>
      <c r="AQ198" s="739">
        <v>0</v>
      </c>
      <c r="AR198" s="738">
        <v>0</v>
      </c>
      <c r="AS198" s="739">
        <v>0</v>
      </c>
      <c r="AT198" s="738">
        <v>0</v>
      </c>
      <c r="AU198" s="739">
        <v>0</v>
      </c>
      <c r="AV198" s="738">
        <v>0</v>
      </c>
      <c r="AW198" s="739">
        <v>0</v>
      </c>
      <c r="AX198" s="738">
        <v>0</v>
      </c>
      <c r="AY198" s="739">
        <v>0</v>
      </c>
      <c r="AZ198" s="738">
        <v>0</v>
      </c>
      <c r="BA198" s="739">
        <v>0</v>
      </c>
      <c r="BB198" s="738">
        <v>0</v>
      </c>
      <c r="BC198" s="739">
        <v>0</v>
      </c>
      <c r="BD198" s="738">
        <v>0</v>
      </c>
      <c r="BE198" s="739">
        <v>0</v>
      </c>
      <c r="BF198" s="738">
        <v>0</v>
      </c>
      <c r="BG198" s="739">
        <v>0</v>
      </c>
      <c r="BH198" s="740">
        <v>0</v>
      </c>
      <c r="BI198" s="692"/>
      <c r="BJ198" s="1096"/>
      <c r="BK198" s="692"/>
      <c r="BL198" s="1082"/>
      <c r="BM198" s="692"/>
      <c r="BN198" s="733">
        <v>0</v>
      </c>
      <c r="BO198" s="738">
        <v>0</v>
      </c>
      <c r="BP198" s="739">
        <v>0</v>
      </c>
      <c r="BQ198" s="738">
        <v>0</v>
      </c>
      <c r="BR198" s="739">
        <v>0</v>
      </c>
      <c r="BS198" s="738">
        <v>0</v>
      </c>
      <c r="BT198" s="739">
        <v>0</v>
      </c>
      <c r="BU198" s="738">
        <v>0</v>
      </c>
      <c r="BV198" s="739">
        <v>0</v>
      </c>
      <c r="BW198" s="738">
        <v>0</v>
      </c>
      <c r="BX198" s="739">
        <v>0</v>
      </c>
      <c r="BY198" s="738">
        <v>0</v>
      </c>
      <c r="BZ198" s="739">
        <v>0</v>
      </c>
      <c r="CA198" s="738">
        <v>0</v>
      </c>
      <c r="CB198" s="739">
        <v>0</v>
      </c>
      <c r="CC198" s="738">
        <v>0</v>
      </c>
      <c r="CD198" s="739">
        <v>0</v>
      </c>
      <c r="CE198" s="738">
        <v>0</v>
      </c>
      <c r="CF198" s="739">
        <v>0</v>
      </c>
      <c r="CG198" s="738">
        <v>0</v>
      </c>
      <c r="CH198" s="739">
        <v>0</v>
      </c>
      <c r="CI198" s="738">
        <v>0</v>
      </c>
      <c r="CJ198" s="739">
        <v>0</v>
      </c>
      <c r="CK198" s="738">
        <v>0</v>
      </c>
      <c r="CL198" s="739">
        <v>0</v>
      </c>
      <c r="CM198" s="740">
        <v>0</v>
      </c>
      <c r="CN198" s="692"/>
      <c r="CO198" s="1084"/>
      <c r="CP198" s="692"/>
      <c r="CQ198" s="733">
        <v>0</v>
      </c>
      <c r="CR198" s="738">
        <v>0</v>
      </c>
      <c r="CS198" s="739">
        <v>0</v>
      </c>
      <c r="CT198" s="738">
        <v>0</v>
      </c>
      <c r="CU198" s="739">
        <v>0</v>
      </c>
      <c r="CV198" s="738">
        <v>0</v>
      </c>
      <c r="CW198" s="739">
        <v>0</v>
      </c>
      <c r="CX198" s="738">
        <v>0</v>
      </c>
      <c r="CY198" s="739">
        <v>0</v>
      </c>
      <c r="CZ198" s="738">
        <v>0</v>
      </c>
      <c r="DA198" s="739">
        <v>0</v>
      </c>
      <c r="DB198" s="738">
        <v>0</v>
      </c>
      <c r="DC198" s="739">
        <v>0</v>
      </c>
      <c r="DD198" s="738">
        <v>0</v>
      </c>
      <c r="DE198" s="739">
        <v>0</v>
      </c>
      <c r="DF198" s="738">
        <v>0</v>
      </c>
      <c r="DG198" s="739">
        <v>0</v>
      </c>
      <c r="DH198" s="738">
        <v>0</v>
      </c>
      <c r="DI198" s="739">
        <v>0</v>
      </c>
      <c r="DJ198" s="738">
        <v>0</v>
      </c>
      <c r="DK198" s="739">
        <v>0</v>
      </c>
      <c r="DL198" s="738">
        <v>0</v>
      </c>
      <c r="DM198" s="739">
        <v>0</v>
      </c>
      <c r="DN198" s="738">
        <v>0</v>
      </c>
      <c r="DO198" s="739">
        <v>0</v>
      </c>
      <c r="DP198" s="740">
        <v>0</v>
      </c>
      <c r="DQ198" s="692"/>
      <c r="DR198" s="1086"/>
      <c r="DS198" s="692"/>
      <c r="DT198" s="1088"/>
    </row>
    <row r="199" spans="2:124" outlineLevel="1">
      <c r="B199" s="723">
        <v>186</v>
      </c>
      <c r="C199" s="741" t="s">
        <v>789</v>
      </c>
      <c r="D199" s="725">
        <v>2016</v>
      </c>
      <c r="F199" s="743">
        <v>0</v>
      </c>
      <c r="G199" s="727">
        <v>0</v>
      </c>
      <c r="H199" s="728">
        <v>0</v>
      </c>
      <c r="I199" s="727">
        <v>0</v>
      </c>
      <c r="J199" s="728">
        <v>0</v>
      </c>
      <c r="K199" s="727">
        <v>0</v>
      </c>
      <c r="L199" s="728">
        <v>0</v>
      </c>
      <c r="M199" s="727">
        <v>0</v>
      </c>
      <c r="N199" s="728">
        <v>0</v>
      </c>
      <c r="O199" s="727">
        <v>0</v>
      </c>
      <c r="P199" s="728">
        <v>0</v>
      </c>
      <c r="Q199" s="727">
        <v>0</v>
      </c>
      <c r="R199" s="728">
        <v>0</v>
      </c>
      <c r="S199" s="727">
        <v>0</v>
      </c>
      <c r="T199" s="728">
        <v>0</v>
      </c>
      <c r="U199" s="727">
        <v>0</v>
      </c>
      <c r="V199" s="728">
        <v>0</v>
      </c>
      <c r="W199" s="727">
        <v>0</v>
      </c>
      <c r="X199" s="728">
        <v>0</v>
      </c>
      <c r="Y199" s="727">
        <v>0</v>
      </c>
      <c r="Z199" s="728">
        <v>0</v>
      </c>
      <c r="AA199" s="727">
        <v>0</v>
      </c>
      <c r="AB199" s="728">
        <v>0</v>
      </c>
      <c r="AC199" s="727">
        <v>0</v>
      </c>
      <c r="AD199" s="728">
        <v>0</v>
      </c>
      <c r="AE199" s="729">
        <v>0</v>
      </c>
      <c r="AF199" s="692"/>
      <c r="AG199" s="1094"/>
      <c r="AH199" s="692"/>
      <c r="AI199" s="743">
        <v>0</v>
      </c>
      <c r="AJ199" s="727">
        <v>0</v>
      </c>
      <c r="AK199" s="728">
        <v>0</v>
      </c>
      <c r="AL199" s="727">
        <v>0</v>
      </c>
      <c r="AM199" s="728">
        <v>0</v>
      </c>
      <c r="AN199" s="727">
        <v>0</v>
      </c>
      <c r="AO199" s="728">
        <v>0</v>
      </c>
      <c r="AP199" s="727">
        <v>0</v>
      </c>
      <c r="AQ199" s="728">
        <v>0</v>
      </c>
      <c r="AR199" s="727">
        <v>0</v>
      </c>
      <c r="AS199" s="728">
        <v>0</v>
      </c>
      <c r="AT199" s="727">
        <v>0</v>
      </c>
      <c r="AU199" s="728">
        <v>0</v>
      </c>
      <c r="AV199" s="727">
        <v>0</v>
      </c>
      <c r="AW199" s="728">
        <v>0</v>
      </c>
      <c r="AX199" s="727">
        <v>0</v>
      </c>
      <c r="AY199" s="728">
        <v>0</v>
      </c>
      <c r="AZ199" s="727">
        <v>0</v>
      </c>
      <c r="BA199" s="728">
        <v>0</v>
      </c>
      <c r="BB199" s="727">
        <v>0</v>
      </c>
      <c r="BC199" s="728">
        <v>0</v>
      </c>
      <c r="BD199" s="727">
        <v>0</v>
      </c>
      <c r="BE199" s="728">
        <v>0</v>
      </c>
      <c r="BF199" s="727">
        <v>0</v>
      </c>
      <c r="BG199" s="728">
        <v>0</v>
      </c>
      <c r="BH199" s="729">
        <v>0</v>
      </c>
      <c r="BI199" s="692"/>
      <c r="BJ199" s="1096"/>
      <c r="BK199" s="692"/>
      <c r="BL199" s="1082"/>
      <c r="BM199" s="692"/>
      <c r="BN199" s="743">
        <v>0</v>
      </c>
      <c r="BO199" s="727">
        <v>0</v>
      </c>
      <c r="BP199" s="728">
        <v>0</v>
      </c>
      <c r="BQ199" s="727">
        <v>0</v>
      </c>
      <c r="BR199" s="728">
        <v>0</v>
      </c>
      <c r="BS199" s="727">
        <v>0</v>
      </c>
      <c r="BT199" s="728">
        <v>0</v>
      </c>
      <c r="BU199" s="727">
        <v>0</v>
      </c>
      <c r="BV199" s="728">
        <v>0</v>
      </c>
      <c r="BW199" s="727">
        <v>0</v>
      </c>
      <c r="BX199" s="728">
        <v>0</v>
      </c>
      <c r="BY199" s="727">
        <v>0</v>
      </c>
      <c r="BZ199" s="728">
        <v>0</v>
      </c>
      <c r="CA199" s="727">
        <v>0</v>
      </c>
      <c r="CB199" s="728">
        <v>0</v>
      </c>
      <c r="CC199" s="727">
        <v>0</v>
      </c>
      <c r="CD199" s="728">
        <v>0</v>
      </c>
      <c r="CE199" s="727">
        <v>0</v>
      </c>
      <c r="CF199" s="728">
        <v>0</v>
      </c>
      <c r="CG199" s="727">
        <v>0</v>
      </c>
      <c r="CH199" s="728">
        <v>0</v>
      </c>
      <c r="CI199" s="727">
        <v>0</v>
      </c>
      <c r="CJ199" s="728">
        <v>0</v>
      </c>
      <c r="CK199" s="727">
        <v>0</v>
      </c>
      <c r="CL199" s="728">
        <v>0</v>
      </c>
      <c r="CM199" s="729">
        <v>0</v>
      </c>
      <c r="CN199" s="692"/>
      <c r="CO199" s="1084"/>
      <c r="CP199" s="692"/>
      <c r="CQ199" s="743">
        <v>0</v>
      </c>
      <c r="CR199" s="727">
        <v>0</v>
      </c>
      <c r="CS199" s="728">
        <v>0</v>
      </c>
      <c r="CT199" s="727">
        <v>0</v>
      </c>
      <c r="CU199" s="728">
        <v>0</v>
      </c>
      <c r="CV199" s="727">
        <v>0</v>
      </c>
      <c r="CW199" s="728">
        <v>0</v>
      </c>
      <c r="CX199" s="727">
        <v>0</v>
      </c>
      <c r="CY199" s="728">
        <v>0</v>
      </c>
      <c r="CZ199" s="727">
        <v>0</v>
      </c>
      <c r="DA199" s="728">
        <v>0</v>
      </c>
      <c r="DB199" s="727">
        <v>0</v>
      </c>
      <c r="DC199" s="728">
        <v>0</v>
      </c>
      <c r="DD199" s="727">
        <v>0</v>
      </c>
      <c r="DE199" s="728">
        <v>0</v>
      </c>
      <c r="DF199" s="727">
        <v>0</v>
      </c>
      <c r="DG199" s="728">
        <v>0</v>
      </c>
      <c r="DH199" s="727">
        <v>0</v>
      </c>
      <c r="DI199" s="728">
        <v>0</v>
      </c>
      <c r="DJ199" s="727">
        <v>0</v>
      </c>
      <c r="DK199" s="728">
        <v>0</v>
      </c>
      <c r="DL199" s="727">
        <v>0</v>
      </c>
      <c r="DM199" s="728">
        <v>0</v>
      </c>
      <c r="DN199" s="727">
        <v>0</v>
      </c>
      <c r="DO199" s="728">
        <v>0</v>
      </c>
      <c r="DP199" s="729">
        <v>0</v>
      </c>
      <c r="DQ199" s="692"/>
      <c r="DR199" s="1086"/>
      <c r="DS199" s="692"/>
      <c r="DT199" s="1088"/>
    </row>
    <row r="200" spans="2:124" outlineLevel="1">
      <c r="B200" s="730">
        <v>187</v>
      </c>
      <c r="C200" s="742" t="s">
        <v>790</v>
      </c>
      <c r="D200" s="732">
        <v>2016</v>
      </c>
      <c r="F200" s="733">
        <v>0</v>
      </c>
      <c r="G200" s="738">
        <v>0</v>
      </c>
      <c r="H200" s="739">
        <v>0</v>
      </c>
      <c r="I200" s="738">
        <v>0</v>
      </c>
      <c r="J200" s="739">
        <v>0</v>
      </c>
      <c r="K200" s="738">
        <v>0</v>
      </c>
      <c r="L200" s="739">
        <v>0</v>
      </c>
      <c r="M200" s="738">
        <v>0</v>
      </c>
      <c r="N200" s="739">
        <v>0</v>
      </c>
      <c r="O200" s="738">
        <v>0</v>
      </c>
      <c r="P200" s="739">
        <v>0</v>
      </c>
      <c r="Q200" s="738">
        <v>0</v>
      </c>
      <c r="R200" s="739">
        <v>0</v>
      </c>
      <c r="S200" s="738">
        <v>0</v>
      </c>
      <c r="T200" s="739">
        <v>0</v>
      </c>
      <c r="U200" s="738">
        <v>0</v>
      </c>
      <c r="V200" s="739">
        <v>0</v>
      </c>
      <c r="W200" s="738">
        <v>0</v>
      </c>
      <c r="X200" s="739">
        <v>0</v>
      </c>
      <c r="Y200" s="738">
        <v>0</v>
      </c>
      <c r="Z200" s="739">
        <v>0</v>
      </c>
      <c r="AA200" s="738">
        <v>0</v>
      </c>
      <c r="AB200" s="739">
        <v>0</v>
      </c>
      <c r="AC200" s="738">
        <v>0</v>
      </c>
      <c r="AD200" s="739">
        <v>0</v>
      </c>
      <c r="AE200" s="740">
        <v>0</v>
      </c>
      <c r="AF200" s="692"/>
      <c r="AG200" s="1094"/>
      <c r="AH200" s="692"/>
      <c r="AI200" s="733">
        <v>0</v>
      </c>
      <c r="AJ200" s="738">
        <v>0</v>
      </c>
      <c r="AK200" s="739">
        <v>0</v>
      </c>
      <c r="AL200" s="738">
        <v>0</v>
      </c>
      <c r="AM200" s="739">
        <v>0</v>
      </c>
      <c r="AN200" s="738">
        <v>0</v>
      </c>
      <c r="AO200" s="739">
        <v>0</v>
      </c>
      <c r="AP200" s="738">
        <v>0</v>
      </c>
      <c r="AQ200" s="739">
        <v>0</v>
      </c>
      <c r="AR200" s="738">
        <v>0</v>
      </c>
      <c r="AS200" s="739">
        <v>0</v>
      </c>
      <c r="AT200" s="738">
        <v>0</v>
      </c>
      <c r="AU200" s="739">
        <v>0</v>
      </c>
      <c r="AV200" s="738">
        <v>0</v>
      </c>
      <c r="AW200" s="739">
        <v>0</v>
      </c>
      <c r="AX200" s="738">
        <v>0</v>
      </c>
      <c r="AY200" s="739">
        <v>0</v>
      </c>
      <c r="AZ200" s="738">
        <v>0</v>
      </c>
      <c r="BA200" s="739">
        <v>0</v>
      </c>
      <c r="BB200" s="738">
        <v>0</v>
      </c>
      <c r="BC200" s="739">
        <v>0</v>
      </c>
      <c r="BD200" s="738">
        <v>0</v>
      </c>
      <c r="BE200" s="739">
        <v>0</v>
      </c>
      <c r="BF200" s="738">
        <v>0</v>
      </c>
      <c r="BG200" s="739">
        <v>0</v>
      </c>
      <c r="BH200" s="740">
        <v>0</v>
      </c>
      <c r="BI200" s="692"/>
      <c r="BJ200" s="1096"/>
      <c r="BK200" s="692"/>
      <c r="BL200" s="1082"/>
      <c r="BM200" s="692"/>
      <c r="BN200" s="733">
        <v>0</v>
      </c>
      <c r="BO200" s="738">
        <v>0</v>
      </c>
      <c r="BP200" s="739">
        <v>0</v>
      </c>
      <c r="BQ200" s="738">
        <v>0</v>
      </c>
      <c r="BR200" s="739">
        <v>0</v>
      </c>
      <c r="BS200" s="738">
        <v>0</v>
      </c>
      <c r="BT200" s="739">
        <v>0</v>
      </c>
      <c r="BU200" s="738">
        <v>0</v>
      </c>
      <c r="BV200" s="739">
        <v>0</v>
      </c>
      <c r="BW200" s="738">
        <v>0</v>
      </c>
      <c r="BX200" s="739">
        <v>0</v>
      </c>
      <c r="BY200" s="738">
        <v>0</v>
      </c>
      <c r="BZ200" s="739">
        <v>0</v>
      </c>
      <c r="CA200" s="738">
        <v>0</v>
      </c>
      <c r="CB200" s="739">
        <v>0</v>
      </c>
      <c r="CC200" s="738">
        <v>0</v>
      </c>
      <c r="CD200" s="739">
        <v>0</v>
      </c>
      <c r="CE200" s="738">
        <v>0</v>
      </c>
      <c r="CF200" s="739">
        <v>0</v>
      </c>
      <c r="CG200" s="738">
        <v>0</v>
      </c>
      <c r="CH200" s="739">
        <v>0</v>
      </c>
      <c r="CI200" s="738">
        <v>0</v>
      </c>
      <c r="CJ200" s="739">
        <v>0</v>
      </c>
      <c r="CK200" s="738">
        <v>0</v>
      </c>
      <c r="CL200" s="739">
        <v>0</v>
      </c>
      <c r="CM200" s="740">
        <v>0</v>
      </c>
      <c r="CN200" s="692"/>
      <c r="CO200" s="1084"/>
      <c r="CP200" s="692"/>
      <c r="CQ200" s="733">
        <v>0</v>
      </c>
      <c r="CR200" s="738">
        <v>0</v>
      </c>
      <c r="CS200" s="739">
        <v>0</v>
      </c>
      <c r="CT200" s="738">
        <v>0</v>
      </c>
      <c r="CU200" s="739">
        <v>0</v>
      </c>
      <c r="CV200" s="738">
        <v>0</v>
      </c>
      <c r="CW200" s="739">
        <v>0</v>
      </c>
      <c r="CX200" s="738">
        <v>0</v>
      </c>
      <c r="CY200" s="739">
        <v>0</v>
      </c>
      <c r="CZ200" s="738">
        <v>0</v>
      </c>
      <c r="DA200" s="739">
        <v>0</v>
      </c>
      <c r="DB200" s="738">
        <v>0</v>
      </c>
      <c r="DC200" s="739">
        <v>0</v>
      </c>
      <c r="DD200" s="738">
        <v>0</v>
      </c>
      <c r="DE200" s="739">
        <v>0</v>
      </c>
      <c r="DF200" s="738">
        <v>0</v>
      </c>
      <c r="DG200" s="739">
        <v>0</v>
      </c>
      <c r="DH200" s="738">
        <v>0</v>
      </c>
      <c r="DI200" s="739">
        <v>0</v>
      </c>
      <c r="DJ200" s="738">
        <v>0</v>
      </c>
      <c r="DK200" s="739">
        <v>0</v>
      </c>
      <c r="DL200" s="738">
        <v>0</v>
      </c>
      <c r="DM200" s="739">
        <v>0</v>
      </c>
      <c r="DN200" s="738">
        <v>0</v>
      </c>
      <c r="DO200" s="739">
        <v>0</v>
      </c>
      <c r="DP200" s="740">
        <v>0</v>
      </c>
      <c r="DQ200" s="692"/>
      <c r="DR200" s="1086"/>
      <c r="DS200" s="692"/>
      <c r="DT200" s="1088"/>
    </row>
    <row r="201" spans="2:124" outlineLevel="1">
      <c r="B201" s="723">
        <v>188</v>
      </c>
      <c r="C201" s="741" t="s">
        <v>791</v>
      </c>
      <c r="D201" s="725">
        <v>2016</v>
      </c>
      <c r="F201" s="743">
        <v>0</v>
      </c>
      <c r="G201" s="727">
        <v>0</v>
      </c>
      <c r="H201" s="728">
        <v>0</v>
      </c>
      <c r="I201" s="727">
        <v>0</v>
      </c>
      <c r="J201" s="728">
        <v>0</v>
      </c>
      <c r="K201" s="727">
        <v>0</v>
      </c>
      <c r="L201" s="728">
        <v>0</v>
      </c>
      <c r="M201" s="727">
        <v>0</v>
      </c>
      <c r="N201" s="728">
        <v>0</v>
      </c>
      <c r="O201" s="727">
        <v>0</v>
      </c>
      <c r="P201" s="728">
        <v>0</v>
      </c>
      <c r="Q201" s="727">
        <v>0</v>
      </c>
      <c r="R201" s="728">
        <v>0</v>
      </c>
      <c r="S201" s="727">
        <v>0</v>
      </c>
      <c r="T201" s="728">
        <v>0</v>
      </c>
      <c r="U201" s="727">
        <v>0</v>
      </c>
      <c r="V201" s="728">
        <v>0</v>
      </c>
      <c r="W201" s="727">
        <v>0</v>
      </c>
      <c r="X201" s="728">
        <v>0</v>
      </c>
      <c r="Y201" s="727">
        <v>0</v>
      </c>
      <c r="Z201" s="728">
        <v>0</v>
      </c>
      <c r="AA201" s="727">
        <v>0</v>
      </c>
      <c r="AB201" s="728">
        <v>0</v>
      </c>
      <c r="AC201" s="727">
        <v>0</v>
      </c>
      <c r="AD201" s="728">
        <v>0</v>
      </c>
      <c r="AE201" s="729">
        <v>0</v>
      </c>
      <c r="AF201" s="692"/>
      <c r="AG201" s="1094"/>
      <c r="AH201" s="692"/>
      <c r="AI201" s="743">
        <v>0</v>
      </c>
      <c r="AJ201" s="727">
        <v>0</v>
      </c>
      <c r="AK201" s="728">
        <v>0</v>
      </c>
      <c r="AL201" s="727">
        <v>0</v>
      </c>
      <c r="AM201" s="728">
        <v>0</v>
      </c>
      <c r="AN201" s="727">
        <v>0</v>
      </c>
      <c r="AO201" s="728">
        <v>0</v>
      </c>
      <c r="AP201" s="727">
        <v>0</v>
      </c>
      <c r="AQ201" s="728">
        <v>0</v>
      </c>
      <c r="AR201" s="727">
        <v>0</v>
      </c>
      <c r="AS201" s="728">
        <v>0</v>
      </c>
      <c r="AT201" s="727">
        <v>0</v>
      </c>
      <c r="AU201" s="728">
        <v>0</v>
      </c>
      <c r="AV201" s="727">
        <v>0</v>
      </c>
      <c r="AW201" s="728">
        <v>0</v>
      </c>
      <c r="AX201" s="727">
        <v>0</v>
      </c>
      <c r="AY201" s="728">
        <v>0</v>
      </c>
      <c r="AZ201" s="727">
        <v>0</v>
      </c>
      <c r="BA201" s="728">
        <v>0</v>
      </c>
      <c r="BB201" s="727">
        <v>0</v>
      </c>
      <c r="BC201" s="728">
        <v>0</v>
      </c>
      <c r="BD201" s="727">
        <v>0</v>
      </c>
      <c r="BE201" s="728">
        <v>0</v>
      </c>
      <c r="BF201" s="727">
        <v>0</v>
      </c>
      <c r="BG201" s="728">
        <v>0</v>
      </c>
      <c r="BH201" s="729">
        <v>0</v>
      </c>
      <c r="BI201" s="692"/>
      <c r="BJ201" s="1096"/>
      <c r="BK201" s="692"/>
      <c r="BL201" s="1082"/>
      <c r="BM201" s="692"/>
      <c r="BN201" s="743">
        <v>0</v>
      </c>
      <c r="BO201" s="727">
        <v>0</v>
      </c>
      <c r="BP201" s="728">
        <v>0</v>
      </c>
      <c r="BQ201" s="727">
        <v>0</v>
      </c>
      <c r="BR201" s="728">
        <v>0</v>
      </c>
      <c r="BS201" s="727">
        <v>0</v>
      </c>
      <c r="BT201" s="728">
        <v>0</v>
      </c>
      <c r="BU201" s="727">
        <v>0</v>
      </c>
      <c r="BV201" s="728">
        <v>0</v>
      </c>
      <c r="BW201" s="727">
        <v>0</v>
      </c>
      <c r="BX201" s="728">
        <v>0</v>
      </c>
      <c r="BY201" s="727">
        <v>0</v>
      </c>
      <c r="BZ201" s="728">
        <v>0</v>
      </c>
      <c r="CA201" s="727">
        <v>0</v>
      </c>
      <c r="CB201" s="728">
        <v>0</v>
      </c>
      <c r="CC201" s="727">
        <v>0</v>
      </c>
      <c r="CD201" s="728">
        <v>0</v>
      </c>
      <c r="CE201" s="727">
        <v>0</v>
      </c>
      <c r="CF201" s="728">
        <v>0</v>
      </c>
      <c r="CG201" s="727">
        <v>0</v>
      </c>
      <c r="CH201" s="728">
        <v>0</v>
      </c>
      <c r="CI201" s="727">
        <v>0</v>
      </c>
      <c r="CJ201" s="728">
        <v>0</v>
      </c>
      <c r="CK201" s="727">
        <v>0</v>
      </c>
      <c r="CL201" s="728">
        <v>0</v>
      </c>
      <c r="CM201" s="729">
        <v>0</v>
      </c>
      <c r="CN201" s="692"/>
      <c r="CO201" s="1084"/>
      <c r="CP201" s="692"/>
      <c r="CQ201" s="743">
        <v>0</v>
      </c>
      <c r="CR201" s="727">
        <v>0</v>
      </c>
      <c r="CS201" s="728">
        <v>0</v>
      </c>
      <c r="CT201" s="727">
        <v>0</v>
      </c>
      <c r="CU201" s="728">
        <v>0</v>
      </c>
      <c r="CV201" s="727">
        <v>0</v>
      </c>
      <c r="CW201" s="728">
        <v>0</v>
      </c>
      <c r="CX201" s="727">
        <v>0</v>
      </c>
      <c r="CY201" s="728">
        <v>0</v>
      </c>
      <c r="CZ201" s="727">
        <v>0</v>
      </c>
      <c r="DA201" s="728">
        <v>0</v>
      </c>
      <c r="DB201" s="727">
        <v>0</v>
      </c>
      <c r="DC201" s="728">
        <v>0</v>
      </c>
      <c r="DD201" s="727">
        <v>0</v>
      </c>
      <c r="DE201" s="728">
        <v>0</v>
      </c>
      <c r="DF201" s="727">
        <v>0</v>
      </c>
      <c r="DG201" s="728">
        <v>0</v>
      </c>
      <c r="DH201" s="727">
        <v>0</v>
      </c>
      <c r="DI201" s="728">
        <v>0</v>
      </c>
      <c r="DJ201" s="727">
        <v>0</v>
      </c>
      <c r="DK201" s="728">
        <v>0</v>
      </c>
      <c r="DL201" s="727">
        <v>0</v>
      </c>
      <c r="DM201" s="728">
        <v>0</v>
      </c>
      <c r="DN201" s="727">
        <v>0</v>
      </c>
      <c r="DO201" s="728">
        <v>0</v>
      </c>
      <c r="DP201" s="729">
        <v>0</v>
      </c>
      <c r="DQ201" s="692"/>
      <c r="DR201" s="1086"/>
      <c r="DS201" s="692"/>
      <c r="DT201" s="1088"/>
    </row>
    <row r="202" spans="2:124" outlineLevel="1">
      <c r="B202" s="787">
        <v>189</v>
      </c>
      <c r="C202" s="788" t="s">
        <v>792</v>
      </c>
      <c r="D202" s="789">
        <v>2016</v>
      </c>
      <c r="F202" s="790">
        <v>0</v>
      </c>
      <c r="G202" s="814">
        <v>0</v>
      </c>
      <c r="H202" s="815">
        <v>0</v>
      </c>
      <c r="I202" s="814">
        <v>0</v>
      </c>
      <c r="J202" s="815">
        <v>0</v>
      </c>
      <c r="K202" s="814">
        <v>0</v>
      </c>
      <c r="L202" s="815">
        <v>0</v>
      </c>
      <c r="M202" s="814">
        <v>0</v>
      </c>
      <c r="N202" s="815">
        <v>0</v>
      </c>
      <c r="O202" s="814">
        <v>0</v>
      </c>
      <c r="P202" s="815">
        <v>0</v>
      </c>
      <c r="Q202" s="814">
        <v>0</v>
      </c>
      <c r="R202" s="815">
        <v>0</v>
      </c>
      <c r="S202" s="814">
        <v>0</v>
      </c>
      <c r="T202" s="815">
        <v>0</v>
      </c>
      <c r="U202" s="814">
        <v>0</v>
      </c>
      <c r="V202" s="815">
        <v>0</v>
      </c>
      <c r="W202" s="814">
        <v>0</v>
      </c>
      <c r="X202" s="815">
        <v>0</v>
      </c>
      <c r="Y202" s="814">
        <v>0</v>
      </c>
      <c r="Z202" s="815">
        <v>0</v>
      </c>
      <c r="AA202" s="814">
        <v>0</v>
      </c>
      <c r="AB202" s="815">
        <v>0</v>
      </c>
      <c r="AC202" s="814">
        <v>0</v>
      </c>
      <c r="AD202" s="815">
        <v>0</v>
      </c>
      <c r="AE202" s="816">
        <v>0</v>
      </c>
      <c r="AF202" s="692"/>
      <c r="AG202" s="1094"/>
      <c r="AH202" s="692"/>
      <c r="AI202" s="790">
        <v>0</v>
      </c>
      <c r="AJ202" s="814">
        <v>0</v>
      </c>
      <c r="AK202" s="815">
        <v>0</v>
      </c>
      <c r="AL202" s="814">
        <v>0</v>
      </c>
      <c r="AM202" s="815">
        <v>0</v>
      </c>
      <c r="AN202" s="814">
        <v>0</v>
      </c>
      <c r="AO202" s="815">
        <v>0</v>
      </c>
      <c r="AP202" s="814">
        <v>0</v>
      </c>
      <c r="AQ202" s="815">
        <v>0</v>
      </c>
      <c r="AR202" s="814">
        <v>0</v>
      </c>
      <c r="AS202" s="815">
        <v>0</v>
      </c>
      <c r="AT202" s="814">
        <v>0</v>
      </c>
      <c r="AU202" s="815">
        <v>0</v>
      </c>
      <c r="AV202" s="814">
        <v>0</v>
      </c>
      <c r="AW202" s="815">
        <v>0</v>
      </c>
      <c r="AX202" s="814">
        <v>0</v>
      </c>
      <c r="AY202" s="815">
        <v>0</v>
      </c>
      <c r="AZ202" s="814">
        <v>0</v>
      </c>
      <c r="BA202" s="815">
        <v>0</v>
      </c>
      <c r="BB202" s="814">
        <v>0</v>
      </c>
      <c r="BC202" s="815">
        <v>0</v>
      </c>
      <c r="BD202" s="814">
        <v>0</v>
      </c>
      <c r="BE202" s="815">
        <v>0</v>
      </c>
      <c r="BF202" s="814">
        <v>0</v>
      </c>
      <c r="BG202" s="815">
        <v>0</v>
      </c>
      <c r="BH202" s="816">
        <v>0</v>
      </c>
      <c r="BI202" s="692"/>
      <c r="BJ202" s="1096"/>
      <c r="BK202" s="692"/>
      <c r="BL202" s="1082"/>
      <c r="BM202" s="692"/>
      <c r="BN202" s="790">
        <v>0</v>
      </c>
      <c r="BO202" s="814">
        <v>0</v>
      </c>
      <c r="BP202" s="815">
        <v>0</v>
      </c>
      <c r="BQ202" s="814">
        <v>0</v>
      </c>
      <c r="BR202" s="815">
        <v>0</v>
      </c>
      <c r="BS202" s="814">
        <v>0</v>
      </c>
      <c r="BT202" s="815">
        <v>0</v>
      </c>
      <c r="BU202" s="814">
        <v>0</v>
      </c>
      <c r="BV202" s="815">
        <v>0</v>
      </c>
      <c r="BW202" s="814">
        <v>0</v>
      </c>
      <c r="BX202" s="815">
        <v>0</v>
      </c>
      <c r="BY202" s="814">
        <v>0</v>
      </c>
      <c r="BZ202" s="815">
        <v>0</v>
      </c>
      <c r="CA202" s="814">
        <v>0</v>
      </c>
      <c r="CB202" s="815">
        <v>0</v>
      </c>
      <c r="CC202" s="814">
        <v>0</v>
      </c>
      <c r="CD202" s="815">
        <v>0</v>
      </c>
      <c r="CE202" s="814">
        <v>0</v>
      </c>
      <c r="CF202" s="815">
        <v>0</v>
      </c>
      <c r="CG202" s="814">
        <v>0</v>
      </c>
      <c r="CH202" s="815">
        <v>0</v>
      </c>
      <c r="CI202" s="814">
        <v>0</v>
      </c>
      <c r="CJ202" s="815">
        <v>0</v>
      </c>
      <c r="CK202" s="814">
        <v>0</v>
      </c>
      <c r="CL202" s="815">
        <v>0</v>
      </c>
      <c r="CM202" s="816">
        <v>0</v>
      </c>
      <c r="CN202" s="692"/>
      <c r="CO202" s="1084"/>
      <c r="CP202" s="692"/>
      <c r="CQ202" s="790">
        <v>0</v>
      </c>
      <c r="CR202" s="814">
        <v>0</v>
      </c>
      <c r="CS202" s="815">
        <v>0</v>
      </c>
      <c r="CT202" s="814">
        <v>0</v>
      </c>
      <c r="CU202" s="815">
        <v>0</v>
      </c>
      <c r="CV202" s="814">
        <v>0</v>
      </c>
      <c r="CW202" s="815">
        <v>0</v>
      </c>
      <c r="CX202" s="814">
        <v>0</v>
      </c>
      <c r="CY202" s="815">
        <v>0</v>
      </c>
      <c r="CZ202" s="814">
        <v>0</v>
      </c>
      <c r="DA202" s="815">
        <v>0</v>
      </c>
      <c r="DB202" s="814">
        <v>0</v>
      </c>
      <c r="DC202" s="815">
        <v>0</v>
      </c>
      <c r="DD202" s="814">
        <v>0</v>
      </c>
      <c r="DE202" s="815">
        <v>0</v>
      </c>
      <c r="DF202" s="814">
        <v>0</v>
      </c>
      <c r="DG202" s="815">
        <v>0</v>
      </c>
      <c r="DH202" s="814">
        <v>0</v>
      </c>
      <c r="DI202" s="815">
        <v>0</v>
      </c>
      <c r="DJ202" s="814">
        <v>0</v>
      </c>
      <c r="DK202" s="815">
        <v>0</v>
      </c>
      <c r="DL202" s="814">
        <v>0</v>
      </c>
      <c r="DM202" s="815">
        <v>0</v>
      </c>
      <c r="DN202" s="814">
        <v>0</v>
      </c>
      <c r="DO202" s="815">
        <v>0</v>
      </c>
      <c r="DP202" s="816">
        <v>0</v>
      </c>
      <c r="DQ202" s="692"/>
      <c r="DR202" s="1086"/>
      <c r="DS202" s="692"/>
      <c r="DT202" s="1088"/>
    </row>
    <row r="203" spans="2:124" outlineLevel="1">
      <c r="B203" s="794">
        <v>190</v>
      </c>
      <c r="C203" s="795" t="s">
        <v>793</v>
      </c>
      <c r="D203" s="796">
        <v>2016</v>
      </c>
      <c r="F203" s="797">
        <v>0</v>
      </c>
      <c r="G203" s="798">
        <v>0</v>
      </c>
      <c r="H203" s="799">
        <v>0</v>
      </c>
      <c r="I203" s="798">
        <v>0</v>
      </c>
      <c r="J203" s="799">
        <v>0</v>
      </c>
      <c r="K203" s="798">
        <v>0</v>
      </c>
      <c r="L203" s="799">
        <v>0</v>
      </c>
      <c r="M203" s="798">
        <v>0</v>
      </c>
      <c r="N203" s="799">
        <v>0</v>
      </c>
      <c r="O203" s="798">
        <v>0</v>
      </c>
      <c r="P203" s="799">
        <v>0</v>
      </c>
      <c r="Q203" s="798">
        <v>0</v>
      </c>
      <c r="R203" s="799">
        <v>0</v>
      </c>
      <c r="S203" s="798">
        <v>0</v>
      </c>
      <c r="T203" s="799">
        <v>0</v>
      </c>
      <c r="U203" s="798">
        <v>0</v>
      </c>
      <c r="V203" s="799">
        <v>0</v>
      </c>
      <c r="W203" s="798">
        <v>0</v>
      </c>
      <c r="X203" s="799">
        <v>0</v>
      </c>
      <c r="Y203" s="798">
        <v>0</v>
      </c>
      <c r="Z203" s="799">
        <v>0</v>
      </c>
      <c r="AA203" s="798">
        <v>0</v>
      </c>
      <c r="AB203" s="799">
        <v>0</v>
      </c>
      <c r="AC203" s="798">
        <v>0</v>
      </c>
      <c r="AD203" s="799">
        <v>0</v>
      </c>
      <c r="AE203" s="800">
        <v>0</v>
      </c>
      <c r="AF203" s="692"/>
      <c r="AG203" s="1094"/>
      <c r="AH203" s="692"/>
      <c r="AI203" s="797">
        <v>0</v>
      </c>
      <c r="AJ203" s="798">
        <v>0</v>
      </c>
      <c r="AK203" s="799">
        <v>0</v>
      </c>
      <c r="AL203" s="798">
        <v>0</v>
      </c>
      <c r="AM203" s="799">
        <v>0</v>
      </c>
      <c r="AN203" s="798">
        <v>0</v>
      </c>
      <c r="AO203" s="799">
        <v>0</v>
      </c>
      <c r="AP203" s="798">
        <v>0</v>
      </c>
      <c r="AQ203" s="799">
        <v>0</v>
      </c>
      <c r="AR203" s="798">
        <v>0</v>
      </c>
      <c r="AS203" s="799">
        <v>0</v>
      </c>
      <c r="AT203" s="798">
        <v>0</v>
      </c>
      <c r="AU203" s="799">
        <v>0</v>
      </c>
      <c r="AV203" s="798">
        <v>0</v>
      </c>
      <c r="AW203" s="799">
        <v>0</v>
      </c>
      <c r="AX203" s="798">
        <v>0</v>
      </c>
      <c r="AY203" s="799">
        <v>0</v>
      </c>
      <c r="AZ203" s="798">
        <v>0</v>
      </c>
      <c r="BA203" s="799">
        <v>0</v>
      </c>
      <c r="BB203" s="798">
        <v>0</v>
      </c>
      <c r="BC203" s="799">
        <v>0</v>
      </c>
      <c r="BD203" s="798">
        <v>0</v>
      </c>
      <c r="BE203" s="799">
        <v>0</v>
      </c>
      <c r="BF203" s="798">
        <v>0</v>
      </c>
      <c r="BG203" s="799">
        <v>0</v>
      </c>
      <c r="BH203" s="800">
        <v>0</v>
      </c>
      <c r="BI203" s="692"/>
      <c r="BJ203" s="1096"/>
      <c r="BK203" s="692"/>
      <c r="BL203" s="1082"/>
      <c r="BM203" s="692"/>
      <c r="BN203" s="797">
        <v>0</v>
      </c>
      <c r="BO203" s="798">
        <v>0</v>
      </c>
      <c r="BP203" s="799">
        <v>0</v>
      </c>
      <c r="BQ203" s="798">
        <v>0</v>
      </c>
      <c r="BR203" s="799">
        <v>0</v>
      </c>
      <c r="BS203" s="798">
        <v>0</v>
      </c>
      <c r="BT203" s="799">
        <v>0</v>
      </c>
      <c r="BU203" s="798">
        <v>0</v>
      </c>
      <c r="BV203" s="799">
        <v>0</v>
      </c>
      <c r="BW203" s="798">
        <v>0</v>
      </c>
      <c r="BX203" s="799">
        <v>0</v>
      </c>
      <c r="BY203" s="798">
        <v>0</v>
      </c>
      <c r="BZ203" s="799">
        <v>0</v>
      </c>
      <c r="CA203" s="798">
        <v>0</v>
      </c>
      <c r="CB203" s="799">
        <v>0</v>
      </c>
      <c r="CC203" s="798">
        <v>0</v>
      </c>
      <c r="CD203" s="799">
        <v>0</v>
      </c>
      <c r="CE203" s="798">
        <v>0</v>
      </c>
      <c r="CF203" s="799">
        <v>0</v>
      </c>
      <c r="CG203" s="798">
        <v>0</v>
      </c>
      <c r="CH203" s="799">
        <v>0</v>
      </c>
      <c r="CI203" s="798">
        <v>0</v>
      </c>
      <c r="CJ203" s="799">
        <v>0</v>
      </c>
      <c r="CK203" s="798">
        <v>0</v>
      </c>
      <c r="CL203" s="799">
        <v>0</v>
      </c>
      <c r="CM203" s="800">
        <v>0</v>
      </c>
      <c r="CN203" s="692"/>
      <c r="CO203" s="1084"/>
      <c r="CP203" s="692"/>
      <c r="CQ203" s="797">
        <v>0</v>
      </c>
      <c r="CR203" s="798">
        <v>0</v>
      </c>
      <c r="CS203" s="799">
        <v>0</v>
      </c>
      <c r="CT203" s="798">
        <v>0</v>
      </c>
      <c r="CU203" s="799">
        <v>0</v>
      </c>
      <c r="CV203" s="798">
        <v>0</v>
      </c>
      <c r="CW203" s="799">
        <v>0</v>
      </c>
      <c r="CX203" s="798">
        <v>0</v>
      </c>
      <c r="CY203" s="799">
        <v>0</v>
      </c>
      <c r="CZ203" s="798">
        <v>0</v>
      </c>
      <c r="DA203" s="799">
        <v>0</v>
      </c>
      <c r="DB203" s="798">
        <v>0</v>
      </c>
      <c r="DC203" s="799">
        <v>0</v>
      </c>
      <c r="DD203" s="798">
        <v>0</v>
      </c>
      <c r="DE203" s="799">
        <v>0</v>
      </c>
      <c r="DF203" s="798">
        <v>0</v>
      </c>
      <c r="DG203" s="799">
        <v>0</v>
      </c>
      <c r="DH203" s="798">
        <v>0</v>
      </c>
      <c r="DI203" s="799">
        <v>0</v>
      </c>
      <c r="DJ203" s="798">
        <v>0</v>
      </c>
      <c r="DK203" s="799">
        <v>0</v>
      </c>
      <c r="DL203" s="798">
        <v>0</v>
      </c>
      <c r="DM203" s="799">
        <v>0</v>
      </c>
      <c r="DN203" s="798">
        <v>0</v>
      </c>
      <c r="DO203" s="799">
        <v>0</v>
      </c>
      <c r="DP203" s="800">
        <v>0</v>
      </c>
      <c r="DQ203" s="692"/>
      <c r="DR203" s="1086"/>
      <c r="DS203" s="692"/>
      <c r="DT203" s="1088"/>
    </row>
    <row r="204" spans="2:124" outlineLevel="1">
      <c r="B204" s="730">
        <v>191</v>
      </c>
      <c r="C204" s="731" t="s">
        <v>794</v>
      </c>
      <c r="D204" s="732">
        <v>2016</v>
      </c>
      <c r="F204" s="733">
        <v>0</v>
      </c>
      <c r="G204" s="734">
        <v>0</v>
      </c>
      <c r="H204" s="735">
        <v>0</v>
      </c>
      <c r="I204" s="734">
        <v>0</v>
      </c>
      <c r="J204" s="735">
        <v>0</v>
      </c>
      <c r="K204" s="734">
        <v>0</v>
      </c>
      <c r="L204" s="735">
        <v>0</v>
      </c>
      <c r="M204" s="734">
        <v>0</v>
      </c>
      <c r="N204" s="735">
        <v>0</v>
      </c>
      <c r="O204" s="734">
        <v>0</v>
      </c>
      <c r="P204" s="735">
        <v>0</v>
      </c>
      <c r="Q204" s="734">
        <v>0</v>
      </c>
      <c r="R204" s="735">
        <v>0</v>
      </c>
      <c r="S204" s="734">
        <v>0</v>
      </c>
      <c r="T204" s="735">
        <v>0</v>
      </c>
      <c r="U204" s="734">
        <v>0</v>
      </c>
      <c r="V204" s="735">
        <v>0</v>
      </c>
      <c r="W204" s="734">
        <v>0</v>
      </c>
      <c r="X204" s="735">
        <v>0</v>
      </c>
      <c r="Y204" s="734">
        <v>0</v>
      </c>
      <c r="Z204" s="735">
        <v>0</v>
      </c>
      <c r="AA204" s="734">
        <v>0</v>
      </c>
      <c r="AB204" s="735">
        <v>0</v>
      </c>
      <c r="AC204" s="734">
        <v>0</v>
      </c>
      <c r="AD204" s="735">
        <v>0</v>
      </c>
      <c r="AE204" s="736">
        <v>0</v>
      </c>
      <c r="AF204" s="692"/>
      <c r="AG204" s="1094"/>
      <c r="AH204" s="692"/>
      <c r="AI204" s="733">
        <v>0</v>
      </c>
      <c r="AJ204" s="734">
        <v>0</v>
      </c>
      <c r="AK204" s="735">
        <v>0</v>
      </c>
      <c r="AL204" s="734">
        <v>0</v>
      </c>
      <c r="AM204" s="735">
        <v>0</v>
      </c>
      <c r="AN204" s="734">
        <v>0</v>
      </c>
      <c r="AO204" s="735">
        <v>0</v>
      </c>
      <c r="AP204" s="734">
        <v>0</v>
      </c>
      <c r="AQ204" s="735">
        <v>0</v>
      </c>
      <c r="AR204" s="734">
        <v>0</v>
      </c>
      <c r="AS204" s="735">
        <v>0</v>
      </c>
      <c r="AT204" s="734">
        <v>0</v>
      </c>
      <c r="AU204" s="735">
        <v>0</v>
      </c>
      <c r="AV204" s="734">
        <v>0</v>
      </c>
      <c r="AW204" s="735">
        <v>0</v>
      </c>
      <c r="AX204" s="734">
        <v>0</v>
      </c>
      <c r="AY204" s="735">
        <v>0</v>
      </c>
      <c r="AZ204" s="734">
        <v>0</v>
      </c>
      <c r="BA204" s="735">
        <v>0</v>
      </c>
      <c r="BB204" s="734">
        <v>0</v>
      </c>
      <c r="BC204" s="735">
        <v>0</v>
      </c>
      <c r="BD204" s="734">
        <v>0</v>
      </c>
      <c r="BE204" s="735">
        <v>0</v>
      </c>
      <c r="BF204" s="734">
        <v>0</v>
      </c>
      <c r="BG204" s="735">
        <v>0</v>
      </c>
      <c r="BH204" s="736">
        <v>0</v>
      </c>
      <c r="BI204" s="692"/>
      <c r="BJ204" s="1096"/>
      <c r="BK204" s="692"/>
      <c r="BL204" s="1082"/>
      <c r="BM204" s="692"/>
      <c r="BN204" s="733">
        <v>0</v>
      </c>
      <c r="BO204" s="734">
        <v>0</v>
      </c>
      <c r="BP204" s="735">
        <v>0</v>
      </c>
      <c r="BQ204" s="734">
        <v>0</v>
      </c>
      <c r="BR204" s="735">
        <v>0</v>
      </c>
      <c r="BS204" s="734">
        <v>0</v>
      </c>
      <c r="BT204" s="735">
        <v>0</v>
      </c>
      <c r="BU204" s="734">
        <v>0</v>
      </c>
      <c r="BV204" s="735">
        <v>0</v>
      </c>
      <c r="BW204" s="734">
        <v>0</v>
      </c>
      <c r="BX204" s="735">
        <v>0</v>
      </c>
      <c r="BY204" s="734">
        <v>0</v>
      </c>
      <c r="BZ204" s="735">
        <v>0</v>
      </c>
      <c r="CA204" s="734">
        <v>0</v>
      </c>
      <c r="CB204" s="735">
        <v>0</v>
      </c>
      <c r="CC204" s="734">
        <v>0</v>
      </c>
      <c r="CD204" s="735">
        <v>0</v>
      </c>
      <c r="CE204" s="734">
        <v>0</v>
      </c>
      <c r="CF204" s="735">
        <v>0</v>
      </c>
      <c r="CG204" s="734">
        <v>0</v>
      </c>
      <c r="CH204" s="735">
        <v>0</v>
      </c>
      <c r="CI204" s="734">
        <v>0</v>
      </c>
      <c r="CJ204" s="735">
        <v>0</v>
      </c>
      <c r="CK204" s="734">
        <v>0</v>
      </c>
      <c r="CL204" s="735">
        <v>0</v>
      </c>
      <c r="CM204" s="736">
        <v>0</v>
      </c>
      <c r="CN204" s="692"/>
      <c r="CO204" s="1084"/>
      <c r="CP204" s="692"/>
      <c r="CQ204" s="733">
        <v>0</v>
      </c>
      <c r="CR204" s="734">
        <v>0</v>
      </c>
      <c r="CS204" s="735">
        <v>0</v>
      </c>
      <c r="CT204" s="734">
        <v>0</v>
      </c>
      <c r="CU204" s="735">
        <v>0</v>
      </c>
      <c r="CV204" s="734">
        <v>0</v>
      </c>
      <c r="CW204" s="735">
        <v>0</v>
      </c>
      <c r="CX204" s="734">
        <v>0</v>
      </c>
      <c r="CY204" s="735">
        <v>0</v>
      </c>
      <c r="CZ204" s="734">
        <v>0</v>
      </c>
      <c r="DA204" s="735">
        <v>0</v>
      </c>
      <c r="DB204" s="734">
        <v>0</v>
      </c>
      <c r="DC204" s="735">
        <v>0</v>
      </c>
      <c r="DD204" s="734">
        <v>0</v>
      </c>
      <c r="DE204" s="735">
        <v>0</v>
      </c>
      <c r="DF204" s="734">
        <v>0</v>
      </c>
      <c r="DG204" s="735">
        <v>0</v>
      </c>
      <c r="DH204" s="734">
        <v>0</v>
      </c>
      <c r="DI204" s="735">
        <v>0</v>
      </c>
      <c r="DJ204" s="734">
        <v>0</v>
      </c>
      <c r="DK204" s="735">
        <v>0</v>
      </c>
      <c r="DL204" s="734">
        <v>0</v>
      </c>
      <c r="DM204" s="735">
        <v>0</v>
      </c>
      <c r="DN204" s="734">
        <v>0</v>
      </c>
      <c r="DO204" s="735">
        <v>0</v>
      </c>
      <c r="DP204" s="736">
        <v>0</v>
      </c>
      <c r="DQ204" s="692"/>
      <c r="DR204" s="1086"/>
      <c r="DS204" s="692"/>
      <c r="DT204" s="1088"/>
    </row>
    <row r="205" spans="2:124" outlineLevel="1">
      <c r="B205" s="747">
        <v>192</v>
      </c>
      <c r="C205" s="801" t="s">
        <v>795</v>
      </c>
      <c r="D205" s="749">
        <v>2016</v>
      </c>
      <c r="F205" s="750">
        <v>0</v>
      </c>
      <c r="G205" s="751">
        <v>0</v>
      </c>
      <c r="H205" s="752">
        <v>0</v>
      </c>
      <c r="I205" s="751">
        <v>0</v>
      </c>
      <c r="J205" s="752">
        <v>0</v>
      </c>
      <c r="K205" s="751">
        <v>0</v>
      </c>
      <c r="L205" s="752">
        <v>0</v>
      </c>
      <c r="M205" s="751">
        <v>0</v>
      </c>
      <c r="N205" s="752">
        <v>0</v>
      </c>
      <c r="O205" s="751">
        <v>0</v>
      </c>
      <c r="P205" s="752">
        <v>0</v>
      </c>
      <c r="Q205" s="751">
        <v>0</v>
      </c>
      <c r="R205" s="752">
        <v>0</v>
      </c>
      <c r="S205" s="751">
        <v>0</v>
      </c>
      <c r="T205" s="752">
        <v>0</v>
      </c>
      <c r="U205" s="751">
        <v>0</v>
      </c>
      <c r="V205" s="752">
        <v>0</v>
      </c>
      <c r="W205" s="751">
        <v>0</v>
      </c>
      <c r="X205" s="752">
        <v>0</v>
      </c>
      <c r="Y205" s="751">
        <v>0</v>
      </c>
      <c r="Z205" s="752">
        <v>0</v>
      </c>
      <c r="AA205" s="751">
        <v>0</v>
      </c>
      <c r="AB205" s="752">
        <v>0</v>
      </c>
      <c r="AC205" s="751">
        <v>0</v>
      </c>
      <c r="AD205" s="752">
        <v>0</v>
      </c>
      <c r="AE205" s="753">
        <v>0</v>
      </c>
      <c r="AF205" s="692"/>
      <c r="AG205" s="1094"/>
      <c r="AH205" s="692"/>
      <c r="AI205" s="750">
        <v>0</v>
      </c>
      <c r="AJ205" s="751">
        <v>0</v>
      </c>
      <c r="AK205" s="752">
        <v>0</v>
      </c>
      <c r="AL205" s="751">
        <v>0</v>
      </c>
      <c r="AM205" s="752">
        <v>0</v>
      </c>
      <c r="AN205" s="751">
        <v>0</v>
      </c>
      <c r="AO205" s="752">
        <v>0</v>
      </c>
      <c r="AP205" s="751">
        <v>0</v>
      </c>
      <c r="AQ205" s="752">
        <v>0</v>
      </c>
      <c r="AR205" s="751">
        <v>0</v>
      </c>
      <c r="AS205" s="752">
        <v>0</v>
      </c>
      <c r="AT205" s="751">
        <v>0</v>
      </c>
      <c r="AU205" s="752">
        <v>0</v>
      </c>
      <c r="AV205" s="751">
        <v>0</v>
      </c>
      <c r="AW205" s="752">
        <v>0</v>
      </c>
      <c r="AX205" s="751">
        <v>0</v>
      </c>
      <c r="AY205" s="752">
        <v>0</v>
      </c>
      <c r="AZ205" s="751">
        <v>0</v>
      </c>
      <c r="BA205" s="752">
        <v>0</v>
      </c>
      <c r="BB205" s="751">
        <v>0</v>
      </c>
      <c r="BC205" s="752">
        <v>0</v>
      </c>
      <c r="BD205" s="751">
        <v>0</v>
      </c>
      <c r="BE205" s="752">
        <v>0</v>
      </c>
      <c r="BF205" s="751">
        <v>0</v>
      </c>
      <c r="BG205" s="752">
        <v>0</v>
      </c>
      <c r="BH205" s="753">
        <v>0</v>
      </c>
      <c r="BI205" s="692"/>
      <c r="BJ205" s="1096"/>
      <c r="BK205" s="692"/>
      <c r="BL205" s="1082"/>
      <c r="BM205" s="692"/>
      <c r="BN205" s="750">
        <v>0</v>
      </c>
      <c r="BO205" s="751">
        <v>0</v>
      </c>
      <c r="BP205" s="752">
        <v>0</v>
      </c>
      <c r="BQ205" s="751">
        <v>0</v>
      </c>
      <c r="BR205" s="752">
        <v>0</v>
      </c>
      <c r="BS205" s="751">
        <v>0</v>
      </c>
      <c r="BT205" s="752">
        <v>0</v>
      </c>
      <c r="BU205" s="751">
        <v>0</v>
      </c>
      <c r="BV205" s="752">
        <v>0</v>
      </c>
      <c r="BW205" s="751">
        <v>0</v>
      </c>
      <c r="BX205" s="752">
        <v>0</v>
      </c>
      <c r="BY205" s="751">
        <v>0</v>
      </c>
      <c r="BZ205" s="752">
        <v>0</v>
      </c>
      <c r="CA205" s="751">
        <v>0</v>
      </c>
      <c r="CB205" s="752">
        <v>0</v>
      </c>
      <c r="CC205" s="751">
        <v>0</v>
      </c>
      <c r="CD205" s="752">
        <v>0</v>
      </c>
      <c r="CE205" s="751">
        <v>0</v>
      </c>
      <c r="CF205" s="752">
        <v>0</v>
      </c>
      <c r="CG205" s="751">
        <v>0</v>
      </c>
      <c r="CH205" s="752">
        <v>0</v>
      </c>
      <c r="CI205" s="751">
        <v>0</v>
      </c>
      <c r="CJ205" s="752">
        <v>0</v>
      </c>
      <c r="CK205" s="751">
        <v>0</v>
      </c>
      <c r="CL205" s="752">
        <v>0</v>
      </c>
      <c r="CM205" s="753">
        <v>0</v>
      </c>
      <c r="CN205" s="692"/>
      <c r="CO205" s="1084"/>
      <c r="CP205" s="692"/>
      <c r="CQ205" s="750">
        <v>0</v>
      </c>
      <c r="CR205" s="751">
        <v>0</v>
      </c>
      <c r="CS205" s="752">
        <v>0</v>
      </c>
      <c r="CT205" s="751">
        <v>0</v>
      </c>
      <c r="CU205" s="752">
        <v>0</v>
      </c>
      <c r="CV205" s="751">
        <v>0</v>
      </c>
      <c r="CW205" s="752">
        <v>0</v>
      </c>
      <c r="CX205" s="751">
        <v>0</v>
      </c>
      <c r="CY205" s="752">
        <v>0</v>
      </c>
      <c r="CZ205" s="751">
        <v>0</v>
      </c>
      <c r="DA205" s="752">
        <v>0</v>
      </c>
      <c r="DB205" s="751">
        <v>0</v>
      </c>
      <c r="DC205" s="752">
        <v>0</v>
      </c>
      <c r="DD205" s="751">
        <v>0</v>
      </c>
      <c r="DE205" s="752">
        <v>0</v>
      </c>
      <c r="DF205" s="751">
        <v>0</v>
      </c>
      <c r="DG205" s="752">
        <v>0</v>
      </c>
      <c r="DH205" s="751">
        <v>0</v>
      </c>
      <c r="DI205" s="752">
        <v>0</v>
      </c>
      <c r="DJ205" s="751">
        <v>0</v>
      </c>
      <c r="DK205" s="752">
        <v>0</v>
      </c>
      <c r="DL205" s="751">
        <v>0</v>
      </c>
      <c r="DM205" s="752">
        <v>0</v>
      </c>
      <c r="DN205" s="751">
        <v>0</v>
      </c>
      <c r="DO205" s="752">
        <v>0</v>
      </c>
      <c r="DP205" s="753">
        <v>0</v>
      </c>
      <c r="DQ205" s="692"/>
      <c r="DR205" s="1086"/>
      <c r="DS205" s="692"/>
      <c r="DT205" s="1088"/>
    </row>
    <row r="206" spans="2:124" outlineLevel="1">
      <c r="B206" s="716">
        <v>193</v>
      </c>
      <c r="C206" s="717" t="s">
        <v>796</v>
      </c>
      <c r="D206" s="718">
        <v>2016</v>
      </c>
      <c r="F206" s="755">
        <v>0</v>
      </c>
      <c r="G206" s="756">
        <v>0</v>
      </c>
      <c r="H206" s="757">
        <v>0</v>
      </c>
      <c r="I206" s="756">
        <v>0</v>
      </c>
      <c r="J206" s="757">
        <v>0</v>
      </c>
      <c r="K206" s="756">
        <v>0</v>
      </c>
      <c r="L206" s="757">
        <v>0</v>
      </c>
      <c r="M206" s="756">
        <v>0</v>
      </c>
      <c r="N206" s="757">
        <v>0</v>
      </c>
      <c r="O206" s="756">
        <v>0</v>
      </c>
      <c r="P206" s="757">
        <v>0</v>
      </c>
      <c r="Q206" s="756">
        <v>0</v>
      </c>
      <c r="R206" s="757">
        <v>0</v>
      </c>
      <c r="S206" s="756">
        <v>0</v>
      </c>
      <c r="T206" s="757">
        <v>0</v>
      </c>
      <c r="U206" s="756">
        <v>0</v>
      </c>
      <c r="V206" s="757">
        <v>0</v>
      </c>
      <c r="W206" s="756">
        <v>0</v>
      </c>
      <c r="X206" s="757">
        <v>0</v>
      </c>
      <c r="Y206" s="756">
        <v>0</v>
      </c>
      <c r="Z206" s="757">
        <v>0</v>
      </c>
      <c r="AA206" s="756">
        <v>0</v>
      </c>
      <c r="AB206" s="757">
        <v>0</v>
      </c>
      <c r="AC206" s="756">
        <v>0</v>
      </c>
      <c r="AD206" s="757">
        <v>0</v>
      </c>
      <c r="AE206" s="758">
        <v>0</v>
      </c>
      <c r="AF206" s="692"/>
      <c r="AG206" s="1094"/>
      <c r="AH206" s="692"/>
      <c r="AI206" s="755">
        <v>0</v>
      </c>
      <c r="AJ206" s="756">
        <v>0</v>
      </c>
      <c r="AK206" s="757">
        <v>0</v>
      </c>
      <c r="AL206" s="756">
        <v>0</v>
      </c>
      <c r="AM206" s="757">
        <v>0</v>
      </c>
      <c r="AN206" s="756">
        <v>0</v>
      </c>
      <c r="AO206" s="757">
        <v>0</v>
      </c>
      <c r="AP206" s="756">
        <v>0</v>
      </c>
      <c r="AQ206" s="757">
        <v>0</v>
      </c>
      <c r="AR206" s="756">
        <v>0</v>
      </c>
      <c r="AS206" s="757">
        <v>0</v>
      </c>
      <c r="AT206" s="756">
        <v>0</v>
      </c>
      <c r="AU206" s="757">
        <v>0</v>
      </c>
      <c r="AV206" s="756">
        <v>0</v>
      </c>
      <c r="AW206" s="757">
        <v>0</v>
      </c>
      <c r="AX206" s="756">
        <v>0</v>
      </c>
      <c r="AY206" s="757">
        <v>0</v>
      </c>
      <c r="AZ206" s="756">
        <v>0</v>
      </c>
      <c r="BA206" s="757">
        <v>0</v>
      </c>
      <c r="BB206" s="756">
        <v>0</v>
      </c>
      <c r="BC206" s="757">
        <v>0</v>
      </c>
      <c r="BD206" s="756">
        <v>0</v>
      </c>
      <c r="BE206" s="757">
        <v>0</v>
      </c>
      <c r="BF206" s="756">
        <v>0</v>
      </c>
      <c r="BG206" s="757">
        <v>0</v>
      </c>
      <c r="BH206" s="758">
        <v>0</v>
      </c>
      <c r="BI206" s="692"/>
      <c r="BJ206" s="1096"/>
      <c r="BK206" s="692"/>
      <c r="BL206" s="1082"/>
      <c r="BM206" s="692"/>
      <c r="BN206" s="755">
        <v>0</v>
      </c>
      <c r="BO206" s="756">
        <v>0</v>
      </c>
      <c r="BP206" s="757">
        <v>0</v>
      </c>
      <c r="BQ206" s="756">
        <v>0</v>
      </c>
      <c r="BR206" s="757">
        <v>0</v>
      </c>
      <c r="BS206" s="756">
        <v>0</v>
      </c>
      <c r="BT206" s="757">
        <v>0</v>
      </c>
      <c r="BU206" s="756">
        <v>0</v>
      </c>
      <c r="BV206" s="757">
        <v>0</v>
      </c>
      <c r="BW206" s="756">
        <v>0</v>
      </c>
      <c r="BX206" s="757">
        <v>0</v>
      </c>
      <c r="BY206" s="756">
        <v>0</v>
      </c>
      <c r="BZ206" s="757">
        <v>0</v>
      </c>
      <c r="CA206" s="756">
        <v>0</v>
      </c>
      <c r="CB206" s="757">
        <v>0</v>
      </c>
      <c r="CC206" s="756">
        <v>0</v>
      </c>
      <c r="CD206" s="757">
        <v>0</v>
      </c>
      <c r="CE206" s="756">
        <v>0</v>
      </c>
      <c r="CF206" s="757">
        <v>0</v>
      </c>
      <c r="CG206" s="756">
        <v>0</v>
      </c>
      <c r="CH206" s="757">
        <v>0</v>
      </c>
      <c r="CI206" s="756">
        <v>0</v>
      </c>
      <c r="CJ206" s="757">
        <v>0</v>
      </c>
      <c r="CK206" s="756">
        <v>0</v>
      </c>
      <c r="CL206" s="757">
        <v>0</v>
      </c>
      <c r="CM206" s="758">
        <v>0</v>
      </c>
      <c r="CN206" s="692"/>
      <c r="CO206" s="1084"/>
      <c r="CP206" s="692"/>
      <c r="CQ206" s="755">
        <v>0</v>
      </c>
      <c r="CR206" s="756">
        <v>0</v>
      </c>
      <c r="CS206" s="757">
        <v>0</v>
      </c>
      <c r="CT206" s="756">
        <v>0</v>
      </c>
      <c r="CU206" s="757">
        <v>0</v>
      </c>
      <c r="CV206" s="756">
        <v>0</v>
      </c>
      <c r="CW206" s="757">
        <v>0</v>
      </c>
      <c r="CX206" s="756">
        <v>0</v>
      </c>
      <c r="CY206" s="757">
        <v>0</v>
      </c>
      <c r="CZ206" s="756">
        <v>0</v>
      </c>
      <c r="DA206" s="757">
        <v>0</v>
      </c>
      <c r="DB206" s="756">
        <v>0</v>
      </c>
      <c r="DC206" s="757">
        <v>0</v>
      </c>
      <c r="DD206" s="756">
        <v>0</v>
      </c>
      <c r="DE206" s="757">
        <v>0</v>
      </c>
      <c r="DF206" s="756">
        <v>0</v>
      </c>
      <c r="DG206" s="757">
        <v>0</v>
      </c>
      <c r="DH206" s="756">
        <v>0</v>
      </c>
      <c r="DI206" s="757">
        <v>0</v>
      </c>
      <c r="DJ206" s="756">
        <v>0</v>
      </c>
      <c r="DK206" s="757">
        <v>0</v>
      </c>
      <c r="DL206" s="756">
        <v>0</v>
      </c>
      <c r="DM206" s="757">
        <v>0</v>
      </c>
      <c r="DN206" s="756">
        <v>0</v>
      </c>
      <c r="DO206" s="757">
        <v>0</v>
      </c>
      <c r="DP206" s="758">
        <v>0</v>
      </c>
      <c r="DQ206" s="692"/>
      <c r="DR206" s="1086"/>
      <c r="DS206" s="692"/>
      <c r="DT206" s="1088"/>
    </row>
    <row r="207" spans="2:124" outlineLevel="1">
      <c r="B207" s="759">
        <v>194</v>
      </c>
      <c r="C207" s="802" t="s">
        <v>797</v>
      </c>
      <c r="D207" s="761">
        <v>2016</v>
      </c>
      <c r="F207" s="762">
        <v>0</v>
      </c>
      <c r="G207" s="763">
        <v>0</v>
      </c>
      <c r="H207" s="764">
        <v>0</v>
      </c>
      <c r="I207" s="763">
        <v>0</v>
      </c>
      <c r="J207" s="764">
        <v>0</v>
      </c>
      <c r="K207" s="763">
        <v>0</v>
      </c>
      <c r="L207" s="764">
        <v>0</v>
      </c>
      <c r="M207" s="763">
        <v>0</v>
      </c>
      <c r="N207" s="764">
        <v>0</v>
      </c>
      <c r="O207" s="763">
        <v>0</v>
      </c>
      <c r="P207" s="764">
        <v>0</v>
      </c>
      <c r="Q207" s="763">
        <v>0</v>
      </c>
      <c r="R207" s="764">
        <v>0</v>
      </c>
      <c r="S207" s="763">
        <v>0</v>
      </c>
      <c r="T207" s="764">
        <v>0</v>
      </c>
      <c r="U207" s="763">
        <v>0</v>
      </c>
      <c r="V207" s="764">
        <v>0</v>
      </c>
      <c r="W207" s="763">
        <v>0</v>
      </c>
      <c r="X207" s="764">
        <v>0</v>
      </c>
      <c r="Y207" s="763">
        <v>0</v>
      </c>
      <c r="Z207" s="764">
        <v>0</v>
      </c>
      <c r="AA207" s="763">
        <v>0</v>
      </c>
      <c r="AB207" s="764">
        <v>0</v>
      </c>
      <c r="AC207" s="763">
        <v>0</v>
      </c>
      <c r="AD207" s="764">
        <v>0</v>
      </c>
      <c r="AE207" s="765">
        <v>0</v>
      </c>
      <c r="AF207" s="692"/>
      <c r="AG207" s="1094"/>
      <c r="AH207" s="692"/>
      <c r="AI207" s="762">
        <v>0</v>
      </c>
      <c r="AJ207" s="763">
        <v>0</v>
      </c>
      <c r="AK207" s="764">
        <v>0</v>
      </c>
      <c r="AL207" s="763">
        <v>0</v>
      </c>
      <c r="AM207" s="764">
        <v>0</v>
      </c>
      <c r="AN207" s="763">
        <v>0</v>
      </c>
      <c r="AO207" s="764">
        <v>0</v>
      </c>
      <c r="AP207" s="763">
        <v>0</v>
      </c>
      <c r="AQ207" s="764">
        <v>0</v>
      </c>
      <c r="AR207" s="763">
        <v>0</v>
      </c>
      <c r="AS207" s="764">
        <v>0</v>
      </c>
      <c r="AT207" s="763">
        <v>0</v>
      </c>
      <c r="AU207" s="764">
        <v>0</v>
      </c>
      <c r="AV207" s="763">
        <v>0</v>
      </c>
      <c r="AW207" s="764">
        <v>0</v>
      </c>
      <c r="AX207" s="763">
        <v>0</v>
      </c>
      <c r="AY207" s="764">
        <v>0</v>
      </c>
      <c r="AZ207" s="763">
        <v>0</v>
      </c>
      <c r="BA207" s="764">
        <v>0</v>
      </c>
      <c r="BB207" s="763">
        <v>0</v>
      </c>
      <c r="BC207" s="764">
        <v>0</v>
      </c>
      <c r="BD207" s="763">
        <v>0</v>
      </c>
      <c r="BE207" s="764">
        <v>0</v>
      </c>
      <c r="BF207" s="763">
        <v>0</v>
      </c>
      <c r="BG207" s="764">
        <v>0</v>
      </c>
      <c r="BH207" s="765">
        <v>0</v>
      </c>
      <c r="BI207" s="692"/>
      <c r="BJ207" s="1096"/>
      <c r="BK207" s="692"/>
      <c r="BL207" s="1082"/>
      <c r="BM207" s="692"/>
      <c r="BN207" s="762">
        <v>0</v>
      </c>
      <c r="BO207" s="763">
        <v>0</v>
      </c>
      <c r="BP207" s="764">
        <v>0</v>
      </c>
      <c r="BQ207" s="763">
        <v>0</v>
      </c>
      <c r="BR207" s="764">
        <v>0</v>
      </c>
      <c r="BS207" s="763">
        <v>0</v>
      </c>
      <c r="BT207" s="764">
        <v>0</v>
      </c>
      <c r="BU207" s="763">
        <v>0</v>
      </c>
      <c r="BV207" s="764">
        <v>0</v>
      </c>
      <c r="BW207" s="763">
        <v>0</v>
      </c>
      <c r="BX207" s="764">
        <v>0</v>
      </c>
      <c r="BY207" s="763">
        <v>0</v>
      </c>
      <c r="BZ207" s="764">
        <v>0</v>
      </c>
      <c r="CA207" s="763">
        <v>0</v>
      </c>
      <c r="CB207" s="764">
        <v>0</v>
      </c>
      <c r="CC207" s="763">
        <v>0</v>
      </c>
      <c r="CD207" s="764">
        <v>0</v>
      </c>
      <c r="CE207" s="763">
        <v>0</v>
      </c>
      <c r="CF207" s="764">
        <v>0</v>
      </c>
      <c r="CG207" s="763">
        <v>0</v>
      </c>
      <c r="CH207" s="764">
        <v>0</v>
      </c>
      <c r="CI207" s="763">
        <v>0</v>
      </c>
      <c r="CJ207" s="764">
        <v>0</v>
      </c>
      <c r="CK207" s="763">
        <v>0</v>
      </c>
      <c r="CL207" s="764">
        <v>0</v>
      </c>
      <c r="CM207" s="765">
        <v>0</v>
      </c>
      <c r="CN207" s="692"/>
      <c r="CO207" s="1084"/>
      <c r="CP207" s="692"/>
      <c r="CQ207" s="762">
        <v>0</v>
      </c>
      <c r="CR207" s="763">
        <v>0</v>
      </c>
      <c r="CS207" s="764">
        <v>0</v>
      </c>
      <c r="CT207" s="763">
        <v>0</v>
      </c>
      <c r="CU207" s="764">
        <v>0</v>
      </c>
      <c r="CV207" s="763">
        <v>0</v>
      </c>
      <c r="CW207" s="764">
        <v>0</v>
      </c>
      <c r="CX207" s="763">
        <v>0</v>
      </c>
      <c r="CY207" s="764">
        <v>0</v>
      </c>
      <c r="CZ207" s="763">
        <v>0</v>
      </c>
      <c r="DA207" s="764">
        <v>0</v>
      </c>
      <c r="DB207" s="763">
        <v>0</v>
      </c>
      <c r="DC207" s="764">
        <v>0</v>
      </c>
      <c r="DD207" s="763">
        <v>0</v>
      </c>
      <c r="DE207" s="764">
        <v>0</v>
      </c>
      <c r="DF207" s="763">
        <v>0</v>
      </c>
      <c r="DG207" s="764">
        <v>0</v>
      </c>
      <c r="DH207" s="763">
        <v>0</v>
      </c>
      <c r="DI207" s="764">
        <v>0</v>
      </c>
      <c r="DJ207" s="763">
        <v>0</v>
      </c>
      <c r="DK207" s="764">
        <v>0</v>
      </c>
      <c r="DL207" s="763">
        <v>0</v>
      </c>
      <c r="DM207" s="764">
        <v>0</v>
      </c>
      <c r="DN207" s="763">
        <v>0</v>
      </c>
      <c r="DO207" s="764">
        <v>0</v>
      </c>
      <c r="DP207" s="765">
        <v>0</v>
      </c>
      <c r="DQ207" s="692"/>
      <c r="DR207" s="1086"/>
      <c r="DS207" s="692"/>
      <c r="DT207" s="1088"/>
    </row>
    <row r="208" spans="2:124" outlineLevel="1">
      <c r="B208" s="766">
        <v>195</v>
      </c>
      <c r="C208" s="803" t="s">
        <v>798</v>
      </c>
      <c r="D208" s="768">
        <v>2016</v>
      </c>
      <c r="F208" s="769">
        <v>0</v>
      </c>
      <c r="G208" s="805">
        <v>0</v>
      </c>
      <c r="H208" s="806">
        <v>0</v>
      </c>
      <c r="I208" s="805">
        <v>0</v>
      </c>
      <c r="J208" s="806">
        <v>0</v>
      </c>
      <c r="K208" s="805">
        <v>0</v>
      </c>
      <c r="L208" s="806">
        <v>0</v>
      </c>
      <c r="M208" s="805">
        <v>0</v>
      </c>
      <c r="N208" s="806">
        <v>0</v>
      </c>
      <c r="O208" s="805">
        <v>0</v>
      </c>
      <c r="P208" s="806">
        <v>0</v>
      </c>
      <c r="Q208" s="805">
        <v>0</v>
      </c>
      <c r="R208" s="806">
        <v>0</v>
      </c>
      <c r="S208" s="805">
        <v>0</v>
      </c>
      <c r="T208" s="806">
        <v>0</v>
      </c>
      <c r="U208" s="805">
        <v>0</v>
      </c>
      <c r="V208" s="806">
        <v>0</v>
      </c>
      <c r="W208" s="805">
        <v>0</v>
      </c>
      <c r="X208" s="806">
        <v>0</v>
      </c>
      <c r="Y208" s="805">
        <v>0</v>
      </c>
      <c r="Z208" s="806">
        <v>0</v>
      </c>
      <c r="AA208" s="805">
        <v>0</v>
      </c>
      <c r="AB208" s="806">
        <v>0</v>
      </c>
      <c r="AC208" s="805">
        <v>0</v>
      </c>
      <c r="AD208" s="806">
        <v>0</v>
      </c>
      <c r="AE208" s="807">
        <v>0</v>
      </c>
      <c r="AF208" s="692"/>
      <c r="AG208" s="1094"/>
      <c r="AH208" s="692"/>
      <c r="AI208" s="769">
        <v>0</v>
      </c>
      <c r="AJ208" s="805">
        <v>0</v>
      </c>
      <c r="AK208" s="806">
        <v>0</v>
      </c>
      <c r="AL208" s="805">
        <v>0</v>
      </c>
      <c r="AM208" s="806">
        <v>0</v>
      </c>
      <c r="AN208" s="805">
        <v>0</v>
      </c>
      <c r="AO208" s="806">
        <v>0</v>
      </c>
      <c r="AP208" s="805">
        <v>0</v>
      </c>
      <c r="AQ208" s="806">
        <v>0</v>
      </c>
      <c r="AR208" s="805">
        <v>0</v>
      </c>
      <c r="AS208" s="806">
        <v>0</v>
      </c>
      <c r="AT208" s="805">
        <v>0</v>
      </c>
      <c r="AU208" s="806">
        <v>0</v>
      </c>
      <c r="AV208" s="805">
        <v>0</v>
      </c>
      <c r="AW208" s="806">
        <v>0</v>
      </c>
      <c r="AX208" s="805">
        <v>0</v>
      </c>
      <c r="AY208" s="806">
        <v>0</v>
      </c>
      <c r="AZ208" s="805">
        <v>0</v>
      </c>
      <c r="BA208" s="806">
        <v>0</v>
      </c>
      <c r="BB208" s="805">
        <v>0</v>
      </c>
      <c r="BC208" s="806">
        <v>0</v>
      </c>
      <c r="BD208" s="805">
        <v>0</v>
      </c>
      <c r="BE208" s="806">
        <v>0</v>
      </c>
      <c r="BF208" s="805">
        <v>0</v>
      </c>
      <c r="BG208" s="806">
        <v>0</v>
      </c>
      <c r="BH208" s="807">
        <v>0</v>
      </c>
      <c r="BI208" s="692"/>
      <c r="BJ208" s="1096"/>
      <c r="BK208" s="692"/>
      <c r="BL208" s="1082"/>
      <c r="BM208" s="692"/>
      <c r="BN208" s="769">
        <v>0</v>
      </c>
      <c r="BO208" s="805">
        <v>0</v>
      </c>
      <c r="BP208" s="806">
        <v>0</v>
      </c>
      <c r="BQ208" s="805">
        <v>0</v>
      </c>
      <c r="BR208" s="806">
        <v>0</v>
      </c>
      <c r="BS208" s="805">
        <v>0</v>
      </c>
      <c r="BT208" s="806">
        <v>0</v>
      </c>
      <c r="BU208" s="805">
        <v>0</v>
      </c>
      <c r="BV208" s="806">
        <v>0</v>
      </c>
      <c r="BW208" s="805">
        <v>0</v>
      </c>
      <c r="BX208" s="806">
        <v>0</v>
      </c>
      <c r="BY208" s="805">
        <v>0</v>
      </c>
      <c r="BZ208" s="806">
        <v>0</v>
      </c>
      <c r="CA208" s="805">
        <v>0</v>
      </c>
      <c r="CB208" s="806">
        <v>0</v>
      </c>
      <c r="CC208" s="805">
        <v>0</v>
      </c>
      <c r="CD208" s="806">
        <v>0</v>
      </c>
      <c r="CE208" s="805">
        <v>0</v>
      </c>
      <c r="CF208" s="806">
        <v>0</v>
      </c>
      <c r="CG208" s="805">
        <v>0</v>
      </c>
      <c r="CH208" s="806">
        <v>0</v>
      </c>
      <c r="CI208" s="805">
        <v>0</v>
      </c>
      <c r="CJ208" s="806">
        <v>0</v>
      </c>
      <c r="CK208" s="805">
        <v>0</v>
      </c>
      <c r="CL208" s="806">
        <v>0</v>
      </c>
      <c r="CM208" s="807">
        <v>0</v>
      </c>
      <c r="CN208" s="692"/>
      <c r="CO208" s="1084"/>
      <c r="CP208" s="692"/>
      <c r="CQ208" s="769">
        <v>0</v>
      </c>
      <c r="CR208" s="805">
        <v>0</v>
      </c>
      <c r="CS208" s="806">
        <v>0</v>
      </c>
      <c r="CT208" s="805">
        <v>0</v>
      </c>
      <c r="CU208" s="806">
        <v>0</v>
      </c>
      <c r="CV208" s="805">
        <v>0</v>
      </c>
      <c r="CW208" s="806">
        <v>0</v>
      </c>
      <c r="CX208" s="805">
        <v>0</v>
      </c>
      <c r="CY208" s="806">
        <v>0</v>
      </c>
      <c r="CZ208" s="805">
        <v>0</v>
      </c>
      <c r="DA208" s="806">
        <v>0</v>
      </c>
      <c r="DB208" s="805">
        <v>0</v>
      </c>
      <c r="DC208" s="806">
        <v>0</v>
      </c>
      <c r="DD208" s="805">
        <v>0</v>
      </c>
      <c r="DE208" s="806">
        <v>0</v>
      </c>
      <c r="DF208" s="805">
        <v>0</v>
      </c>
      <c r="DG208" s="806">
        <v>0</v>
      </c>
      <c r="DH208" s="805">
        <v>0</v>
      </c>
      <c r="DI208" s="806">
        <v>0</v>
      </c>
      <c r="DJ208" s="805">
        <v>0</v>
      </c>
      <c r="DK208" s="806">
        <v>0</v>
      </c>
      <c r="DL208" s="805">
        <v>0</v>
      </c>
      <c r="DM208" s="806">
        <v>0</v>
      </c>
      <c r="DN208" s="805">
        <v>0</v>
      </c>
      <c r="DO208" s="806">
        <v>0</v>
      </c>
      <c r="DP208" s="807">
        <v>0</v>
      </c>
      <c r="DQ208" s="692"/>
      <c r="DR208" s="1086"/>
      <c r="DS208" s="692"/>
      <c r="DT208" s="1088"/>
    </row>
    <row r="209" spans="2:124" outlineLevel="1">
      <c r="B209" s="723">
        <v>196</v>
      </c>
      <c r="C209" s="724" t="s">
        <v>799</v>
      </c>
      <c r="D209" s="725">
        <v>2016</v>
      </c>
      <c r="F209" s="743">
        <v>0</v>
      </c>
      <c r="G209" s="727">
        <v>27893</v>
      </c>
      <c r="H209" s="728">
        <v>27893</v>
      </c>
      <c r="I209" s="727">
        <v>27893</v>
      </c>
      <c r="J209" s="728">
        <v>27893</v>
      </c>
      <c r="K209" s="727">
        <v>27893</v>
      </c>
      <c r="L209" s="728">
        <v>27893</v>
      </c>
      <c r="M209" s="727">
        <v>27893</v>
      </c>
      <c r="N209" s="728">
        <v>27893</v>
      </c>
      <c r="O209" s="727">
        <v>27893</v>
      </c>
      <c r="P209" s="728">
        <v>27893</v>
      </c>
      <c r="Q209" s="727">
        <v>27893</v>
      </c>
      <c r="R209" s="728">
        <v>27893</v>
      </c>
      <c r="S209" s="727">
        <v>27893</v>
      </c>
      <c r="T209" s="728">
        <v>27893</v>
      </c>
      <c r="U209" s="727">
        <v>7793</v>
      </c>
      <c r="V209" s="728">
        <v>7793</v>
      </c>
      <c r="W209" s="727">
        <v>7793</v>
      </c>
      <c r="X209" s="728">
        <v>7793</v>
      </c>
      <c r="Y209" s="727">
        <v>0</v>
      </c>
      <c r="Z209" s="728">
        <v>0</v>
      </c>
      <c r="AA209" s="727">
        <v>0</v>
      </c>
      <c r="AB209" s="728">
        <v>0</v>
      </c>
      <c r="AC209" s="727">
        <v>0</v>
      </c>
      <c r="AD209" s="728">
        <v>0</v>
      </c>
      <c r="AE209" s="729">
        <v>0</v>
      </c>
      <c r="AF209" s="692"/>
      <c r="AG209" s="1094"/>
      <c r="AH209" s="692"/>
      <c r="AI209" s="743">
        <v>0</v>
      </c>
      <c r="AJ209" s="727">
        <v>3</v>
      </c>
      <c r="AK209" s="728">
        <v>3</v>
      </c>
      <c r="AL209" s="727">
        <v>3</v>
      </c>
      <c r="AM209" s="728">
        <v>3</v>
      </c>
      <c r="AN209" s="727">
        <v>3</v>
      </c>
      <c r="AO209" s="728">
        <v>3</v>
      </c>
      <c r="AP209" s="727">
        <v>3</v>
      </c>
      <c r="AQ209" s="728">
        <v>3</v>
      </c>
      <c r="AR209" s="727">
        <v>3</v>
      </c>
      <c r="AS209" s="728">
        <v>3</v>
      </c>
      <c r="AT209" s="727">
        <v>3</v>
      </c>
      <c r="AU209" s="728">
        <v>3</v>
      </c>
      <c r="AV209" s="727">
        <v>3</v>
      </c>
      <c r="AW209" s="728">
        <v>3</v>
      </c>
      <c r="AX209" s="727">
        <v>1</v>
      </c>
      <c r="AY209" s="728">
        <v>1</v>
      </c>
      <c r="AZ209" s="727">
        <v>1</v>
      </c>
      <c r="BA209" s="728">
        <v>1</v>
      </c>
      <c r="BB209" s="727">
        <v>0</v>
      </c>
      <c r="BC209" s="728">
        <v>0</v>
      </c>
      <c r="BD209" s="727">
        <v>0</v>
      </c>
      <c r="BE209" s="728">
        <v>0</v>
      </c>
      <c r="BF209" s="727">
        <v>0</v>
      </c>
      <c r="BG209" s="728">
        <v>0</v>
      </c>
      <c r="BH209" s="729">
        <v>0</v>
      </c>
      <c r="BI209" s="692"/>
      <c r="BJ209" s="1096"/>
      <c r="BK209" s="692"/>
      <c r="BL209" s="1082"/>
      <c r="BM209" s="692"/>
      <c r="BN209" s="743">
        <v>0</v>
      </c>
      <c r="BO209" s="727">
        <v>2781</v>
      </c>
      <c r="BP209" s="728">
        <v>2781</v>
      </c>
      <c r="BQ209" s="727">
        <v>2781</v>
      </c>
      <c r="BR209" s="728">
        <v>2781</v>
      </c>
      <c r="BS209" s="727">
        <v>2781</v>
      </c>
      <c r="BT209" s="728">
        <v>2781</v>
      </c>
      <c r="BU209" s="727">
        <v>2781</v>
      </c>
      <c r="BV209" s="728">
        <v>2781</v>
      </c>
      <c r="BW209" s="727">
        <v>2781</v>
      </c>
      <c r="BX209" s="728">
        <v>2781</v>
      </c>
      <c r="BY209" s="727">
        <v>2781</v>
      </c>
      <c r="BZ209" s="728">
        <v>2781</v>
      </c>
      <c r="CA209" s="727">
        <v>2781</v>
      </c>
      <c r="CB209" s="728">
        <v>2781</v>
      </c>
      <c r="CC209" s="727">
        <v>1738</v>
      </c>
      <c r="CD209" s="728">
        <v>1738</v>
      </c>
      <c r="CE209" s="727">
        <v>1738</v>
      </c>
      <c r="CF209" s="728">
        <v>1738</v>
      </c>
      <c r="CG209" s="727">
        <v>0</v>
      </c>
      <c r="CH209" s="728">
        <v>0</v>
      </c>
      <c r="CI209" s="727">
        <v>0</v>
      </c>
      <c r="CJ209" s="728">
        <v>0</v>
      </c>
      <c r="CK209" s="727">
        <v>0</v>
      </c>
      <c r="CL209" s="728">
        <v>0</v>
      </c>
      <c r="CM209" s="729">
        <v>0</v>
      </c>
      <c r="CN209" s="692"/>
      <c r="CO209" s="1084"/>
      <c r="CP209" s="692"/>
      <c r="CQ209" s="743">
        <v>0</v>
      </c>
      <c r="CR209" s="727">
        <v>0</v>
      </c>
      <c r="CS209" s="728">
        <v>0</v>
      </c>
      <c r="CT209" s="727">
        <v>0</v>
      </c>
      <c r="CU209" s="728">
        <v>0</v>
      </c>
      <c r="CV209" s="727">
        <v>0</v>
      </c>
      <c r="CW209" s="728">
        <v>0</v>
      </c>
      <c r="CX209" s="727">
        <v>0</v>
      </c>
      <c r="CY209" s="728">
        <v>0</v>
      </c>
      <c r="CZ209" s="727">
        <v>0</v>
      </c>
      <c r="DA209" s="728">
        <v>0</v>
      </c>
      <c r="DB209" s="727">
        <v>0</v>
      </c>
      <c r="DC209" s="728">
        <v>0</v>
      </c>
      <c r="DD209" s="727">
        <v>0</v>
      </c>
      <c r="DE209" s="728">
        <v>0</v>
      </c>
      <c r="DF209" s="727">
        <v>0</v>
      </c>
      <c r="DG209" s="728">
        <v>0</v>
      </c>
      <c r="DH209" s="727">
        <v>0</v>
      </c>
      <c r="DI209" s="728">
        <v>0</v>
      </c>
      <c r="DJ209" s="727">
        <v>0</v>
      </c>
      <c r="DK209" s="728">
        <v>0</v>
      </c>
      <c r="DL209" s="727">
        <v>0</v>
      </c>
      <c r="DM209" s="728">
        <v>0</v>
      </c>
      <c r="DN209" s="727">
        <v>0</v>
      </c>
      <c r="DO209" s="728">
        <v>0</v>
      </c>
      <c r="DP209" s="729">
        <v>0</v>
      </c>
      <c r="DQ209" s="692"/>
      <c r="DR209" s="1086"/>
      <c r="DS209" s="692"/>
      <c r="DT209" s="1088"/>
    </row>
    <row r="210" spans="2:124" outlineLevel="1">
      <c r="B210" s="730">
        <v>197</v>
      </c>
      <c r="C210" s="731" t="s">
        <v>800</v>
      </c>
      <c r="D210" s="732">
        <v>2016</v>
      </c>
      <c r="F210" s="733">
        <v>0</v>
      </c>
      <c r="G210" s="738">
        <v>0</v>
      </c>
      <c r="H210" s="739">
        <v>0</v>
      </c>
      <c r="I210" s="738">
        <v>0</v>
      </c>
      <c r="J210" s="739">
        <v>0</v>
      </c>
      <c r="K210" s="738">
        <v>0</v>
      </c>
      <c r="L210" s="739">
        <v>0</v>
      </c>
      <c r="M210" s="738">
        <v>0</v>
      </c>
      <c r="N210" s="739">
        <v>0</v>
      </c>
      <c r="O210" s="738">
        <v>0</v>
      </c>
      <c r="P210" s="739">
        <v>0</v>
      </c>
      <c r="Q210" s="738">
        <v>0</v>
      </c>
      <c r="R210" s="739">
        <v>0</v>
      </c>
      <c r="S210" s="738">
        <v>0</v>
      </c>
      <c r="T210" s="739">
        <v>0</v>
      </c>
      <c r="U210" s="738">
        <v>0</v>
      </c>
      <c r="V210" s="739">
        <v>0</v>
      </c>
      <c r="W210" s="738">
        <v>0</v>
      </c>
      <c r="X210" s="739">
        <v>0</v>
      </c>
      <c r="Y210" s="738">
        <v>0</v>
      </c>
      <c r="Z210" s="739">
        <v>0</v>
      </c>
      <c r="AA210" s="738">
        <v>0</v>
      </c>
      <c r="AB210" s="739">
        <v>0</v>
      </c>
      <c r="AC210" s="738">
        <v>0</v>
      </c>
      <c r="AD210" s="739">
        <v>0</v>
      </c>
      <c r="AE210" s="740">
        <v>0</v>
      </c>
      <c r="AF210" s="692"/>
      <c r="AG210" s="1094"/>
      <c r="AH210" s="692"/>
      <c r="AI210" s="733">
        <v>0</v>
      </c>
      <c r="AJ210" s="738">
        <v>0</v>
      </c>
      <c r="AK210" s="739">
        <v>0</v>
      </c>
      <c r="AL210" s="738">
        <v>0</v>
      </c>
      <c r="AM210" s="739">
        <v>0</v>
      </c>
      <c r="AN210" s="738">
        <v>0</v>
      </c>
      <c r="AO210" s="739">
        <v>0</v>
      </c>
      <c r="AP210" s="738">
        <v>0</v>
      </c>
      <c r="AQ210" s="739">
        <v>0</v>
      </c>
      <c r="AR210" s="738">
        <v>0</v>
      </c>
      <c r="AS210" s="739">
        <v>0</v>
      </c>
      <c r="AT210" s="738">
        <v>0</v>
      </c>
      <c r="AU210" s="739">
        <v>0</v>
      </c>
      <c r="AV210" s="738">
        <v>0</v>
      </c>
      <c r="AW210" s="739">
        <v>0</v>
      </c>
      <c r="AX210" s="738">
        <v>0</v>
      </c>
      <c r="AY210" s="739">
        <v>0</v>
      </c>
      <c r="AZ210" s="738">
        <v>0</v>
      </c>
      <c r="BA210" s="739">
        <v>0</v>
      </c>
      <c r="BB210" s="738">
        <v>0</v>
      </c>
      <c r="BC210" s="739">
        <v>0</v>
      </c>
      <c r="BD210" s="738">
        <v>0</v>
      </c>
      <c r="BE210" s="739">
        <v>0</v>
      </c>
      <c r="BF210" s="738">
        <v>0</v>
      </c>
      <c r="BG210" s="739">
        <v>0</v>
      </c>
      <c r="BH210" s="740">
        <v>0</v>
      </c>
      <c r="BI210" s="692"/>
      <c r="BJ210" s="1096"/>
      <c r="BK210" s="692"/>
      <c r="BL210" s="1082"/>
      <c r="BM210" s="692"/>
      <c r="BN210" s="733">
        <v>0</v>
      </c>
      <c r="BO210" s="738">
        <v>0</v>
      </c>
      <c r="BP210" s="739">
        <v>0</v>
      </c>
      <c r="BQ210" s="738">
        <v>0</v>
      </c>
      <c r="BR210" s="739">
        <v>0</v>
      </c>
      <c r="BS210" s="738">
        <v>0</v>
      </c>
      <c r="BT210" s="739">
        <v>0</v>
      </c>
      <c r="BU210" s="738">
        <v>0</v>
      </c>
      <c r="BV210" s="739">
        <v>0</v>
      </c>
      <c r="BW210" s="738">
        <v>0</v>
      </c>
      <c r="BX210" s="739">
        <v>0</v>
      </c>
      <c r="BY210" s="738">
        <v>0</v>
      </c>
      <c r="BZ210" s="739">
        <v>0</v>
      </c>
      <c r="CA210" s="738">
        <v>0</v>
      </c>
      <c r="CB210" s="739">
        <v>0</v>
      </c>
      <c r="CC210" s="738">
        <v>0</v>
      </c>
      <c r="CD210" s="739">
        <v>0</v>
      </c>
      <c r="CE210" s="738">
        <v>0</v>
      </c>
      <c r="CF210" s="739">
        <v>0</v>
      </c>
      <c r="CG210" s="738">
        <v>0</v>
      </c>
      <c r="CH210" s="739">
        <v>0</v>
      </c>
      <c r="CI210" s="738">
        <v>0</v>
      </c>
      <c r="CJ210" s="739">
        <v>0</v>
      </c>
      <c r="CK210" s="738">
        <v>0</v>
      </c>
      <c r="CL210" s="739">
        <v>0</v>
      </c>
      <c r="CM210" s="740">
        <v>0</v>
      </c>
      <c r="CN210" s="692"/>
      <c r="CO210" s="1084"/>
      <c r="CP210" s="692"/>
      <c r="CQ210" s="733">
        <v>0</v>
      </c>
      <c r="CR210" s="738">
        <v>0</v>
      </c>
      <c r="CS210" s="739">
        <v>0</v>
      </c>
      <c r="CT210" s="738">
        <v>0</v>
      </c>
      <c r="CU210" s="739">
        <v>0</v>
      </c>
      <c r="CV210" s="738">
        <v>0</v>
      </c>
      <c r="CW210" s="739">
        <v>0</v>
      </c>
      <c r="CX210" s="738">
        <v>0</v>
      </c>
      <c r="CY210" s="739">
        <v>0</v>
      </c>
      <c r="CZ210" s="738">
        <v>0</v>
      </c>
      <c r="DA210" s="739">
        <v>0</v>
      </c>
      <c r="DB210" s="738">
        <v>0</v>
      </c>
      <c r="DC210" s="739">
        <v>0</v>
      </c>
      <c r="DD210" s="738">
        <v>0</v>
      </c>
      <c r="DE210" s="739">
        <v>0</v>
      </c>
      <c r="DF210" s="738">
        <v>0</v>
      </c>
      <c r="DG210" s="739">
        <v>0</v>
      </c>
      <c r="DH210" s="738">
        <v>0</v>
      </c>
      <c r="DI210" s="739">
        <v>0</v>
      </c>
      <c r="DJ210" s="738">
        <v>0</v>
      </c>
      <c r="DK210" s="739">
        <v>0</v>
      </c>
      <c r="DL210" s="738">
        <v>0</v>
      </c>
      <c r="DM210" s="739">
        <v>0</v>
      </c>
      <c r="DN210" s="738">
        <v>0</v>
      </c>
      <c r="DO210" s="739">
        <v>0</v>
      </c>
      <c r="DP210" s="740">
        <v>0</v>
      </c>
      <c r="DQ210" s="692"/>
      <c r="DR210" s="1086"/>
      <c r="DS210" s="692"/>
      <c r="DT210" s="1088"/>
    </row>
    <row r="211" spans="2:124" outlineLevel="1">
      <c r="B211" s="723">
        <v>198</v>
      </c>
      <c r="C211" s="724" t="s">
        <v>801</v>
      </c>
      <c r="D211" s="725">
        <v>2016</v>
      </c>
      <c r="F211" s="743">
        <v>0</v>
      </c>
      <c r="G211" s="727">
        <v>0</v>
      </c>
      <c r="H211" s="728">
        <v>0</v>
      </c>
      <c r="I211" s="727">
        <v>0</v>
      </c>
      <c r="J211" s="728">
        <v>0</v>
      </c>
      <c r="K211" s="727">
        <v>0</v>
      </c>
      <c r="L211" s="728">
        <v>0</v>
      </c>
      <c r="M211" s="727">
        <v>0</v>
      </c>
      <c r="N211" s="728">
        <v>0</v>
      </c>
      <c r="O211" s="727">
        <v>0</v>
      </c>
      <c r="P211" s="728">
        <v>0</v>
      </c>
      <c r="Q211" s="727">
        <v>0</v>
      </c>
      <c r="R211" s="728">
        <v>0</v>
      </c>
      <c r="S211" s="727">
        <v>0</v>
      </c>
      <c r="T211" s="728">
        <v>0</v>
      </c>
      <c r="U211" s="727">
        <v>0</v>
      </c>
      <c r="V211" s="728">
        <v>0</v>
      </c>
      <c r="W211" s="727">
        <v>0</v>
      </c>
      <c r="X211" s="728">
        <v>0</v>
      </c>
      <c r="Y211" s="727">
        <v>0</v>
      </c>
      <c r="Z211" s="728">
        <v>0</v>
      </c>
      <c r="AA211" s="727">
        <v>0</v>
      </c>
      <c r="AB211" s="728">
        <v>0</v>
      </c>
      <c r="AC211" s="727">
        <v>0</v>
      </c>
      <c r="AD211" s="728">
        <v>0</v>
      </c>
      <c r="AE211" s="729">
        <v>0</v>
      </c>
      <c r="AF211" s="692"/>
      <c r="AG211" s="1094"/>
      <c r="AH211" s="692"/>
      <c r="AI211" s="743">
        <v>0</v>
      </c>
      <c r="AJ211" s="727">
        <v>0</v>
      </c>
      <c r="AK211" s="728">
        <v>0</v>
      </c>
      <c r="AL211" s="727">
        <v>0</v>
      </c>
      <c r="AM211" s="728">
        <v>0</v>
      </c>
      <c r="AN211" s="727">
        <v>0</v>
      </c>
      <c r="AO211" s="728">
        <v>0</v>
      </c>
      <c r="AP211" s="727">
        <v>0</v>
      </c>
      <c r="AQ211" s="728">
        <v>0</v>
      </c>
      <c r="AR211" s="727">
        <v>0</v>
      </c>
      <c r="AS211" s="728">
        <v>0</v>
      </c>
      <c r="AT211" s="727">
        <v>0</v>
      </c>
      <c r="AU211" s="728">
        <v>0</v>
      </c>
      <c r="AV211" s="727">
        <v>0</v>
      </c>
      <c r="AW211" s="728">
        <v>0</v>
      </c>
      <c r="AX211" s="727">
        <v>0</v>
      </c>
      <c r="AY211" s="728">
        <v>0</v>
      </c>
      <c r="AZ211" s="727">
        <v>0</v>
      </c>
      <c r="BA211" s="728">
        <v>0</v>
      </c>
      <c r="BB211" s="727">
        <v>0</v>
      </c>
      <c r="BC211" s="728">
        <v>0</v>
      </c>
      <c r="BD211" s="727">
        <v>0</v>
      </c>
      <c r="BE211" s="728">
        <v>0</v>
      </c>
      <c r="BF211" s="727">
        <v>0</v>
      </c>
      <c r="BG211" s="728">
        <v>0</v>
      </c>
      <c r="BH211" s="729">
        <v>0</v>
      </c>
      <c r="BI211" s="692"/>
      <c r="BJ211" s="1096"/>
      <c r="BK211" s="692"/>
      <c r="BL211" s="1082"/>
      <c r="BM211" s="692"/>
      <c r="BN211" s="743">
        <v>0</v>
      </c>
      <c r="BO211" s="727">
        <v>0</v>
      </c>
      <c r="BP211" s="728">
        <v>0</v>
      </c>
      <c r="BQ211" s="727">
        <v>0</v>
      </c>
      <c r="BR211" s="728">
        <v>0</v>
      </c>
      <c r="BS211" s="727">
        <v>0</v>
      </c>
      <c r="BT211" s="728">
        <v>0</v>
      </c>
      <c r="BU211" s="727">
        <v>0</v>
      </c>
      <c r="BV211" s="728">
        <v>0</v>
      </c>
      <c r="BW211" s="727">
        <v>0</v>
      </c>
      <c r="BX211" s="728">
        <v>0</v>
      </c>
      <c r="BY211" s="727">
        <v>0</v>
      </c>
      <c r="BZ211" s="728">
        <v>0</v>
      </c>
      <c r="CA211" s="727">
        <v>0</v>
      </c>
      <c r="CB211" s="728">
        <v>0</v>
      </c>
      <c r="CC211" s="727">
        <v>0</v>
      </c>
      <c r="CD211" s="728">
        <v>0</v>
      </c>
      <c r="CE211" s="727">
        <v>0</v>
      </c>
      <c r="CF211" s="728">
        <v>0</v>
      </c>
      <c r="CG211" s="727">
        <v>0</v>
      </c>
      <c r="CH211" s="728">
        <v>0</v>
      </c>
      <c r="CI211" s="727">
        <v>0</v>
      </c>
      <c r="CJ211" s="728">
        <v>0</v>
      </c>
      <c r="CK211" s="727">
        <v>0</v>
      </c>
      <c r="CL211" s="728">
        <v>0</v>
      </c>
      <c r="CM211" s="729">
        <v>0</v>
      </c>
      <c r="CN211" s="692"/>
      <c r="CO211" s="1084"/>
      <c r="CP211" s="692"/>
      <c r="CQ211" s="743">
        <v>0</v>
      </c>
      <c r="CR211" s="727">
        <v>0</v>
      </c>
      <c r="CS211" s="728">
        <v>0</v>
      </c>
      <c r="CT211" s="727">
        <v>0</v>
      </c>
      <c r="CU211" s="728">
        <v>0</v>
      </c>
      <c r="CV211" s="727">
        <v>0</v>
      </c>
      <c r="CW211" s="728">
        <v>0</v>
      </c>
      <c r="CX211" s="727">
        <v>0</v>
      </c>
      <c r="CY211" s="728">
        <v>0</v>
      </c>
      <c r="CZ211" s="727">
        <v>0</v>
      </c>
      <c r="DA211" s="728">
        <v>0</v>
      </c>
      <c r="DB211" s="727">
        <v>0</v>
      </c>
      <c r="DC211" s="728">
        <v>0</v>
      </c>
      <c r="DD211" s="727">
        <v>0</v>
      </c>
      <c r="DE211" s="728">
        <v>0</v>
      </c>
      <c r="DF211" s="727">
        <v>0</v>
      </c>
      <c r="DG211" s="728">
        <v>0</v>
      </c>
      <c r="DH211" s="727">
        <v>0</v>
      </c>
      <c r="DI211" s="728">
        <v>0</v>
      </c>
      <c r="DJ211" s="727">
        <v>0</v>
      </c>
      <c r="DK211" s="728">
        <v>0</v>
      </c>
      <c r="DL211" s="727">
        <v>0</v>
      </c>
      <c r="DM211" s="728">
        <v>0</v>
      </c>
      <c r="DN211" s="727">
        <v>0</v>
      </c>
      <c r="DO211" s="728">
        <v>0</v>
      </c>
      <c r="DP211" s="729">
        <v>0</v>
      </c>
      <c r="DQ211" s="692"/>
      <c r="DR211" s="1086"/>
      <c r="DS211" s="692"/>
      <c r="DT211" s="1088"/>
    </row>
    <row r="212" spans="2:124" outlineLevel="1">
      <c r="B212" s="730">
        <v>199</v>
      </c>
      <c r="C212" s="731" t="s">
        <v>803</v>
      </c>
      <c r="D212" s="732">
        <v>2016</v>
      </c>
      <c r="F212" s="733">
        <v>0</v>
      </c>
      <c r="G212" s="738">
        <v>0</v>
      </c>
      <c r="H212" s="739">
        <v>0</v>
      </c>
      <c r="I212" s="738">
        <v>0</v>
      </c>
      <c r="J212" s="739">
        <v>0</v>
      </c>
      <c r="K212" s="738">
        <v>0</v>
      </c>
      <c r="L212" s="739">
        <v>0</v>
      </c>
      <c r="M212" s="738">
        <v>0</v>
      </c>
      <c r="N212" s="739">
        <v>0</v>
      </c>
      <c r="O212" s="738">
        <v>0</v>
      </c>
      <c r="P212" s="739">
        <v>0</v>
      </c>
      <c r="Q212" s="738">
        <v>0</v>
      </c>
      <c r="R212" s="739">
        <v>0</v>
      </c>
      <c r="S212" s="738">
        <v>0</v>
      </c>
      <c r="T212" s="739">
        <v>0</v>
      </c>
      <c r="U212" s="738">
        <v>0</v>
      </c>
      <c r="V212" s="739">
        <v>0</v>
      </c>
      <c r="W212" s="738">
        <v>0</v>
      </c>
      <c r="X212" s="739">
        <v>0</v>
      </c>
      <c r="Y212" s="738">
        <v>0</v>
      </c>
      <c r="Z212" s="739">
        <v>0</v>
      </c>
      <c r="AA212" s="738">
        <v>0</v>
      </c>
      <c r="AB212" s="739">
        <v>0</v>
      </c>
      <c r="AC212" s="738">
        <v>0</v>
      </c>
      <c r="AD212" s="739">
        <v>0</v>
      </c>
      <c r="AE212" s="740">
        <v>0</v>
      </c>
      <c r="AF212" s="692"/>
      <c r="AG212" s="1094"/>
      <c r="AH212" s="692"/>
      <c r="AI212" s="733">
        <v>0</v>
      </c>
      <c r="AJ212" s="738">
        <v>0</v>
      </c>
      <c r="AK212" s="739">
        <v>0</v>
      </c>
      <c r="AL212" s="738">
        <v>0</v>
      </c>
      <c r="AM212" s="739">
        <v>0</v>
      </c>
      <c r="AN212" s="738">
        <v>0</v>
      </c>
      <c r="AO212" s="739">
        <v>0</v>
      </c>
      <c r="AP212" s="738">
        <v>0</v>
      </c>
      <c r="AQ212" s="739">
        <v>0</v>
      </c>
      <c r="AR212" s="738">
        <v>0</v>
      </c>
      <c r="AS212" s="739">
        <v>0</v>
      </c>
      <c r="AT212" s="738">
        <v>0</v>
      </c>
      <c r="AU212" s="739">
        <v>0</v>
      </c>
      <c r="AV212" s="738">
        <v>0</v>
      </c>
      <c r="AW212" s="739">
        <v>0</v>
      </c>
      <c r="AX212" s="738">
        <v>0</v>
      </c>
      <c r="AY212" s="739">
        <v>0</v>
      </c>
      <c r="AZ212" s="738">
        <v>0</v>
      </c>
      <c r="BA212" s="739">
        <v>0</v>
      </c>
      <c r="BB212" s="738">
        <v>0</v>
      </c>
      <c r="BC212" s="739">
        <v>0</v>
      </c>
      <c r="BD212" s="738">
        <v>0</v>
      </c>
      <c r="BE212" s="739">
        <v>0</v>
      </c>
      <c r="BF212" s="738">
        <v>0</v>
      </c>
      <c r="BG212" s="739">
        <v>0</v>
      </c>
      <c r="BH212" s="740">
        <v>0</v>
      </c>
      <c r="BI212" s="692"/>
      <c r="BJ212" s="1096"/>
      <c r="BK212" s="692"/>
      <c r="BL212" s="1082"/>
      <c r="BM212" s="692"/>
      <c r="BN212" s="733">
        <v>0</v>
      </c>
      <c r="BO212" s="738">
        <v>0</v>
      </c>
      <c r="BP212" s="739">
        <v>0</v>
      </c>
      <c r="BQ212" s="738">
        <v>0</v>
      </c>
      <c r="BR212" s="739">
        <v>0</v>
      </c>
      <c r="BS212" s="738">
        <v>0</v>
      </c>
      <c r="BT212" s="739">
        <v>0</v>
      </c>
      <c r="BU212" s="738">
        <v>0</v>
      </c>
      <c r="BV212" s="739">
        <v>0</v>
      </c>
      <c r="BW212" s="738">
        <v>0</v>
      </c>
      <c r="BX212" s="739">
        <v>0</v>
      </c>
      <c r="BY212" s="738">
        <v>0</v>
      </c>
      <c r="BZ212" s="739">
        <v>0</v>
      </c>
      <c r="CA212" s="738">
        <v>0</v>
      </c>
      <c r="CB212" s="739">
        <v>0</v>
      </c>
      <c r="CC212" s="738">
        <v>0</v>
      </c>
      <c r="CD212" s="739">
        <v>0</v>
      </c>
      <c r="CE212" s="738">
        <v>0</v>
      </c>
      <c r="CF212" s="739">
        <v>0</v>
      </c>
      <c r="CG212" s="738">
        <v>0</v>
      </c>
      <c r="CH212" s="739">
        <v>0</v>
      </c>
      <c r="CI212" s="738">
        <v>0</v>
      </c>
      <c r="CJ212" s="739">
        <v>0</v>
      </c>
      <c r="CK212" s="738">
        <v>0</v>
      </c>
      <c r="CL212" s="739">
        <v>0</v>
      </c>
      <c r="CM212" s="740">
        <v>0</v>
      </c>
      <c r="CN212" s="692"/>
      <c r="CO212" s="1084"/>
      <c r="CP212" s="692"/>
      <c r="CQ212" s="733">
        <v>0</v>
      </c>
      <c r="CR212" s="738">
        <v>0</v>
      </c>
      <c r="CS212" s="739">
        <v>0</v>
      </c>
      <c r="CT212" s="738">
        <v>0</v>
      </c>
      <c r="CU212" s="739">
        <v>0</v>
      </c>
      <c r="CV212" s="738">
        <v>0</v>
      </c>
      <c r="CW212" s="739">
        <v>0</v>
      </c>
      <c r="CX212" s="738">
        <v>0</v>
      </c>
      <c r="CY212" s="739">
        <v>0</v>
      </c>
      <c r="CZ212" s="738">
        <v>0</v>
      </c>
      <c r="DA212" s="739">
        <v>0</v>
      </c>
      <c r="DB212" s="738">
        <v>0</v>
      </c>
      <c r="DC212" s="739">
        <v>0</v>
      </c>
      <c r="DD212" s="738">
        <v>0</v>
      </c>
      <c r="DE212" s="739">
        <v>0</v>
      </c>
      <c r="DF212" s="738">
        <v>0</v>
      </c>
      <c r="DG212" s="739">
        <v>0</v>
      </c>
      <c r="DH212" s="738">
        <v>0</v>
      </c>
      <c r="DI212" s="739">
        <v>0</v>
      </c>
      <c r="DJ212" s="738">
        <v>0</v>
      </c>
      <c r="DK212" s="739">
        <v>0</v>
      </c>
      <c r="DL212" s="738">
        <v>0</v>
      </c>
      <c r="DM212" s="739">
        <v>0</v>
      </c>
      <c r="DN212" s="738">
        <v>0</v>
      </c>
      <c r="DO212" s="739">
        <v>0</v>
      </c>
      <c r="DP212" s="740">
        <v>0</v>
      </c>
      <c r="DQ212" s="692"/>
      <c r="DR212" s="1086"/>
      <c r="DS212" s="692"/>
      <c r="DT212" s="1088"/>
    </row>
    <row r="213" spans="2:124" outlineLevel="1">
      <c r="B213" s="747">
        <v>200</v>
      </c>
      <c r="C213" s="801" t="s">
        <v>802</v>
      </c>
      <c r="D213" s="749">
        <v>2016</v>
      </c>
      <c r="F213" s="750">
        <v>0</v>
      </c>
      <c r="G213" s="809">
        <v>0</v>
      </c>
      <c r="H213" s="810">
        <v>0</v>
      </c>
      <c r="I213" s="809">
        <v>0</v>
      </c>
      <c r="J213" s="810">
        <v>0</v>
      </c>
      <c r="K213" s="809">
        <v>0</v>
      </c>
      <c r="L213" s="810">
        <v>0</v>
      </c>
      <c r="M213" s="809">
        <v>0</v>
      </c>
      <c r="N213" s="810">
        <v>0</v>
      </c>
      <c r="O213" s="809">
        <v>0</v>
      </c>
      <c r="P213" s="810">
        <v>0</v>
      </c>
      <c r="Q213" s="809">
        <v>0</v>
      </c>
      <c r="R213" s="810">
        <v>0</v>
      </c>
      <c r="S213" s="809">
        <v>0</v>
      </c>
      <c r="T213" s="810">
        <v>0</v>
      </c>
      <c r="U213" s="809">
        <v>0</v>
      </c>
      <c r="V213" s="810">
        <v>0</v>
      </c>
      <c r="W213" s="809">
        <v>0</v>
      </c>
      <c r="X213" s="810">
        <v>0</v>
      </c>
      <c r="Y213" s="809">
        <v>0</v>
      </c>
      <c r="Z213" s="810">
        <v>0</v>
      </c>
      <c r="AA213" s="809">
        <v>0</v>
      </c>
      <c r="AB213" s="810">
        <v>0</v>
      </c>
      <c r="AC213" s="809">
        <v>0</v>
      </c>
      <c r="AD213" s="810">
        <v>0</v>
      </c>
      <c r="AE213" s="811">
        <v>0</v>
      </c>
      <c r="AF213" s="692"/>
      <c r="AG213" s="1094"/>
      <c r="AH213" s="692"/>
      <c r="AI213" s="750">
        <v>0</v>
      </c>
      <c r="AJ213" s="809">
        <v>0</v>
      </c>
      <c r="AK213" s="810">
        <v>0</v>
      </c>
      <c r="AL213" s="809">
        <v>0</v>
      </c>
      <c r="AM213" s="810">
        <v>0</v>
      </c>
      <c r="AN213" s="809">
        <v>0</v>
      </c>
      <c r="AO213" s="810">
        <v>0</v>
      </c>
      <c r="AP213" s="809">
        <v>0</v>
      </c>
      <c r="AQ213" s="810">
        <v>0</v>
      </c>
      <c r="AR213" s="809">
        <v>0</v>
      </c>
      <c r="AS213" s="810">
        <v>0</v>
      </c>
      <c r="AT213" s="809">
        <v>0</v>
      </c>
      <c r="AU213" s="810">
        <v>0</v>
      </c>
      <c r="AV213" s="809">
        <v>0</v>
      </c>
      <c r="AW213" s="810">
        <v>0</v>
      </c>
      <c r="AX213" s="809">
        <v>0</v>
      </c>
      <c r="AY213" s="810">
        <v>0</v>
      </c>
      <c r="AZ213" s="809">
        <v>0</v>
      </c>
      <c r="BA213" s="810">
        <v>0</v>
      </c>
      <c r="BB213" s="809">
        <v>0</v>
      </c>
      <c r="BC213" s="810">
        <v>0</v>
      </c>
      <c r="BD213" s="809">
        <v>0</v>
      </c>
      <c r="BE213" s="810">
        <v>0</v>
      </c>
      <c r="BF213" s="809">
        <v>0</v>
      </c>
      <c r="BG213" s="810">
        <v>0</v>
      </c>
      <c r="BH213" s="811">
        <v>0</v>
      </c>
      <c r="BI213" s="692"/>
      <c r="BJ213" s="1096"/>
      <c r="BK213" s="692"/>
      <c r="BL213" s="1082"/>
      <c r="BM213" s="692"/>
      <c r="BN213" s="750">
        <v>0</v>
      </c>
      <c r="BO213" s="809">
        <v>0</v>
      </c>
      <c r="BP213" s="810">
        <v>0</v>
      </c>
      <c r="BQ213" s="809">
        <v>0</v>
      </c>
      <c r="BR213" s="810">
        <v>0</v>
      </c>
      <c r="BS213" s="809">
        <v>0</v>
      </c>
      <c r="BT213" s="810">
        <v>0</v>
      </c>
      <c r="BU213" s="809">
        <v>0</v>
      </c>
      <c r="BV213" s="810">
        <v>0</v>
      </c>
      <c r="BW213" s="809">
        <v>0</v>
      </c>
      <c r="BX213" s="810">
        <v>0</v>
      </c>
      <c r="BY213" s="809">
        <v>0</v>
      </c>
      <c r="BZ213" s="810">
        <v>0</v>
      </c>
      <c r="CA213" s="809">
        <v>0</v>
      </c>
      <c r="CB213" s="810">
        <v>0</v>
      </c>
      <c r="CC213" s="809">
        <v>0</v>
      </c>
      <c r="CD213" s="810">
        <v>0</v>
      </c>
      <c r="CE213" s="809">
        <v>0</v>
      </c>
      <c r="CF213" s="810">
        <v>0</v>
      </c>
      <c r="CG213" s="809">
        <v>0</v>
      </c>
      <c r="CH213" s="810">
        <v>0</v>
      </c>
      <c r="CI213" s="809">
        <v>0</v>
      </c>
      <c r="CJ213" s="810">
        <v>0</v>
      </c>
      <c r="CK213" s="809">
        <v>0</v>
      </c>
      <c r="CL213" s="810">
        <v>0</v>
      </c>
      <c r="CM213" s="811">
        <v>0</v>
      </c>
      <c r="CN213" s="692"/>
      <c r="CO213" s="1084"/>
      <c r="CP213" s="692"/>
      <c r="CQ213" s="750">
        <v>0</v>
      </c>
      <c r="CR213" s="809">
        <v>0</v>
      </c>
      <c r="CS213" s="810">
        <v>0</v>
      </c>
      <c r="CT213" s="809">
        <v>0</v>
      </c>
      <c r="CU213" s="810">
        <v>0</v>
      </c>
      <c r="CV213" s="809">
        <v>0</v>
      </c>
      <c r="CW213" s="810">
        <v>0</v>
      </c>
      <c r="CX213" s="809">
        <v>0</v>
      </c>
      <c r="CY213" s="810">
        <v>0</v>
      </c>
      <c r="CZ213" s="809">
        <v>0</v>
      </c>
      <c r="DA213" s="810">
        <v>0</v>
      </c>
      <c r="DB213" s="809">
        <v>0</v>
      </c>
      <c r="DC213" s="810">
        <v>0</v>
      </c>
      <c r="DD213" s="809">
        <v>0</v>
      </c>
      <c r="DE213" s="810">
        <v>0</v>
      </c>
      <c r="DF213" s="809">
        <v>0</v>
      </c>
      <c r="DG213" s="810">
        <v>0</v>
      </c>
      <c r="DH213" s="809">
        <v>0</v>
      </c>
      <c r="DI213" s="810">
        <v>0</v>
      </c>
      <c r="DJ213" s="809">
        <v>0</v>
      </c>
      <c r="DK213" s="810">
        <v>0</v>
      </c>
      <c r="DL213" s="809">
        <v>0</v>
      </c>
      <c r="DM213" s="810">
        <v>0</v>
      </c>
      <c r="DN213" s="809">
        <v>0</v>
      </c>
      <c r="DO213" s="810">
        <v>0</v>
      </c>
      <c r="DP213" s="811">
        <v>0</v>
      </c>
      <c r="DQ213" s="692"/>
      <c r="DR213" s="1086"/>
      <c r="DS213" s="692"/>
      <c r="DT213" s="1088"/>
    </row>
    <row r="214" spans="2:124" outlineLevel="1">
      <c r="B214" s="716">
        <v>201</v>
      </c>
      <c r="C214" s="717" t="s">
        <v>97</v>
      </c>
      <c r="D214" s="718">
        <v>2016</v>
      </c>
      <c r="F214" s="755">
        <v>0</v>
      </c>
      <c r="G214" s="756">
        <v>0</v>
      </c>
      <c r="H214" s="757">
        <v>0</v>
      </c>
      <c r="I214" s="756">
        <v>0</v>
      </c>
      <c r="J214" s="757">
        <v>0</v>
      </c>
      <c r="K214" s="756">
        <v>0</v>
      </c>
      <c r="L214" s="757">
        <v>0</v>
      </c>
      <c r="M214" s="756">
        <v>0</v>
      </c>
      <c r="N214" s="757">
        <v>0</v>
      </c>
      <c r="O214" s="756">
        <v>0</v>
      </c>
      <c r="P214" s="757">
        <v>0</v>
      </c>
      <c r="Q214" s="756">
        <v>0</v>
      </c>
      <c r="R214" s="757">
        <v>0</v>
      </c>
      <c r="S214" s="756">
        <v>0</v>
      </c>
      <c r="T214" s="757">
        <v>0</v>
      </c>
      <c r="U214" s="756">
        <v>0</v>
      </c>
      <c r="V214" s="757">
        <v>0</v>
      </c>
      <c r="W214" s="756">
        <v>0</v>
      </c>
      <c r="X214" s="757">
        <v>0</v>
      </c>
      <c r="Y214" s="756">
        <v>0</v>
      </c>
      <c r="Z214" s="757">
        <v>0</v>
      </c>
      <c r="AA214" s="756">
        <v>0</v>
      </c>
      <c r="AB214" s="757">
        <v>0</v>
      </c>
      <c r="AC214" s="756">
        <v>0</v>
      </c>
      <c r="AD214" s="757">
        <v>0</v>
      </c>
      <c r="AE214" s="758">
        <v>0</v>
      </c>
      <c r="AF214" s="692"/>
      <c r="AG214" s="1094"/>
      <c r="AH214" s="692"/>
      <c r="AI214" s="755">
        <v>0</v>
      </c>
      <c r="AJ214" s="756">
        <v>0</v>
      </c>
      <c r="AK214" s="757">
        <v>0</v>
      </c>
      <c r="AL214" s="756">
        <v>0</v>
      </c>
      <c r="AM214" s="757">
        <v>0</v>
      </c>
      <c r="AN214" s="756">
        <v>0</v>
      </c>
      <c r="AO214" s="757">
        <v>0</v>
      </c>
      <c r="AP214" s="756">
        <v>0</v>
      </c>
      <c r="AQ214" s="757">
        <v>0</v>
      </c>
      <c r="AR214" s="756">
        <v>0</v>
      </c>
      <c r="AS214" s="757">
        <v>0</v>
      </c>
      <c r="AT214" s="756">
        <v>0</v>
      </c>
      <c r="AU214" s="757">
        <v>0</v>
      </c>
      <c r="AV214" s="756">
        <v>0</v>
      </c>
      <c r="AW214" s="757">
        <v>0</v>
      </c>
      <c r="AX214" s="756">
        <v>0</v>
      </c>
      <c r="AY214" s="757">
        <v>0</v>
      </c>
      <c r="AZ214" s="756">
        <v>0</v>
      </c>
      <c r="BA214" s="757">
        <v>0</v>
      </c>
      <c r="BB214" s="756">
        <v>0</v>
      </c>
      <c r="BC214" s="757">
        <v>0</v>
      </c>
      <c r="BD214" s="756">
        <v>0</v>
      </c>
      <c r="BE214" s="757">
        <v>0</v>
      </c>
      <c r="BF214" s="756">
        <v>0</v>
      </c>
      <c r="BG214" s="757">
        <v>0</v>
      </c>
      <c r="BH214" s="758">
        <v>0</v>
      </c>
      <c r="BI214" s="692"/>
      <c r="BJ214" s="1096"/>
      <c r="BK214" s="692"/>
      <c r="BL214" s="1082"/>
      <c r="BM214" s="692"/>
      <c r="BN214" s="755">
        <v>0</v>
      </c>
      <c r="BO214" s="756">
        <v>0</v>
      </c>
      <c r="BP214" s="757">
        <v>0</v>
      </c>
      <c r="BQ214" s="756">
        <v>0</v>
      </c>
      <c r="BR214" s="757">
        <v>0</v>
      </c>
      <c r="BS214" s="756">
        <v>0</v>
      </c>
      <c r="BT214" s="757">
        <v>0</v>
      </c>
      <c r="BU214" s="756">
        <v>0</v>
      </c>
      <c r="BV214" s="757">
        <v>0</v>
      </c>
      <c r="BW214" s="756">
        <v>0</v>
      </c>
      <c r="BX214" s="757">
        <v>0</v>
      </c>
      <c r="BY214" s="756">
        <v>0</v>
      </c>
      <c r="BZ214" s="757">
        <v>0</v>
      </c>
      <c r="CA214" s="756">
        <v>0</v>
      </c>
      <c r="CB214" s="757">
        <v>0</v>
      </c>
      <c r="CC214" s="756">
        <v>0</v>
      </c>
      <c r="CD214" s="757">
        <v>0</v>
      </c>
      <c r="CE214" s="756">
        <v>0</v>
      </c>
      <c r="CF214" s="757">
        <v>0</v>
      </c>
      <c r="CG214" s="756">
        <v>0</v>
      </c>
      <c r="CH214" s="757">
        <v>0</v>
      </c>
      <c r="CI214" s="756">
        <v>0</v>
      </c>
      <c r="CJ214" s="757">
        <v>0</v>
      </c>
      <c r="CK214" s="756">
        <v>0</v>
      </c>
      <c r="CL214" s="757">
        <v>0</v>
      </c>
      <c r="CM214" s="758">
        <v>0</v>
      </c>
      <c r="CN214" s="692"/>
      <c r="CO214" s="1084"/>
      <c r="CP214" s="692"/>
      <c r="CQ214" s="755">
        <v>0</v>
      </c>
      <c r="CR214" s="756">
        <v>0</v>
      </c>
      <c r="CS214" s="757">
        <v>0</v>
      </c>
      <c r="CT214" s="756">
        <v>0</v>
      </c>
      <c r="CU214" s="757">
        <v>0</v>
      </c>
      <c r="CV214" s="756">
        <v>0</v>
      </c>
      <c r="CW214" s="757">
        <v>0</v>
      </c>
      <c r="CX214" s="756">
        <v>0</v>
      </c>
      <c r="CY214" s="757">
        <v>0</v>
      </c>
      <c r="CZ214" s="756">
        <v>0</v>
      </c>
      <c r="DA214" s="757">
        <v>0</v>
      </c>
      <c r="DB214" s="756">
        <v>0</v>
      </c>
      <c r="DC214" s="757">
        <v>0</v>
      </c>
      <c r="DD214" s="756">
        <v>0</v>
      </c>
      <c r="DE214" s="757">
        <v>0</v>
      </c>
      <c r="DF214" s="756">
        <v>0</v>
      </c>
      <c r="DG214" s="757">
        <v>0</v>
      </c>
      <c r="DH214" s="756">
        <v>0</v>
      </c>
      <c r="DI214" s="757">
        <v>0</v>
      </c>
      <c r="DJ214" s="756">
        <v>0</v>
      </c>
      <c r="DK214" s="757">
        <v>0</v>
      </c>
      <c r="DL214" s="756">
        <v>0</v>
      </c>
      <c r="DM214" s="757">
        <v>0</v>
      </c>
      <c r="DN214" s="756">
        <v>0</v>
      </c>
      <c r="DO214" s="757">
        <v>0</v>
      </c>
      <c r="DP214" s="758">
        <v>0</v>
      </c>
      <c r="DQ214" s="692"/>
      <c r="DR214" s="1086"/>
      <c r="DS214" s="692"/>
      <c r="DT214" s="1088"/>
    </row>
    <row r="215" spans="2:124" outlineLevel="1">
      <c r="B215" s="723">
        <v>202</v>
      </c>
      <c r="C215" s="724" t="s">
        <v>95</v>
      </c>
      <c r="D215" s="725">
        <v>2016</v>
      </c>
      <c r="F215" s="743">
        <v>0</v>
      </c>
      <c r="G215" s="744">
        <v>0</v>
      </c>
      <c r="H215" s="745">
        <v>0</v>
      </c>
      <c r="I215" s="744">
        <v>0</v>
      </c>
      <c r="J215" s="745">
        <v>0</v>
      </c>
      <c r="K215" s="744">
        <v>0</v>
      </c>
      <c r="L215" s="745">
        <v>0</v>
      </c>
      <c r="M215" s="744">
        <v>0</v>
      </c>
      <c r="N215" s="745">
        <v>0</v>
      </c>
      <c r="O215" s="744">
        <v>0</v>
      </c>
      <c r="P215" s="745">
        <v>0</v>
      </c>
      <c r="Q215" s="744">
        <v>0</v>
      </c>
      <c r="R215" s="745">
        <v>0</v>
      </c>
      <c r="S215" s="744">
        <v>0</v>
      </c>
      <c r="T215" s="745">
        <v>0</v>
      </c>
      <c r="U215" s="744">
        <v>0</v>
      </c>
      <c r="V215" s="745">
        <v>0</v>
      </c>
      <c r="W215" s="744">
        <v>0</v>
      </c>
      <c r="X215" s="745">
        <v>0</v>
      </c>
      <c r="Y215" s="744">
        <v>0</v>
      </c>
      <c r="Z215" s="745">
        <v>0</v>
      </c>
      <c r="AA215" s="744">
        <v>0</v>
      </c>
      <c r="AB215" s="745">
        <v>0</v>
      </c>
      <c r="AC215" s="744">
        <v>0</v>
      </c>
      <c r="AD215" s="745">
        <v>0</v>
      </c>
      <c r="AE215" s="746">
        <v>0</v>
      </c>
      <c r="AF215" s="692"/>
      <c r="AG215" s="1094"/>
      <c r="AH215" s="692"/>
      <c r="AI215" s="743">
        <v>0</v>
      </c>
      <c r="AJ215" s="744">
        <v>0</v>
      </c>
      <c r="AK215" s="745">
        <v>0</v>
      </c>
      <c r="AL215" s="744">
        <v>0</v>
      </c>
      <c r="AM215" s="745">
        <v>0</v>
      </c>
      <c r="AN215" s="744">
        <v>0</v>
      </c>
      <c r="AO215" s="745">
        <v>0</v>
      </c>
      <c r="AP215" s="744">
        <v>0</v>
      </c>
      <c r="AQ215" s="745">
        <v>0</v>
      </c>
      <c r="AR215" s="744">
        <v>0</v>
      </c>
      <c r="AS215" s="745">
        <v>0</v>
      </c>
      <c r="AT215" s="744">
        <v>0</v>
      </c>
      <c r="AU215" s="745">
        <v>0</v>
      </c>
      <c r="AV215" s="744">
        <v>0</v>
      </c>
      <c r="AW215" s="745">
        <v>0</v>
      </c>
      <c r="AX215" s="744">
        <v>0</v>
      </c>
      <c r="AY215" s="745">
        <v>0</v>
      </c>
      <c r="AZ215" s="744">
        <v>0</v>
      </c>
      <c r="BA215" s="745">
        <v>0</v>
      </c>
      <c r="BB215" s="744">
        <v>0</v>
      </c>
      <c r="BC215" s="745">
        <v>0</v>
      </c>
      <c r="BD215" s="744">
        <v>0</v>
      </c>
      <c r="BE215" s="745">
        <v>0</v>
      </c>
      <c r="BF215" s="744">
        <v>0</v>
      </c>
      <c r="BG215" s="745">
        <v>0</v>
      </c>
      <c r="BH215" s="746">
        <v>0</v>
      </c>
      <c r="BI215" s="692"/>
      <c r="BJ215" s="1096"/>
      <c r="BK215" s="692"/>
      <c r="BL215" s="1082"/>
      <c r="BM215" s="692"/>
      <c r="BN215" s="743">
        <v>0</v>
      </c>
      <c r="BO215" s="744">
        <v>0</v>
      </c>
      <c r="BP215" s="745">
        <v>0</v>
      </c>
      <c r="BQ215" s="744">
        <v>0</v>
      </c>
      <c r="BR215" s="745">
        <v>0</v>
      </c>
      <c r="BS215" s="744">
        <v>0</v>
      </c>
      <c r="BT215" s="745">
        <v>0</v>
      </c>
      <c r="BU215" s="744">
        <v>0</v>
      </c>
      <c r="BV215" s="745">
        <v>0</v>
      </c>
      <c r="BW215" s="744">
        <v>0</v>
      </c>
      <c r="BX215" s="745">
        <v>0</v>
      </c>
      <c r="BY215" s="744">
        <v>0</v>
      </c>
      <c r="BZ215" s="745">
        <v>0</v>
      </c>
      <c r="CA215" s="744">
        <v>0</v>
      </c>
      <c r="CB215" s="745">
        <v>0</v>
      </c>
      <c r="CC215" s="744">
        <v>0</v>
      </c>
      <c r="CD215" s="745">
        <v>0</v>
      </c>
      <c r="CE215" s="744">
        <v>0</v>
      </c>
      <c r="CF215" s="745">
        <v>0</v>
      </c>
      <c r="CG215" s="744">
        <v>0</v>
      </c>
      <c r="CH215" s="745">
        <v>0</v>
      </c>
      <c r="CI215" s="744">
        <v>0</v>
      </c>
      <c r="CJ215" s="745">
        <v>0</v>
      </c>
      <c r="CK215" s="744">
        <v>0</v>
      </c>
      <c r="CL215" s="745">
        <v>0</v>
      </c>
      <c r="CM215" s="746">
        <v>0</v>
      </c>
      <c r="CN215" s="692"/>
      <c r="CO215" s="1084"/>
      <c r="CP215" s="692"/>
      <c r="CQ215" s="743">
        <v>0</v>
      </c>
      <c r="CR215" s="744">
        <v>0</v>
      </c>
      <c r="CS215" s="745">
        <v>0</v>
      </c>
      <c r="CT215" s="744">
        <v>0</v>
      </c>
      <c r="CU215" s="745">
        <v>0</v>
      </c>
      <c r="CV215" s="744">
        <v>0</v>
      </c>
      <c r="CW215" s="745">
        <v>0</v>
      </c>
      <c r="CX215" s="744">
        <v>0</v>
      </c>
      <c r="CY215" s="745">
        <v>0</v>
      </c>
      <c r="CZ215" s="744">
        <v>0</v>
      </c>
      <c r="DA215" s="745">
        <v>0</v>
      </c>
      <c r="DB215" s="744">
        <v>0</v>
      </c>
      <c r="DC215" s="745">
        <v>0</v>
      </c>
      <c r="DD215" s="744">
        <v>0</v>
      </c>
      <c r="DE215" s="745">
        <v>0</v>
      </c>
      <c r="DF215" s="744">
        <v>0</v>
      </c>
      <c r="DG215" s="745">
        <v>0</v>
      </c>
      <c r="DH215" s="744">
        <v>0</v>
      </c>
      <c r="DI215" s="745">
        <v>0</v>
      </c>
      <c r="DJ215" s="744">
        <v>0</v>
      </c>
      <c r="DK215" s="745">
        <v>0</v>
      </c>
      <c r="DL215" s="744">
        <v>0</v>
      </c>
      <c r="DM215" s="745">
        <v>0</v>
      </c>
      <c r="DN215" s="744">
        <v>0</v>
      </c>
      <c r="DO215" s="745">
        <v>0</v>
      </c>
      <c r="DP215" s="746">
        <v>0</v>
      </c>
      <c r="DQ215" s="692"/>
      <c r="DR215" s="1086"/>
      <c r="DS215" s="692"/>
      <c r="DT215" s="1088"/>
    </row>
    <row r="216" spans="2:124" outlineLevel="1">
      <c r="B216" s="730">
        <v>203</v>
      </c>
      <c r="C216" s="731" t="s">
        <v>96</v>
      </c>
      <c r="D216" s="732">
        <v>2016</v>
      </c>
      <c r="F216" s="733">
        <v>0</v>
      </c>
      <c r="G216" s="734">
        <v>0</v>
      </c>
      <c r="H216" s="735">
        <v>0</v>
      </c>
      <c r="I216" s="734">
        <v>0</v>
      </c>
      <c r="J216" s="735">
        <v>0</v>
      </c>
      <c r="K216" s="734">
        <v>0</v>
      </c>
      <c r="L216" s="735">
        <v>0</v>
      </c>
      <c r="M216" s="734">
        <v>0</v>
      </c>
      <c r="N216" s="735">
        <v>0</v>
      </c>
      <c r="O216" s="734">
        <v>0</v>
      </c>
      <c r="P216" s="735">
        <v>0</v>
      </c>
      <c r="Q216" s="734">
        <v>0</v>
      </c>
      <c r="R216" s="735">
        <v>0</v>
      </c>
      <c r="S216" s="734">
        <v>0</v>
      </c>
      <c r="T216" s="735">
        <v>0</v>
      </c>
      <c r="U216" s="734">
        <v>0</v>
      </c>
      <c r="V216" s="735">
        <v>0</v>
      </c>
      <c r="W216" s="734">
        <v>0</v>
      </c>
      <c r="X216" s="735">
        <v>0</v>
      </c>
      <c r="Y216" s="734">
        <v>0</v>
      </c>
      <c r="Z216" s="735">
        <v>0</v>
      </c>
      <c r="AA216" s="734">
        <v>0</v>
      </c>
      <c r="AB216" s="735">
        <v>0</v>
      </c>
      <c r="AC216" s="734">
        <v>0</v>
      </c>
      <c r="AD216" s="735">
        <v>0</v>
      </c>
      <c r="AE216" s="736">
        <v>0</v>
      </c>
      <c r="AF216" s="692"/>
      <c r="AG216" s="1094"/>
      <c r="AH216" s="692"/>
      <c r="AI216" s="733">
        <v>0</v>
      </c>
      <c r="AJ216" s="734">
        <v>0</v>
      </c>
      <c r="AK216" s="735">
        <v>0</v>
      </c>
      <c r="AL216" s="734">
        <v>0</v>
      </c>
      <c r="AM216" s="735">
        <v>0</v>
      </c>
      <c r="AN216" s="734">
        <v>0</v>
      </c>
      <c r="AO216" s="735">
        <v>0</v>
      </c>
      <c r="AP216" s="734">
        <v>0</v>
      </c>
      <c r="AQ216" s="735">
        <v>0</v>
      </c>
      <c r="AR216" s="734">
        <v>0</v>
      </c>
      <c r="AS216" s="735">
        <v>0</v>
      </c>
      <c r="AT216" s="734">
        <v>0</v>
      </c>
      <c r="AU216" s="735">
        <v>0</v>
      </c>
      <c r="AV216" s="734">
        <v>0</v>
      </c>
      <c r="AW216" s="735">
        <v>0</v>
      </c>
      <c r="AX216" s="734">
        <v>0</v>
      </c>
      <c r="AY216" s="735">
        <v>0</v>
      </c>
      <c r="AZ216" s="734">
        <v>0</v>
      </c>
      <c r="BA216" s="735">
        <v>0</v>
      </c>
      <c r="BB216" s="734">
        <v>0</v>
      </c>
      <c r="BC216" s="735">
        <v>0</v>
      </c>
      <c r="BD216" s="734">
        <v>0</v>
      </c>
      <c r="BE216" s="735">
        <v>0</v>
      </c>
      <c r="BF216" s="734">
        <v>0</v>
      </c>
      <c r="BG216" s="735">
        <v>0</v>
      </c>
      <c r="BH216" s="736">
        <v>0</v>
      </c>
      <c r="BI216" s="692"/>
      <c r="BJ216" s="1096"/>
      <c r="BK216" s="692"/>
      <c r="BL216" s="1082"/>
      <c r="BM216" s="692"/>
      <c r="BN216" s="733">
        <v>0</v>
      </c>
      <c r="BO216" s="734">
        <v>0</v>
      </c>
      <c r="BP216" s="735">
        <v>0</v>
      </c>
      <c r="BQ216" s="734">
        <v>0</v>
      </c>
      <c r="BR216" s="735">
        <v>0</v>
      </c>
      <c r="BS216" s="734">
        <v>0</v>
      </c>
      <c r="BT216" s="735">
        <v>0</v>
      </c>
      <c r="BU216" s="734">
        <v>0</v>
      </c>
      <c r="BV216" s="735">
        <v>0</v>
      </c>
      <c r="BW216" s="734">
        <v>0</v>
      </c>
      <c r="BX216" s="735">
        <v>0</v>
      </c>
      <c r="BY216" s="734">
        <v>0</v>
      </c>
      <c r="BZ216" s="735">
        <v>0</v>
      </c>
      <c r="CA216" s="734">
        <v>0</v>
      </c>
      <c r="CB216" s="735">
        <v>0</v>
      </c>
      <c r="CC216" s="734">
        <v>0</v>
      </c>
      <c r="CD216" s="735">
        <v>0</v>
      </c>
      <c r="CE216" s="734">
        <v>0</v>
      </c>
      <c r="CF216" s="735">
        <v>0</v>
      </c>
      <c r="CG216" s="734">
        <v>0</v>
      </c>
      <c r="CH216" s="735">
        <v>0</v>
      </c>
      <c r="CI216" s="734">
        <v>0</v>
      </c>
      <c r="CJ216" s="735">
        <v>0</v>
      </c>
      <c r="CK216" s="734">
        <v>0</v>
      </c>
      <c r="CL216" s="735">
        <v>0</v>
      </c>
      <c r="CM216" s="736">
        <v>0</v>
      </c>
      <c r="CN216" s="692"/>
      <c r="CO216" s="1084"/>
      <c r="CP216" s="692"/>
      <c r="CQ216" s="733">
        <v>0</v>
      </c>
      <c r="CR216" s="734">
        <v>0</v>
      </c>
      <c r="CS216" s="735">
        <v>0</v>
      </c>
      <c r="CT216" s="734">
        <v>0</v>
      </c>
      <c r="CU216" s="735">
        <v>0</v>
      </c>
      <c r="CV216" s="734">
        <v>0</v>
      </c>
      <c r="CW216" s="735">
        <v>0</v>
      </c>
      <c r="CX216" s="734">
        <v>0</v>
      </c>
      <c r="CY216" s="735">
        <v>0</v>
      </c>
      <c r="CZ216" s="734">
        <v>0</v>
      </c>
      <c r="DA216" s="735">
        <v>0</v>
      </c>
      <c r="DB216" s="734">
        <v>0</v>
      </c>
      <c r="DC216" s="735">
        <v>0</v>
      </c>
      <c r="DD216" s="734">
        <v>0</v>
      </c>
      <c r="DE216" s="735">
        <v>0</v>
      </c>
      <c r="DF216" s="734">
        <v>0</v>
      </c>
      <c r="DG216" s="735">
        <v>0</v>
      </c>
      <c r="DH216" s="734">
        <v>0</v>
      </c>
      <c r="DI216" s="735">
        <v>0</v>
      </c>
      <c r="DJ216" s="734">
        <v>0</v>
      </c>
      <c r="DK216" s="735">
        <v>0</v>
      </c>
      <c r="DL216" s="734">
        <v>0</v>
      </c>
      <c r="DM216" s="735">
        <v>0</v>
      </c>
      <c r="DN216" s="734">
        <v>0</v>
      </c>
      <c r="DO216" s="735">
        <v>0</v>
      </c>
      <c r="DP216" s="736">
        <v>0</v>
      </c>
      <c r="DQ216" s="692"/>
      <c r="DR216" s="1086"/>
      <c r="DS216" s="692"/>
      <c r="DT216" s="1088"/>
    </row>
    <row r="217" spans="2:124" outlineLevel="1">
      <c r="B217" s="723">
        <v>204</v>
      </c>
      <c r="C217" s="724" t="s">
        <v>669</v>
      </c>
      <c r="D217" s="725">
        <v>2016</v>
      </c>
      <c r="F217" s="743">
        <v>0</v>
      </c>
      <c r="G217" s="744">
        <v>0</v>
      </c>
      <c r="H217" s="745">
        <v>0</v>
      </c>
      <c r="I217" s="744">
        <v>0</v>
      </c>
      <c r="J217" s="745">
        <v>0</v>
      </c>
      <c r="K217" s="744">
        <v>0</v>
      </c>
      <c r="L217" s="745">
        <v>0</v>
      </c>
      <c r="M217" s="744">
        <v>0</v>
      </c>
      <c r="N217" s="745">
        <v>0</v>
      </c>
      <c r="O217" s="744">
        <v>0</v>
      </c>
      <c r="P217" s="745">
        <v>0</v>
      </c>
      <c r="Q217" s="744">
        <v>0</v>
      </c>
      <c r="R217" s="745">
        <v>0</v>
      </c>
      <c r="S217" s="744">
        <v>0</v>
      </c>
      <c r="T217" s="745">
        <v>0</v>
      </c>
      <c r="U217" s="744">
        <v>0</v>
      </c>
      <c r="V217" s="745">
        <v>0</v>
      </c>
      <c r="W217" s="744">
        <v>0</v>
      </c>
      <c r="X217" s="745">
        <v>0</v>
      </c>
      <c r="Y217" s="744">
        <v>0</v>
      </c>
      <c r="Z217" s="745">
        <v>0</v>
      </c>
      <c r="AA217" s="744">
        <v>0</v>
      </c>
      <c r="AB217" s="745">
        <v>0</v>
      </c>
      <c r="AC217" s="744">
        <v>0</v>
      </c>
      <c r="AD217" s="745">
        <v>0</v>
      </c>
      <c r="AE217" s="746">
        <v>0</v>
      </c>
      <c r="AF217" s="692"/>
      <c r="AG217" s="1094"/>
      <c r="AH217" s="692"/>
      <c r="AI217" s="743">
        <v>0</v>
      </c>
      <c r="AJ217" s="744">
        <v>0</v>
      </c>
      <c r="AK217" s="745">
        <v>0</v>
      </c>
      <c r="AL217" s="744">
        <v>0</v>
      </c>
      <c r="AM217" s="745">
        <v>0</v>
      </c>
      <c r="AN217" s="744">
        <v>0</v>
      </c>
      <c r="AO217" s="745">
        <v>0</v>
      </c>
      <c r="AP217" s="744">
        <v>0</v>
      </c>
      <c r="AQ217" s="745">
        <v>0</v>
      </c>
      <c r="AR217" s="744">
        <v>0</v>
      </c>
      <c r="AS217" s="745">
        <v>0</v>
      </c>
      <c r="AT217" s="744">
        <v>0</v>
      </c>
      <c r="AU217" s="745">
        <v>0</v>
      </c>
      <c r="AV217" s="744">
        <v>0</v>
      </c>
      <c r="AW217" s="745">
        <v>0</v>
      </c>
      <c r="AX217" s="744">
        <v>0</v>
      </c>
      <c r="AY217" s="745">
        <v>0</v>
      </c>
      <c r="AZ217" s="744">
        <v>0</v>
      </c>
      <c r="BA217" s="745">
        <v>0</v>
      </c>
      <c r="BB217" s="744">
        <v>0</v>
      </c>
      <c r="BC217" s="745">
        <v>0</v>
      </c>
      <c r="BD217" s="744">
        <v>0</v>
      </c>
      <c r="BE217" s="745">
        <v>0</v>
      </c>
      <c r="BF217" s="744">
        <v>0</v>
      </c>
      <c r="BG217" s="745">
        <v>0</v>
      </c>
      <c r="BH217" s="746">
        <v>0</v>
      </c>
      <c r="BI217" s="692"/>
      <c r="BJ217" s="1096"/>
      <c r="BK217" s="692"/>
      <c r="BL217" s="1082"/>
      <c r="BM217" s="692"/>
      <c r="BN217" s="743">
        <v>0</v>
      </c>
      <c r="BO217" s="744">
        <v>0</v>
      </c>
      <c r="BP217" s="745">
        <v>0</v>
      </c>
      <c r="BQ217" s="744">
        <v>0</v>
      </c>
      <c r="BR217" s="745">
        <v>0</v>
      </c>
      <c r="BS217" s="744">
        <v>0</v>
      </c>
      <c r="BT217" s="745">
        <v>0</v>
      </c>
      <c r="BU217" s="744">
        <v>0</v>
      </c>
      <c r="BV217" s="745">
        <v>0</v>
      </c>
      <c r="BW217" s="744">
        <v>0</v>
      </c>
      <c r="BX217" s="745">
        <v>0</v>
      </c>
      <c r="BY217" s="744">
        <v>0</v>
      </c>
      <c r="BZ217" s="745">
        <v>0</v>
      </c>
      <c r="CA217" s="744">
        <v>0</v>
      </c>
      <c r="CB217" s="745">
        <v>0</v>
      </c>
      <c r="CC217" s="744">
        <v>0</v>
      </c>
      <c r="CD217" s="745">
        <v>0</v>
      </c>
      <c r="CE217" s="744">
        <v>0</v>
      </c>
      <c r="CF217" s="745">
        <v>0</v>
      </c>
      <c r="CG217" s="744">
        <v>0</v>
      </c>
      <c r="CH217" s="745">
        <v>0</v>
      </c>
      <c r="CI217" s="744">
        <v>0</v>
      </c>
      <c r="CJ217" s="745">
        <v>0</v>
      </c>
      <c r="CK217" s="744">
        <v>0</v>
      </c>
      <c r="CL217" s="745">
        <v>0</v>
      </c>
      <c r="CM217" s="746">
        <v>0</v>
      </c>
      <c r="CN217" s="692"/>
      <c r="CO217" s="1084"/>
      <c r="CP217" s="692"/>
      <c r="CQ217" s="743">
        <v>0</v>
      </c>
      <c r="CR217" s="744">
        <v>0</v>
      </c>
      <c r="CS217" s="745">
        <v>0</v>
      </c>
      <c r="CT217" s="744">
        <v>0</v>
      </c>
      <c r="CU217" s="745">
        <v>0</v>
      </c>
      <c r="CV217" s="744">
        <v>0</v>
      </c>
      <c r="CW217" s="745">
        <v>0</v>
      </c>
      <c r="CX217" s="744">
        <v>0</v>
      </c>
      <c r="CY217" s="745">
        <v>0</v>
      </c>
      <c r="CZ217" s="744">
        <v>0</v>
      </c>
      <c r="DA217" s="745">
        <v>0</v>
      </c>
      <c r="DB217" s="744">
        <v>0</v>
      </c>
      <c r="DC217" s="745">
        <v>0</v>
      </c>
      <c r="DD217" s="744">
        <v>0</v>
      </c>
      <c r="DE217" s="745">
        <v>0</v>
      </c>
      <c r="DF217" s="744">
        <v>0</v>
      </c>
      <c r="DG217" s="745">
        <v>0</v>
      </c>
      <c r="DH217" s="744">
        <v>0</v>
      </c>
      <c r="DI217" s="745">
        <v>0</v>
      </c>
      <c r="DJ217" s="744">
        <v>0</v>
      </c>
      <c r="DK217" s="745">
        <v>0</v>
      </c>
      <c r="DL217" s="744">
        <v>0</v>
      </c>
      <c r="DM217" s="745">
        <v>0</v>
      </c>
      <c r="DN217" s="744">
        <v>0</v>
      </c>
      <c r="DO217" s="745">
        <v>0</v>
      </c>
      <c r="DP217" s="746">
        <v>0</v>
      </c>
      <c r="DQ217" s="692"/>
      <c r="DR217" s="1086"/>
      <c r="DS217" s="692"/>
      <c r="DT217" s="1088"/>
    </row>
    <row r="218" spans="2:124" outlineLevel="1">
      <c r="B218" s="787">
        <v>205</v>
      </c>
      <c r="C218" s="812" t="s">
        <v>99</v>
      </c>
      <c r="D218" s="789">
        <v>2016</v>
      </c>
      <c r="F218" s="790">
        <v>0</v>
      </c>
      <c r="G218" s="791">
        <v>0</v>
      </c>
      <c r="H218" s="792">
        <v>0</v>
      </c>
      <c r="I218" s="791">
        <v>0</v>
      </c>
      <c r="J218" s="792">
        <v>0</v>
      </c>
      <c r="K218" s="791">
        <v>0</v>
      </c>
      <c r="L218" s="792">
        <v>0</v>
      </c>
      <c r="M218" s="791">
        <v>0</v>
      </c>
      <c r="N218" s="792">
        <v>0</v>
      </c>
      <c r="O218" s="791">
        <v>0</v>
      </c>
      <c r="P218" s="792">
        <v>0</v>
      </c>
      <c r="Q218" s="791">
        <v>0</v>
      </c>
      <c r="R218" s="792">
        <v>0</v>
      </c>
      <c r="S218" s="791">
        <v>0</v>
      </c>
      <c r="T218" s="792">
        <v>0</v>
      </c>
      <c r="U218" s="791">
        <v>0</v>
      </c>
      <c r="V218" s="792">
        <v>0</v>
      </c>
      <c r="W218" s="791">
        <v>0</v>
      </c>
      <c r="X218" s="792">
        <v>0</v>
      </c>
      <c r="Y218" s="791">
        <v>0</v>
      </c>
      <c r="Z218" s="792">
        <v>0</v>
      </c>
      <c r="AA218" s="791">
        <v>0</v>
      </c>
      <c r="AB218" s="792">
        <v>0</v>
      </c>
      <c r="AC218" s="791">
        <v>0</v>
      </c>
      <c r="AD218" s="792">
        <v>0</v>
      </c>
      <c r="AE218" s="793">
        <v>0</v>
      </c>
      <c r="AF218" s="692"/>
      <c r="AG218" s="1094"/>
      <c r="AH218" s="692"/>
      <c r="AI218" s="790">
        <v>0</v>
      </c>
      <c r="AJ218" s="791">
        <v>0</v>
      </c>
      <c r="AK218" s="792">
        <v>0</v>
      </c>
      <c r="AL218" s="791">
        <v>0</v>
      </c>
      <c r="AM218" s="792">
        <v>0</v>
      </c>
      <c r="AN218" s="791">
        <v>0</v>
      </c>
      <c r="AO218" s="792">
        <v>0</v>
      </c>
      <c r="AP218" s="791">
        <v>0</v>
      </c>
      <c r="AQ218" s="792">
        <v>0</v>
      </c>
      <c r="AR218" s="791">
        <v>0</v>
      </c>
      <c r="AS218" s="792">
        <v>0</v>
      </c>
      <c r="AT218" s="791">
        <v>0</v>
      </c>
      <c r="AU218" s="792">
        <v>0</v>
      </c>
      <c r="AV218" s="791">
        <v>0</v>
      </c>
      <c r="AW218" s="792">
        <v>0</v>
      </c>
      <c r="AX218" s="791">
        <v>0</v>
      </c>
      <c r="AY218" s="792">
        <v>0</v>
      </c>
      <c r="AZ218" s="791">
        <v>0</v>
      </c>
      <c r="BA218" s="792">
        <v>0</v>
      </c>
      <c r="BB218" s="791">
        <v>0</v>
      </c>
      <c r="BC218" s="792">
        <v>0</v>
      </c>
      <c r="BD218" s="791">
        <v>0</v>
      </c>
      <c r="BE218" s="792">
        <v>0</v>
      </c>
      <c r="BF218" s="791">
        <v>0</v>
      </c>
      <c r="BG218" s="792">
        <v>0</v>
      </c>
      <c r="BH218" s="793">
        <v>0</v>
      </c>
      <c r="BI218" s="692"/>
      <c r="BJ218" s="1096"/>
      <c r="BK218" s="692"/>
      <c r="BL218" s="1082"/>
      <c r="BM218" s="692"/>
      <c r="BN218" s="790">
        <v>0</v>
      </c>
      <c r="BO218" s="791">
        <v>0</v>
      </c>
      <c r="BP218" s="792">
        <v>0</v>
      </c>
      <c r="BQ218" s="791">
        <v>0</v>
      </c>
      <c r="BR218" s="792">
        <v>0</v>
      </c>
      <c r="BS218" s="791">
        <v>0</v>
      </c>
      <c r="BT218" s="792">
        <v>0</v>
      </c>
      <c r="BU218" s="791">
        <v>0</v>
      </c>
      <c r="BV218" s="792">
        <v>0</v>
      </c>
      <c r="BW218" s="791">
        <v>0</v>
      </c>
      <c r="BX218" s="792">
        <v>0</v>
      </c>
      <c r="BY218" s="791">
        <v>0</v>
      </c>
      <c r="BZ218" s="792">
        <v>0</v>
      </c>
      <c r="CA218" s="791">
        <v>0</v>
      </c>
      <c r="CB218" s="792">
        <v>0</v>
      </c>
      <c r="CC218" s="791">
        <v>0</v>
      </c>
      <c r="CD218" s="792">
        <v>0</v>
      </c>
      <c r="CE218" s="791">
        <v>0</v>
      </c>
      <c r="CF218" s="792">
        <v>0</v>
      </c>
      <c r="CG218" s="791">
        <v>0</v>
      </c>
      <c r="CH218" s="792">
        <v>0</v>
      </c>
      <c r="CI218" s="791">
        <v>0</v>
      </c>
      <c r="CJ218" s="792">
        <v>0</v>
      </c>
      <c r="CK218" s="791">
        <v>0</v>
      </c>
      <c r="CL218" s="792">
        <v>0</v>
      </c>
      <c r="CM218" s="793">
        <v>0</v>
      </c>
      <c r="CN218" s="692"/>
      <c r="CO218" s="1084"/>
      <c r="CP218" s="692"/>
      <c r="CQ218" s="790">
        <v>0</v>
      </c>
      <c r="CR218" s="791">
        <v>0</v>
      </c>
      <c r="CS218" s="792">
        <v>0</v>
      </c>
      <c r="CT218" s="791">
        <v>0</v>
      </c>
      <c r="CU218" s="792">
        <v>0</v>
      </c>
      <c r="CV218" s="791">
        <v>0</v>
      </c>
      <c r="CW218" s="792">
        <v>0</v>
      </c>
      <c r="CX218" s="791">
        <v>0</v>
      </c>
      <c r="CY218" s="792">
        <v>0</v>
      </c>
      <c r="CZ218" s="791">
        <v>0</v>
      </c>
      <c r="DA218" s="792">
        <v>0</v>
      </c>
      <c r="DB218" s="791">
        <v>0</v>
      </c>
      <c r="DC218" s="792">
        <v>0</v>
      </c>
      <c r="DD218" s="791">
        <v>0</v>
      </c>
      <c r="DE218" s="792">
        <v>0</v>
      </c>
      <c r="DF218" s="791">
        <v>0</v>
      </c>
      <c r="DG218" s="792">
        <v>0</v>
      </c>
      <c r="DH218" s="791">
        <v>0</v>
      </c>
      <c r="DI218" s="792">
        <v>0</v>
      </c>
      <c r="DJ218" s="791">
        <v>0</v>
      </c>
      <c r="DK218" s="792">
        <v>0</v>
      </c>
      <c r="DL218" s="791">
        <v>0</v>
      </c>
      <c r="DM218" s="792">
        <v>0</v>
      </c>
      <c r="DN218" s="791">
        <v>0</v>
      </c>
      <c r="DO218" s="792">
        <v>0</v>
      </c>
      <c r="DP218" s="793">
        <v>0</v>
      </c>
      <c r="DQ218" s="692"/>
      <c r="DR218" s="1086"/>
      <c r="DS218" s="692"/>
      <c r="DT218" s="1088"/>
    </row>
    <row r="219" spans="2:124" outlineLevel="1">
      <c r="B219" s="794">
        <v>206</v>
      </c>
      <c r="C219" s="817" t="s">
        <v>100</v>
      </c>
      <c r="D219" s="796">
        <v>2016</v>
      </c>
      <c r="F219" s="797">
        <v>0</v>
      </c>
      <c r="G219" s="798">
        <v>0</v>
      </c>
      <c r="H219" s="799">
        <v>0</v>
      </c>
      <c r="I219" s="798">
        <v>0</v>
      </c>
      <c r="J219" s="799">
        <v>0</v>
      </c>
      <c r="K219" s="798">
        <v>0</v>
      </c>
      <c r="L219" s="799">
        <v>0</v>
      </c>
      <c r="M219" s="798">
        <v>0</v>
      </c>
      <c r="N219" s="799">
        <v>0</v>
      </c>
      <c r="O219" s="798">
        <v>0</v>
      </c>
      <c r="P219" s="799">
        <v>0</v>
      </c>
      <c r="Q219" s="798">
        <v>0</v>
      </c>
      <c r="R219" s="799">
        <v>0</v>
      </c>
      <c r="S219" s="798">
        <v>0</v>
      </c>
      <c r="T219" s="799">
        <v>0</v>
      </c>
      <c r="U219" s="798">
        <v>0</v>
      </c>
      <c r="V219" s="799">
        <v>0</v>
      </c>
      <c r="W219" s="798">
        <v>0</v>
      </c>
      <c r="X219" s="799">
        <v>0</v>
      </c>
      <c r="Y219" s="798">
        <v>0</v>
      </c>
      <c r="Z219" s="799">
        <v>0</v>
      </c>
      <c r="AA219" s="798">
        <v>0</v>
      </c>
      <c r="AB219" s="799">
        <v>0</v>
      </c>
      <c r="AC219" s="798">
        <v>0</v>
      </c>
      <c r="AD219" s="799">
        <v>0</v>
      </c>
      <c r="AE219" s="800">
        <v>0</v>
      </c>
      <c r="AF219" s="692"/>
      <c r="AG219" s="1094"/>
      <c r="AH219" s="692"/>
      <c r="AI219" s="797">
        <v>0</v>
      </c>
      <c r="AJ219" s="798">
        <v>0</v>
      </c>
      <c r="AK219" s="799">
        <v>0</v>
      </c>
      <c r="AL219" s="798">
        <v>0</v>
      </c>
      <c r="AM219" s="799">
        <v>0</v>
      </c>
      <c r="AN219" s="798">
        <v>0</v>
      </c>
      <c r="AO219" s="799">
        <v>0</v>
      </c>
      <c r="AP219" s="798">
        <v>0</v>
      </c>
      <c r="AQ219" s="799">
        <v>0</v>
      </c>
      <c r="AR219" s="798">
        <v>0</v>
      </c>
      <c r="AS219" s="799">
        <v>0</v>
      </c>
      <c r="AT219" s="798">
        <v>0</v>
      </c>
      <c r="AU219" s="799">
        <v>0</v>
      </c>
      <c r="AV219" s="798">
        <v>0</v>
      </c>
      <c r="AW219" s="799">
        <v>0</v>
      </c>
      <c r="AX219" s="798">
        <v>0</v>
      </c>
      <c r="AY219" s="799">
        <v>0</v>
      </c>
      <c r="AZ219" s="798">
        <v>0</v>
      </c>
      <c r="BA219" s="799">
        <v>0</v>
      </c>
      <c r="BB219" s="798">
        <v>0</v>
      </c>
      <c r="BC219" s="799">
        <v>0</v>
      </c>
      <c r="BD219" s="798">
        <v>0</v>
      </c>
      <c r="BE219" s="799">
        <v>0</v>
      </c>
      <c r="BF219" s="798">
        <v>0</v>
      </c>
      <c r="BG219" s="799">
        <v>0</v>
      </c>
      <c r="BH219" s="800">
        <v>0</v>
      </c>
      <c r="BI219" s="692"/>
      <c r="BJ219" s="1096"/>
      <c r="BK219" s="692"/>
      <c r="BL219" s="1082"/>
      <c r="BM219" s="692"/>
      <c r="BN219" s="797">
        <v>0</v>
      </c>
      <c r="BO219" s="798">
        <v>0</v>
      </c>
      <c r="BP219" s="799">
        <v>0</v>
      </c>
      <c r="BQ219" s="798">
        <v>0</v>
      </c>
      <c r="BR219" s="799">
        <v>0</v>
      </c>
      <c r="BS219" s="798">
        <v>0</v>
      </c>
      <c r="BT219" s="799">
        <v>0</v>
      </c>
      <c r="BU219" s="798">
        <v>0</v>
      </c>
      <c r="BV219" s="799">
        <v>0</v>
      </c>
      <c r="BW219" s="798">
        <v>0</v>
      </c>
      <c r="BX219" s="799">
        <v>0</v>
      </c>
      <c r="BY219" s="798">
        <v>0</v>
      </c>
      <c r="BZ219" s="799">
        <v>0</v>
      </c>
      <c r="CA219" s="798">
        <v>0</v>
      </c>
      <c r="CB219" s="799">
        <v>0</v>
      </c>
      <c r="CC219" s="798">
        <v>0</v>
      </c>
      <c r="CD219" s="799">
        <v>0</v>
      </c>
      <c r="CE219" s="798">
        <v>0</v>
      </c>
      <c r="CF219" s="799">
        <v>0</v>
      </c>
      <c r="CG219" s="798">
        <v>0</v>
      </c>
      <c r="CH219" s="799">
        <v>0</v>
      </c>
      <c r="CI219" s="798">
        <v>0</v>
      </c>
      <c r="CJ219" s="799">
        <v>0</v>
      </c>
      <c r="CK219" s="798">
        <v>0</v>
      </c>
      <c r="CL219" s="799">
        <v>0</v>
      </c>
      <c r="CM219" s="800">
        <v>0</v>
      </c>
      <c r="CN219" s="692"/>
      <c r="CO219" s="1084"/>
      <c r="CP219" s="692"/>
      <c r="CQ219" s="797">
        <v>0</v>
      </c>
      <c r="CR219" s="798">
        <v>0</v>
      </c>
      <c r="CS219" s="799">
        <v>0</v>
      </c>
      <c r="CT219" s="798">
        <v>0</v>
      </c>
      <c r="CU219" s="799">
        <v>0</v>
      </c>
      <c r="CV219" s="798">
        <v>0</v>
      </c>
      <c r="CW219" s="799">
        <v>0</v>
      </c>
      <c r="CX219" s="798">
        <v>0</v>
      </c>
      <c r="CY219" s="799">
        <v>0</v>
      </c>
      <c r="CZ219" s="798">
        <v>0</v>
      </c>
      <c r="DA219" s="799">
        <v>0</v>
      </c>
      <c r="DB219" s="798">
        <v>0</v>
      </c>
      <c r="DC219" s="799">
        <v>0</v>
      </c>
      <c r="DD219" s="798">
        <v>0</v>
      </c>
      <c r="DE219" s="799">
        <v>0</v>
      </c>
      <c r="DF219" s="798">
        <v>0</v>
      </c>
      <c r="DG219" s="799">
        <v>0</v>
      </c>
      <c r="DH219" s="798">
        <v>0</v>
      </c>
      <c r="DI219" s="799">
        <v>0</v>
      </c>
      <c r="DJ219" s="798">
        <v>0</v>
      </c>
      <c r="DK219" s="799">
        <v>0</v>
      </c>
      <c r="DL219" s="798">
        <v>0</v>
      </c>
      <c r="DM219" s="799">
        <v>0</v>
      </c>
      <c r="DN219" s="798">
        <v>0</v>
      </c>
      <c r="DO219" s="799">
        <v>0</v>
      </c>
      <c r="DP219" s="800">
        <v>0</v>
      </c>
      <c r="DQ219" s="692"/>
      <c r="DR219" s="1086"/>
      <c r="DS219" s="692"/>
      <c r="DT219" s="1088"/>
    </row>
    <row r="220" spans="2:124" outlineLevel="1">
      <c r="B220" s="730">
        <v>207</v>
      </c>
      <c r="C220" s="731" t="s">
        <v>101</v>
      </c>
      <c r="D220" s="732">
        <v>2016</v>
      </c>
      <c r="F220" s="733">
        <v>0</v>
      </c>
      <c r="G220" s="734">
        <v>0</v>
      </c>
      <c r="H220" s="735">
        <v>0</v>
      </c>
      <c r="I220" s="734">
        <v>0</v>
      </c>
      <c r="J220" s="735">
        <v>0</v>
      </c>
      <c r="K220" s="734">
        <v>0</v>
      </c>
      <c r="L220" s="735">
        <v>0</v>
      </c>
      <c r="M220" s="734">
        <v>0</v>
      </c>
      <c r="N220" s="735">
        <v>0</v>
      </c>
      <c r="O220" s="734">
        <v>0</v>
      </c>
      <c r="P220" s="735">
        <v>0</v>
      </c>
      <c r="Q220" s="734">
        <v>0</v>
      </c>
      <c r="R220" s="735">
        <v>0</v>
      </c>
      <c r="S220" s="734">
        <v>0</v>
      </c>
      <c r="T220" s="735">
        <v>0</v>
      </c>
      <c r="U220" s="734">
        <v>0</v>
      </c>
      <c r="V220" s="735">
        <v>0</v>
      </c>
      <c r="W220" s="734">
        <v>0</v>
      </c>
      <c r="X220" s="735">
        <v>0</v>
      </c>
      <c r="Y220" s="734">
        <v>0</v>
      </c>
      <c r="Z220" s="735">
        <v>0</v>
      </c>
      <c r="AA220" s="734">
        <v>0</v>
      </c>
      <c r="AB220" s="735">
        <v>0</v>
      </c>
      <c r="AC220" s="734">
        <v>0</v>
      </c>
      <c r="AD220" s="735">
        <v>0</v>
      </c>
      <c r="AE220" s="736">
        <v>0</v>
      </c>
      <c r="AF220" s="692"/>
      <c r="AG220" s="1094"/>
      <c r="AH220" s="692"/>
      <c r="AI220" s="733">
        <v>0</v>
      </c>
      <c r="AJ220" s="734">
        <v>0</v>
      </c>
      <c r="AK220" s="735">
        <v>0</v>
      </c>
      <c r="AL220" s="734">
        <v>0</v>
      </c>
      <c r="AM220" s="735">
        <v>0</v>
      </c>
      <c r="AN220" s="734">
        <v>0</v>
      </c>
      <c r="AO220" s="735">
        <v>0</v>
      </c>
      <c r="AP220" s="734">
        <v>0</v>
      </c>
      <c r="AQ220" s="735">
        <v>0</v>
      </c>
      <c r="AR220" s="734">
        <v>0</v>
      </c>
      <c r="AS220" s="735">
        <v>0</v>
      </c>
      <c r="AT220" s="734">
        <v>0</v>
      </c>
      <c r="AU220" s="735">
        <v>0</v>
      </c>
      <c r="AV220" s="734">
        <v>0</v>
      </c>
      <c r="AW220" s="735">
        <v>0</v>
      </c>
      <c r="AX220" s="734">
        <v>0</v>
      </c>
      <c r="AY220" s="735">
        <v>0</v>
      </c>
      <c r="AZ220" s="734">
        <v>0</v>
      </c>
      <c r="BA220" s="735">
        <v>0</v>
      </c>
      <c r="BB220" s="734">
        <v>0</v>
      </c>
      <c r="BC220" s="735">
        <v>0</v>
      </c>
      <c r="BD220" s="734">
        <v>0</v>
      </c>
      <c r="BE220" s="735">
        <v>0</v>
      </c>
      <c r="BF220" s="734">
        <v>0</v>
      </c>
      <c r="BG220" s="735">
        <v>0</v>
      </c>
      <c r="BH220" s="736">
        <v>0</v>
      </c>
      <c r="BI220" s="692"/>
      <c r="BJ220" s="1096"/>
      <c r="BK220" s="692"/>
      <c r="BL220" s="1082"/>
      <c r="BM220" s="692"/>
      <c r="BN220" s="733">
        <v>0</v>
      </c>
      <c r="BO220" s="734">
        <v>0</v>
      </c>
      <c r="BP220" s="735">
        <v>0</v>
      </c>
      <c r="BQ220" s="734">
        <v>0</v>
      </c>
      <c r="BR220" s="735">
        <v>0</v>
      </c>
      <c r="BS220" s="734">
        <v>0</v>
      </c>
      <c r="BT220" s="735">
        <v>0</v>
      </c>
      <c r="BU220" s="734">
        <v>0</v>
      </c>
      <c r="BV220" s="735">
        <v>0</v>
      </c>
      <c r="BW220" s="734">
        <v>0</v>
      </c>
      <c r="BX220" s="735">
        <v>0</v>
      </c>
      <c r="BY220" s="734">
        <v>0</v>
      </c>
      <c r="BZ220" s="735">
        <v>0</v>
      </c>
      <c r="CA220" s="734">
        <v>0</v>
      </c>
      <c r="CB220" s="735">
        <v>0</v>
      </c>
      <c r="CC220" s="734">
        <v>0</v>
      </c>
      <c r="CD220" s="735">
        <v>0</v>
      </c>
      <c r="CE220" s="734">
        <v>0</v>
      </c>
      <c r="CF220" s="735">
        <v>0</v>
      </c>
      <c r="CG220" s="734">
        <v>0</v>
      </c>
      <c r="CH220" s="735">
        <v>0</v>
      </c>
      <c r="CI220" s="734">
        <v>0</v>
      </c>
      <c r="CJ220" s="735">
        <v>0</v>
      </c>
      <c r="CK220" s="734">
        <v>0</v>
      </c>
      <c r="CL220" s="735">
        <v>0</v>
      </c>
      <c r="CM220" s="736">
        <v>0</v>
      </c>
      <c r="CN220" s="692"/>
      <c r="CO220" s="1084"/>
      <c r="CP220" s="692"/>
      <c r="CQ220" s="733">
        <v>0</v>
      </c>
      <c r="CR220" s="734">
        <v>0</v>
      </c>
      <c r="CS220" s="735">
        <v>0</v>
      </c>
      <c r="CT220" s="734">
        <v>0</v>
      </c>
      <c r="CU220" s="735">
        <v>0</v>
      </c>
      <c r="CV220" s="734">
        <v>0</v>
      </c>
      <c r="CW220" s="735">
        <v>0</v>
      </c>
      <c r="CX220" s="734">
        <v>0</v>
      </c>
      <c r="CY220" s="735">
        <v>0</v>
      </c>
      <c r="CZ220" s="734">
        <v>0</v>
      </c>
      <c r="DA220" s="735">
        <v>0</v>
      </c>
      <c r="DB220" s="734">
        <v>0</v>
      </c>
      <c r="DC220" s="735">
        <v>0</v>
      </c>
      <c r="DD220" s="734">
        <v>0</v>
      </c>
      <c r="DE220" s="735">
        <v>0</v>
      </c>
      <c r="DF220" s="734">
        <v>0</v>
      </c>
      <c r="DG220" s="735">
        <v>0</v>
      </c>
      <c r="DH220" s="734">
        <v>0</v>
      </c>
      <c r="DI220" s="735">
        <v>0</v>
      </c>
      <c r="DJ220" s="734">
        <v>0</v>
      </c>
      <c r="DK220" s="735">
        <v>0</v>
      </c>
      <c r="DL220" s="734">
        <v>0</v>
      </c>
      <c r="DM220" s="735">
        <v>0</v>
      </c>
      <c r="DN220" s="734">
        <v>0</v>
      </c>
      <c r="DO220" s="735">
        <v>0</v>
      </c>
      <c r="DP220" s="736">
        <v>0</v>
      </c>
      <c r="DQ220" s="692"/>
      <c r="DR220" s="1086"/>
      <c r="DS220" s="692"/>
      <c r="DT220" s="1088"/>
    </row>
    <row r="221" spans="2:124" outlineLevel="1">
      <c r="B221" s="723">
        <v>208</v>
      </c>
      <c r="C221" s="724" t="s">
        <v>102</v>
      </c>
      <c r="D221" s="725">
        <v>2016</v>
      </c>
      <c r="F221" s="743">
        <v>0</v>
      </c>
      <c r="G221" s="744">
        <v>0</v>
      </c>
      <c r="H221" s="745">
        <v>0</v>
      </c>
      <c r="I221" s="744">
        <v>0</v>
      </c>
      <c r="J221" s="745">
        <v>0</v>
      </c>
      <c r="K221" s="744">
        <v>0</v>
      </c>
      <c r="L221" s="745">
        <v>0</v>
      </c>
      <c r="M221" s="744">
        <v>0</v>
      </c>
      <c r="N221" s="745">
        <v>0</v>
      </c>
      <c r="O221" s="744">
        <v>0</v>
      </c>
      <c r="P221" s="745">
        <v>0</v>
      </c>
      <c r="Q221" s="744">
        <v>0</v>
      </c>
      <c r="R221" s="745">
        <v>0</v>
      </c>
      <c r="S221" s="744">
        <v>0</v>
      </c>
      <c r="T221" s="745">
        <v>0</v>
      </c>
      <c r="U221" s="744">
        <v>0</v>
      </c>
      <c r="V221" s="745">
        <v>0</v>
      </c>
      <c r="W221" s="744">
        <v>0</v>
      </c>
      <c r="X221" s="745">
        <v>0</v>
      </c>
      <c r="Y221" s="744">
        <v>0</v>
      </c>
      <c r="Z221" s="745">
        <v>0</v>
      </c>
      <c r="AA221" s="744">
        <v>0</v>
      </c>
      <c r="AB221" s="745">
        <v>0</v>
      </c>
      <c r="AC221" s="744">
        <v>0</v>
      </c>
      <c r="AD221" s="745">
        <v>0</v>
      </c>
      <c r="AE221" s="746">
        <v>0</v>
      </c>
      <c r="AF221" s="692"/>
      <c r="AG221" s="1094"/>
      <c r="AH221" s="692"/>
      <c r="AI221" s="743">
        <v>0</v>
      </c>
      <c r="AJ221" s="744">
        <v>0</v>
      </c>
      <c r="AK221" s="745">
        <v>0</v>
      </c>
      <c r="AL221" s="744">
        <v>0</v>
      </c>
      <c r="AM221" s="745">
        <v>0</v>
      </c>
      <c r="AN221" s="744">
        <v>0</v>
      </c>
      <c r="AO221" s="745">
        <v>0</v>
      </c>
      <c r="AP221" s="744">
        <v>0</v>
      </c>
      <c r="AQ221" s="745">
        <v>0</v>
      </c>
      <c r="AR221" s="744">
        <v>0</v>
      </c>
      <c r="AS221" s="745">
        <v>0</v>
      </c>
      <c r="AT221" s="744">
        <v>0</v>
      </c>
      <c r="AU221" s="745">
        <v>0</v>
      </c>
      <c r="AV221" s="744">
        <v>0</v>
      </c>
      <c r="AW221" s="745">
        <v>0</v>
      </c>
      <c r="AX221" s="744">
        <v>0</v>
      </c>
      <c r="AY221" s="745">
        <v>0</v>
      </c>
      <c r="AZ221" s="744">
        <v>0</v>
      </c>
      <c r="BA221" s="745">
        <v>0</v>
      </c>
      <c r="BB221" s="744">
        <v>0</v>
      </c>
      <c r="BC221" s="745">
        <v>0</v>
      </c>
      <c r="BD221" s="744">
        <v>0</v>
      </c>
      <c r="BE221" s="745">
        <v>0</v>
      </c>
      <c r="BF221" s="744">
        <v>0</v>
      </c>
      <c r="BG221" s="745">
        <v>0</v>
      </c>
      <c r="BH221" s="746">
        <v>0</v>
      </c>
      <c r="BI221" s="692"/>
      <c r="BJ221" s="1096"/>
      <c r="BK221" s="692"/>
      <c r="BL221" s="1082"/>
      <c r="BM221" s="692"/>
      <c r="BN221" s="743">
        <v>0</v>
      </c>
      <c r="BO221" s="744">
        <v>0</v>
      </c>
      <c r="BP221" s="745">
        <v>0</v>
      </c>
      <c r="BQ221" s="744">
        <v>0</v>
      </c>
      <c r="BR221" s="745">
        <v>0</v>
      </c>
      <c r="BS221" s="744">
        <v>0</v>
      </c>
      <c r="BT221" s="745">
        <v>0</v>
      </c>
      <c r="BU221" s="744">
        <v>0</v>
      </c>
      <c r="BV221" s="745">
        <v>0</v>
      </c>
      <c r="BW221" s="744">
        <v>0</v>
      </c>
      <c r="BX221" s="745">
        <v>0</v>
      </c>
      <c r="BY221" s="744">
        <v>0</v>
      </c>
      <c r="BZ221" s="745">
        <v>0</v>
      </c>
      <c r="CA221" s="744">
        <v>0</v>
      </c>
      <c r="CB221" s="745">
        <v>0</v>
      </c>
      <c r="CC221" s="744">
        <v>0</v>
      </c>
      <c r="CD221" s="745">
        <v>0</v>
      </c>
      <c r="CE221" s="744">
        <v>0</v>
      </c>
      <c r="CF221" s="745">
        <v>0</v>
      </c>
      <c r="CG221" s="744">
        <v>0</v>
      </c>
      <c r="CH221" s="745">
        <v>0</v>
      </c>
      <c r="CI221" s="744">
        <v>0</v>
      </c>
      <c r="CJ221" s="745">
        <v>0</v>
      </c>
      <c r="CK221" s="744">
        <v>0</v>
      </c>
      <c r="CL221" s="745">
        <v>0</v>
      </c>
      <c r="CM221" s="746">
        <v>0</v>
      </c>
      <c r="CN221" s="692"/>
      <c r="CO221" s="1084"/>
      <c r="CP221" s="692"/>
      <c r="CQ221" s="743">
        <v>0</v>
      </c>
      <c r="CR221" s="744">
        <v>0</v>
      </c>
      <c r="CS221" s="745">
        <v>0</v>
      </c>
      <c r="CT221" s="744">
        <v>0</v>
      </c>
      <c r="CU221" s="745">
        <v>0</v>
      </c>
      <c r="CV221" s="744">
        <v>0</v>
      </c>
      <c r="CW221" s="745">
        <v>0</v>
      </c>
      <c r="CX221" s="744">
        <v>0</v>
      </c>
      <c r="CY221" s="745">
        <v>0</v>
      </c>
      <c r="CZ221" s="744">
        <v>0</v>
      </c>
      <c r="DA221" s="745">
        <v>0</v>
      </c>
      <c r="DB221" s="744">
        <v>0</v>
      </c>
      <c r="DC221" s="745">
        <v>0</v>
      </c>
      <c r="DD221" s="744">
        <v>0</v>
      </c>
      <c r="DE221" s="745">
        <v>0</v>
      </c>
      <c r="DF221" s="744">
        <v>0</v>
      </c>
      <c r="DG221" s="745">
        <v>0</v>
      </c>
      <c r="DH221" s="744">
        <v>0</v>
      </c>
      <c r="DI221" s="745">
        <v>0</v>
      </c>
      <c r="DJ221" s="744">
        <v>0</v>
      </c>
      <c r="DK221" s="745">
        <v>0</v>
      </c>
      <c r="DL221" s="744">
        <v>0</v>
      </c>
      <c r="DM221" s="745">
        <v>0</v>
      </c>
      <c r="DN221" s="744">
        <v>0</v>
      </c>
      <c r="DO221" s="745">
        <v>0</v>
      </c>
      <c r="DP221" s="746">
        <v>0</v>
      </c>
      <c r="DQ221" s="692"/>
      <c r="DR221" s="1086"/>
      <c r="DS221" s="692"/>
      <c r="DT221" s="1088"/>
    </row>
    <row r="222" spans="2:124" outlineLevel="1">
      <c r="B222" s="730">
        <v>209</v>
      </c>
      <c r="C222" s="731" t="s">
        <v>103</v>
      </c>
      <c r="D222" s="732">
        <v>2016</v>
      </c>
      <c r="F222" s="733">
        <v>0</v>
      </c>
      <c r="G222" s="734">
        <v>0</v>
      </c>
      <c r="H222" s="735">
        <v>0</v>
      </c>
      <c r="I222" s="734">
        <v>0</v>
      </c>
      <c r="J222" s="735">
        <v>0</v>
      </c>
      <c r="K222" s="734">
        <v>0</v>
      </c>
      <c r="L222" s="735">
        <v>0</v>
      </c>
      <c r="M222" s="734">
        <v>0</v>
      </c>
      <c r="N222" s="735">
        <v>0</v>
      </c>
      <c r="O222" s="734">
        <v>0</v>
      </c>
      <c r="P222" s="735">
        <v>0</v>
      </c>
      <c r="Q222" s="734">
        <v>0</v>
      </c>
      <c r="R222" s="735">
        <v>0</v>
      </c>
      <c r="S222" s="734">
        <v>0</v>
      </c>
      <c r="T222" s="735">
        <v>0</v>
      </c>
      <c r="U222" s="734">
        <v>0</v>
      </c>
      <c r="V222" s="735">
        <v>0</v>
      </c>
      <c r="W222" s="734">
        <v>0</v>
      </c>
      <c r="X222" s="735">
        <v>0</v>
      </c>
      <c r="Y222" s="734">
        <v>0</v>
      </c>
      <c r="Z222" s="735">
        <v>0</v>
      </c>
      <c r="AA222" s="734">
        <v>0</v>
      </c>
      <c r="AB222" s="735">
        <v>0</v>
      </c>
      <c r="AC222" s="734">
        <v>0</v>
      </c>
      <c r="AD222" s="735">
        <v>0</v>
      </c>
      <c r="AE222" s="736">
        <v>0</v>
      </c>
      <c r="AF222" s="692"/>
      <c r="AG222" s="1094"/>
      <c r="AH222" s="692"/>
      <c r="AI222" s="733">
        <v>0</v>
      </c>
      <c r="AJ222" s="734">
        <v>0</v>
      </c>
      <c r="AK222" s="735">
        <v>0</v>
      </c>
      <c r="AL222" s="734">
        <v>0</v>
      </c>
      <c r="AM222" s="735">
        <v>0</v>
      </c>
      <c r="AN222" s="734">
        <v>0</v>
      </c>
      <c r="AO222" s="735">
        <v>0</v>
      </c>
      <c r="AP222" s="734">
        <v>0</v>
      </c>
      <c r="AQ222" s="735">
        <v>0</v>
      </c>
      <c r="AR222" s="734">
        <v>0</v>
      </c>
      <c r="AS222" s="735">
        <v>0</v>
      </c>
      <c r="AT222" s="734">
        <v>0</v>
      </c>
      <c r="AU222" s="735">
        <v>0</v>
      </c>
      <c r="AV222" s="734">
        <v>0</v>
      </c>
      <c r="AW222" s="735">
        <v>0</v>
      </c>
      <c r="AX222" s="734">
        <v>0</v>
      </c>
      <c r="AY222" s="735">
        <v>0</v>
      </c>
      <c r="AZ222" s="734">
        <v>0</v>
      </c>
      <c r="BA222" s="735">
        <v>0</v>
      </c>
      <c r="BB222" s="734">
        <v>0</v>
      </c>
      <c r="BC222" s="735">
        <v>0</v>
      </c>
      <c r="BD222" s="734">
        <v>0</v>
      </c>
      <c r="BE222" s="735">
        <v>0</v>
      </c>
      <c r="BF222" s="734">
        <v>0</v>
      </c>
      <c r="BG222" s="735">
        <v>0</v>
      </c>
      <c r="BH222" s="736">
        <v>0</v>
      </c>
      <c r="BI222" s="692"/>
      <c r="BJ222" s="1096"/>
      <c r="BK222" s="692"/>
      <c r="BL222" s="1082"/>
      <c r="BM222" s="692"/>
      <c r="BN222" s="733">
        <v>0</v>
      </c>
      <c r="BO222" s="734">
        <v>0</v>
      </c>
      <c r="BP222" s="735">
        <v>0</v>
      </c>
      <c r="BQ222" s="734">
        <v>0</v>
      </c>
      <c r="BR222" s="735">
        <v>0</v>
      </c>
      <c r="BS222" s="734">
        <v>0</v>
      </c>
      <c r="BT222" s="735">
        <v>0</v>
      </c>
      <c r="BU222" s="734">
        <v>0</v>
      </c>
      <c r="BV222" s="735">
        <v>0</v>
      </c>
      <c r="BW222" s="734">
        <v>0</v>
      </c>
      <c r="BX222" s="735">
        <v>0</v>
      </c>
      <c r="BY222" s="734">
        <v>0</v>
      </c>
      <c r="BZ222" s="735">
        <v>0</v>
      </c>
      <c r="CA222" s="734">
        <v>0</v>
      </c>
      <c r="CB222" s="735">
        <v>0</v>
      </c>
      <c r="CC222" s="734">
        <v>0</v>
      </c>
      <c r="CD222" s="735">
        <v>0</v>
      </c>
      <c r="CE222" s="734">
        <v>0</v>
      </c>
      <c r="CF222" s="735">
        <v>0</v>
      </c>
      <c r="CG222" s="734">
        <v>0</v>
      </c>
      <c r="CH222" s="735">
        <v>0</v>
      </c>
      <c r="CI222" s="734">
        <v>0</v>
      </c>
      <c r="CJ222" s="735">
        <v>0</v>
      </c>
      <c r="CK222" s="734">
        <v>0</v>
      </c>
      <c r="CL222" s="735">
        <v>0</v>
      </c>
      <c r="CM222" s="736">
        <v>0</v>
      </c>
      <c r="CN222" s="692"/>
      <c r="CO222" s="1084"/>
      <c r="CP222" s="692"/>
      <c r="CQ222" s="733">
        <v>0</v>
      </c>
      <c r="CR222" s="734">
        <v>0</v>
      </c>
      <c r="CS222" s="735">
        <v>0</v>
      </c>
      <c r="CT222" s="734">
        <v>0</v>
      </c>
      <c r="CU222" s="735">
        <v>0</v>
      </c>
      <c r="CV222" s="734">
        <v>0</v>
      </c>
      <c r="CW222" s="735">
        <v>0</v>
      </c>
      <c r="CX222" s="734">
        <v>0</v>
      </c>
      <c r="CY222" s="735">
        <v>0</v>
      </c>
      <c r="CZ222" s="734">
        <v>0</v>
      </c>
      <c r="DA222" s="735">
        <v>0</v>
      </c>
      <c r="DB222" s="734">
        <v>0</v>
      </c>
      <c r="DC222" s="735">
        <v>0</v>
      </c>
      <c r="DD222" s="734">
        <v>0</v>
      </c>
      <c r="DE222" s="735">
        <v>0</v>
      </c>
      <c r="DF222" s="734">
        <v>0</v>
      </c>
      <c r="DG222" s="735">
        <v>0</v>
      </c>
      <c r="DH222" s="734">
        <v>0</v>
      </c>
      <c r="DI222" s="735">
        <v>0</v>
      </c>
      <c r="DJ222" s="734">
        <v>0</v>
      </c>
      <c r="DK222" s="735">
        <v>0</v>
      </c>
      <c r="DL222" s="734">
        <v>0</v>
      </c>
      <c r="DM222" s="735">
        <v>0</v>
      </c>
      <c r="DN222" s="734">
        <v>0</v>
      </c>
      <c r="DO222" s="735">
        <v>0</v>
      </c>
      <c r="DP222" s="736">
        <v>0</v>
      </c>
      <c r="DQ222" s="692"/>
      <c r="DR222" s="1086"/>
      <c r="DS222" s="692"/>
      <c r="DT222" s="1088"/>
    </row>
    <row r="223" spans="2:124" outlineLevel="1">
      <c r="B223" s="747">
        <v>210</v>
      </c>
      <c r="C223" s="801" t="s">
        <v>104</v>
      </c>
      <c r="D223" s="749">
        <v>2016</v>
      </c>
      <c r="F223" s="750">
        <v>0</v>
      </c>
      <c r="G223" s="751">
        <v>0</v>
      </c>
      <c r="H223" s="752">
        <v>0</v>
      </c>
      <c r="I223" s="751">
        <v>0</v>
      </c>
      <c r="J223" s="752">
        <v>0</v>
      </c>
      <c r="K223" s="751">
        <v>0</v>
      </c>
      <c r="L223" s="752">
        <v>0</v>
      </c>
      <c r="M223" s="751">
        <v>0</v>
      </c>
      <c r="N223" s="752">
        <v>0</v>
      </c>
      <c r="O223" s="751">
        <v>0</v>
      </c>
      <c r="P223" s="752">
        <v>0</v>
      </c>
      <c r="Q223" s="751">
        <v>0</v>
      </c>
      <c r="R223" s="752">
        <v>0</v>
      </c>
      <c r="S223" s="751">
        <v>0</v>
      </c>
      <c r="T223" s="752">
        <v>0</v>
      </c>
      <c r="U223" s="751">
        <v>0</v>
      </c>
      <c r="V223" s="752">
        <v>0</v>
      </c>
      <c r="W223" s="751">
        <v>0</v>
      </c>
      <c r="X223" s="752">
        <v>0</v>
      </c>
      <c r="Y223" s="751">
        <v>0</v>
      </c>
      <c r="Z223" s="752">
        <v>0</v>
      </c>
      <c r="AA223" s="751">
        <v>0</v>
      </c>
      <c r="AB223" s="752">
        <v>0</v>
      </c>
      <c r="AC223" s="751">
        <v>0</v>
      </c>
      <c r="AD223" s="752">
        <v>0</v>
      </c>
      <c r="AE223" s="753">
        <v>0</v>
      </c>
      <c r="AF223" s="692"/>
      <c r="AG223" s="1094"/>
      <c r="AH223" s="692"/>
      <c r="AI223" s="750">
        <v>0</v>
      </c>
      <c r="AJ223" s="751">
        <v>0</v>
      </c>
      <c r="AK223" s="752">
        <v>0</v>
      </c>
      <c r="AL223" s="751">
        <v>0</v>
      </c>
      <c r="AM223" s="752">
        <v>0</v>
      </c>
      <c r="AN223" s="751">
        <v>0</v>
      </c>
      <c r="AO223" s="752">
        <v>0</v>
      </c>
      <c r="AP223" s="751">
        <v>0</v>
      </c>
      <c r="AQ223" s="752">
        <v>0</v>
      </c>
      <c r="AR223" s="751">
        <v>0</v>
      </c>
      <c r="AS223" s="752">
        <v>0</v>
      </c>
      <c r="AT223" s="751">
        <v>0</v>
      </c>
      <c r="AU223" s="752">
        <v>0</v>
      </c>
      <c r="AV223" s="751">
        <v>0</v>
      </c>
      <c r="AW223" s="752">
        <v>0</v>
      </c>
      <c r="AX223" s="751">
        <v>0</v>
      </c>
      <c r="AY223" s="752">
        <v>0</v>
      </c>
      <c r="AZ223" s="751">
        <v>0</v>
      </c>
      <c r="BA223" s="752">
        <v>0</v>
      </c>
      <c r="BB223" s="751">
        <v>0</v>
      </c>
      <c r="BC223" s="752">
        <v>0</v>
      </c>
      <c r="BD223" s="751">
        <v>0</v>
      </c>
      <c r="BE223" s="752">
        <v>0</v>
      </c>
      <c r="BF223" s="751">
        <v>0</v>
      </c>
      <c r="BG223" s="752">
        <v>0</v>
      </c>
      <c r="BH223" s="753">
        <v>0</v>
      </c>
      <c r="BI223" s="692"/>
      <c r="BJ223" s="1096"/>
      <c r="BK223" s="692"/>
      <c r="BL223" s="1082"/>
      <c r="BM223" s="692"/>
      <c r="BN223" s="750">
        <v>0</v>
      </c>
      <c r="BO223" s="751">
        <v>0</v>
      </c>
      <c r="BP223" s="752">
        <v>0</v>
      </c>
      <c r="BQ223" s="751">
        <v>0</v>
      </c>
      <c r="BR223" s="752">
        <v>0</v>
      </c>
      <c r="BS223" s="751">
        <v>0</v>
      </c>
      <c r="BT223" s="752">
        <v>0</v>
      </c>
      <c r="BU223" s="751">
        <v>0</v>
      </c>
      <c r="BV223" s="752">
        <v>0</v>
      </c>
      <c r="BW223" s="751">
        <v>0</v>
      </c>
      <c r="BX223" s="752">
        <v>0</v>
      </c>
      <c r="BY223" s="751">
        <v>0</v>
      </c>
      <c r="BZ223" s="752">
        <v>0</v>
      </c>
      <c r="CA223" s="751">
        <v>0</v>
      </c>
      <c r="CB223" s="752">
        <v>0</v>
      </c>
      <c r="CC223" s="751">
        <v>0</v>
      </c>
      <c r="CD223" s="752">
        <v>0</v>
      </c>
      <c r="CE223" s="751">
        <v>0</v>
      </c>
      <c r="CF223" s="752">
        <v>0</v>
      </c>
      <c r="CG223" s="751">
        <v>0</v>
      </c>
      <c r="CH223" s="752">
        <v>0</v>
      </c>
      <c r="CI223" s="751">
        <v>0</v>
      </c>
      <c r="CJ223" s="752">
        <v>0</v>
      </c>
      <c r="CK223" s="751">
        <v>0</v>
      </c>
      <c r="CL223" s="752">
        <v>0</v>
      </c>
      <c r="CM223" s="753">
        <v>0</v>
      </c>
      <c r="CN223" s="692"/>
      <c r="CO223" s="1084"/>
      <c r="CP223" s="692"/>
      <c r="CQ223" s="750">
        <v>0</v>
      </c>
      <c r="CR223" s="751">
        <v>0</v>
      </c>
      <c r="CS223" s="752">
        <v>0</v>
      </c>
      <c r="CT223" s="751">
        <v>0</v>
      </c>
      <c r="CU223" s="752">
        <v>0</v>
      </c>
      <c r="CV223" s="751">
        <v>0</v>
      </c>
      <c r="CW223" s="752">
        <v>0</v>
      </c>
      <c r="CX223" s="751">
        <v>0</v>
      </c>
      <c r="CY223" s="752">
        <v>0</v>
      </c>
      <c r="CZ223" s="751">
        <v>0</v>
      </c>
      <c r="DA223" s="752">
        <v>0</v>
      </c>
      <c r="DB223" s="751">
        <v>0</v>
      </c>
      <c r="DC223" s="752">
        <v>0</v>
      </c>
      <c r="DD223" s="751">
        <v>0</v>
      </c>
      <c r="DE223" s="752">
        <v>0</v>
      </c>
      <c r="DF223" s="751">
        <v>0</v>
      </c>
      <c r="DG223" s="752">
        <v>0</v>
      </c>
      <c r="DH223" s="751">
        <v>0</v>
      </c>
      <c r="DI223" s="752">
        <v>0</v>
      </c>
      <c r="DJ223" s="751">
        <v>0</v>
      </c>
      <c r="DK223" s="752">
        <v>0</v>
      </c>
      <c r="DL223" s="751">
        <v>0</v>
      </c>
      <c r="DM223" s="752">
        <v>0</v>
      </c>
      <c r="DN223" s="751">
        <v>0</v>
      </c>
      <c r="DO223" s="752">
        <v>0</v>
      </c>
      <c r="DP223" s="753">
        <v>0</v>
      </c>
      <c r="DQ223" s="692"/>
      <c r="DR223" s="1086"/>
      <c r="DS223" s="692"/>
      <c r="DT223" s="1088"/>
    </row>
    <row r="224" spans="2:124" outlineLevel="1">
      <c r="B224" s="716">
        <v>211</v>
      </c>
      <c r="C224" s="717" t="s">
        <v>105</v>
      </c>
      <c r="D224" s="718">
        <v>2016</v>
      </c>
      <c r="F224" s="755">
        <v>0</v>
      </c>
      <c r="G224" s="756">
        <v>0</v>
      </c>
      <c r="H224" s="757">
        <v>0</v>
      </c>
      <c r="I224" s="756">
        <v>0</v>
      </c>
      <c r="J224" s="757">
        <v>0</v>
      </c>
      <c r="K224" s="756">
        <v>0</v>
      </c>
      <c r="L224" s="757">
        <v>0</v>
      </c>
      <c r="M224" s="756">
        <v>0</v>
      </c>
      <c r="N224" s="757">
        <v>0</v>
      </c>
      <c r="O224" s="756">
        <v>0</v>
      </c>
      <c r="P224" s="757">
        <v>0</v>
      </c>
      <c r="Q224" s="756">
        <v>0</v>
      </c>
      <c r="R224" s="757">
        <v>0</v>
      </c>
      <c r="S224" s="756">
        <v>0</v>
      </c>
      <c r="T224" s="757">
        <v>0</v>
      </c>
      <c r="U224" s="756">
        <v>0</v>
      </c>
      <c r="V224" s="757">
        <v>0</v>
      </c>
      <c r="W224" s="756">
        <v>0</v>
      </c>
      <c r="X224" s="757">
        <v>0</v>
      </c>
      <c r="Y224" s="756">
        <v>0</v>
      </c>
      <c r="Z224" s="757">
        <v>0</v>
      </c>
      <c r="AA224" s="756">
        <v>0</v>
      </c>
      <c r="AB224" s="757">
        <v>0</v>
      </c>
      <c r="AC224" s="756">
        <v>0</v>
      </c>
      <c r="AD224" s="757">
        <v>0</v>
      </c>
      <c r="AE224" s="758">
        <v>0</v>
      </c>
      <c r="AF224" s="692"/>
      <c r="AG224" s="1094"/>
      <c r="AH224" s="692"/>
      <c r="AI224" s="755">
        <v>0</v>
      </c>
      <c r="AJ224" s="756">
        <v>0</v>
      </c>
      <c r="AK224" s="757">
        <v>0</v>
      </c>
      <c r="AL224" s="756">
        <v>0</v>
      </c>
      <c r="AM224" s="757">
        <v>0</v>
      </c>
      <c r="AN224" s="756">
        <v>0</v>
      </c>
      <c r="AO224" s="757">
        <v>0</v>
      </c>
      <c r="AP224" s="756">
        <v>0</v>
      </c>
      <c r="AQ224" s="757">
        <v>0</v>
      </c>
      <c r="AR224" s="756">
        <v>0</v>
      </c>
      <c r="AS224" s="757">
        <v>0</v>
      </c>
      <c r="AT224" s="756">
        <v>0</v>
      </c>
      <c r="AU224" s="757">
        <v>0</v>
      </c>
      <c r="AV224" s="756">
        <v>0</v>
      </c>
      <c r="AW224" s="757">
        <v>0</v>
      </c>
      <c r="AX224" s="756">
        <v>0</v>
      </c>
      <c r="AY224" s="757">
        <v>0</v>
      </c>
      <c r="AZ224" s="756">
        <v>0</v>
      </c>
      <c r="BA224" s="757">
        <v>0</v>
      </c>
      <c r="BB224" s="756">
        <v>0</v>
      </c>
      <c r="BC224" s="757">
        <v>0</v>
      </c>
      <c r="BD224" s="756">
        <v>0</v>
      </c>
      <c r="BE224" s="757">
        <v>0</v>
      </c>
      <c r="BF224" s="756">
        <v>0</v>
      </c>
      <c r="BG224" s="757">
        <v>0</v>
      </c>
      <c r="BH224" s="758">
        <v>0</v>
      </c>
      <c r="BI224" s="692"/>
      <c r="BJ224" s="1096"/>
      <c r="BK224" s="692"/>
      <c r="BL224" s="1082"/>
      <c r="BM224" s="692"/>
      <c r="BN224" s="755">
        <v>0</v>
      </c>
      <c r="BO224" s="756">
        <v>0</v>
      </c>
      <c r="BP224" s="757">
        <v>0</v>
      </c>
      <c r="BQ224" s="756">
        <v>0</v>
      </c>
      <c r="BR224" s="757">
        <v>0</v>
      </c>
      <c r="BS224" s="756">
        <v>0</v>
      </c>
      <c r="BT224" s="757">
        <v>0</v>
      </c>
      <c r="BU224" s="756">
        <v>0</v>
      </c>
      <c r="BV224" s="757">
        <v>0</v>
      </c>
      <c r="BW224" s="756">
        <v>0</v>
      </c>
      <c r="BX224" s="757">
        <v>0</v>
      </c>
      <c r="BY224" s="756">
        <v>0</v>
      </c>
      <c r="BZ224" s="757">
        <v>0</v>
      </c>
      <c r="CA224" s="756">
        <v>0</v>
      </c>
      <c r="CB224" s="757">
        <v>0</v>
      </c>
      <c r="CC224" s="756">
        <v>0</v>
      </c>
      <c r="CD224" s="757">
        <v>0</v>
      </c>
      <c r="CE224" s="756">
        <v>0</v>
      </c>
      <c r="CF224" s="757">
        <v>0</v>
      </c>
      <c r="CG224" s="756">
        <v>0</v>
      </c>
      <c r="CH224" s="757">
        <v>0</v>
      </c>
      <c r="CI224" s="756">
        <v>0</v>
      </c>
      <c r="CJ224" s="757">
        <v>0</v>
      </c>
      <c r="CK224" s="756">
        <v>0</v>
      </c>
      <c r="CL224" s="757">
        <v>0</v>
      </c>
      <c r="CM224" s="758">
        <v>0</v>
      </c>
      <c r="CN224" s="692"/>
      <c r="CO224" s="1084"/>
      <c r="CP224" s="692"/>
      <c r="CQ224" s="755">
        <v>0</v>
      </c>
      <c r="CR224" s="756">
        <v>0</v>
      </c>
      <c r="CS224" s="757">
        <v>0</v>
      </c>
      <c r="CT224" s="756">
        <v>0</v>
      </c>
      <c r="CU224" s="757">
        <v>0</v>
      </c>
      <c r="CV224" s="756">
        <v>0</v>
      </c>
      <c r="CW224" s="757">
        <v>0</v>
      </c>
      <c r="CX224" s="756">
        <v>0</v>
      </c>
      <c r="CY224" s="757">
        <v>0</v>
      </c>
      <c r="CZ224" s="756">
        <v>0</v>
      </c>
      <c r="DA224" s="757">
        <v>0</v>
      </c>
      <c r="DB224" s="756">
        <v>0</v>
      </c>
      <c r="DC224" s="757">
        <v>0</v>
      </c>
      <c r="DD224" s="756">
        <v>0</v>
      </c>
      <c r="DE224" s="757">
        <v>0</v>
      </c>
      <c r="DF224" s="756">
        <v>0</v>
      </c>
      <c r="DG224" s="757">
        <v>0</v>
      </c>
      <c r="DH224" s="756">
        <v>0</v>
      </c>
      <c r="DI224" s="757">
        <v>0</v>
      </c>
      <c r="DJ224" s="756">
        <v>0</v>
      </c>
      <c r="DK224" s="757">
        <v>0</v>
      </c>
      <c r="DL224" s="756">
        <v>0</v>
      </c>
      <c r="DM224" s="757">
        <v>0</v>
      </c>
      <c r="DN224" s="756">
        <v>0</v>
      </c>
      <c r="DO224" s="757">
        <v>0</v>
      </c>
      <c r="DP224" s="758">
        <v>0</v>
      </c>
      <c r="DQ224" s="692"/>
      <c r="DR224" s="1086"/>
      <c r="DS224" s="692"/>
      <c r="DT224" s="1088"/>
    </row>
    <row r="225" spans="2:124" outlineLevel="1">
      <c r="B225" s="723">
        <v>212</v>
      </c>
      <c r="C225" s="741" t="s">
        <v>107</v>
      </c>
      <c r="D225" s="725">
        <v>2016</v>
      </c>
      <c r="F225" s="743">
        <v>0</v>
      </c>
      <c r="G225" s="744">
        <v>0</v>
      </c>
      <c r="H225" s="745">
        <v>0</v>
      </c>
      <c r="I225" s="744">
        <v>0</v>
      </c>
      <c r="J225" s="745">
        <v>0</v>
      </c>
      <c r="K225" s="744">
        <v>0</v>
      </c>
      <c r="L225" s="745">
        <v>0</v>
      </c>
      <c r="M225" s="744">
        <v>0</v>
      </c>
      <c r="N225" s="745">
        <v>0</v>
      </c>
      <c r="O225" s="744">
        <v>0</v>
      </c>
      <c r="P225" s="745">
        <v>0</v>
      </c>
      <c r="Q225" s="744">
        <v>0</v>
      </c>
      <c r="R225" s="745">
        <v>0</v>
      </c>
      <c r="S225" s="744">
        <v>0</v>
      </c>
      <c r="T225" s="745">
        <v>0</v>
      </c>
      <c r="U225" s="744">
        <v>0</v>
      </c>
      <c r="V225" s="745">
        <v>0</v>
      </c>
      <c r="W225" s="744">
        <v>0</v>
      </c>
      <c r="X225" s="745">
        <v>0</v>
      </c>
      <c r="Y225" s="744">
        <v>0</v>
      </c>
      <c r="Z225" s="745">
        <v>0</v>
      </c>
      <c r="AA225" s="744">
        <v>0</v>
      </c>
      <c r="AB225" s="745">
        <v>0</v>
      </c>
      <c r="AC225" s="744">
        <v>0</v>
      </c>
      <c r="AD225" s="745">
        <v>0</v>
      </c>
      <c r="AE225" s="746">
        <v>0</v>
      </c>
      <c r="AF225" s="692"/>
      <c r="AG225" s="1094"/>
      <c r="AH225" s="692"/>
      <c r="AI225" s="743">
        <v>0</v>
      </c>
      <c r="AJ225" s="744">
        <v>0</v>
      </c>
      <c r="AK225" s="745">
        <v>0</v>
      </c>
      <c r="AL225" s="744">
        <v>0</v>
      </c>
      <c r="AM225" s="745">
        <v>0</v>
      </c>
      <c r="AN225" s="744">
        <v>0</v>
      </c>
      <c r="AO225" s="745">
        <v>0</v>
      </c>
      <c r="AP225" s="744">
        <v>0</v>
      </c>
      <c r="AQ225" s="745">
        <v>0</v>
      </c>
      <c r="AR225" s="744">
        <v>0</v>
      </c>
      <c r="AS225" s="745">
        <v>0</v>
      </c>
      <c r="AT225" s="744">
        <v>0</v>
      </c>
      <c r="AU225" s="745">
        <v>0</v>
      </c>
      <c r="AV225" s="744">
        <v>0</v>
      </c>
      <c r="AW225" s="745">
        <v>0</v>
      </c>
      <c r="AX225" s="744">
        <v>0</v>
      </c>
      <c r="AY225" s="745">
        <v>0</v>
      </c>
      <c r="AZ225" s="744">
        <v>0</v>
      </c>
      <c r="BA225" s="745">
        <v>0</v>
      </c>
      <c r="BB225" s="744">
        <v>0</v>
      </c>
      <c r="BC225" s="745">
        <v>0</v>
      </c>
      <c r="BD225" s="744">
        <v>0</v>
      </c>
      <c r="BE225" s="745">
        <v>0</v>
      </c>
      <c r="BF225" s="744">
        <v>0</v>
      </c>
      <c r="BG225" s="745">
        <v>0</v>
      </c>
      <c r="BH225" s="746">
        <v>0</v>
      </c>
      <c r="BI225" s="692"/>
      <c r="BJ225" s="1096"/>
      <c r="BK225" s="692"/>
      <c r="BL225" s="1082"/>
      <c r="BM225" s="692"/>
      <c r="BN225" s="743">
        <v>0</v>
      </c>
      <c r="BO225" s="744">
        <v>0</v>
      </c>
      <c r="BP225" s="745">
        <v>0</v>
      </c>
      <c r="BQ225" s="744">
        <v>0</v>
      </c>
      <c r="BR225" s="745">
        <v>0</v>
      </c>
      <c r="BS225" s="744">
        <v>0</v>
      </c>
      <c r="BT225" s="745">
        <v>0</v>
      </c>
      <c r="BU225" s="744">
        <v>0</v>
      </c>
      <c r="BV225" s="745">
        <v>0</v>
      </c>
      <c r="BW225" s="744">
        <v>0</v>
      </c>
      <c r="BX225" s="745">
        <v>0</v>
      </c>
      <c r="BY225" s="744">
        <v>0</v>
      </c>
      <c r="BZ225" s="745">
        <v>0</v>
      </c>
      <c r="CA225" s="744">
        <v>0</v>
      </c>
      <c r="CB225" s="745">
        <v>0</v>
      </c>
      <c r="CC225" s="744">
        <v>0</v>
      </c>
      <c r="CD225" s="745">
        <v>0</v>
      </c>
      <c r="CE225" s="744">
        <v>0</v>
      </c>
      <c r="CF225" s="745">
        <v>0</v>
      </c>
      <c r="CG225" s="744">
        <v>0</v>
      </c>
      <c r="CH225" s="745">
        <v>0</v>
      </c>
      <c r="CI225" s="744">
        <v>0</v>
      </c>
      <c r="CJ225" s="745">
        <v>0</v>
      </c>
      <c r="CK225" s="744">
        <v>0</v>
      </c>
      <c r="CL225" s="745">
        <v>0</v>
      </c>
      <c r="CM225" s="746">
        <v>0</v>
      </c>
      <c r="CN225" s="692"/>
      <c r="CO225" s="1084"/>
      <c r="CP225" s="692"/>
      <c r="CQ225" s="743">
        <v>0</v>
      </c>
      <c r="CR225" s="744">
        <v>0</v>
      </c>
      <c r="CS225" s="745">
        <v>0</v>
      </c>
      <c r="CT225" s="744">
        <v>0</v>
      </c>
      <c r="CU225" s="745">
        <v>0</v>
      </c>
      <c r="CV225" s="744">
        <v>0</v>
      </c>
      <c r="CW225" s="745">
        <v>0</v>
      </c>
      <c r="CX225" s="744">
        <v>0</v>
      </c>
      <c r="CY225" s="745">
        <v>0</v>
      </c>
      <c r="CZ225" s="744">
        <v>0</v>
      </c>
      <c r="DA225" s="745">
        <v>0</v>
      </c>
      <c r="DB225" s="744">
        <v>0</v>
      </c>
      <c r="DC225" s="745">
        <v>0</v>
      </c>
      <c r="DD225" s="744">
        <v>0</v>
      </c>
      <c r="DE225" s="745">
        <v>0</v>
      </c>
      <c r="DF225" s="744">
        <v>0</v>
      </c>
      <c r="DG225" s="745">
        <v>0</v>
      </c>
      <c r="DH225" s="744">
        <v>0</v>
      </c>
      <c r="DI225" s="745">
        <v>0</v>
      </c>
      <c r="DJ225" s="744">
        <v>0</v>
      </c>
      <c r="DK225" s="745">
        <v>0</v>
      </c>
      <c r="DL225" s="744">
        <v>0</v>
      </c>
      <c r="DM225" s="745">
        <v>0</v>
      </c>
      <c r="DN225" s="744">
        <v>0</v>
      </c>
      <c r="DO225" s="745">
        <v>0</v>
      </c>
      <c r="DP225" s="746">
        <v>0</v>
      </c>
      <c r="DQ225" s="692"/>
      <c r="DR225" s="1086"/>
      <c r="DS225" s="692"/>
      <c r="DT225" s="1088"/>
    </row>
    <row r="226" spans="2:124" outlineLevel="1">
      <c r="B226" s="787">
        <v>213</v>
      </c>
      <c r="C226" s="812" t="s">
        <v>106</v>
      </c>
      <c r="D226" s="789">
        <v>2016</v>
      </c>
      <c r="F226" s="790">
        <v>0</v>
      </c>
      <c r="G226" s="791">
        <v>0</v>
      </c>
      <c r="H226" s="792">
        <v>0</v>
      </c>
      <c r="I226" s="791">
        <v>0</v>
      </c>
      <c r="J226" s="792">
        <v>0</v>
      </c>
      <c r="K226" s="791">
        <v>0</v>
      </c>
      <c r="L226" s="792">
        <v>0</v>
      </c>
      <c r="M226" s="791">
        <v>0</v>
      </c>
      <c r="N226" s="792">
        <v>0</v>
      </c>
      <c r="O226" s="791">
        <v>0</v>
      </c>
      <c r="P226" s="792">
        <v>0</v>
      </c>
      <c r="Q226" s="791">
        <v>0</v>
      </c>
      <c r="R226" s="792">
        <v>0</v>
      </c>
      <c r="S226" s="791">
        <v>0</v>
      </c>
      <c r="T226" s="792">
        <v>0</v>
      </c>
      <c r="U226" s="791">
        <v>0</v>
      </c>
      <c r="V226" s="792">
        <v>0</v>
      </c>
      <c r="W226" s="791">
        <v>0</v>
      </c>
      <c r="X226" s="792">
        <v>0</v>
      </c>
      <c r="Y226" s="791">
        <v>0</v>
      </c>
      <c r="Z226" s="792">
        <v>0</v>
      </c>
      <c r="AA226" s="791">
        <v>0</v>
      </c>
      <c r="AB226" s="792">
        <v>0</v>
      </c>
      <c r="AC226" s="791">
        <v>0</v>
      </c>
      <c r="AD226" s="792">
        <v>0</v>
      </c>
      <c r="AE226" s="793">
        <v>0</v>
      </c>
      <c r="AF226" s="692"/>
      <c r="AG226" s="1094"/>
      <c r="AH226" s="692"/>
      <c r="AI226" s="790">
        <v>0</v>
      </c>
      <c r="AJ226" s="791">
        <v>0</v>
      </c>
      <c r="AK226" s="792">
        <v>0</v>
      </c>
      <c r="AL226" s="791">
        <v>0</v>
      </c>
      <c r="AM226" s="792">
        <v>0</v>
      </c>
      <c r="AN226" s="791">
        <v>0</v>
      </c>
      <c r="AO226" s="792">
        <v>0</v>
      </c>
      <c r="AP226" s="791">
        <v>0</v>
      </c>
      <c r="AQ226" s="792">
        <v>0</v>
      </c>
      <c r="AR226" s="791">
        <v>0</v>
      </c>
      <c r="AS226" s="792">
        <v>0</v>
      </c>
      <c r="AT226" s="791">
        <v>0</v>
      </c>
      <c r="AU226" s="792">
        <v>0</v>
      </c>
      <c r="AV226" s="791">
        <v>0</v>
      </c>
      <c r="AW226" s="792">
        <v>0</v>
      </c>
      <c r="AX226" s="791">
        <v>0</v>
      </c>
      <c r="AY226" s="792">
        <v>0</v>
      </c>
      <c r="AZ226" s="791">
        <v>0</v>
      </c>
      <c r="BA226" s="792">
        <v>0</v>
      </c>
      <c r="BB226" s="791">
        <v>0</v>
      </c>
      <c r="BC226" s="792">
        <v>0</v>
      </c>
      <c r="BD226" s="791">
        <v>0</v>
      </c>
      <c r="BE226" s="792">
        <v>0</v>
      </c>
      <c r="BF226" s="791">
        <v>0</v>
      </c>
      <c r="BG226" s="792">
        <v>0</v>
      </c>
      <c r="BH226" s="793">
        <v>0</v>
      </c>
      <c r="BI226" s="692"/>
      <c r="BJ226" s="1096"/>
      <c r="BK226" s="692"/>
      <c r="BL226" s="1082"/>
      <c r="BM226" s="692"/>
      <c r="BN226" s="790">
        <v>0</v>
      </c>
      <c r="BO226" s="791">
        <v>0</v>
      </c>
      <c r="BP226" s="792">
        <v>0</v>
      </c>
      <c r="BQ226" s="791">
        <v>0</v>
      </c>
      <c r="BR226" s="792">
        <v>0</v>
      </c>
      <c r="BS226" s="791">
        <v>0</v>
      </c>
      <c r="BT226" s="792">
        <v>0</v>
      </c>
      <c r="BU226" s="791">
        <v>0</v>
      </c>
      <c r="BV226" s="792">
        <v>0</v>
      </c>
      <c r="BW226" s="791">
        <v>0</v>
      </c>
      <c r="BX226" s="792">
        <v>0</v>
      </c>
      <c r="BY226" s="791">
        <v>0</v>
      </c>
      <c r="BZ226" s="792">
        <v>0</v>
      </c>
      <c r="CA226" s="791">
        <v>0</v>
      </c>
      <c r="CB226" s="792">
        <v>0</v>
      </c>
      <c r="CC226" s="791">
        <v>0</v>
      </c>
      <c r="CD226" s="792">
        <v>0</v>
      </c>
      <c r="CE226" s="791">
        <v>0</v>
      </c>
      <c r="CF226" s="792">
        <v>0</v>
      </c>
      <c r="CG226" s="791">
        <v>0</v>
      </c>
      <c r="CH226" s="792">
        <v>0</v>
      </c>
      <c r="CI226" s="791">
        <v>0</v>
      </c>
      <c r="CJ226" s="792">
        <v>0</v>
      </c>
      <c r="CK226" s="791">
        <v>0</v>
      </c>
      <c r="CL226" s="792">
        <v>0</v>
      </c>
      <c r="CM226" s="793">
        <v>0</v>
      </c>
      <c r="CN226" s="692"/>
      <c r="CO226" s="1084"/>
      <c r="CP226" s="692"/>
      <c r="CQ226" s="790">
        <v>0</v>
      </c>
      <c r="CR226" s="791">
        <v>0</v>
      </c>
      <c r="CS226" s="792">
        <v>0</v>
      </c>
      <c r="CT226" s="791">
        <v>0</v>
      </c>
      <c r="CU226" s="792">
        <v>0</v>
      </c>
      <c r="CV226" s="791">
        <v>0</v>
      </c>
      <c r="CW226" s="792">
        <v>0</v>
      </c>
      <c r="CX226" s="791">
        <v>0</v>
      </c>
      <c r="CY226" s="792">
        <v>0</v>
      </c>
      <c r="CZ226" s="791">
        <v>0</v>
      </c>
      <c r="DA226" s="792">
        <v>0</v>
      </c>
      <c r="DB226" s="791">
        <v>0</v>
      </c>
      <c r="DC226" s="792">
        <v>0</v>
      </c>
      <c r="DD226" s="791">
        <v>0</v>
      </c>
      <c r="DE226" s="792">
        <v>0</v>
      </c>
      <c r="DF226" s="791">
        <v>0</v>
      </c>
      <c r="DG226" s="792">
        <v>0</v>
      </c>
      <c r="DH226" s="791">
        <v>0</v>
      </c>
      <c r="DI226" s="792">
        <v>0</v>
      </c>
      <c r="DJ226" s="791">
        <v>0</v>
      </c>
      <c r="DK226" s="792">
        <v>0</v>
      </c>
      <c r="DL226" s="791">
        <v>0</v>
      </c>
      <c r="DM226" s="792">
        <v>0</v>
      </c>
      <c r="DN226" s="791">
        <v>0</v>
      </c>
      <c r="DO226" s="792">
        <v>0</v>
      </c>
      <c r="DP226" s="793">
        <v>0</v>
      </c>
      <c r="DQ226" s="692"/>
      <c r="DR226" s="1086"/>
      <c r="DS226" s="692"/>
      <c r="DT226" s="1088"/>
    </row>
    <row r="227" spans="2:124" outlineLevel="1">
      <c r="B227" s="822">
        <v>214</v>
      </c>
      <c r="C227" s="823" t="s">
        <v>109</v>
      </c>
      <c r="D227" s="824">
        <v>2016</v>
      </c>
      <c r="F227" s="861">
        <v>0</v>
      </c>
      <c r="G227" s="862">
        <v>0</v>
      </c>
      <c r="H227" s="863">
        <v>0</v>
      </c>
      <c r="I227" s="862">
        <v>0</v>
      </c>
      <c r="J227" s="863">
        <v>0</v>
      </c>
      <c r="K227" s="862">
        <v>0</v>
      </c>
      <c r="L227" s="863">
        <v>0</v>
      </c>
      <c r="M227" s="862">
        <v>0</v>
      </c>
      <c r="N227" s="863">
        <v>0</v>
      </c>
      <c r="O227" s="862">
        <v>0</v>
      </c>
      <c r="P227" s="863">
        <v>0</v>
      </c>
      <c r="Q227" s="862">
        <v>0</v>
      </c>
      <c r="R227" s="863">
        <v>0</v>
      </c>
      <c r="S227" s="862">
        <v>0</v>
      </c>
      <c r="T227" s="863">
        <v>0</v>
      </c>
      <c r="U227" s="862">
        <v>0</v>
      </c>
      <c r="V227" s="863">
        <v>0</v>
      </c>
      <c r="W227" s="862">
        <v>0</v>
      </c>
      <c r="X227" s="863">
        <v>0</v>
      </c>
      <c r="Y227" s="862">
        <v>0</v>
      </c>
      <c r="Z227" s="863">
        <v>0</v>
      </c>
      <c r="AA227" s="862">
        <v>0</v>
      </c>
      <c r="AB227" s="863">
        <v>0</v>
      </c>
      <c r="AC227" s="862">
        <v>0</v>
      </c>
      <c r="AD227" s="863">
        <v>0</v>
      </c>
      <c r="AE227" s="864">
        <v>0</v>
      </c>
      <c r="AF227" s="692"/>
      <c r="AG227" s="1094"/>
      <c r="AH227" s="692"/>
      <c r="AI227" s="861">
        <v>0</v>
      </c>
      <c r="AJ227" s="862">
        <v>0</v>
      </c>
      <c r="AK227" s="863">
        <v>0</v>
      </c>
      <c r="AL227" s="862">
        <v>0</v>
      </c>
      <c r="AM227" s="863">
        <v>0</v>
      </c>
      <c r="AN227" s="862">
        <v>0</v>
      </c>
      <c r="AO227" s="863">
        <v>0</v>
      </c>
      <c r="AP227" s="862">
        <v>0</v>
      </c>
      <c r="AQ227" s="863">
        <v>0</v>
      </c>
      <c r="AR227" s="862">
        <v>0</v>
      </c>
      <c r="AS227" s="863">
        <v>0</v>
      </c>
      <c r="AT227" s="862">
        <v>0</v>
      </c>
      <c r="AU227" s="863">
        <v>0</v>
      </c>
      <c r="AV227" s="862">
        <v>0</v>
      </c>
      <c r="AW227" s="863">
        <v>0</v>
      </c>
      <c r="AX227" s="862">
        <v>0</v>
      </c>
      <c r="AY227" s="863">
        <v>0</v>
      </c>
      <c r="AZ227" s="862">
        <v>0</v>
      </c>
      <c r="BA227" s="863">
        <v>0</v>
      </c>
      <c r="BB227" s="862">
        <v>0</v>
      </c>
      <c r="BC227" s="863">
        <v>0</v>
      </c>
      <c r="BD227" s="862">
        <v>0</v>
      </c>
      <c r="BE227" s="863">
        <v>0</v>
      </c>
      <c r="BF227" s="862">
        <v>0</v>
      </c>
      <c r="BG227" s="863">
        <v>0</v>
      </c>
      <c r="BH227" s="864">
        <v>0</v>
      </c>
      <c r="BI227" s="692"/>
      <c r="BJ227" s="1096"/>
      <c r="BK227" s="692"/>
      <c r="BL227" s="1082"/>
      <c r="BM227" s="692"/>
      <c r="BN227" s="861">
        <v>0</v>
      </c>
      <c r="BO227" s="862">
        <v>0</v>
      </c>
      <c r="BP227" s="863">
        <v>0</v>
      </c>
      <c r="BQ227" s="862">
        <v>0</v>
      </c>
      <c r="BR227" s="863">
        <v>0</v>
      </c>
      <c r="BS227" s="862">
        <v>0</v>
      </c>
      <c r="BT227" s="863">
        <v>0</v>
      </c>
      <c r="BU227" s="862">
        <v>0</v>
      </c>
      <c r="BV227" s="863">
        <v>0</v>
      </c>
      <c r="BW227" s="862">
        <v>0</v>
      </c>
      <c r="BX227" s="863">
        <v>0</v>
      </c>
      <c r="BY227" s="862">
        <v>0</v>
      </c>
      <c r="BZ227" s="863">
        <v>0</v>
      </c>
      <c r="CA227" s="862">
        <v>0</v>
      </c>
      <c r="CB227" s="863">
        <v>0</v>
      </c>
      <c r="CC227" s="862">
        <v>0</v>
      </c>
      <c r="CD227" s="863">
        <v>0</v>
      </c>
      <c r="CE227" s="862">
        <v>0</v>
      </c>
      <c r="CF227" s="863">
        <v>0</v>
      </c>
      <c r="CG227" s="862">
        <v>0</v>
      </c>
      <c r="CH227" s="863">
        <v>0</v>
      </c>
      <c r="CI227" s="862">
        <v>0</v>
      </c>
      <c r="CJ227" s="863">
        <v>0</v>
      </c>
      <c r="CK227" s="862">
        <v>0</v>
      </c>
      <c r="CL227" s="863">
        <v>0</v>
      </c>
      <c r="CM227" s="864">
        <v>0</v>
      </c>
      <c r="CN227" s="692"/>
      <c r="CO227" s="1084"/>
      <c r="CP227" s="692"/>
      <c r="CQ227" s="861">
        <v>0</v>
      </c>
      <c r="CR227" s="862">
        <v>0</v>
      </c>
      <c r="CS227" s="863">
        <v>0</v>
      </c>
      <c r="CT227" s="862">
        <v>0</v>
      </c>
      <c r="CU227" s="863">
        <v>0</v>
      </c>
      <c r="CV227" s="862">
        <v>0</v>
      </c>
      <c r="CW227" s="863">
        <v>0</v>
      </c>
      <c r="CX227" s="862">
        <v>0</v>
      </c>
      <c r="CY227" s="863">
        <v>0</v>
      </c>
      <c r="CZ227" s="862">
        <v>0</v>
      </c>
      <c r="DA227" s="863">
        <v>0</v>
      </c>
      <c r="DB227" s="862">
        <v>0</v>
      </c>
      <c r="DC227" s="863">
        <v>0</v>
      </c>
      <c r="DD227" s="862">
        <v>0</v>
      </c>
      <c r="DE227" s="863">
        <v>0</v>
      </c>
      <c r="DF227" s="862">
        <v>0</v>
      </c>
      <c r="DG227" s="863">
        <v>0</v>
      </c>
      <c r="DH227" s="862">
        <v>0</v>
      </c>
      <c r="DI227" s="863">
        <v>0</v>
      </c>
      <c r="DJ227" s="862">
        <v>0</v>
      </c>
      <c r="DK227" s="863">
        <v>0</v>
      </c>
      <c r="DL227" s="862">
        <v>0</v>
      </c>
      <c r="DM227" s="863">
        <v>0</v>
      </c>
      <c r="DN227" s="862">
        <v>0</v>
      </c>
      <c r="DO227" s="863">
        <v>0</v>
      </c>
      <c r="DP227" s="864">
        <v>0</v>
      </c>
      <c r="DQ227" s="692"/>
      <c r="DR227" s="1086"/>
      <c r="DS227" s="692"/>
      <c r="DT227" s="1088"/>
    </row>
    <row r="228" spans="2:124" outlineLevel="1">
      <c r="B228" s="716">
        <v>215</v>
      </c>
      <c r="C228" s="717" t="s">
        <v>507</v>
      </c>
      <c r="D228" s="718">
        <v>2016</v>
      </c>
      <c r="F228" s="755">
        <v>0</v>
      </c>
      <c r="G228" s="756">
        <v>0</v>
      </c>
      <c r="H228" s="757">
        <v>0</v>
      </c>
      <c r="I228" s="756">
        <v>0</v>
      </c>
      <c r="J228" s="757">
        <v>0</v>
      </c>
      <c r="K228" s="756">
        <v>0</v>
      </c>
      <c r="L228" s="757">
        <v>0</v>
      </c>
      <c r="M228" s="756">
        <v>0</v>
      </c>
      <c r="N228" s="757">
        <v>0</v>
      </c>
      <c r="O228" s="756">
        <v>0</v>
      </c>
      <c r="P228" s="757">
        <v>0</v>
      </c>
      <c r="Q228" s="756">
        <v>0</v>
      </c>
      <c r="R228" s="757">
        <v>0</v>
      </c>
      <c r="S228" s="756">
        <v>0</v>
      </c>
      <c r="T228" s="757">
        <v>0</v>
      </c>
      <c r="U228" s="756">
        <v>0</v>
      </c>
      <c r="V228" s="757">
        <v>0</v>
      </c>
      <c r="W228" s="756">
        <v>0</v>
      </c>
      <c r="X228" s="757">
        <v>0</v>
      </c>
      <c r="Y228" s="756">
        <v>0</v>
      </c>
      <c r="Z228" s="757">
        <v>0</v>
      </c>
      <c r="AA228" s="756">
        <v>0</v>
      </c>
      <c r="AB228" s="757">
        <v>0</v>
      </c>
      <c r="AC228" s="756">
        <v>0</v>
      </c>
      <c r="AD228" s="757">
        <v>0</v>
      </c>
      <c r="AE228" s="758">
        <v>0</v>
      </c>
      <c r="AF228" s="692"/>
      <c r="AG228" s="1094"/>
      <c r="AH228" s="692"/>
      <c r="AI228" s="755">
        <v>0</v>
      </c>
      <c r="AJ228" s="756">
        <v>0</v>
      </c>
      <c r="AK228" s="757">
        <v>0</v>
      </c>
      <c r="AL228" s="756">
        <v>0</v>
      </c>
      <c r="AM228" s="757">
        <v>0</v>
      </c>
      <c r="AN228" s="756">
        <v>0</v>
      </c>
      <c r="AO228" s="757">
        <v>0</v>
      </c>
      <c r="AP228" s="756">
        <v>0</v>
      </c>
      <c r="AQ228" s="757">
        <v>0</v>
      </c>
      <c r="AR228" s="756">
        <v>0</v>
      </c>
      <c r="AS228" s="757">
        <v>0</v>
      </c>
      <c r="AT228" s="756">
        <v>0</v>
      </c>
      <c r="AU228" s="757">
        <v>0</v>
      </c>
      <c r="AV228" s="756">
        <v>0</v>
      </c>
      <c r="AW228" s="757">
        <v>0</v>
      </c>
      <c r="AX228" s="756">
        <v>0</v>
      </c>
      <c r="AY228" s="757">
        <v>0</v>
      </c>
      <c r="AZ228" s="756">
        <v>0</v>
      </c>
      <c r="BA228" s="757">
        <v>0</v>
      </c>
      <c r="BB228" s="756">
        <v>0</v>
      </c>
      <c r="BC228" s="757">
        <v>0</v>
      </c>
      <c r="BD228" s="756">
        <v>0</v>
      </c>
      <c r="BE228" s="757">
        <v>0</v>
      </c>
      <c r="BF228" s="756">
        <v>0</v>
      </c>
      <c r="BG228" s="757">
        <v>0</v>
      </c>
      <c r="BH228" s="758">
        <v>0</v>
      </c>
      <c r="BI228" s="692"/>
      <c r="BJ228" s="1096"/>
      <c r="BK228" s="692"/>
      <c r="BL228" s="1082"/>
      <c r="BM228" s="692"/>
      <c r="BN228" s="755">
        <v>0</v>
      </c>
      <c r="BO228" s="756">
        <v>0</v>
      </c>
      <c r="BP228" s="757">
        <v>0</v>
      </c>
      <c r="BQ228" s="756">
        <v>0</v>
      </c>
      <c r="BR228" s="757">
        <v>0</v>
      </c>
      <c r="BS228" s="756">
        <v>0</v>
      </c>
      <c r="BT228" s="757">
        <v>0</v>
      </c>
      <c r="BU228" s="756">
        <v>0</v>
      </c>
      <c r="BV228" s="757">
        <v>0</v>
      </c>
      <c r="BW228" s="756">
        <v>0</v>
      </c>
      <c r="BX228" s="757">
        <v>0</v>
      </c>
      <c r="BY228" s="756">
        <v>0</v>
      </c>
      <c r="BZ228" s="757">
        <v>0</v>
      </c>
      <c r="CA228" s="756">
        <v>0</v>
      </c>
      <c r="CB228" s="757">
        <v>0</v>
      </c>
      <c r="CC228" s="756">
        <v>0</v>
      </c>
      <c r="CD228" s="757">
        <v>0</v>
      </c>
      <c r="CE228" s="756">
        <v>0</v>
      </c>
      <c r="CF228" s="757">
        <v>0</v>
      </c>
      <c r="CG228" s="756">
        <v>0</v>
      </c>
      <c r="CH228" s="757">
        <v>0</v>
      </c>
      <c r="CI228" s="756">
        <v>0</v>
      </c>
      <c r="CJ228" s="757">
        <v>0</v>
      </c>
      <c r="CK228" s="756">
        <v>0</v>
      </c>
      <c r="CL228" s="757">
        <v>0</v>
      </c>
      <c r="CM228" s="758">
        <v>0</v>
      </c>
      <c r="CN228" s="692"/>
      <c r="CO228" s="1084"/>
      <c r="CP228" s="692"/>
      <c r="CQ228" s="755">
        <v>0</v>
      </c>
      <c r="CR228" s="756">
        <v>0</v>
      </c>
      <c r="CS228" s="757">
        <v>0</v>
      </c>
      <c r="CT228" s="756">
        <v>0</v>
      </c>
      <c r="CU228" s="757">
        <v>0</v>
      </c>
      <c r="CV228" s="756">
        <v>0</v>
      </c>
      <c r="CW228" s="757">
        <v>0</v>
      </c>
      <c r="CX228" s="756">
        <v>0</v>
      </c>
      <c r="CY228" s="757">
        <v>0</v>
      </c>
      <c r="CZ228" s="756">
        <v>0</v>
      </c>
      <c r="DA228" s="757">
        <v>0</v>
      </c>
      <c r="DB228" s="756">
        <v>0</v>
      </c>
      <c r="DC228" s="757">
        <v>0</v>
      </c>
      <c r="DD228" s="756">
        <v>0</v>
      </c>
      <c r="DE228" s="757">
        <v>0</v>
      </c>
      <c r="DF228" s="756">
        <v>0</v>
      </c>
      <c r="DG228" s="757">
        <v>0</v>
      </c>
      <c r="DH228" s="756">
        <v>0</v>
      </c>
      <c r="DI228" s="757">
        <v>0</v>
      </c>
      <c r="DJ228" s="756">
        <v>0</v>
      </c>
      <c r="DK228" s="757">
        <v>0</v>
      </c>
      <c r="DL228" s="756">
        <v>0</v>
      </c>
      <c r="DM228" s="757">
        <v>0</v>
      </c>
      <c r="DN228" s="756">
        <v>0</v>
      </c>
      <c r="DO228" s="757">
        <v>0</v>
      </c>
      <c r="DP228" s="758">
        <v>0</v>
      </c>
      <c r="DQ228" s="692"/>
      <c r="DR228" s="1086"/>
      <c r="DS228" s="692"/>
      <c r="DT228" s="1088"/>
    </row>
    <row r="229" spans="2:124" outlineLevel="1">
      <c r="B229" s="759">
        <v>216</v>
      </c>
      <c r="C229" s="802" t="s">
        <v>503</v>
      </c>
      <c r="D229" s="761">
        <v>2016</v>
      </c>
      <c r="F229" s="762">
        <v>0</v>
      </c>
      <c r="G229" s="763">
        <v>0</v>
      </c>
      <c r="H229" s="764">
        <v>0</v>
      </c>
      <c r="I229" s="763">
        <v>0</v>
      </c>
      <c r="J229" s="764">
        <v>0</v>
      </c>
      <c r="K229" s="763">
        <v>0</v>
      </c>
      <c r="L229" s="764">
        <v>0</v>
      </c>
      <c r="M229" s="763">
        <v>0</v>
      </c>
      <c r="N229" s="764">
        <v>0</v>
      </c>
      <c r="O229" s="763">
        <v>0</v>
      </c>
      <c r="P229" s="764">
        <v>0</v>
      </c>
      <c r="Q229" s="763">
        <v>0</v>
      </c>
      <c r="R229" s="764">
        <v>0</v>
      </c>
      <c r="S229" s="763">
        <v>0</v>
      </c>
      <c r="T229" s="764">
        <v>0</v>
      </c>
      <c r="U229" s="763">
        <v>0</v>
      </c>
      <c r="V229" s="764">
        <v>0</v>
      </c>
      <c r="W229" s="763">
        <v>0</v>
      </c>
      <c r="X229" s="764">
        <v>0</v>
      </c>
      <c r="Y229" s="763">
        <v>0</v>
      </c>
      <c r="Z229" s="764">
        <v>0</v>
      </c>
      <c r="AA229" s="763">
        <v>0</v>
      </c>
      <c r="AB229" s="764">
        <v>0</v>
      </c>
      <c r="AC229" s="763">
        <v>0</v>
      </c>
      <c r="AD229" s="764">
        <v>0</v>
      </c>
      <c r="AE229" s="765">
        <v>0</v>
      </c>
      <c r="AF229" s="692"/>
      <c r="AG229" s="1094"/>
      <c r="AH229" s="692"/>
      <c r="AI229" s="762">
        <v>0</v>
      </c>
      <c r="AJ229" s="763">
        <v>0</v>
      </c>
      <c r="AK229" s="764">
        <v>0</v>
      </c>
      <c r="AL229" s="763">
        <v>0</v>
      </c>
      <c r="AM229" s="764">
        <v>0</v>
      </c>
      <c r="AN229" s="763">
        <v>0</v>
      </c>
      <c r="AO229" s="764">
        <v>0</v>
      </c>
      <c r="AP229" s="763">
        <v>0</v>
      </c>
      <c r="AQ229" s="764">
        <v>0</v>
      </c>
      <c r="AR229" s="763">
        <v>0</v>
      </c>
      <c r="AS229" s="764">
        <v>0</v>
      </c>
      <c r="AT229" s="763">
        <v>0</v>
      </c>
      <c r="AU229" s="764">
        <v>0</v>
      </c>
      <c r="AV229" s="763">
        <v>0</v>
      </c>
      <c r="AW229" s="764">
        <v>0</v>
      </c>
      <c r="AX229" s="763">
        <v>0</v>
      </c>
      <c r="AY229" s="764">
        <v>0</v>
      </c>
      <c r="AZ229" s="763">
        <v>0</v>
      </c>
      <c r="BA229" s="764">
        <v>0</v>
      </c>
      <c r="BB229" s="763">
        <v>0</v>
      </c>
      <c r="BC229" s="764">
        <v>0</v>
      </c>
      <c r="BD229" s="763">
        <v>0</v>
      </c>
      <c r="BE229" s="764">
        <v>0</v>
      </c>
      <c r="BF229" s="763">
        <v>0</v>
      </c>
      <c r="BG229" s="764">
        <v>0</v>
      </c>
      <c r="BH229" s="765">
        <v>0</v>
      </c>
      <c r="BI229" s="692"/>
      <c r="BJ229" s="1096"/>
      <c r="BK229" s="692"/>
      <c r="BL229" s="1082"/>
      <c r="BM229" s="692"/>
      <c r="BN229" s="762">
        <v>0</v>
      </c>
      <c r="BO229" s="763">
        <v>0</v>
      </c>
      <c r="BP229" s="764">
        <v>0</v>
      </c>
      <c r="BQ229" s="763">
        <v>0</v>
      </c>
      <c r="BR229" s="764">
        <v>0</v>
      </c>
      <c r="BS229" s="763">
        <v>0</v>
      </c>
      <c r="BT229" s="764">
        <v>0</v>
      </c>
      <c r="BU229" s="763">
        <v>0</v>
      </c>
      <c r="BV229" s="764">
        <v>0</v>
      </c>
      <c r="BW229" s="763">
        <v>0</v>
      </c>
      <c r="BX229" s="764">
        <v>0</v>
      </c>
      <c r="BY229" s="763">
        <v>0</v>
      </c>
      <c r="BZ229" s="764">
        <v>0</v>
      </c>
      <c r="CA229" s="763">
        <v>0</v>
      </c>
      <c r="CB229" s="764">
        <v>0</v>
      </c>
      <c r="CC229" s="763">
        <v>0</v>
      </c>
      <c r="CD229" s="764">
        <v>0</v>
      </c>
      <c r="CE229" s="763">
        <v>0</v>
      </c>
      <c r="CF229" s="764">
        <v>0</v>
      </c>
      <c r="CG229" s="763">
        <v>0</v>
      </c>
      <c r="CH229" s="764">
        <v>0</v>
      </c>
      <c r="CI229" s="763">
        <v>0</v>
      </c>
      <c r="CJ229" s="764">
        <v>0</v>
      </c>
      <c r="CK229" s="763">
        <v>0</v>
      </c>
      <c r="CL229" s="764">
        <v>0</v>
      </c>
      <c r="CM229" s="765">
        <v>0</v>
      </c>
      <c r="CN229" s="692"/>
      <c r="CO229" s="1084"/>
      <c r="CP229" s="692"/>
      <c r="CQ229" s="762">
        <v>0</v>
      </c>
      <c r="CR229" s="763">
        <v>0</v>
      </c>
      <c r="CS229" s="764">
        <v>0</v>
      </c>
      <c r="CT229" s="763">
        <v>0</v>
      </c>
      <c r="CU229" s="764">
        <v>0</v>
      </c>
      <c r="CV229" s="763">
        <v>0</v>
      </c>
      <c r="CW229" s="764">
        <v>0</v>
      </c>
      <c r="CX229" s="763">
        <v>0</v>
      </c>
      <c r="CY229" s="764">
        <v>0</v>
      </c>
      <c r="CZ229" s="763">
        <v>0</v>
      </c>
      <c r="DA229" s="764">
        <v>0</v>
      </c>
      <c r="DB229" s="763">
        <v>0</v>
      </c>
      <c r="DC229" s="764">
        <v>0</v>
      </c>
      <c r="DD229" s="763">
        <v>0</v>
      </c>
      <c r="DE229" s="764">
        <v>0</v>
      </c>
      <c r="DF229" s="763">
        <v>0</v>
      </c>
      <c r="DG229" s="764">
        <v>0</v>
      </c>
      <c r="DH229" s="763">
        <v>0</v>
      </c>
      <c r="DI229" s="764">
        <v>0</v>
      </c>
      <c r="DJ229" s="763">
        <v>0</v>
      </c>
      <c r="DK229" s="764">
        <v>0</v>
      </c>
      <c r="DL229" s="763">
        <v>0</v>
      </c>
      <c r="DM229" s="764">
        <v>0</v>
      </c>
      <c r="DN229" s="763">
        <v>0</v>
      </c>
      <c r="DO229" s="764">
        <v>0</v>
      </c>
      <c r="DP229" s="765">
        <v>0</v>
      </c>
      <c r="DQ229" s="692"/>
      <c r="DR229" s="1086"/>
      <c r="DS229" s="692"/>
      <c r="DT229" s="1088"/>
    </row>
    <row r="230" spans="2:124" ht="11.25" customHeight="1">
      <c r="B230" s="710" t="s">
        <v>808</v>
      </c>
      <c r="C230" s="711"/>
      <c r="D230" s="712"/>
      <c r="F230" s="865">
        <v>0</v>
      </c>
      <c r="G230" s="833">
        <v>51081413</v>
      </c>
      <c r="H230" s="833">
        <v>50051369</v>
      </c>
      <c r="I230" s="833">
        <v>50047508</v>
      </c>
      <c r="J230" s="833">
        <v>50041701</v>
      </c>
      <c r="K230" s="833">
        <v>50038361</v>
      </c>
      <c r="L230" s="833">
        <v>49862897</v>
      </c>
      <c r="M230" s="833">
        <v>49859924</v>
      </c>
      <c r="N230" s="833">
        <v>49849382</v>
      </c>
      <c r="O230" s="833">
        <v>49766958</v>
      </c>
      <c r="P230" s="833">
        <v>49624244</v>
      </c>
      <c r="Q230" s="833">
        <v>48966054</v>
      </c>
      <c r="R230" s="833">
        <v>41136899</v>
      </c>
      <c r="S230" s="833">
        <v>22961009</v>
      </c>
      <c r="T230" s="833">
        <v>22903535</v>
      </c>
      <c r="U230" s="833">
        <v>17616546</v>
      </c>
      <c r="V230" s="833">
        <v>15386849</v>
      </c>
      <c r="W230" s="833">
        <v>10101235</v>
      </c>
      <c r="X230" s="833">
        <v>6118441</v>
      </c>
      <c r="Y230" s="833">
        <v>6003482</v>
      </c>
      <c r="Z230" s="833">
        <v>730368</v>
      </c>
      <c r="AA230" s="833">
        <v>0</v>
      </c>
      <c r="AB230" s="833">
        <v>0</v>
      </c>
      <c r="AC230" s="833">
        <v>0</v>
      </c>
      <c r="AD230" s="833">
        <v>0</v>
      </c>
      <c r="AE230" s="833">
        <v>0</v>
      </c>
      <c r="AF230" s="692"/>
      <c r="AG230" s="1094"/>
      <c r="AH230" s="692"/>
      <c r="AI230" s="865">
        <v>0</v>
      </c>
      <c r="AJ230" s="833">
        <v>6962</v>
      </c>
      <c r="AK230" s="833">
        <v>6776</v>
      </c>
      <c r="AL230" s="833">
        <v>6775</v>
      </c>
      <c r="AM230" s="833">
        <v>6775</v>
      </c>
      <c r="AN230" s="833">
        <v>6774</v>
      </c>
      <c r="AO230" s="833">
        <v>6748</v>
      </c>
      <c r="AP230" s="833">
        <v>6747</v>
      </c>
      <c r="AQ230" s="833">
        <v>6746</v>
      </c>
      <c r="AR230" s="833">
        <v>6725</v>
      </c>
      <c r="AS230" s="833">
        <v>6721</v>
      </c>
      <c r="AT230" s="833">
        <v>6616</v>
      </c>
      <c r="AU230" s="833">
        <v>5321</v>
      </c>
      <c r="AV230" s="833">
        <v>3179</v>
      </c>
      <c r="AW230" s="833">
        <v>3176</v>
      </c>
      <c r="AX230" s="833">
        <v>2707</v>
      </c>
      <c r="AY230" s="833">
        <v>2353</v>
      </c>
      <c r="AZ230" s="833">
        <v>1986</v>
      </c>
      <c r="BA230" s="833">
        <v>1736</v>
      </c>
      <c r="BB230" s="833">
        <v>1615</v>
      </c>
      <c r="BC230" s="833">
        <v>161</v>
      </c>
      <c r="BD230" s="833">
        <v>43</v>
      </c>
      <c r="BE230" s="833">
        <v>0</v>
      </c>
      <c r="BF230" s="833">
        <v>0</v>
      </c>
      <c r="BG230" s="833">
        <v>0</v>
      </c>
      <c r="BH230" s="833">
        <v>0</v>
      </c>
      <c r="BI230" s="692"/>
      <c r="BJ230" s="1096"/>
      <c r="BK230" s="692"/>
      <c r="BL230" s="1082"/>
      <c r="BM230" s="692"/>
      <c r="BN230" s="865">
        <v>0</v>
      </c>
      <c r="BO230" s="833">
        <v>45660193</v>
      </c>
      <c r="BP230" s="833">
        <v>44896599</v>
      </c>
      <c r="BQ230" s="833">
        <v>44892940</v>
      </c>
      <c r="BR230" s="833">
        <v>44887440</v>
      </c>
      <c r="BS230" s="833">
        <v>44884275</v>
      </c>
      <c r="BT230" s="833">
        <v>44751911</v>
      </c>
      <c r="BU230" s="833">
        <v>44749095</v>
      </c>
      <c r="BV230" s="833">
        <v>44738248</v>
      </c>
      <c r="BW230" s="833">
        <v>44675765</v>
      </c>
      <c r="BX230" s="833">
        <v>44510795</v>
      </c>
      <c r="BY230" s="833">
        <v>43916172</v>
      </c>
      <c r="BZ230" s="833">
        <v>38109979</v>
      </c>
      <c r="CA230" s="833">
        <v>24633422</v>
      </c>
      <c r="CB230" s="833">
        <v>24549657</v>
      </c>
      <c r="CC230" s="833">
        <v>19620716</v>
      </c>
      <c r="CD230" s="833">
        <v>18000469</v>
      </c>
      <c r="CE230" s="833">
        <v>10387404</v>
      </c>
      <c r="CF230" s="833">
        <v>4527486</v>
      </c>
      <c r="CG230" s="833">
        <v>4418582</v>
      </c>
      <c r="CH230" s="833">
        <v>727248</v>
      </c>
      <c r="CI230" s="833">
        <v>0</v>
      </c>
      <c r="CJ230" s="833">
        <v>0</v>
      </c>
      <c r="CK230" s="833">
        <v>0</v>
      </c>
      <c r="CL230" s="833">
        <v>0</v>
      </c>
      <c r="CM230" s="833">
        <v>0</v>
      </c>
      <c r="CN230" s="692"/>
      <c r="CO230" s="1084"/>
      <c r="CP230" s="692"/>
      <c r="CQ230" s="865">
        <v>0</v>
      </c>
      <c r="CR230" s="833">
        <v>5669</v>
      </c>
      <c r="CS230" s="833">
        <v>5531</v>
      </c>
      <c r="CT230" s="833">
        <v>5531</v>
      </c>
      <c r="CU230" s="833">
        <v>5530</v>
      </c>
      <c r="CV230" s="833">
        <v>5530</v>
      </c>
      <c r="CW230" s="833">
        <v>5510</v>
      </c>
      <c r="CX230" s="833">
        <v>5509</v>
      </c>
      <c r="CY230" s="833">
        <v>5508</v>
      </c>
      <c r="CZ230" s="833">
        <v>5494</v>
      </c>
      <c r="DA230" s="833">
        <v>5477</v>
      </c>
      <c r="DB230" s="833">
        <v>5385</v>
      </c>
      <c r="DC230" s="833">
        <v>4427</v>
      </c>
      <c r="DD230" s="833">
        <v>2839</v>
      </c>
      <c r="DE230" s="833">
        <v>2838</v>
      </c>
      <c r="DF230" s="833">
        <v>2427</v>
      </c>
      <c r="DG230" s="833">
        <v>2171</v>
      </c>
      <c r="DH230" s="833">
        <v>1662</v>
      </c>
      <c r="DI230" s="833">
        <v>1294</v>
      </c>
      <c r="DJ230" s="833">
        <v>1174</v>
      </c>
      <c r="DK230" s="833">
        <v>156</v>
      </c>
      <c r="DL230" s="833">
        <v>0</v>
      </c>
      <c r="DM230" s="833">
        <v>0</v>
      </c>
      <c r="DN230" s="833">
        <v>0</v>
      </c>
      <c r="DO230" s="833">
        <v>0</v>
      </c>
      <c r="DP230" s="833">
        <v>0</v>
      </c>
      <c r="DQ230" s="692"/>
      <c r="DR230" s="1086"/>
      <c r="DS230" s="692"/>
      <c r="DT230" s="1088"/>
    </row>
    <row r="231" spans="2:124" ht="5.0999999999999996" customHeight="1">
      <c r="F231" s="836"/>
      <c r="G231" s="836"/>
      <c r="H231" s="836"/>
      <c r="I231" s="836"/>
      <c r="J231" s="836"/>
      <c r="K231" s="836"/>
      <c r="L231" s="836"/>
      <c r="M231" s="836"/>
      <c r="N231" s="836"/>
      <c r="O231" s="836"/>
      <c r="P231" s="836"/>
      <c r="Q231" s="836"/>
      <c r="R231" s="836"/>
      <c r="S231" s="836"/>
      <c r="T231" s="836"/>
      <c r="U231" s="836"/>
      <c r="V231" s="836"/>
      <c r="W231" s="836"/>
      <c r="X231" s="836"/>
      <c r="Y231" s="836"/>
      <c r="Z231" s="836"/>
      <c r="AA231" s="836"/>
      <c r="AB231" s="836"/>
      <c r="AC231" s="836"/>
      <c r="AD231" s="836"/>
      <c r="AE231" s="836"/>
      <c r="AG231" s="1094"/>
      <c r="AI231" s="836"/>
      <c r="AJ231" s="836"/>
      <c r="AK231" s="836"/>
      <c r="AL231" s="836"/>
      <c r="AM231" s="836"/>
      <c r="AN231" s="836"/>
      <c r="AO231" s="836"/>
      <c r="AP231" s="836"/>
      <c r="AQ231" s="836"/>
      <c r="AR231" s="836"/>
      <c r="AS231" s="836"/>
      <c r="AT231" s="836"/>
      <c r="AU231" s="836"/>
      <c r="AV231" s="836"/>
      <c r="AW231" s="836"/>
      <c r="AX231" s="836"/>
      <c r="AY231" s="836"/>
      <c r="AZ231" s="836"/>
      <c r="BA231" s="836"/>
      <c r="BB231" s="836"/>
      <c r="BC231" s="836"/>
      <c r="BD231" s="836"/>
      <c r="BE231" s="836"/>
      <c r="BF231" s="836"/>
      <c r="BG231" s="836"/>
      <c r="BH231" s="836"/>
      <c r="BJ231" s="1096"/>
      <c r="BL231" s="1082"/>
      <c r="BN231" s="836"/>
      <c r="BO231" s="836"/>
      <c r="BP231" s="836"/>
      <c r="BQ231" s="836"/>
      <c r="BR231" s="836"/>
      <c r="BS231" s="836"/>
      <c r="BT231" s="836"/>
      <c r="BU231" s="836"/>
      <c r="BV231" s="836"/>
      <c r="BW231" s="836"/>
      <c r="BX231" s="836"/>
      <c r="BY231" s="836"/>
      <c r="BZ231" s="836"/>
      <c r="CA231" s="836"/>
      <c r="CB231" s="836"/>
      <c r="CC231" s="836"/>
      <c r="CD231" s="836"/>
      <c r="CE231" s="836"/>
      <c r="CF231" s="836"/>
      <c r="CG231" s="836"/>
      <c r="CH231" s="836"/>
      <c r="CI231" s="836"/>
      <c r="CJ231" s="836"/>
      <c r="CK231" s="836"/>
      <c r="CL231" s="836"/>
      <c r="CM231" s="836"/>
      <c r="CO231" s="1084"/>
      <c r="CQ231" s="836"/>
      <c r="CR231" s="836"/>
      <c r="CS231" s="836"/>
      <c r="CT231" s="836"/>
      <c r="CU231" s="836"/>
      <c r="CV231" s="836"/>
      <c r="CW231" s="836"/>
      <c r="CX231" s="836"/>
      <c r="CY231" s="836"/>
      <c r="CZ231" s="836"/>
      <c r="DA231" s="836"/>
      <c r="DB231" s="836"/>
      <c r="DC231" s="836"/>
      <c r="DD231" s="836"/>
      <c r="DE231" s="836"/>
      <c r="DF231" s="836"/>
      <c r="DG231" s="836"/>
      <c r="DH231" s="836"/>
      <c r="DI231" s="836"/>
      <c r="DJ231" s="836"/>
      <c r="DK231" s="836"/>
      <c r="DL231" s="836"/>
      <c r="DM231" s="836"/>
      <c r="DN231" s="836"/>
      <c r="DO231" s="836"/>
      <c r="DP231" s="836"/>
      <c r="DR231" s="1086"/>
      <c r="DT231" s="1088"/>
    </row>
    <row r="232" spans="2:124" ht="11.25" customHeight="1">
      <c r="B232" s="866" t="s">
        <v>26</v>
      </c>
      <c r="C232" s="867"/>
      <c r="D232" s="868"/>
      <c r="F232" s="869">
        <v>105178501</v>
      </c>
      <c r="G232" s="869">
        <v>152146452</v>
      </c>
      <c r="H232" s="869">
        <v>149677862</v>
      </c>
      <c r="I232" s="869">
        <v>148994309</v>
      </c>
      <c r="J232" s="869">
        <v>148876226</v>
      </c>
      <c r="K232" s="869">
        <v>148693294</v>
      </c>
      <c r="L232" s="869">
        <v>147159346</v>
      </c>
      <c r="M232" s="869">
        <v>147144769</v>
      </c>
      <c r="N232" s="869">
        <v>146558518</v>
      </c>
      <c r="O232" s="869">
        <v>140891411</v>
      </c>
      <c r="P232" s="869">
        <v>96182448</v>
      </c>
      <c r="Q232" s="869">
        <v>91393423</v>
      </c>
      <c r="R232" s="869">
        <v>65353501</v>
      </c>
      <c r="S232" s="869">
        <v>46093050</v>
      </c>
      <c r="T232" s="869">
        <v>44269544</v>
      </c>
      <c r="U232" s="869">
        <v>33717891</v>
      </c>
      <c r="V232" s="869">
        <v>24221351</v>
      </c>
      <c r="W232" s="869">
        <v>18935737</v>
      </c>
      <c r="X232" s="869">
        <v>14689490</v>
      </c>
      <c r="Y232" s="869">
        <v>9500023</v>
      </c>
      <c r="Z232" s="869">
        <v>1423111</v>
      </c>
      <c r="AA232" s="869">
        <v>686177</v>
      </c>
      <c r="AB232" s="869">
        <v>686177</v>
      </c>
      <c r="AC232" s="869">
        <v>0</v>
      </c>
      <c r="AD232" s="869">
        <v>0</v>
      </c>
      <c r="AE232" s="869">
        <v>0</v>
      </c>
      <c r="AF232" s="692"/>
      <c r="AG232" s="1095"/>
      <c r="AH232" s="692"/>
      <c r="AI232" s="869">
        <v>15394</v>
      </c>
      <c r="AJ232" s="869">
        <v>21598</v>
      </c>
      <c r="AK232" s="869">
        <v>21011</v>
      </c>
      <c r="AL232" s="869">
        <v>20724</v>
      </c>
      <c r="AM232" s="869">
        <v>20712</v>
      </c>
      <c r="AN232" s="869">
        <v>20673</v>
      </c>
      <c r="AO232" s="869">
        <v>20447</v>
      </c>
      <c r="AP232" s="869">
        <v>20445</v>
      </c>
      <c r="AQ232" s="869">
        <v>20348</v>
      </c>
      <c r="AR232" s="869">
        <v>19664</v>
      </c>
      <c r="AS232" s="869">
        <v>14159</v>
      </c>
      <c r="AT232" s="869">
        <v>13270</v>
      </c>
      <c r="AU232" s="869">
        <v>11302</v>
      </c>
      <c r="AV232" s="869">
        <v>8862</v>
      </c>
      <c r="AW232" s="869">
        <v>8309</v>
      </c>
      <c r="AX232" s="869">
        <v>7012</v>
      </c>
      <c r="AY232" s="869">
        <v>5906</v>
      </c>
      <c r="AZ232" s="869">
        <v>5539</v>
      </c>
      <c r="BA232" s="869">
        <v>4994</v>
      </c>
      <c r="BB232" s="869">
        <v>2349</v>
      </c>
      <c r="BC232" s="869">
        <v>297</v>
      </c>
      <c r="BD232" s="869">
        <v>178</v>
      </c>
      <c r="BE232" s="869">
        <v>135</v>
      </c>
      <c r="BF232" s="869">
        <v>0</v>
      </c>
      <c r="BG232" s="869">
        <v>0</v>
      </c>
      <c r="BH232" s="869">
        <v>0</v>
      </c>
      <c r="BI232" s="692"/>
      <c r="BJ232" s="1097"/>
      <c r="BK232" s="692"/>
      <c r="BL232" s="1083"/>
      <c r="BM232" s="692"/>
      <c r="BN232" s="869">
        <v>83524379</v>
      </c>
      <c r="BO232" s="869">
        <v>125231817</v>
      </c>
      <c r="BP232" s="869">
        <v>123240648</v>
      </c>
      <c r="BQ232" s="869">
        <v>122601155</v>
      </c>
      <c r="BR232" s="869">
        <v>122532972</v>
      </c>
      <c r="BS232" s="869">
        <v>122423575</v>
      </c>
      <c r="BT232" s="869">
        <v>121482966</v>
      </c>
      <c r="BU232" s="869">
        <v>121469923</v>
      </c>
      <c r="BV232" s="869">
        <v>121035938</v>
      </c>
      <c r="BW232" s="869">
        <v>117483696</v>
      </c>
      <c r="BX232" s="869">
        <v>81527655</v>
      </c>
      <c r="BY232" s="869">
        <v>77535577</v>
      </c>
      <c r="BZ232" s="869">
        <v>57522812</v>
      </c>
      <c r="CA232" s="869">
        <v>43136485</v>
      </c>
      <c r="CB232" s="869">
        <v>41807702</v>
      </c>
      <c r="CC232" s="869">
        <v>33044898</v>
      </c>
      <c r="CD232" s="869">
        <v>24815824</v>
      </c>
      <c r="CE232" s="869">
        <v>17202759</v>
      </c>
      <c r="CF232" s="869">
        <v>11181207</v>
      </c>
      <c r="CG232" s="869">
        <v>7959035</v>
      </c>
      <c r="CH232" s="869">
        <v>1070041</v>
      </c>
      <c r="CI232" s="869">
        <v>336227</v>
      </c>
      <c r="CJ232" s="869">
        <v>336227</v>
      </c>
      <c r="CK232" s="869">
        <v>0</v>
      </c>
      <c r="CL232" s="869">
        <v>0</v>
      </c>
      <c r="CM232" s="869">
        <v>0</v>
      </c>
      <c r="CN232" s="692"/>
      <c r="CO232" s="1085"/>
      <c r="CP232" s="692"/>
      <c r="CQ232" s="869">
        <v>11524</v>
      </c>
      <c r="CR232" s="869">
        <v>16477</v>
      </c>
      <c r="CS232" s="869">
        <v>16006</v>
      </c>
      <c r="CT232" s="869">
        <v>15745</v>
      </c>
      <c r="CU232" s="869">
        <v>15748</v>
      </c>
      <c r="CV232" s="869">
        <v>15722</v>
      </c>
      <c r="CW232" s="869">
        <v>15584</v>
      </c>
      <c r="CX232" s="869">
        <v>15582</v>
      </c>
      <c r="CY232" s="869">
        <v>15511</v>
      </c>
      <c r="CZ232" s="869">
        <v>15103</v>
      </c>
      <c r="DA232" s="869">
        <v>10742</v>
      </c>
      <c r="DB232" s="869">
        <v>10005</v>
      </c>
      <c r="DC232" s="869">
        <v>8504</v>
      </c>
      <c r="DD232" s="869">
        <v>6678</v>
      </c>
      <c r="DE232" s="869">
        <v>6312</v>
      </c>
      <c r="DF232" s="869">
        <v>5343</v>
      </c>
      <c r="DG232" s="869">
        <v>4477</v>
      </c>
      <c r="DH232" s="869">
        <v>3968</v>
      </c>
      <c r="DI232" s="869">
        <v>3419</v>
      </c>
      <c r="DJ232" s="869">
        <v>1750</v>
      </c>
      <c r="DK232" s="869">
        <v>223</v>
      </c>
      <c r="DL232" s="869">
        <v>66</v>
      </c>
      <c r="DM232" s="869">
        <v>66</v>
      </c>
      <c r="DN232" s="869">
        <v>0</v>
      </c>
      <c r="DO232" s="869">
        <v>0</v>
      </c>
      <c r="DP232" s="869">
        <v>0</v>
      </c>
      <c r="DQ232" s="692"/>
      <c r="DR232" s="1087"/>
      <c r="DS232" s="692"/>
      <c r="DT232" s="1089"/>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M212"/>
  <sheetViews>
    <sheetView topLeftCell="A61" zoomScale="90" zoomScaleNormal="90" workbookViewId="0">
      <pane xSplit="2" topLeftCell="C1" activePane="topRight" state="frozen"/>
      <selection activeCell="Y148" sqref="Y148"/>
      <selection pane="topRight" activeCell="Y188" sqref="Y188"/>
    </sheetView>
  </sheetViews>
  <sheetFormatPr defaultColWidth="9.109375" defaultRowHeight="14.4" outlineLevelRow="1" outlineLevelCol="1"/>
  <cols>
    <col min="1" max="1" width="4.5546875" style="550" customWidth="1"/>
    <col min="2" max="2" width="44.109375" style="451" customWidth="1"/>
    <col min="3" max="3" width="13.44140625" style="451" customWidth="1"/>
    <col min="4" max="4" width="17" style="451" customWidth="1"/>
    <col min="5" max="5" width="11.33203125" style="451" hidden="1" customWidth="1" outlineLevel="1"/>
    <col min="6" max="6" width="13.6640625" style="451" hidden="1" customWidth="1" outlineLevel="1"/>
    <col min="7" max="13" width="11.33203125" style="451" hidden="1" customWidth="1" outlineLevel="1"/>
    <col min="14" max="14" width="12" style="451" hidden="1" customWidth="1" outlineLevel="1"/>
    <col min="15" max="15" width="15.6640625" style="451" customWidth="1" collapsed="1"/>
    <col min="16" max="24" width="9.109375" style="451" hidden="1" customWidth="1" outlineLevel="1"/>
    <col min="25" max="25" width="16.5546875" style="451" customWidth="1" collapsed="1"/>
    <col min="26" max="27" width="15" style="451" customWidth="1"/>
    <col min="28" max="28" width="17.6640625" style="451" customWidth="1"/>
    <col min="29" max="29" width="19.6640625" style="451" customWidth="1"/>
    <col min="30" max="30" width="18.6640625" style="451" customWidth="1"/>
    <col min="31" max="35" width="14.88671875" style="451" customWidth="1"/>
    <col min="36" max="38" width="17.33203125" style="451" customWidth="1"/>
    <col min="39" max="39" width="14.5546875" style="451" customWidth="1"/>
    <col min="40" max="40" width="11.6640625" style="451" customWidth="1"/>
    <col min="41" max="16384" width="9.109375" style="451"/>
  </cols>
  <sheetData>
    <row r="13" spans="2:39" ht="15" thickBot="1"/>
    <row r="14" spans="2:39" ht="26.25" customHeight="1" thickBot="1">
      <c r="B14" s="1062" t="s">
        <v>172</v>
      </c>
      <c r="C14" s="282" t="s">
        <v>176</v>
      </c>
      <c r="D14" s="537"/>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row>
    <row r="15" spans="2:39" ht="26.25" customHeight="1" thickBot="1">
      <c r="B15" s="1062"/>
      <c r="C15" s="286" t="s">
        <v>173</v>
      </c>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row>
    <row r="16" spans="2:39" ht="28.5" customHeight="1" thickBot="1">
      <c r="B16" s="1062"/>
      <c r="C16" s="1060" t="s">
        <v>623</v>
      </c>
      <c r="D16" s="1061"/>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row>
    <row r="17" spans="2:39" ht="15.6">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row>
    <row r="18" spans="2:39" ht="66" customHeight="1">
      <c r="B18" s="1062" t="s">
        <v>518</v>
      </c>
      <c r="C18" s="1063" t="s">
        <v>649</v>
      </c>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640"/>
      <c r="Z18" s="640"/>
      <c r="AA18" s="640"/>
      <c r="AB18" s="640"/>
      <c r="AC18" s="640"/>
      <c r="AD18" s="640"/>
      <c r="AE18" s="295"/>
      <c r="AF18" s="290"/>
      <c r="AG18" s="290"/>
      <c r="AH18" s="290"/>
      <c r="AI18" s="290"/>
      <c r="AJ18" s="290"/>
      <c r="AK18" s="290"/>
      <c r="AL18" s="290"/>
      <c r="AM18" s="290"/>
    </row>
    <row r="19" spans="2:39" ht="56.25" customHeight="1">
      <c r="B19" s="1062"/>
      <c r="C19" s="1063" t="s">
        <v>646</v>
      </c>
      <c r="D19" s="1063"/>
      <c r="E19" s="1063"/>
      <c r="F19" s="1063"/>
      <c r="G19" s="1063"/>
      <c r="H19" s="1063"/>
      <c r="I19" s="1063"/>
      <c r="J19" s="1063"/>
      <c r="K19" s="1063"/>
      <c r="L19" s="1063"/>
      <c r="M19" s="1063"/>
      <c r="N19" s="1063"/>
      <c r="O19" s="1063"/>
      <c r="P19" s="1063"/>
      <c r="Q19" s="1063"/>
      <c r="R19" s="1063"/>
      <c r="S19" s="1063"/>
      <c r="T19" s="1063"/>
      <c r="U19" s="1063"/>
      <c r="V19" s="1063"/>
      <c r="W19" s="1063"/>
      <c r="X19" s="1063"/>
      <c r="Y19" s="640"/>
      <c r="Z19" s="640"/>
      <c r="AA19" s="640"/>
      <c r="AB19" s="640"/>
      <c r="AC19" s="640"/>
      <c r="AD19" s="640"/>
      <c r="AE19" s="295"/>
      <c r="AF19" s="290"/>
      <c r="AG19" s="290"/>
      <c r="AH19" s="290"/>
      <c r="AI19" s="290"/>
      <c r="AJ19" s="290"/>
      <c r="AK19" s="290"/>
      <c r="AL19" s="290"/>
      <c r="AM19" s="290"/>
    </row>
    <row r="20" spans="2:39" ht="62.25" customHeight="1">
      <c r="B20" s="884"/>
      <c r="C20" s="1063" t="s">
        <v>650</v>
      </c>
      <c r="D20" s="1063"/>
      <c r="E20" s="1063"/>
      <c r="F20" s="1063"/>
      <c r="G20" s="1063"/>
      <c r="H20" s="1063"/>
      <c r="I20" s="1063"/>
      <c r="J20" s="1063"/>
      <c r="K20" s="1063"/>
      <c r="L20" s="1063"/>
      <c r="M20" s="1063"/>
      <c r="N20" s="1063"/>
      <c r="O20" s="1063"/>
      <c r="P20" s="1063"/>
      <c r="Q20" s="1063"/>
      <c r="R20" s="1063"/>
      <c r="S20" s="1063"/>
      <c r="T20" s="1063"/>
      <c r="U20" s="1063"/>
      <c r="V20" s="1063"/>
      <c r="W20" s="1063"/>
      <c r="X20" s="1063"/>
      <c r="Y20" s="640"/>
      <c r="Z20" s="640"/>
      <c r="AA20" s="640"/>
      <c r="AB20" s="640"/>
      <c r="AC20" s="640"/>
      <c r="AD20" s="640"/>
      <c r="AE20" s="452"/>
      <c r="AF20" s="290"/>
      <c r="AG20" s="290"/>
      <c r="AH20" s="290"/>
      <c r="AI20" s="290"/>
      <c r="AJ20" s="290"/>
      <c r="AK20" s="290"/>
      <c r="AL20" s="290"/>
      <c r="AM20" s="290"/>
    </row>
    <row r="21" spans="2:39" ht="51" customHeight="1">
      <c r="B21" s="884"/>
      <c r="C21" s="1063" t="s">
        <v>651</v>
      </c>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640"/>
      <c r="Z21" s="640"/>
      <c r="AA21" s="640"/>
      <c r="AB21" s="640"/>
      <c r="AC21" s="640"/>
      <c r="AD21" s="640"/>
      <c r="AE21" s="301"/>
      <c r="AF21" s="290"/>
      <c r="AG21" s="290"/>
      <c r="AH21" s="290"/>
      <c r="AI21" s="290"/>
      <c r="AJ21" s="290"/>
      <c r="AK21" s="290"/>
      <c r="AL21" s="290"/>
      <c r="AM21" s="290"/>
    </row>
    <row r="22" spans="2:39" ht="72.75" customHeight="1">
      <c r="B22" s="884"/>
      <c r="C22" s="1063" t="s">
        <v>663</v>
      </c>
      <c r="D22" s="1063"/>
      <c r="E22" s="1063"/>
      <c r="F22" s="1063"/>
      <c r="G22" s="1063"/>
      <c r="H22" s="1063"/>
      <c r="I22" s="1063"/>
      <c r="J22" s="1063"/>
      <c r="K22" s="1063"/>
      <c r="L22" s="1063"/>
      <c r="M22" s="1063"/>
      <c r="N22" s="1063"/>
      <c r="O22" s="1063"/>
      <c r="P22" s="1063"/>
      <c r="Q22" s="1063"/>
      <c r="R22" s="1063"/>
      <c r="S22" s="1063"/>
      <c r="T22" s="1063"/>
      <c r="U22" s="1063"/>
      <c r="V22" s="1063"/>
      <c r="W22" s="1063"/>
      <c r="X22" s="1063"/>
      <c r="Y22" s="640"/>
      <c r="Z22" s="640"/>
      <c r="AA22" s="640"/>
      <c r="AB22" s="640"/>
      <c r="AC22" s="640"/>
      <c r="AD22" s="640"/>
      <c r="AE22" s="452"/>
      <c r="AF22" s="290"/>
      <c r="AG22" s="290"/>
      <c r="AH22" s="290"/>
      <c r="AI22" s="290"/>
      <c r="AJ22" s="290"/>
      <c r="AK22" s="290"/>
      <c r="AL22" s="290"/>
      <c r="AM22" s="290"/>
    </row>
    <row r="23" spans="2:39" ht="15.6">
      <c r="B23" s="884"/>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290"/>
      <c r="AG23" s="290"/>
      <c r="AH23" s="290"/>
      <c r="AI23" s="290"/>
      <c r="AJ23" s="290"/>
      <c r="AK23" s="290"/>
      <c r="AL23" s="290"/>
      <c r="AM23" s="290"/>
    </row>
    <row r="24" spans="2:39" ht="15.6">
      <c r="B24" s="1062" t="s">
        <v>588</v>
      </c>
      <c r="C24" s="622" t="s">
        <v>590</v>
      </c>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290"/>
      <c r="AG24" s="290"/>
      <c r="AH24" s="290"/>
      <c r="AI24" s="290"/>
      <c r="AJ24" s="290"/>
      <c r="AK24" s="290"/>
      <c r="AL24" s="290"/>
      <c r="AM24" s="290"/>
    </row>
    <row r="25" spans="2:39" ht="15.6">
      <c r="B25" s="1062"/>
      <c r="C25" s="622" t="s">
        <v>591</v>
      </c>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290"/>
      <c r="AG25" s="290"/>
      <c r="AH25" s="290"/>
      <c r="AI25" s="290"/>
      <c r="AJ25" s="290"/>
      <c r="AK25" s="290"/>
      <c r="AL25" s="290"/>
      <c r="AM25" s="290"/>
    </row>
    <row r="26" spans="2:39" ht="15.6">
      <c r="B26" s="884"/>
      <c r="C26" s="622" t="s">
        <v>592</v>
      </c>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290"/>
      <c r="AG26" s="290"/>
      <c r="AH26" s="290"/>
      <c r="AI26" s="290"/>
      <c r="AJ26" s="290"/>
      <c r="AK26" s="290"/>
      <c r="AL26" s="290"/>
      <c r="AM26" s="290"/>
    </row>
    <row r="27" spans="2:39" ht="15.6">
      <c r="B27" s="884"/>
      <c r="C27" s="622" t="s">
        <v>593</v>
      </c>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0"/>
      <c r="AG27" s="290"/>
      <c r="AH27" s="290"/>
      <c r="AI27" s="290"/>
      <c r="AJ27" s="290"/>
      <c r="AK27" s="290"/>
      <c r="AL27" s="290"/>
      <c r="AM27" s="290"/>
    </row>
    <row r="28" spans="2:39" ht="15.6">
      <c r="B28" s="884"/>
      <c r="C28" s="622" t="s">
        <v>594</v>
      </c>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0"/>
      <c r="AG28" s="290"/>
      <c r="AH28" s="290"/>
      <c r="AI28" s="290"/>
      <c r="AJ28" s="290"/>
      <c r="AK28" s="290"/>
      <c r="AL28" s="290"/>
      <c r="AM28" s="290"/>
    </row>
    <row r="29" spans="2:39" ht="15.6">
      <c r="B29" s="884"/>
      <c r="C29" s="622" t="s">
        <v>595</v>
      </c>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290"/>
      <c r="AG29" s="290"/>
      <c r="AH29" s="290"/>
      <c r="AI29" s="290"/>
      <c r="AJ29" s="290"/>
      <c r="AK29" s="290"/>
      <c r="AL29" s="290"/>
      <c r="AM29" s="290"/>
    </row>
    <row r="30" spans="2:39" ht="15.6">
      <c r="B30" s="884"/>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290"/>
      <c r="AG30" s="290"/>
      <c r="AH30" s="290"/>
      <c r="AI30" s="290"/>
      <c r="AJ30" s="290"/>
      <c r="AK30" s="290"/>
      <c r="AL30" s="290"/>
      <c r="AM30" s="290"/>
    </row>
    <row r="31" spans="2:39" ht="21">
      <c r="B31" s="885" t="s">
        <v>829</v>
      </c>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290"/>
      <c r="AG31" s="290"/>
      <c r="AH31" s="290"/>
      <c r="AI31" s="290"/>
      <c r="AJ31" s="290"/>
      <c r="AK31" s="290"/>
      <c r="AL31" s="290"/>
      <c r="AM31" s="290"/>
    </row>
    <row r="32" spans="2:39" ht="33.75" customHeight="1">
      <c r="B32" s="1098" t="s">
        <v>213</v>
      </c>
      <c r="C32" s="1099" t="s">
        <v>33</v>
      </c>
      <c r="D32" s="309" t="s">
        <v>425</v>
      </c>
      <c r="E32" s="1068" t="s">
        <v>211</v>
      </c>
      <c r="F32" s="1069"/>
      <c r="G32" s="1069"/>
      <c r="H32" s="1069"/>
      <c r="I32" s="1069"/>
      <c r="J32" s="1069"/>
      <c r="K32" s="1069"/>
      <c r="L32" s="1069"/>
      <c r="M32" s="1070"/>
      <c r="N32" s="1100" t="s">
        <v>215</v>
      </c>
      <c r="O32" s="309" t="s">
        <v>426</v>
      </c>
      <c r="P32" s="1068" t="s">
        <v>214</v>
      </c>
      <c r="Q32" s="1069"/>
      <c r="R32" s="1069"/>
      <c r="S32" s="1069"/>
      <c r="T32" s="1069"/>
      <c r="U32" s="1069"/>
      <c r="V32" s="1069"/>
      <c r="W32" s="1069"/>
      <c r="X32" s="1070"/>
      <c r="Y32" s="1071" t="s">
        <v>246</v>
      </c>
      <c r="Z32" s="1072"/>
      <c r="AA32" s="1072"/>
      <c r="AB32" s="1072"/>
      <c r="AC32" s="1072"/>
      <c r="AD32" s="1072"/>
      <c r="AE32" s="1072"/>
      <c r="AF32" s="1072"/>
      <c r="AG32" s="1072"/>
      <c r="AH32" s="1072"/>
      <c r="AI32" s="1072"/>
      <c r="AJ32" s="1072"/>
      <c r="AK32" s="1072"/>
      <c r="AL32" s="1072"/>
      <c r="AM32" s="1073"/>
    </row>
    <row r="33" spans="1:39" ht="61.5" customHeight="1">
      <c r="B33" s="1065"/>
      <c r="C33" s="1067"/>
      <c r="D33" s="310">
        <v>2017</v>
      </c>
      <c r="E33" s="310">
        <v>2018</v>
      </c>
      <c r="F33" s="310">
        <v>2019</v>
      </c>
      <c r="G33" s="310">
        <v>2020</v>
      </c>
      <c r="H33" s="310">
        <v>2021</v>
      </c>
      <c r="I33" s="310">
        <v>2022</v>
      </c>
      <c r="J33" s="310">
        <v>2023</v>
      </c>
      <c r="K33" s="310">
        <v>2024</v>
      </c>
      <c r="L33" s="310">
        <v>2025</v>
      </c>
      <c r="M33" s="310">
        <v>2026</v>
      </c>
      <c r="N33" s="1075"/>
      <c r="O33" s="310">
        <v>2017</v>
      </c>
      <c r="P33" s="310">
        <v>2018</v>
      </c>
      <c r="Q33" s="310">
        <v>2019</v>
      </c>
      <c r="R33" s="310">
        <v>2020</v>
      </c>
      <c r="S33" s="310">
        <v>2021</v>
      </c>
      <c r="T33" s="310">
        <v>2022</v>
      </c>
      <c r="U33" s="310">
        <v>2023</v>
      </c>
      <c r="V33" s="310">
        <v>2024</v>
      </c>
      <c r="W33" s="310">
        <v>2025</v>
      </c>
      <c r="X33" s="310">
        <v>2026</v>
      </c>
      <c r="Y33" s="310" t="s">
        <v>29</v>
      </c>
      <c r="Z33" s="310" t="s">
        <v>375</v>
      </c>
      <c r="AA33" s="310" t="s">
        <v>386</v>
      </c>
      <c r="AB33" s="310" t="s">
        <v>400</v>
      </c>
      <c r="AC33" s="310" t="s">
        <v>830</v>
      </c>
      <c r="AD33" s="310" t="s">
        <v>31</v>
      </c>
      <c r="AE33" s="310"/>
      <c r="AF33" s="310"/>
      <c r="AG33" s="310"/>
      <c r="AH33" s="310">
        <v>0</v>
      </c>
      <c r="AI33" s="310">
        <v>0</v>
      </c>
      <c r="AJ33" s="310">
        <v>0</v>
      </c>
      <c r="AK33" s="310">
        <v>0</v>
      </c>
      <c r="AL33" s="310">
        <v>0</v>
      </c>
      <c r="AM33" s="312" t="s">
        <v>26</v>
      </c>
    </row>
    <row r="34" spans="1:39" ht="15.75" customHeight="1">
      <c r="A34" s="560"/>
      <c r="B34" s="552" t="s">
        <v>516</v>
      </c>
      <c r="C34" s="314"/>
      <c r="D34" s="314"/>
      <c r="E34" s="314"/>
      <c r="F34" s="314"/>
      <c r="G34" s="314"/>
      <c r="H34" s="314"/>
      <c r="I34" s="314"/>
      <c r="J34" s="314"/>
      <c r="K34" s="314"/>
      <c r="L34" s="314"/>
      <c r="M34" s="314"/>
      <c r="N34" s="315"/>
      <c r="O34" s="314"/>
      <c r="P34" s="314"/>
      <c r="Q34" s="314"/>
      <c r="R34" s="314"/>
      <c r="S34" s="314"/>
      <c r="T34" s="314"/>
      <c r="U34" s="314"/>
      <c r="V34" s="314"/>
      <c r="W34" s="314"/>
      <c r="X34" s="314"/>
      <c r="Y34" s="316" t="s">
        <v>27</v>
      </c>
      <c r="Z34" s="316" t="s">
        <v>27</v>
      </c>
      <c r="AA34" s="316" t="s">
        <v>28</v>
      </c>
      <c r="AB34" s="316" t="s">
        <v>28</v>
      </c>
      <c r="AC34" s="316" t="s">
        <v>28</v>
      </c>
      <c r="AD34" s="316" t="s">
        <v>28</v>
      </c>
      <c r="AE34" s="316"/>
      <c r="AF34" s="316"/>
      <c r="AG34" s="316"/>
      <c r="AH34" s="316">
        <v>0</v>
      </c>
      <c r="AI34" s="316">
        <v>0</v>
      </c>
      <c r="AJ34" s="316">
        <v>0</v>
      </c>
      <c r="AK34" s="316">
        <v>0</v>
      </c>
      <c r="AL34" s="316">
        <v>0</v>
      </c>
      <c r="AM34" s="317"/>
    </row>
    <row r="35" spans="1:39" ht="15.6" outlineLevel="1">
      <c r="A35" s="560"/>
      <c r="B35" s="535" t="s">
        <v>509</v>
      </c>
      <c r="C35" s="314"/>
      <c r="D35" s="314"/>
      <c r="E35" s="314"/>
      <c r="F35" s="314"/>
      <c r="G35" s="314"/>
      <c r="H35" s="314"/>
      <c r="I35" s="314"/>
      <c r="J35" s="314"/>
      <c r="K35" s="314"/>
      <c r="L35" s="314"/>
      <c r="M35" s="314"/>
      <c r="N35" s="315"/>
      <c r="O35" s="314"/>
      <c r="P35" s="314"/>
      <c r="Q35" s="314"/>
      <c r="R35" s="314"/>
      <c r="S35" s="314"/>
      <c r="T35" s="314"/>
      <c r="U35" s="314"/>
      <c r="V35" s="314"/>
      <c r="W35" s="314"/>
      <c r="X35" s="314"/>
      <c r="Y35" s="316"/>
      <c r="Z35" s="316"/>
      <c r="AA35" s="316"/>
      <c r="AB35" s="316"/>
      <c r="AC35" s="316"/>
      <c r="AD35" s="316"/>
      <c r="AE35" s="316"/>
      <c r="AF35" s="316"/>
      <c r="AG35" s="316"/>
      <c r="AH35" s="316"/>
      <c r="AI35" s="316"/>
      <c r="AJ35" s="316"/>
      <c r="AK35" s="316"/>
      <c r="AL35" s="316"/>
      <c r="AM35" s="317"/>
    </row>
    <row r="36" spans="1:39" ht="15" outlineLevel="1">
      <c r="A36" s="560">
        <v>1</v>
      </c>
      <c r="B36" s="452" t="s">
        <v>95</v>
      </c>
      <c r="C36" s="316" t="s">
        <v>25</v>
      </c>
      <c r="D36" s="320"/>
      <c r="E36" s="320"/>
      <c r="F36" s="320"/>
      <c r="G36" s="320"/>
      <c r="H36" s="320"/>
      <c r="I36" s="320"/>
      <c r="J36" s="320"/>
      <c r="K36" s="320"/>
      <c r="L36" s="320"/>
      <c r="M36" s="320"/>
      <c r="N36" s="316"/>
      <c r="O36" s="320"/>
      <c r="P36" s="320"/>
      <c r="Q36" s="320"/>
      <c r="R36" s="320"/>
      <c r="S36" s="320"/>
      <c r="T36" s="320"/>
      <c r="U36" s="320"/>
      <c r="V36" s="320"/>
      <c r="W36" s="320"/>
      <c r="X36" s="320"/>
      <c r="Y36" s="886"/>
      <c r="Z36" s="886"/>
      <c r="AA36" s="886"/>
      <c r="AB36" s="886"/>
      <c r="AC36" s="886"/>
      <c r="AD36" s="886"/>
      <c r="AE36" s="886"/>
      <c r="AF36" s="886"/>
      <c r="AG36" s="886"/>
      <c r="AH36" s="886"/>
      <c r="AI36" s="886"/>
      <c r="AJ36" s="886"/>
      <c r="AK36" s="886"/>
      <c r="AL36" s="886"/>
      <c r="AM36" s="887">
        <f>SUM(Y36:AL36)</f>
        <v>0</v>
      </c>
    </row>
    <row r="37" spans="1:39" ht="15" outlineLevel="1">
      <c r="A37" s="560"/>
      <c r="B37" s="455" t="s">
        <v>311</v>
      </c>
      <c r="C37" s="316" t="s">
        <v>164</v>
      </c>
      <c r="D37" s="320"/>
      <c r="E37" s="320"/>
      <c r="F37" s="320"/>
      <c r="G37" s="320"/>
      <c r="H37" s="320"/>
      <c r="I37" s="320"/>
      <c r="J37" s="320"/>
      <c r="K37" s="320"/>
      <c r="L37" s="320"/>
      <c r="M37" s="320"/>
      <c r="N37" s="490"/>
      <c r="O37" s="320"/>
      <c r="P37" s="320"/>
      <c r="Q37" s="320"/>
      <c r="R37" s="320"/>
      <c r="S37" s="320"/>
      <c r="T37" s="320"/>
      <c r="U37" s="320"/>
      <c r="V37" s="320"/>
      <c r="W37" s="320"/>
      <c r="X37" s="320"/>
      <c r="Y37" s="435">
        <f>Y36</f>
        <v>0</v>
      </c>
      <c r="Z37" s="435">
        <f t="shared" ref="Z37:AL37" si="0">Z36</f>
        <v>0</v>
      </c>
      <c r="AA37" s="435">
        <f t="shared" si="0"/>
        <v>0</v>
      </c>
      <c r="AB37" s="435">
        <f t="shared" si="0"/>
        <v>0</v>
      </c>
      <c r="AC37" s="435">
        <f t="shared" si="0"/>
        <v>0</v>
      </c>
      <c r="AD37" s="435">
        <f t="shared" si="0"/>
        <v>0</v>
      </c>
      <c r="AE37" s="435">
        <f t="shared" si="0"/>
        <v>0</v>
      </c>
      <c r="AF37" s="435">
        <f t="shared" si="0"/>
        <v>0</v>
      </c>
      <c r="AG37" s="435">
        <f t="shared" si="0"/>
        <v>0</v>
      </c>
      <c r="AH37" s="435">
        <f t="shared" si="0"/>
        <v>0</v>
      </c>
      <c r="AI37" s="435">
        <f t="shared" si="0"/>
        <v>0</v>
      </c>
      <c r="AJ37" s="435">
        <f t="shared" si="0"/>
        <v>0</v>
      </c>
      <c r="AK37" s="435">
        <f t="shared" si="0"/>
        <v>0</v>
      </c>
      <c r="AL37" s="435">
        <f t="shared" si="0"/>
        <v>0</v>
      </c>
      <c r="AM37" s="322"/>
    </row>
    <row r="38" spans="1:39" ht="15.6" outlineLevel="1">
      <c r="A38" s="560"/>
      <c r="B38" s="553"/>
      <c r="C38" s="324"/>
      <c r="D38" s="324"/>
      <c r="E38" s="324"/>
      <c r="F38" s="324"/>
      <c r="G38" s="324"/>
      <c r="H38" s="324"/>
      <c r="I38" s="324"/>
      <c r="J38" s="324"/>
      <c r="K38" s="324"/>
      <c r="L38" s="324"/>
      <c r="M38" s="324"/>
      <c r="N38" s="325"/>
      <c r="O38" s="324"/>
      <c r="P38" s="324"/>
      <c r="Q38" s="324"/>
      <c r="R38" s="324"/>
      <c r="S38" s="324"/>
      <c r="T38" s="324"/>
      <c r="U38" s="324"/>
      <c r="V38" s="324"/>
      <c r="W38" s="324"/>
      <c r="X38" s="324"/>
      <c r="Y38" s="888"/>
      <c r="Z38" s="437"/>
      <c r="AA38" s="437"/>
      <c r="AB38" s="437"/>
      <c r="AC38" s="437"/>
      <c r="AD38" s="437"/>
      <c r="AE38" s="437"/>
      <c r="AF38" s="437"/>
      <c r="AG38" s="437"/>
      <c r="AH38" s="437"/>
      <c r="AI38" s="437"/>
      <c r="AJ38" s="437"/>
      <c r="AK38" s="437"/>
      <c r="AL38" s="437"/>
      <c r="AM38" s="327"/>
    </row>
    <row r="39" spans="1:39" ht="15" outlineLevel="1">
      <c r="A39" s="560">
        <v>2</v>
      </c>
      <c r="B39" s="452" t="s">
        <v>96</v>
      </c>
      <c r="C39" s="316" t="s">
        <v>25</v>
      </c>
      <c r="D39" s="320"/>
      <c r="E39" s="320"/>
      <c r="F39" s="320"/>
      <c r="G39" s="320"/>
      <c r="H39" s="320"/>
      <c r="I39" s="320"/>
      <c r="J39" s="320"/>
      <c r="K39" s="320"/>
      <c r="L39" s="320"/>
      <c r="M39" s="320"/>
      <c r="N39" s="316"/>
      <c r="O39" s="320"/>
      <c r="P39" s="320"/>
      <c r="Q39" s="320"/>
      <c r="R39" s="320"/>
      <c r="S39" s="320"/>
      <c r="T39" s="320"/>
      <c r="U39" s="320"/>
      <c r="V39" s="320"/>
      <c r="W39" s="320"/>
      <c r="X39" s="320"/>
      <c r="Y39" s="886"/>
      <c r="Z39" s="886"/>
      <c r="AA39" s="886"/>
      <c r="AB39" s="886"/>
      <c r="AC39" s="886"/>
      <c r="AD39" s="886"/>
      <c r="AE39" s="886"/>
      <c r="AF39" s="886"/>
      <c r="AG39" s="886"/>
      <c r="AH39" s="886"/>
      <c r="AI39" s="886"/>
      <c r="AJ39" s="886"/>
      <c r="AK39" s="886"/>
      <c r="AL39" s="886"/>
      <c r="AM39" s="887">
        <f>SUM(Y39:AL39)</f>
        <v>0</v>
      </c>
    </row>
    <row r="40" spans="1:39" ht="15" outlineLevel="1">
      <c r="A40" s="560"/>
      <c r="B40" s="455" t="s">
        <v>311</v>
      </c>
      <c r="C40" s="316" t="s">
        <v>164</v>
      </c>
      <c r="D40" s="320"/>
      <c r="E40" s="320"/>
      <c r="F40" s="320"/>
      <c r="G40" s="320"/>
      <c r="H40" s="320"/>
      <c r="I40" s="320"/>
      <c r="J40" s="320"/>
      <c r="K40" s="320"/>
      <c r="L40" s="320"/>
      <c r="M40" s="320"/>
      <c r="N40" s="490"/>
      <c r="O40" s="320"/>
      <c r="P40" s="320"/>
      <c r="Q40" s="320"/>
      <c r="R40" s="320"/>
      <c r="S40" s="320"/>
      <c r="T40" s="320"/>
      <c r="U40" s="320"/>
      <c r="V40" s="320"/>
      <c r="W40" s="320"/>
      <c r="X40" s="320"/>
      <c r="Y40" s="435">
        <f>Y39</f>
        <v>0</v>
      </c>
      <c r="Z40" s="435">
        <f t="shared" ref="Z40:AL40" si="1">Z39</f>
        <v>0</v>
      </c>
      <c r="AA40" s="435">
        <f t="shared" si="1"/>
        <v>0</v>
      </c>
      <c r="AB40" s="435">
        <f t="shared" si="1"/>
        <v>0</v>
      </c>
      <c r="AC40" s="435">
        <f t="shared" si="1"/>
        <v>0</v>
      </c>
      <c r="AD40" s="435">
        <f t="shared" si="1"/>
        <v>0</v>
      </c>
      <c r="AE40" s="435">
        <f t="shared" si="1"/>
        <v>0</v>
      </c>
      <c r="AF40" s="435">
        <f t="shared" si="1"/>
        <v>0</v>
      </c>
      <c r="AG40" s="435">
        <f t="shared" si="1"/>
        <v>0</v>
      </c>
      <c r="AH40" s="435">
        <f t="shared" si="1"/>
        <v>0</v>
      </c>
      <c r="AI40" s="435">
        <f t="shared" si="1"/>
        <v>0</v>
      </c>
      <c r="AJ40" s="435">
        <f t="shared" si="1"/>
        <v>0</v>
      </c>
      <c r="AK40" s="435">
        <f t="shared" si="1"/>
        <v>0</v>
      </c>
      <c r="AL40" s="435">
        <f t="shared" si="1"/>
        <v>0</v>
      </c>
      <c r="AM40" s="322"/>
    </row>
    <row r="41" spans="1:39" ht="15.6" outlineLevel="1">
      <c r="A41" s="560"/>
      <c r="B41" s="553"/>
      <c r="C41" s="324"/>
      <c r="D41" s="329"/>
      <c r="E41" s="329"/>
      <c r="F41" s="329"/>
      <c r="G41" s="329"/>
      <c r="H41" s="329"/>
      <c r="I41" s="329"/>
      <c r="J41" s="329"/>
      <c r="K41" s="329"/>
      <c r="L41" s="329"/>
      <c r="M41" s="329"/>
      <c r="N41" s="325"/>
      <c r="O41" s="329"/>
      <c r="P41" s="329"/>
      <c r="Q41" s="329"/>
      <c r="R41" s="329"/>
      <c r="S41" s="329"/>
      <c r="T41" s="329"/>
      <c r="U41" s="329"/>
      <c r="V41" s="329"/>
      <c r="W41" s="329"/>
      <c r="X41" s="329"/>
      <c r="Y41" s="888"/>
      <c r="Z41" s="437"/>
      <c r="AA41" s="437"/>
      <c r="AB41" s="437"/>
      <c r="AC41" s="437"/>
      <c r="AD41" s="437"/>
      <c r="AE41" s="437"/>
      <c r="AF41" s="437"/>
      <c r="AG41" s="437"/>
      <c r="AH41" s="437"/>
      <c r="AI41" s="437"/>
      <c r="AJ41" s="437"/>
      <c r="AK41" s="437"/>
      <c r="AL41" s="437"/>
      <c r="AM41" s="327"/>
    </row>
    <row r="42" spans="1:39" ht="15" outlineLevel="1">
      <c r="A42" s="560">
        <v>3</v>
      </c>
      <c r="B42" s="452" t="s">
        <v>97</v>
      </c>
      <c r="C42" s="316" t="s">
        <v>25</v>
      </c>
      <c r="D42" s="320"/>
      <c r="E42" s="320"/>
      <c r="F42" s="320"/>
      <c r="G42" s="320"/>
      <c r="H42" s="320"/>
      <c r="I42" s="320"/>
      <c r="J42" s="320"/>
      <c r="K42" s="320"/>
      <c r="L42" s="320"/>
      <c r="M42" s="320"/>
      <c r="N42" s="316"/>
      <c r="O42" s="320"/>
      <c r="P42" s="320"/>
      <c r="Q42" s="320"/>
      <c r="R42" s="320"/>
      <c r="S42" s="320"/>
      <c r="T42" s="320"/>
      <c r="U42" s="320"/>
      <c r="V42" s="320"/>
      <c r="W42" s="320"/>
      <c r="X42" s="320"/>
      <c r="Y42" s="886"/>
      <c r="Z42" s="886"/>
      <c r="AA42" s="886"/>
      <c r="AB42" s="886"/>
      <c r="AC42" s="886"/>
      <c r="AD42" s="886"/>
      <c r="AE42" s="886"/>
      <c r="AF42" s="886"/>
      <c r="AG42" s="886"/>
      <c r="AH42" s="886"/>
      <c r="AI42" s="886"/>
      <c r="AJ42" s="886"/>
      <c r="AK42" s="886"/>
      <c r="AL42" s="886"/>
      <c r="AM42" s="887">
        <f>SUM(Y42:AL42)</f>
        <v>0</v>
      </c>
    </row>
    <row r="43" spans="1:39" ht="15" outlineLevel="1">
      <c r="A43" s="560"/>
      <c r="B43" s="455" t="s">
        <v>311</v>
      </c>
      <c r="C43" s="316" t="s">
        <v>164</v>
      </c>
      <c r="D43" s="320"/>
      <c r="E43" s="320"/>
      <c r="F43" s="320"/>
      <c r="G43" s="320"/>
      <c r="H43" s="320"/>
      <c r="I43" s="320"/>
      <c r="J43" s="320"/>
      <c r="K43" s="320"/>
      <c r="L43" s="320"/>
      <c r="M43" s="320"/>
      <c r="N43" s="490"/>
      <c r="O43" s="320"/>
      <c r="P43" s="320"/>
      <c r="Q43" s="320"/>
      <c r="R43" s="320"/>
      <c r="S43" s="320"/>
      <c r="T43" s="320"/>
      <c r="U43" s="320"/>
      <c r="V43" s="320"/>
      <c r="W43" s="320"/>
      <c r="X43" s="320"/>
      <c r="Y43" s="435">
        <f>Y42</f>
        <v>0</v>
      </c>
      <c r="Z43" s="435">
        <f t="shared" ref="Z43:AL43" si="2">Z42</f>
        <v>0</v>
      </c>
      <c r="AA43" s="435">
        <f t="shared" si="2"/>
        <v>0</v>
      </c>
      <c r="AB43" s="435">
        <f t="shared" si="2"/>
        <v>0</v>
      </c>
      <c r="AC43" s="435">
        <f t="shared" si="2"/>
        <v>0</v>
      </c>
      <c r="AD43" s="435">
        <f t="shared" si="2"/>
        <v>0</v>
      </c>
      <c r="AE43" s="435">
        <f t="shared" si="2"/>
        <v>0</v>
      </c>
      <c r="AF43" s="435">
        <f t="shared" si="2"/>
        <v>0</v>
      </c>
      <c r="AG43" s="435">
        <f t="shared" si="2"/>
        <v>0</v>
      </c>
      <c r="AH43" s="435">
        <f t="shared" si="2"/>
        <v>0</v>
      </c>
      <c r="AI43" s="435">
        <f t="shared" si="2"/>
        <v>0</v>
      </c>
      <c r="AJ43" s="435">
        <f t="shared" si="2"/>
        <v>0</v>
      </c>
      <c r="AK43" s="435">
        <f t="shared" si="2"/>
        <v>0</v>
      </c>
      <c r="AL43" s="435">
        <f t="shared" si="2"/>
        <v>0</v>
      </c>
      <c r="AM43" s="322"/>
    </row>
    <row r="44" spans="1:39" ht="15" outlineLevel="1">
      <c r="A44" s="560"/>
      <c r="B44" s="455"/>
      <c r="C44" s="330"/>
      <c r="D44" s="316"/>
      <c r="E44" s="316"/>
      <c r="F44" s="316"/>
      <c r="G44" s="316"/>
      <c r="H44" s="316"/>
      <c r="I44" s="316"/>
      <c r="J44" s="316"/>
      <c r="K44" s="316"/>
      <c r="L44" s="316"/>
      <c r="M44" s="316"/>
      <c r="N44" s="316"/>
      <c r="O44" s="316"/>
      <c r="P44" s="316"/>
      <c r="Q44" s="316"/>
      <c r="R44" s="316"/>
      <c r="S44" s="316"/>
      <c r="T44" s="316"/>
      <c r="U44" s="316"/>
      <c r="V44" s="316"/>
      <c r="W44" s="316"/>
      <c r="X44" s="316"/>
      <c r="Y44" s="888"/>
      <c r="Z44" s="888"/>
      <c r="AA44" s="888"/>
      <c r="AB44" s="888"/>
      <c r="AC44" s="888"/>
      <c r="AD44" s="888"/>
      <c r="AE44" s="888"/>
      <c r="AF44" s="888"/>
      <c r="AG44" s="888"/>
      <c r="AH44" s="888"/>
      <c r="AI44" s="888"/>
      <c r="AJ44" s="888"/>
      <c r="AK44" s="888"/>
      <c r="AL44" s="888"/>
      <c r="AM44" s="889"/>
    </row>
    <row r="45" spans="1:39" ht="15" outlineLevel="1">
      <c r="A45" s="560">
        <v>4</v>
      </c>
      <c r="B45" s="452" t="s">
        <v>98</v>
      </c>
      <c r="C45" s="316" t="s">
        <v>25</v>
      </c>
      <c r="D45" s="320"/>
      <c r="E45" s="320"/>
      <c r="F45" s="320"/>
      <c r="G45" s="320"/>
      <c r="H45" s="320"/>
      <c r="I45" s="320"/>
      <c r="J45" s="320"/>
      <c r="K45" s="320"/>
      <c r="L45" s="320"/>
      <c r="M45" s="320"/>
      <c r="N45" s="316"/>
      <c r="O45" s="320"/>
      <c r="P45" s="320"/>
      <c r="Q45" s="320"/>
      <c r="R45" s="320"/>
      <c r="S45" s="320"/>
      <c r="T45" s="320"/>
      <c r="U45" s="320"/>
      <c r="V45" s="320"/>
      <c r="W45" s="320"/>
      <c r="X45" s="320"/>
      <c r="Y45" s="886"/>
      <c r="Z45" s="886"/>
      <c r="AA45" s="886"/>
      <c r="AB45" s="886"/>
      <c r="AC45" s="886"/>
      <c r="AD45" s="886"/>
      <c r="AE45" s="886"/>
      <c r="AF45" s="886"/>
      <c r="AG45" s="886"/>
      <c r="AH45" s="886"/>
      <c r="AI45" s="886"/>
      <c r="AJ45" s="886"/>
      <c r="AK45" s="886"/>
      <c r="AL45" s="886"/>
      <c r="AM45" s="887">
        <f>SUM(Y45:AL45)</f>
        <v>0</v>
      </c>
    </row>
    <row r="46" spans="1:39" ht="15" outlineLevel="1">
      <c r="A46" s="560"/>
      <c r="B46" s="455" t="s">
        <v>311</v>
      </c>
      <c r="C46" s="316" t="s">
        <v>164</v>
      </c>
      <c r="D46" s="320"/>
      <c r="E46" s="320"/>
      <c r="F46" s="320"/>
      <c r="G46" s="320"/>
      <c r="H46" s="320"/>
      <c r="I46" s="320"/>
      <c r="J46" s="320"/>
      <c r="K46" s="320"/>
      <c r="L46" s="320"/>
      <c r="M46" s="320"/>
      <c r="N46" s="490"/>
      <c r="O46" s="320"/>
      <c r="P46" s="320"/>
      <c r="Q46" s="320"/>
      <c r="R46" s="320"/>
      <c r="S46" s="320"/>
      <c r="T46" s="320"/>
      <c r="U46" s="320"/>
      <c r="V46" s="320"/>
      <c r="W46" s="320"/>
      <c r="X46" s="320"/>
      <c r="Y46" s="435">
        <f>Y45</f>
        <v>0</v>
      </c>
      <c r="Z46" s="435">
        <f t="shared" ref="Z46:AL46" si="3">Z45</f>
        <v>0</v>
      </c>
      <c r="AA46" s="435">
        <f t="shared" si="3"/>
        <v>0</v>
      </c>
      <c r="AB46" s="435">
        <f t="shared" si="3"/>
        <v>0</v>
      </c>
      <c r="AC46" s="435">
        <f t="shared" si="3"/>
        <v>0</v>
      </c>
      <c r="AD46" s="435">
        <f t="shared" si="3"/>
        <v>0</v>
      </c>
      <c r="AE46" s="435">
        <f t="shared" si="3"/>
        <v>0</v>
      </c>
      <c r="AF46" s="435">
        <f t="shared" si="3"/>
        <v>0</v>
      </c>
      <c r="AG46" s="435">
        <f t="shared" si="3"/>
        <v>0</v>
      </c>
      <c r="AH46" s="435">
        <f t="shared" si="3"/>
        <v>0</v>
      </c>
      <c r="AI46" s="435">
        <f t="shared" si="3"/>
        <v>0</v>
      </c>
      <c r="AJ46" s="435">
        <f t="shared" si="3"/>
        <v>0</v>
      </c>
      <c r="AK46" s="435">
        <f t="shared" si="3"/>
        <v>0</v>
      </c>
      <c r="AL46" s="435">
        <f t="shared" si="3"/>
        <v>0</v>
      </c>
      <c r="AM46" s="322"/>
    </row>
    <row r="47" spans="1:39" ht="15" outlineLevel="1">
      <c r="A47" s="560"/>
      <c r="B47" s="455"/>
      <c r="C47" s="330"/>
      <c r="D47" s="329"/>
      <c r="E47" s="329"/>
      <c r="F47" s="329"/>
      <c r="G47" s="329"/>
      <c r="H47" s="329"/>
      <c r="I47" s="329"/>
      <c r="J47" s="329"/>
      <c r="K47" s="329"/>
      <c r="L47" s="329"/>
      <c r="M47" s="329"/>
      <c r="N47" s="316"/>
      <c r="O47" s="329"/>
      <c r="P47" s="329"/>
      <c r="Q47" s="329"/>
      <c r="R47" s="329"/>
      <c r="S47" s="329"/>
      <c r="T47" s="329"/>
      <c r="U47" s="329"/>
      <c r="V47" s="329"/>
      <c r="W47" s="329"/>
      <c r="X47" s="329"/>
      <c r="Y47" s="888"/>
      <c r="Z47" s="888"/>
      <c r="AA47" s="888"/>
      <c r="AB47" s="888"/>
      <c r="AC47" s="888"/>
      <c r="AD47" s="888"/>
      <c r="AE47" s="888"/>
      <c r="AF47" s="888"/>
      <c r="AG47" s="888"/>
      <c r="AH47" s="888"/>
      <c r="AI47" s="888"/>
      <c r="AJ47" s="888"/>
      <c r="AK47" s="888"/>
      <c r="AL47" s="888"/>
      <c r="AM47" s="889"/>
    </row>
    <row r="48" spans="1:39" ht="30" outlineLevel="1">
      <c r="A48" s="560">
        <v>5</v>
      </c>
      <c r="B48" s="452" t="s">
        <v>99</v>
      </c>
      <c r="C48" s="316" t="s">
        <v>25</v>
      </c>
      <c r="D48" s="320"/>
      <c r="E48" s="320"/>
      <c r="F48" s="320"/>
      <c r="G48" s="320"/>
      <c r="H48" s="320"/>
      <c r="I48" s="320"/>
      <c r="J48" s="320"/>
      <c r="K48" s="320"/>
      <c r="L48" s="320"/>
      <c r="M48" s="320"/>
      <c r="N48" s="316"/>
      <c r="O48" s="320"/>
      <c r="P48" s="320"/>
      <c r="Q48" s="320"/>
      <c r="R48" s="320"/>
      <c r="S48" s="320"/>
      <c r="T48" s="320"/>
      <c r="U48" s="320"/>
      <c r="V48" s="320"/>
      <c r="W48" s="320"/>
      <c r="X48" s="320"/>
      <c r="Y48" s="886"/>
      <c r="Z48" s="886"/>
      <c r="AA48" s="886"/>
      <c r="AB48" s="886"/>
      <c r="AC48" s="886"/>
      <c r="AD48" s="886"/>
      <c r="AE48" s="886"/>
      <c r="AF48" s="886"/>
      <c r="AG48" s="886"/>
      <c r="AH48" s="886"/>
      <c r="AI48" s="886"/>
      <c r="AJ48" s="886"/>
      <c r="AK48" s="886"/>
      <c r="AL48" s="886"/>
      <c r="AM48" s="887">
        <f>SUM(Y48:AL48)</f>
        <v>0</v>
      </c>
    </row>
    <row r="49" spans="1:39" ht="15" outlineLevel="1">
      <c r="A49" s="560"/>
      <c r="B49" s="455" t="s">
        <v>311</v>
      </c>
      <c r="C49" s="316" t="s">
        <v>164</v>
      </c>
      <c r="D49" s="320"/>
      <c r="E49" s="320"/>
      <c r="F49" s="320"/>
      <c r="G49" s="320"/>
      <c r="H49" s="320"/>
      <c r="I49" s="320"/>
      <c r="J49" s="320"/>
      <c r="K49" s="320"/>
      <c r="L49" s="320"/>
      <c r="M49" s="320"/>
      <c r="N49" s="490"/>
      <c r="O49" s="320"/>
      <c r="P49" s="320"/>
      <c r="Q49" s="320"/>
      <c r="R49" s="320"/>
      <c r="S49" s="320"/>
      <c r="T49" s="320"/>
      <c r="U49" s="320"/>
      <c r="V49" s="320"/>
      <c r="W49" s="320"/>
      <c r="X49" s="320"/>
      <c r="Y49" s="435">
        <f>Y48</f>
        <v>0</v>
      </c>
      <c r="Z49" s="435">
        <f t="shared" ref="Z49:AL49" si="4">Z48</f>
        <v>0</v>
      </c>
      <c r="AA49" s="435">
        <f t="shared" si="4"/>
        <v>0</v>
      </c>
      <c r="AB49" s="435">
        <f t="shared" si="4"/>
        <v>0</v>
      </c>
      <c r="AC49" s="435">
        <f t="shared" si="4"/>
        <v>0</v>
      </c>
      <c r="AD49" s="435">
        <f t="shared" si="4"/>
        <v>0</v>
      </c>
      <c r="AE49" s="435">
        <f t="shared" si="4"/>
        <v>0</v>
      </c>
      <c r="AF49" s="435">
        <f t="shared" si="4"/>
        <v>0</v>
      </c>
      <c r="AG49" s="435">
        <f t="shared" si="4"/>
        <v>0</v>
      </c>
      <c r="AH49" s="435">
        <f t="shared" si="4"/>
        <v>0</v>
      </c>
      <c r="AI49" s="435">
        <f t="shared" si="4"/>
        <v>0</v>
      </c>
      <c r="AJ49" s="435">
        <f t="shared" si="4"/>
        <v>0</v>
      </c>
      <c r="AK49" s="435">
        <f t="shared" si="4"/>
        <v>0</v>
      </c>
      <c r="AL49" s="435">
        <f t="shared" si="4"/>
        <v>0</v>
      </c>
      <c r="AM49" s="322"/>
    </row>
    <row r="50" spans="1:39" ht="15" outlineLevel="1">
      <c r="A50" s="560"/>
      <c r="B50" s="455"/>
      <c r="C50" s="316"/>
      <c r="D50" s="316"/>
      <c r="E50" s="316"/>
      <c r="F50" s="316"/>
      <c r="G50" s="316"/>
      <c r="H50" s="316"/>
      <c r="I50" s="316"/>
      <c r="J50" s="316"/>
      <c r="K50" s="316"/>
      <c r="L50" s="316"/>
      <c r="M50" s="316"/>
      <c r="N50" s="316"/>
      <c r="O50" s="316"/>
      <c r="P50" s="316"/>
      <c r="Q50" s="316"/>
      <c r="R50" s="316"/>
      <c r="S50" s="316"/>
      <c r="T50" s="316"/>
      <c r="U50" s="316"/>
      <c r="V50" s="316"/>
      <c r="W50" s="316"/>
      <c r="X50" s="316"/>
      <c r="Y50" s="446"/>
      <c r="Z50" s="447"/>
      <c r="AA50" s="447"/>
      <c r="AB50" s="447"/>
      <c r="AC50" s="447"/>
      <c r="AD50" s="447"/>
      <c r="AE50" s="447"/>
      <c r="AF50" s="447"/>
      <c r="AG50" s="447"/>
      <c r="AH50" s="447"/>
      <c r="AI50" s="447"/>
      <c r="AJ50" s="447"/>
      <c r="AK50" s="447"/>
      <c r="AL50" s="447"/>
      <c r="AM50" s="322"/>
    </row>
    <row r="51" spans="1:39" ht="15.6" outlineLevel="1">
      <c r="A51" s="560"/>
      <c r="B51" s="545" t="s">
        <v>510</v>
      </c>
      <c r="C51" s="314"/>
      <c r="D51" s="314"/>
      <c r="E51" s="314"/>
      <c r="F51" s="314"/>
      <c r="G51" s="314"/>
      <c r="H51" s="314"/>
      <c r="I51" s="314"/>
      <c r="J51" s="314"/>
      <c r="K51" s="314"/>
      <c r="L51" s="314"/>
      <c r="M51" s="314"/>
      <c r="N51" s="315"/>
      <c r="O51" s="314"/>
      <c r="P51" s="314"/>
      <c r="Q51" s="314"/>
      <c r="R51" s="314"/>
      <c r="S51" s="314"/>
      <c r="T51" s="314"/>
      <c r="U51" s="314"/>
      <c r="V51" s="314"/>
      <c r="W51" s="314"/>
      <c r="X51" s="314"/>
      <c r="Y51" s="438"/>
      <c r="Z51" s="438"/>
      <c r="AA51" s="438"/>
      <c r="AB51" s="438"/>
      <c r="AC51" s="438"/>
      <c r="AD51" s="438"/>
      <c r="AE51" s="438"/>
      <c r="AF51" s="438"/>
      <c r="AG51" s="438"/>
      <c r="AH51" s="438"/>
      <c r="AI51" s="438"/>
      <c r="AJ51" s="438"/>
      <c r="AK51" s="438"/>
      <c r="AL51" s="438"/>
      <c r="AM51" s="317"/>
    </row>
    <row r="52" spans="1:39" ht="15" outlineLevel="1">
      <c r="A52" s="560">
        <v>6</v>
      </c>
      <c r="B52" s="452" t="s">
        <v>100</v>
      </c>
      <c r="C52" s="316" t="s">
        <v>25</v>
      </c>
      <c r="D52" s="320"/>
      <c r="E52" s="320"/>
      <c r="F52" s="320"/>
      <c r="G52" s="320"/>
      <c r="H52" s="320"/>
      <c r="I52" s="320"/>
      <c r="J52" s="320"/>
      <c r="K52" s="320"/>
      <c r="L52" s="320"/>
      <c r="M52" s="320"/>
      <c r="N52" s="320">
        <v>12</v>
      </c>
      <c r="O52" s="320"/>
      <c r="P52" s="320"/>
      <c r="Q52" s="320"/>
      <c r="R52" s="320"/>
      <c r="S52" s="320"/>
      <c r="T52" s="320"/>
      <c r="U52" s="320"/>
      <c r="V52" s="320"/>
      <c r="W52" s="320"/>
      <c r="X52" s="320"/>
      <c r="Y52" s="890"/>
      <c r="Z52" s="886"/>
      <c r="AA52" s="886"/>
      <c r="AB52" s="886"/>
      <c r="AC52" s="886"/>
      <c r="AD52" s="886"/>
      <c r="AE52" s="886"/>
      <c r="AF52" s="890"/>
      <c r="AG52" s="890"/>
      <c r="AH52" s="890"/>
      <c r="AI52" s="890"/>
      <c r="AJ52" s="890"/>
      <c r="AK52" s="890"/>
      <c r="AL52" s="890"/>
      <c r="AM52" s="887">
        <f>SUM(Y52:AL52)</f>
        <v>0</v>
      </c>
    </row>
    <row r="53" spans="1:39" ht="15" outlineLevel="1">
      <c r="A53" s="560"/>
      <c r="B53" s="455" t="s">
        <v>311</v>
      </c>
      <c r="C53" s="316" t="s">
        <v>164</v>
      </c>
      <c r="D53" s="320"/>
      <c r="E53" s="320"/>
      <c r="F53" s="320"/>
      <c r="G53" s="320"/>
      <c r="H53" s="320"/>
      <c r="I53" s="320"/>
      <c r="J53" s="320"/>
      <c r="K53" s="320"/>
      <c r="L53" s="320"/>
      <c r="M53" s="320"/>
      <c r="N53" s="320">
        <f>N52</f>
        <v>12</v>
      </c>
      <c r="O53" s="320"/>
      <c r="P53" s="320"/>
      <c r="Q53" s="320"/>
      <c r="R53" s="320"/>
      <c r="S53" s="320"/>
      <c r="T53" s="320"/>
      <c r="U53" s="320"/>
      <c r="V53" s="320"/>
      <c r="W53" s="320"/>
      <c r="X53" s="320"/>
      <c r="Y53" s="435">
        <f>Y52</f>
        <v>0</v>
      </c>
      <c r="Z53" s="435">
        <f t="shared" ref="Z53:AL53" si="5">Z52</f>
        <v>0</v>
      </c>
      <c r="AA53" s="435">
        <f t="shared" si="5"/>
        <v>0</v>
      </c>
      <c r="AB53" s="435">
        <f t="shared" si="5"/>
        <v>0</v>
      </c>
      <c r="AC53" s="435">
        <f t="shared" si="5"/>
        <v>0</v>
      </c>
      <c r="AD53" s="435">
        <f t="shared" si="5"/>
        <v>0</v>
      </c>
      <c r="AE53" s="435">
        <f t="shared" si="5"/>
        <v>0</v>
      </c>
      <c r="AF53" s="435">
        <f t="shared" si="5"/>
        <v>0</v>
      </c>
      <c r="AG53" s="435">
        <f t="shared" si="5"/>
        <v>0</v>
      </c>
      <c r="AH53" s="435">
        <f t="shared" si="5"/>
        <v>0</v>
      </c>
      <c r="AI53" s="435">
        <f t="shared" si="5"/>
        <v>0</v>
      </c>
      <c r="AJ53" s="435">
        <f t="shared" si="5"/>
        <v>0</v>
      </c>
      <c r="AK53" s="435">
        <f t="shared" si="5"/>
        <v>0</v>
      </c>
      <c r="AL53" s="435">
        <f t="shared" si="5"/>
        <v>0</v>
      </c>
      <c r="AM53" s="336"/>
    </row>
    <row r="54" spans="1:39" ht="15" outlineLevel="1">
      <c r="A54" s="560"/>
      <c r="B54" s="554"/>
      <c r="C54" s="337"/>
      <c r="D54" s="316"/>
      <c r="E54" s="316"/>
      <c r="F54" s="316"/>
      <c r="G54" s="316"/>
      <c r="H54" s="316"/>
      <c r="I54" s="316"/>
      <c r="J54" s="316"/>
      <c r="K54" s="316"/>
      <c r="L54" s="316"/>
      <c r="M54" s="316"/>
      <c r="N54" s="316"/>
      <c r="O54" s="316"/>
      <c r="P54" s="316"/>
      <c r="Q54" s="316"/>
      <c r="R54" s="316"/>
      <c r="S54" s="316"/>
      <c r="T54" s="316"/>
      <c r="U54" s="316"/>
      <c r="V54" s="316"/>
      <c r="W54" s="316"/>
      <c r="X54" s="316"/>
      <c r="Y54" s="891"/>
      <c r="Z54" s="891"/>
      <c r="AA54" s="891"/>
      <c r="AB54" s="891"/>
      <c r="AC54" s="891"/>
      <c r="AD54" s="891"/>
      <c r="AE54" s="891"/>
      <c r="AF54" s="891"/>
      <c r="AG54" s="891"/>
      <c r="AH54" s="891"/>
      <c r="AI54" s="891"/>
      <c r="AJ54" s="891"/>
      <c r="AK54" s="891"/>
      <c r="AL54" s="891"/>
      <c r="AM54" s="892"/>
    </row>
    <row r="55" spans="1:39" ht="30" outlineLevel="1">
      <c r="A55" s="560">
        <v>7</v>
      </c>
      <c r="B55" s="452" t="s">
        <v>101</v>
      </c>
      <c r="C55" s="316" t="s">
        <v>25</v>
      </c>
      <c r="D55" s="320"/>
      <c r="E55" s="320"/>
      <c r="F55" s="320"/>
      <c r="G55" s="320"/>
      <c r="H55" s="320"/>
      <c r="I55" s="320"/>
      <c r="J55" s="320"/>
      <c r="K55" s="320"/>
      <c r="L55" s="320"/>
      <c r="M55" s="320"/>
      <c r="N55" s="320">
        <v>12</v>
      </c>
      <c r="O55" s="320"/>
      <c r="P55" s="320"/>
      <c r="Q55" s="320"/>
      <c r="R55" s="320"/>
      <c r="S55" s="320"/>
      <c r="T55" s="320"/>
      <c r="U55" s="320"/>
      <c r="V55" s="320"/>
      <c r="W55" s="320"/>
      <c r="X55" s="320"/>
      <c r="Y55" s="890"/>
      <c r="Z55" s="886"/>
      <c r="AA55" s="886"/>
      <c r="AB55" s="886"/>
      <c r="AC55" s="886"/>
      <c r="AD55" s="886"/>
      <c r="AE55" s="886"/>
      <c r="AF55" s="890"/>
      <c r="AG55" s="890"/>
      <c r="AH55" s="890"/>
      <c r="AI55" s="890"/>
      <c r="AJ55" s="890"/>
      <c r="AK55" s="890"/>
      <c r="AL55" s="890"/>
      <c r="AM55" s="887">
        <f>SUM(Y55:AL55)</f>
        <v>0</v>
      </c>
    </row>
    <row r="56" spans="1:39" ht="15" outlineLevel="1">
      <c r="A56" s="560"/>
      <c r="B56" s="455" t="s">
        <v>311</v>
      </c>
      <c r="C56" s="316" t="s">
        <v>164</v>
      </c>
      <c r="D56" s="320"/>
      <c r="E56" s="320"/>
      <c r="F56" s="320"/>
      <c r="G56" s="320"/>
      <c r="H56" s="320"/>
      <c r="I56" s="320"/>
      <c r="J56" s="320"/>
      <c r="K56" s="320"/>
      <c r="L56" s="320"/>
      <c r="M56" s="320"/>
      <c r="N56" s="320">
        <f>N55</f>
        <v>12</v>
      </c>
      <c r="O56" s="320"/>
      <c r="P56" s="320"/>
      <c r="Q56" s="320"/>
      <c r="R56" s="320"/>
      <c r="S56" s="320"/>
      <c r="T56" s="320"/>
      <c r="U56" s="320"/>
      <c r="V56" s="320"/>
      <c r="W56" s="320"/>
      <c r="X56" s="320"/>
      <c r="Y56" s="435">
        <f>Y55</f>
        <v>0</v>
      </c>
      <c r="Z56" s="435">
        <f t="shared" ref="Z56:AL56" si="6">Z55</f>
        <v>0</v>
      </c>
      <c r="AA56" s="435">
        <f t="shared" si="6"/>
        <v>0</v>
      </c>
      <c r="AB56" s="435">
        <f t="shared" si="6"/>
        <v>0</v>
      </c>
      <c r="AC56" s="435">
        <f t="shared" si="6"/>
        <v>0</v>
      </c>
      <c r="AD56" s="435">
        <f t="shared" si="6"/>
        <v>0</v>
      </c>
      <c r="AE56" s="435">
        <f t="shared" si="6"/>
        <v>0</v>
      </c>
      <c r="AF56" s="435">
        <f t="shared" si="6"/>
        <v>0</v>
      </c>
      <c r="AG56" s="435">
        <f t="shared" si="6"/>
        <v>0</v>
      </c>
      <c r="AH56" s="435">
        <f t="shared" si="6"/>
        <v>0</v>
      </c>
      <c r="AI56" s="435">
        <f t="shared" si="6"/>
        <v>0</v>
      </c>
      <c r="AJ56" s="435">
        <f t="shared" si="6"/>
        <v>0</v>
      </c>
      <c r="AK56" s="435">
        <f t="shared" si="6"/>
        <v>0</v>
      </c>
      <c r="AL56" s="435">
        <f t="shared" si="6"/>
        <v>0</v>
      </c>
      <c r="AM56" s="336"/>
    </row>
    <row r="57" spans="1:39" ht="15" outlineLevel="1">
      <c r="A57" s="560"/>
      <c r="B57" s="555"/>
      <c r="C57" s="337"/>
      <c r="D57" s="316"/>
      <c r="E57" s="316"/>
      <c r="F57" s="316"/>
      <c r="G57" s="316"/>
      <c r="H57" s="316"/>
      <c r="I57" s="316"/>
      <c r="J57" s="316"/>
      <c r="K57" s="316"/>
      <c r="L57" s="316"/>
      <c r="M57" s="316"/>
      <c r="N57" s="316"/>
      <c r="O57" s="316"/>
      <c r="P57" s="316"/>
      <c r="Q57" s="316"/>
      <c r="R57" s="316"/>
      <c r="S57" s="316"/>
      <c r="T57" s="316"/>
      <c r="U57" s="316"/>
      <c r="V57" s="316"/>
      <c r="W57" s="316"/>
      <c r="X57" s="316"/>
      <c r="Y57" s="891"/>
      <c r="Z57" s="441"/>
      <c r="AA57" s="891"/>
      <c r="AB57" s="891"/>
      <c r="AC57" s="891"/>
      <c r="AD57" s="891"/>
      <c r="AE57" s="891"/>
      <c r="AF57" s="891"/>
      <c r="AG57" s="891"/>
      <c r="AH57" s="891"/>
      <c r="AI57" s="891"/>
      <c r="AJ57" s="891"/>
      <c r="AK57" s="891"/>
      <c r="AL57" s="891"/>
      <c r="AM57" s="892"/>
    </row>
    <row r="58" spans="1:39" ht="30" outlineLevel="1">
      <c r="A58" s="560">
        <v>8</v>
      </c>
      <c r="B58" s="452" t="s">
        <v>102</v>
      </c>
      <c r="C58" s="316" t="s">
        <v>25</v>
      </c>
      <c r="D58" s="320"/>
      <c r="E58" s="320"/>
      <c r="F58" s="320"/>
      <c r="G58" s="320"/>
      <c r="H58" s="320"/>
      <c r="I58" s="320"/>
      <c r="J58" s="320"/>
      <c r="K58" s="320"/>
      <c r="L58" s="320"/>
      <c r="M58" s="320"/>
      <c r="N58" s="320">
        <v>12</v>
      </c>
      <c r="O58" s="320"/>
      <c r="P58" s="320"/>
      <c r="Q58" s="320"/>
      <c r="R58" s="320"/>
      <c r="S58" s="320"/>
      <c r="T58" s="320"/>
      <c r="U58" s="320"/>
      <c r="V58" s="320"/>
      <c r="W58" s="320"/>
      <c r="X58" s="320"/>
      <c r="Y58" s="890"/>
      <c r="Z58" s="886"/>
      <c r="AA58" s="886"/>
      <c r="AB58" s="886"/>
      <c r="AC58" s="886"/>
      <c r="AD58" s="886"/>
      <c r="AE58" s="886"/>
      <c r="AF58" s="890"/>
      <c r="AG58" s="890"/>
      <c r="AH58" s="890"/>
      <c r="AI58" s="890"/>
      <c r="AJ58" s="890"/>
      <c r="AK58" s="890"/>
      <c r="AL58" s="890"/>
      <c r="AM58" s="887">
        <f>SUM(Y58:AL58)</f>
        <v>0</v>
      </c>
    </row>
    <row r="59" spans="1:39" ht="15" outlineLevel="1">
      <c r="A59" s="560"/>
      <c r="B59" s="455" t="s">
        <v>311</v>
      </c>
      <c r="C59" s="316" t="s">
        <v>164</v>
      </c>
      <c r="D59" s="320"/>
      <c r="E59" s="320"/>
      <c r="F59" s="320"/>
      <c r="G59" s="320"/>
      <c r="H59" s="320"/>
      <c r="I59" s="320"/>
      <c r="J59" s="320"/>
      <c r="K59" s="320"/>
      <c r="L59" s="320"/>
      <c r="M59" s="320"/>
      <c r="N59" s="320">
        <f>N58</f>
        <v>12</v>
      </c>
      <c r="O59" s="320"/>
      <c r="P59" s="320"/>
      <c r="Q59" s="320"/>
      <c r="R59" s="320"/>
      <c r="S59" s="320"/>
      <c r="T59" s="320"/>
      <c r="U59" s="320"/>
      <c r="V59" s="320"/>
      <c r="W59" s="320"/>
      <c r="X59" s="320"/>
      <c r="Y59" s="435">
        <f>Y58</f>
        <v>0</v>
      </c>
      <c r="Z59" s="435">
        <f t="shared" ref="Z59:AL59" si="7">Z58</f>
        <v>0</v>
      </c>
      <c r="AA59" s="435">
        <f t="shared" si="7"/>
        <v>0</v>
      </c>
      <c r="AB59" s="435">
        <f t="shared" si="7"/>
        <v>0</v>
      </c>
      <c r="AC59" s="435">
        <f t="shared" si="7"/>
        <v>0</v>
      </c>
      <c r="AD59" s="435">
        <f t="shared" si="7"/>
        <v>0</v>
      </c>
      <c r="AE59" s="435">
        <f t="shared" si="7"/>
        <v>0</v>
      </c>
      <c r="AF59" s="435">
        <f t="shared" si="7"/>
        <v>0</v>
      </c>
      <c r="AG59" s="435">
        <f t="shared" si="7"/>
        <v>0</v>
      </c>
      <c r="AH59" s="435">
        <f t="shared" si="7"/>
        <v>0</v>
      </c>
      <c r="AI59" s="435">
        <f t="shared" si="7"/>
        <v>0</v>
      </c>
      <c r="AJ59" s="435">
        <f t="shared" si="7"/>
        <v>0</v>
      </c>
      <c r="AK59" s="435">
        <f t="shared" si="7"/>
        <v>0</v>
      </c>
      <c r="AL59" s="435">
        <f t="shared" si="7"/>
        <v>0</v>
      </c>
      <c r="AM59" s="336"/>
    </row>
    <row r="60" spans="1:39" ht="15" outlineLevel="1">
      <c r="A60" s="560"/>
      <c r="B60" s="555"/>
      <c r="C60" s="337"/>
      <c r="D60" s="341"/>
      <c r="E60" s="341"/>
      <c r="F60" s="341"/>
      <c r="G60" s="341"/>
      <c r="H60" s="341"/>
      <c r="I60" s="341"/>
      <c r="J60" s="341"/>
      <c r="K60" s="341"/>
      <c r="L60" s="341"/>
      <c r="M60" s="341"/>
      <c r="N60" s="316"/>
      <c r="O60" s="341"/>
      <c r="P60" s="341"/>
      <c r="Q60" s="341"/>
      <c r="R60" s="341"/>
      <c r="S60" s="341"/>
      <c r="T60" s="341"/>
      <c r="U60" s="341"/>
      <c r="V60" s="341"/>
      <c r="W60" s="341"/>
      <c r="X60" s="341"/>
      <c r="Y60" s="891"/>
      <c r="Z60" s="441"/>
      <c r="AA60" s="891"/>
      <c r="AB60" s="891"/>
      <c r="AC60" s="891"/>
      <c r="AD60" s="891"/>
      <c r="AE60" s="891"/>
      <c r="AF60" s="891"/>
      <c r="AG60" s="891"/>
      <c r="AH60" s="891"/>
      <c r="AI60" s="891"/>
      <c r="AJ60" s="891"/>
      <c r="AK60" s="891"/>
      <c r="AL60" s="891"/>
      <c r="AM60" s="892"/>
    </row>
    <row r="61" spans="1:39" ht="30" outlineLevel="1">
      <c r="A61" s="560">
        <v>9</v>
      </c>
      <c r="B61" s="452" t="s">
        <v>103</v>
      </c>
      <c r="C61" s="316" t="s">
        <v>25</v>
      </c>
      <c r="D61" s="320"/>
      <c r="E61" s="320"/>
      <c r="F61" s="320"/>
      <c r="G61" s="320"/>
      <c r="H61" s="320"/>
      <c r="I61" s="320"/>
      <c r="J61" s="320"/>
      <c r="K61" s="320"/>
      <c r="L61" s="320"/>
      <c r="M61" s="320"/>
      <c r="N61" s="320">
        <v>12</v>
      </c>
      <c r="O61" s="320"/>
      <c r="P61" s="320"/>
      <c r="Q61" s="320"/>
      <c r="R61" s="320"/>
      <c r="S61" s="320"/>
      <c r="T61" s="320"/>
      <c r="U61" s="320"/>
      <c r="V61" s="320"/>
      <c r="W61" s="320"/>
      <c r="X61" s="320"/>
      <c r="Y61" s="890"/>
      <c r="Z61" s="886"/>
      <c r="AA61" s="886"/>
      <c r="AB61" s="886"/>
      <c r="AC61" s="886"/>
      <c r="AD61" s="886"/>
      <c r="AE61" s="886"/>
      <c r="AF61" s="890"/>
      <c r="AG61" s="890"/>
      <c r="AH61" s="890"/>
      <c r="AI61" s="890"/>
      <c r="AJ61" s="890"/>
      <c r="AK61" s="890"/>
      <c r="AL61" s="890"/>
      <c r="AM61" s="887">
        <f>SUM(Y61:AL61)</f>
        <v>0</v>
      </c>
    </row>
    <row r="62" spans="1:39" ht="15" outlineLevel="1">
      <c r="A62" s="560"/>
      <c r="B62" s="455" t="s">
        <v>311</v>
      </c>
      <c r="C62" s="316" t="s">
        <v>164</v>
      </c>
      <c r="D62" s="320"/>
      <c r="E62" s="320"/>
      <c r="F62" s="320"/>
      <c r="G62" s="320"/>
      <c r="H62" s="320"/>
      <c r="I62" s="320"/>
      <c r="J62" s="320"/>
      <c r="K62" s="320"/>
      <c r="L62" s="320"/>
      <c r="M62" s="320"/>
      <c r="N62" s="320">
        <f>N61</f>
        <v>12</v>
      </c>
      <c r="O62" s="320"/>
      <c r="P62" s="320"/>
      <c r="Q62" s="320"/>
      <c r="R62" s="320"/>
      <c r="S62" s="320"/>
      <c r="T62" s="320"/>
      <c r="U62" s="320"/>
      <c r="V62" s="320"/>
      <c r="W62" s="320"/>
      <c r="X62" s="320"/>
      <c r="Y62" s="435">
        <f>Y61</f>
        <v>0</v>
      </c>
      <c r="Z62" s="435">
        <f t="shared" ref="Z62:AL62" si="8">Z61</f>
        <v>0</v>
      </c>
      <c r="AA62" s="435">
        <f t="shared" si="8"/>
        <v>0</v>
      </c>
      <c r="AB62" s="435">
        <f t="shared" si="8"/>
        <v>0</v>
      </c>
      <c r="AC62" s="435">
        <f t="shared" si="8"/>
        <v>0</v>
      </c>
      <c r="AD62" s="435">
        <f t="shared" si="8"/>
        <v>0</v>
      </c>
      <c r="AE62" s="435">
        <f t="shared" si="8"/>
        <v>0</v>
      </c>
      <c r="AF62" s="435">
        <f t="shared" si="8"/>
        <v>0</v>
      </c>
      <c r="AG62" s="435">
        <f t="shared" si="8"/>
        <v>0</v>
      </c>
      <c r="AH62" s="435">
        <f t="shared" si="8"/>
        <v>0</v>
      </c>
      <c r="AI62" s="435">
        <f t="shared" si="8"/>
        <v>0</v>
      </c>
      <c r="AJ62" s="435">
        <f t="shared" si="8"/>
        <v>0</v>
      </c>
      <c r="AK62" s="435">
        <f t="shared" si="8"/>
        <v>0</v>
      </c>
      <c r="AL62" s="435">
        <f t="shared" si="8"/>
        <v>0</v>
      </c>
      <c r="AM62" s="336"/>
    </row>
    <row r="63" spans="1:39" ht="15" outlineLevel="1">
      <c r="A63" s="560"/>
      <c r="B63" s="555"/>
      <c r="C63" s="337"/>
      <c r="D63" s="341"/>
      <c r="E63" s="341"/>
      <c r="F63" s="341"/>
      <c r="G63" s="341"/>
      <c r="H63" s="341"/>
      <c r="I63" s="341"/>
      <c r="J63" s="341"/>
      <c r="K63" s="341"/>
      <c r="L63" s="341"/>
      <c r="M63" s="341"/>
      <c r="N63" s="316"/>
      <c r="O63" s="341"/>
      <c r="P63" s="341"/>
      <c r="Q63" s="341"/>
      <c r="R63" s="341"/>
      <c r="S63" s="341"/>
      <c r="T63" s="341"/>
      <c r="U63" s="341"/>
      <c r="V63" s="341"/>
      <c r="W63" s="341"/>
      <c r="X63" s="341"/>
      <c r="Y63" s="891"/>
      <c r="Z63" s="891"/>
      <c r="AA63" s="891"/>
      <c r="AB63" s="891"/>
      <c r="AC63" s="891"/>
      <c r="AD63" s="891"/>
      <c r="AE63" s="891"/>
      <c r="AF63" s="891"/>
      <c r="AG63" s="891"/>
      <c r="AH63" s="891"/>
      <c r="AI63" s="891"/>
      <c r="AJ63" s="891"/>
      <c r="AK63" s="891"/>
      <c r="AL63" s="891"/>
      <c r="AM63" s="892"/>
    </row>
    <row r="64" spans="1:39" ht="30" outlineLevel="1">
      <c r="A64" s="560">
        <v>10</v>
      </c>
      <c r="B64" s="452" t="s">
        <v>104</v>
      </c>
      <c r="C64" s="316" t="s">
        <v>25</v>
      </c>
      <c r="D64" s="320"/>
      <c r="E64" s="320"/>
      <c r="F64" s="320"/>
      <c r="G64" s="320"/>
      <c r="H64" s="320"/>
      <c r="I64" s="320"/>
      <c r="J64" s="320"/>
      <c r="K64" s="320"/>
      <c r="L64" s="320"/>
      <c r="M64" s="320"/>
      <c r="N64" s="320">
        <v>3</v>
      </c>
      <c r="O64" s="320"/>
      <c r="P64" s="320"/>
      <c r="Q64" s="320"/>
      <c r="R64" s="320"/>
      <c r="S64" s="320"/>
      <c r="T64" s="320"/>
      <c r="U64" s="320"/>
      <c r="V64" s="320"/>
      <c r="W64" s="320"/>
      <c r="X64" s="320"/>
      <c r="Y64" s="890"/>
      <c r="Z64" s="886"/>
      <c r="AA64" s="886"/>
      <c r="AB64" s="886"/>
      <c r="AC64" s="886"/>
      <c r="AD64" s="886"/>
      <c r="AE64" s="886"/>
      <c r="AF64" s="890"/>
      <c r="AG64" s="890"/>
      <c r="AH64" s="890"/>
      <c r="AI64" s="890"/>
      <c r="AJ64" s="890"/>
      <c r="AK64" s="890"/>
      <c r="AL64" s="890"/>
      <c r="AM64" s="887">
        <f>SUM(Y64:AL64)</f>
        <v>0</v>
      </c>
    </row>
    <row r="65" spans="1:39" ht="15" outlineLevel="1">
      <c r="A65" s="560"/>
      <c r="B65" s="455" t="s">
        <v>311</v>
      </c>
      <c r="C65" s="316" t="s">
        <v>164</v>
      </c>
      <c r="D65" s="320"/>
      <c r="E65" s="320"/>
      <c r="F65" s="320"/>
      <c r="G65" s="320"/>
      <c r="H65" s="320"/>
      <c r="I65" s="320"/>
      <c r="J65" s="320"/>
      <c r="K65" s="320"/>
      <c r="L65" s="320"/>
      <c r="M65" s="320"/>
      <c r="N65" s="320">
        <f>N64</f>
        <v>3</v>
      </c>
      <c r="O65" s="320"/>
      <c r="P65" s="320"/>
      <c r="Q65" s="320"/>
      <c r="R65" s="320"/>
      <c r="S65" s="320"/>
      <c r="T65" s="320"/>
      <c r="U65" s="320"/>
      <c r="V65" s="320"/>
      <c r="W65" s="320"/>
      <c r="X65" s="320"/>
      <c r="Y65" s="435">
        <f>Y64</f>
        <v>0</v>
      </c>
      <c r="Z65" s="435">
        <f t="shared" ref="Z65:AL65" si="9">Z64</f>
        <v>0</v>
      </c>
      <c r="AA65" s="435">
        <f t="shared" si="9"/>
        <v>0</v>
      </c>
      <c r="AB65" s="435">
        <f t="shared" si="9"/>
        <v>0</v>
      </c>
      <c r="AC65" s="435">
        <f t="shared" si="9"/>
        <v>0</v>
      </c>
      <c r="AD65" s="435">
        <f t="shared" si="9"/>
        <v>0</v>
      </c>
      <c r="AE65" s="435">
        <f t="shared" si="9"/>
        <v>0</v>
      </c>
      <c r="AF65" s="435">
        <f t="shared" si="9"/>
        <v>0</v>
      </c>
      <c r="AG65" s="435">
        <f t="shared" si="9"/>
        <v>0</v>
      </c>
      <c r="AH65" s="435">
        <f t="shared" si="9"/>
        <v>0</v>
      </c>
      <c r="AI65" s="435">
        <f t="shared" si="9"/>
        <v>0</v>
      </c>
      <c r="AJ65" s="435">
        <f t="shared" si="9"/>
        <v>0</v>
      </c>
      <c r="AK65" s="435">
        <f t="shared" si="9"/>
        <v>0</v>
      </c>
      <c r="AL65" s="435">
        <f t="shared" si="9"/>
        <v>0</v>
      </c>
      <c r="AM65" s="336"/>
    </row>
    <row r="66" spans="1:39" ht="15" outlineLevel="1">
      <c r="A66" s="560"/>
      <c r="B66" s="555"/>
      <c r="C66" s="337"/>
      <c r="D66" s="341"/>
      <c r="E66" s="341"/>
      <c r="F66" s="341"/>
      <c r="G66" s="341"/>
      <c r="H66" s="341"/>
      <c r="I66" s="341"/>
      <c r="J66" s="341"/>
      <c r="K66" s="341"/>
      <c r="L66" s="341"/>
      <c r="M66" s="341"/>
      <c r="N66" s="316"/>
      <c r="O66" s="341"/>
      <c r="P66" s="341"/>
      <c r="Q66" s="341"/>
      <c r="R66" s="341"/>
      <c r="S66" s="341"/>
      <c r="T66" s="341"/>
      <c r="U66" s="341"/>
      <c r="V66" s="341"/>
      <c r="W66" s="341"/>
      <c r="X66" s="341"/>
      <c r="Y66" s="891"/>
      <c r="Z66" s="441"/>
      <c r="AA66" s="891"/>
      <c r="AB66" s="891"/>
      <c r="AC66" s="891"/>
      <c r="AD66" s="891"/>
      <c r="AE66" s="891"/>
      <c r="AF66" s="891"/>
      <c r="AG66" s="891"/>
      <c r="AH66" s="891"/>
      <c r="AI66" s="891"/>
      <c r="AJ66" s="891"/>
      <c r="AK66" s="891"/>
      <c r="AL66" s="891"/>
      <c r="AM66" s="892"/>
    </row>
    <row r="67" spans="1:39" ht="15.6" outlineLevel="1">
      <c r="A67" s="560"/>
      <c r="B67" s="535" t="s">
        <v>10</v>
      </c>
      <c r="C67" s="314"/>
      <c r="D67" s="314"/>
      <c r="E67" s="314"/>
      <c r="F67" s="314"/>
      <c r="G67" s="314"/>
      <c r="H67" s="314"/>
      <c r="I67" s="314"/>
      <c r="J67" s="314"/>
      <c r="K67" s="314"/>
      <c r="L67" s="314"/>
      <c r="M67" s="314"/>
      <c r="N67" s="315"/>
      <c r="O67" s="314"/>
      <c r="P67" s="314"/>
      <c r="Q67" s="314"/>
      <c r="R67" s="314"/>
      <c r="S67" s="314"/>
      <c r="T67" s="314"/>
      <c r="U67" s="314"/>
      <c r="V67" s="314"/>
      <c r="W67" s="314"/>
      <c r="X67" s="314"/>
      <c r="Y67" s="438"/>
      <c r="Z67" s="438"/>
      <c r="AA67" s="438"/>
      <c r="AB67" s="438"/>
      <c r="AC67" s="438"/>
      <c r="AD67" s="438"/>
      <c r="AE67" s="438"/>
      <c r="AF67" s="438"/>
      <c r="AG67" s="438"/>
      <c r="AH67" s="438"/>
      <c r="AI67" s="438"/>
      <c r="AJ67" s="438"/>
      <c r="AK67" s="438"/>
      <c r="AL67" s="438"/>
      <c r="AM67" s="317"/>
    </row>
    <row r="68" spans="1:39" ht="30" outlineLevel="1">
      <c r="A68" s="560">
        <v>11</v>
      </c>
      <c r="B68" s="452" t="s">
        <v>105</v>
      </c>
      <c r="C68" s="316" t="s">
        <v>25</v>
      </c>
      <c r="D68" s="320"/>
      <c r="E68" s="320"/>
      <c r="F68" s="320"/>
      <c r="G68" s="320"/>
      <c r="H68" s="320"/>
      <c r="I68" s="320"/>
      <c r="J68" s="320"/>
      <c r="K68" s="320"/>
      <c r="L68" s="320"/>
      <c r="M68" s="320"/>
      <c r="N68" s="320">
        <v>12</v>
      </c>
      <c r="O68" s="320"/>
      <c r="P68" s="320"/>
      <c r="Q68" s="320"/>
      <c r="R68" s="320"/>
      <c r="S68" s="320"/>
      <c r="T68" s="320"/>
      <c r="U68" s="320"/>
      <c r="V68" s="320"/>
      <c r="W68" s="320"/>
      <c r="X68" s="320"/>
      <c r="Y68" s="450"/>
      <c r="Z68" s="886"/>
      <c r="AA68" s="886"/>
      <c r="AB68" s="886"/>
      <c r="AC68" s="886"/>
      <c r="AD68" s="886"/>
      <c r="AE68" s="886"/>
      <c r="AF68" s="890"/>
      <c r="AG68" s="890"/>
      <c r="AH68" s="890"/>
      <c r="AI68" s="890"/>
      <c r="AJ68" s="890"/>
      <c r="AK68" s="890"/>
      <c r="AL68" s="890"/>
      <c r="AM68" s="887">
        <f>SUM(Y68:AL68)</f>
        <v>0</v>
      </c>
    </row>
    <row r="69" spans="1:39" ht="15" outlineLevel="1">
      <c r="A69" s="560"/>
      <c r="B69" s="455" t="s">
        <v>311</v>
      </c>
      <c r="C69" s="316" t="s">
        <v>164</v>
      </c>
      <c r="D69" s="320"/>
      <c r="E69" s="320"/>
      <c r="F69" s="320"/>
      <c r="G69" s="320"/>
      <c r="H69" s="320"/>
      <c r="I69" s="320"/>
      <c r="J69" s="320"/>
      <c r="K69" s="320"/>
      <c r="L69" s="320"/>
      <c r="M69" s="320"/>
      <c r="N69" s="320">
        <f>N68</f>
        <v>12</v>
      </c>
      <c r="O69" s="320"/>
      <c r="P69" s="320"/>
      <c r="Q69" s="320"/>
      <c r="R69" s="320"/>
      <c r="S69" s="320"/>
      <c r="T69" s="320"/>
      <c r="U69" s="320"/>
      <c r="V69" s="320"/>
      <c r="W69" s="320"/>
      <c r="X69" s="320"/>
      <c r="Y69" s="435">
        <f>Y68</f>
        <v>0</v>
      </c>
      <c r="Z69" s="435">
        <f t="shared" ref="Z69:AL69" si="10">Z68</f>
        <v>0</v>
      </c>
      <c r="AA69" s="435">
        <f t="shared" si="10"/>
        <v>0</v>
      </c>
      <c r="AB69" s="435">
        <f t="shared" si="10"/>
        <v>0</v>
      </c>
      <c r="AC69" s="435">
        <f t="shared" si="10"/>
        <v>0</v>
      </c>
      <c r="AD69" s="435">
        <f t="shared" si="10"/>
        <v>0</v>
      </c>
      <c r="AE69" s="435">
        <f t="shared" si="10"/>
        <v>0</v>
      </c>
      <c r="AF69" s="435">
        <f t="shared" si="10"/>
        <v>0</v>
      </c>
      <c r="AG69" s="435">
        <f t="shared" si="10"/>
        <v>0</v>
      </c>
      <c r="AH69" s="435">
        <f t="shared" si="10"/>
        <v>0</v>
      </c>
      <c r="AI69" s="435">
        <f t="shared" si="10"/>
        <v>0</v>
      </c>
      <c r="AJ69" s="435">
        <f t="shared" si="10"/>
        <v>0</v>
      </c>
      <c r="AK69" s="435">
        <f t="shared" si="10"/>
        <v>0</v>
      </c>
      <c r="AL69" s="435">
        <f t="shared" si="10"/>
        <v>0</v>
      </c>
      <c r="AM69" s="322"/>
    </row>
    <row r="70" spans="1:39" ht="15" outlineLevel="1">
      <c r="A70" s="560"/>
      <c r="B70" s="556"/>
      <c r="C70" s="330"/>
      <c r="D70" s="316"/>
      <c r="E70" s="316"/>
      <c r="F70" s="316"/>
      <c r="G70" s="316"/>
      <c r="H70" s="316"/>
      <c r="I70" s="316"/>
      <c r="J70" s="316"/>
      <c r="K70" s="316"/>
      <c r="L70" s="316"/>
      <c r="M70" s="316"/>
      <c r="N70" s="316"/>
      <c r="O70" s="316"/>
      <c r="P70" s="316"/>
      <c r="Q70" s="316"/>
      <c r="R70" s="316"/>
      <c r="S70" s="316"/>
      <c r="T70" s="316"/>
      <c r="U70" s="316"/>
      <c r="V70" s="316"/>
      <c r="W70" s="316"/>
      <c r="X70" s="316"/>
      <c r="Y70" s="888"/>
      <c r="Z70" s="445"/>
      <c r="AA70" s="445"/>
      <c r="AB70" s="445"/>
      <c r="AC70" s="445"/>
      <c r="AD70" s="445"/>
      <c r="AE70" s="445"/>
      <c r="AF70" s="445"/>
      <c r="AG70" s="445"/>
      <c r="AH70" s="445"/>
      <c r="AI70" s="445"/>
      <c r="AJ70" s="445"/>
      <c r="AK70" s="445"/>
      <c r="AL70" s="445"/>
      <c r="AM70" s="889"/>
    </row>
    <row r="71" spans="1:39" ht="30" outlineLevel="1">
      <c r="A71" s="560">
        <v>12</v>
      </c>
      <c r="B71" s="452" t="s">
        <v>106</v>
      </c>
      <c r="C71" s="316" t="s">
        <v>25</v>
      </c>
      <c r="D71" s="320"/>
      <c r="E71" s="320"/>
      <c r="F71" s="320"/>
      <c r="G71" s="320"/>
      <c r="H71" s="320"/>
      <c r="I71" s="320"/>
      <c r="J71" s="320"/>
      <c r="K71" s="320"/>
      <c r="L71" s="320"/>
      <c r="M71" s="320"/>
      <c r="N71" s="320">
        <v>12</v>
      </c>
      <c r="O71" s="320"/>
      <c r="P71" s="320"/>
      <c r="Q71" s="320"/>
      <c r="R71" s="320"/>
      <c r="S71" s="320"/>
      <c r="T71" s="320"/>
      <c r="U71" s="320"/>
      <c r="V71" s="320"/>
      <c r="W71" s="320"/>
      <c r="X71" s="320"/>
      <c r="Y71" s="886"/>
      <c r="Z71" s="886"/>
      <c r="AA71" s="886"/>
      <c r="AB71" s="886"/>
      <c r="AC71" s="886"/>
      <c r="AD71" s="886"/>
      <c r="AE71" s="886"/>
      <c r="AF71" s="890"/>
      <c r="AG71" s="890"/>
      <c r="AH71" s="890"/>
      <c r="AI71" s="890"/>
      <c r="AJ71" s="890"/>
      <c r="AK71" s="890"/>
      <c r="AL71" s="890"/>
      <c r="AM71" s="887">
        <f>SUM(Y71:AL71)</f>
        <v>0</v>
      </c>
    </row>
    <row r="72" spans="1:39" ht="15" outlineLevel="1">
      <c r="A72" s="560"/>
      <c r="B72" s="455" t="s">
        <v>311</v>
      </c>
      <c r="C72" s="316" t="s">
        <v>164</v>
      </c>
      <c r="D72" s="320"/>
      <c r="E72" s="320"/>
      <c r="F72" s="320"/>
      <c r="G72" s="320"/>
      <c r="H72" s="320"/>
      <c r="I72" s="320"/>
      <c r="J72" s="320"/>
      <c r="K72" s="320"/>
      <c r="L72" s="320"/>
      <c r="M72" s="320"/>
      <c r="N72" s="320">
        <f>N71</f>
        <v>12</v>
      </c>
      <c r="O72" s="320"/>
      <c r="P72" s="320"/>
      <c r="Q72" s="320"/>
      <c r="R72" s="320"/>
      <c r="S72" s="320"/>
      <c r="T72" s="320"/>
      <c r="U72" s="320"/>
      <c r="V72" s="320"/>
      <c r="W72" s="320"/>
      <c r="X72" s="320"/>
      <c r="Y72" s="435">
        <f>Y71</f>
        <v>0</v>
      </c>
      <c r="Z72" s="435">
        <f t="shared" ref="Z72:AL72" si="11">Z71</f>
        <v>0</v>
      </c>
      <c r="AA72" s="435">
        <f t="shared" si="11"/>
        <v>0</v>
      </c>
      <c r="AB72" s="435">
        <f t="shared" si="11"/>
        <v>0</v>
      </c>
      <c r="AC72" s="435">
        <f t="shared" si="11"/>
        <v>0</v>
      </c>
      <c r="AD72" s="435">
        <f t="shared" si="11"/>
        <v>0</v>
      </c>
      <c r="AE72" s="435">
        <f t="shared" si="11"/>
        <v>0</v>
      </c>
      <c r="AF72" s="435">
        <f t="shared" si="11"/>
        <v>0</v>
      </c>
      <c r="AG72" s="435">
        <f t="shared" si="11"/>
        <v>0</v>
      </c>
      <c r="AH72" s="435">
        <f t="shared" si="11"/>
        <v>0</v>
      </c>
      <c r="AI72" s="435">
        <f t="shared" si="11"/>
        <v>0</v>
      </c>
      <c r="AJ72" s="435">
        <f t="shared" si="11"/>
        <v>0</v>
      </c>
      <c r="AK72" s="435">
        <f t="shared" si="11"/>
        <v>0</v>
      </c>
      <c r="AL72" s="435">
        <f t="shared" si="11"/>
        <v>0</v>
      </c>
      <c r="AM72" s="322"/>
    </row>
    <row r="73" spans="1:39" ht="15" outlineLevel="1">
      <c r="A73" s="560"/>
      <c r="B73" s="556"/>
      <c r="C73" s="330"/>
      <c r="D73" s="316"/>
      <c r="E73" s="316"/>
      <c r="F73" s="316"/>
      <c r="G73" s="316"/>
      <c r="H73" s="316"/>
      <c r="I73" s="316"/>
      <c r="J73" s="316"/>
      <c r="K73" s="316"/>
      <c r="L73" s="316"/>
      <c r="M73" s="316"/>
      <c r="N73" s="316"/>
      <c r="O73" s="316"/>
      <c r="P73" s="316"/>
      <c r="Q73" s="316"/>
      <c r="R73" s="316"/>
      <c r="S73" s="316"/>
      <c r="T73" s="316"/>
      <c r="U73" s="316"/>
      <c r="V73" s="316"/>
      <c r="W73" s="316"/>
      <c r="X73" s="316"/>
      <c r="Y73" s="446"/>
      <c r="Z73" s="446"/>
      <c r="AA73" s="888"/>
      <c r="AB73" s="888"/>
      <c r="AC73" s="888"/>
      <c r="AD73" s="888"/>
      <c r="AE73" s="888"/>
      <c r="AF73" s="888"/>
      <c r="AG73" s="888"/>
      <c r="AH73" s="888"/>
      <c r="AI73" s="888"/>
      <c r="AJ73" s="888"/>
      <c r="AK73" s="888"/>
      <c r="AL73" s="888"/>
      <c r="AM73" s="889"/>
    </row>
    <row r="74" spans="1:39" ht="30" outlineLevel="1">
      <c r="A74" s="560">
        <v>13</v>
      </c>
      <c r="B74" s="452" t="s">
        <v>107</v>
      </c>
      <c r="C74" s="316" t="s">
        <v>25</v>
      </c>
      <c r="D74" s="320"/>
      <c r="E74" s="320"/>
      <c r="F74" s="320"/>
      <c r="G74" s="320"/>
      <c r="H74" s="320"/>
      <c r="I74" s="320"/>
      <c r="J74" s="320"/>
      <c r="K74" s="320"/>
      <c r="L74" s="320"/>
      <c r="M74" s="320"/>
      <c r="N74" s="320">
        <v>12</v>
      </c>
      <c r="O74" s="320"/>
      <c r="P74" s="320"/>
      <c r="Q74" s="320"/>
      <c r="R74" s="320"/>
      <c r="S74" s="320"/>
      <c r="T74" s="320"/>
      <c r="U74" s="320"/>
      <c r="V74" s="320"/>
      <c r="W74" s="320"/>
      <c r="X74" s="320"/>
      <c r="Y74" s="886"/>
      <c r="Z74" s="886"/>
      <c r="AA74" s="886"/>
      <c r="AB74" s="886"/>
      <c r="AC74" s="886"/>
      <c r="AD74" s="886"/>
      <c r="AE74" s="886"/>
      <c r="AF74" s="890"/>
      <c r="AG74" s="890"/>
      <c r="AH74" s="890"/>
      <c r="AI74" s="890"/>
      <c r="AJ74" s="890"/>
      <c r="AK74" s="890"/>
      <c r="AL74" s="890"/>
      <c r="AM74" s="887">
        <f>SUM(Y74:AL74)</f>
        <v>0</v>
      </c>
    </row>
    <row r="75" spans="1:39" ht="15" outlineLevel="1">
      <c r="A75" s="560"/>
      <c r="B75" s="455" t="s">
        <v>311</v>
      </c>
      <c r="C75" s="316" t="s">
        <v>164</v>
      </c>
      <c r="D75" s="320"/>
      <c r="E75" s="320"/>
      <c r="F75" s="320"/>
      <c r="G75" s="320"/>
      <c r="H75" s="320"/>
      <c r="I75" s="320"/>
      <c r="J75" s="320"/>
      <c r="K75" s="320"/>
      <c r="L75" s="320"/>
      <c r="M75" s="320"/>
      <c r="N75" s="320">
        <f>N74</f>
        <v>12</v>
      </c>
      <c r="O75" s="320"/>
      <c r="P75" s="320"/>
      <c r="Q75" s="320"/>
      <c r="R75" s="320"/>
      <c r="S75" s="320"/>
      <c r="T75" s="320"/>
      <c r="U75" s="320"/>
      <c r="V75" s="320"/>
      <c r="W75" s="320"/>
      <c r="X75" s="320"/>
      <c r="Y75" s="435">
        <f>Y74</f>
        <v>0</v>
      </c>
      <c r="Z75" s="435">
        <f t="shared" ref="Z75:AL75" si="12">Z74</f>
        <v>0</v>
      </c>
      <c r="AA75" s="435">
        <f t="shared" si="12"/>
        <v>0</v>
      </c>
      <c r="AB75" s="435">
        <f t="shared" si="12"/>
        <v>0</v>
      </c>
      <c r="AC75" s="435">
        <f t="shared" si="12"/>
        <v>0</v>
      </c>
      <c r="AD75" s="435">
        <f t="shared" si="12"/>
        <v>0</v>
      </c>
      <c r="AE75" s="435">
        <f t="shared" si="12"/>
        <v>0</v>
      </c>
      <c r="AF75" s="435">
        <f t="shared" si="12"/>
        <v>0</v>
      </c>
      <c r="AG75" s="435">
        <f t="shared" si="12"/>
        <v>0</v>
      </c>
      <c r="AH75" s="435">
        <f t="shared" si="12"/>
        <v>0</v>
      </c>
      <c r="AI75" s="435">
        <f t="shared" si="12"/>
        <v>0</v>
      </c>
      <c r="AJ75" s="435">
        <f t="shared" si="12"/>
        <v>0</v>
      </c>
      <c r="AK75" s="435">
        <f t="shared" si="12"/>
        <v>0</v>
      </c>
      <c r="AL75" s="435">
        <f t="shared" si="12"/>
        <v>0</v>
      </c>
      <c r="AM75" s="889"/>
    </row>
    <row r="76" spans="1:39" ht="15" outlineLevel="1">
      <c r="A76" s="560"/>
      <c r="B76" s="556"/>
      <c r="C76" s="330"/>
      <c r="D76" s="316"/>
      <c r="E76" s="316"/>
      <c r="F76" s="316"/>
      <c r="G76" s="316"/>
      <c r="H76" s="316"/>
      <c r="I76" s="316"/>
      <c r="J76" s="316"/>
      <c r="K76" s="316"/>
      <c r="L76" s="316"/>
      <c r="M76" s="316"/>
      <c r="N76" s="316"/>
      <c r="O76" s="316"/>
      <c r="P76" s="316"/>
      <c r="Q76" s="316"/>
      <c r="R76" s="316"/>
      <c r="S76" s="316"/>
      <c r="T76" s="316"/>
      <c r="U76" s="316"/>
      <c r="V76" s="316"/>
      <c r="W76" s="316"/>
      <c r="X76" s="316"/>
      <c r="Y76" s="888"/>
      <c r="Z76" s="888"/>
      <c r="AA76" s="888"/>
      <c r="AB76" s="888"/>
      <c r="AC76" s="888"/>
      <c r="AD76" s="888"/>
      <c r="AE76" s="888"/>
      <c r="AF76" s="888"/>
      <c r="AG76" s="888"/>
      <c r="AH76" s="888"/>
      <c r="AI76" s="888"/>
      <c r="AJ76" s="888"/>
      <c r="AK76" s="888"/>
      <c r="AL76" s="888"/>
      <c r="AM76" s="889"/>
    </row>
    <row r="77" spans="1:39" ht="15.6" outlineLevel="1">
      <c r="A77" s="560"/>
      <c r="B77" s="535" t="s">
        <v>108</v>
      </c>
      <c r="C77" s="314"/>
      <c r="D77" s="315"/>
      <c r="E77" s="315"/>
      <c r="F77" s="315"/>
      <c r="G77" s="315"/>
      <c r="H77" s="315"/>
      <c r="I77" s="315"/>
      <c r="J77" s="315"/>
      <c r="K77" s="315"/>
      <c r="L77" s="315"/>
      <c r="M77" s="315"/>
      <c r="N77" s="315"/>
      <c r="O77" s="315"/>
      <c r="P77" s="314"/>
      <c r="Q77" s="314"/>
      <c r="R77" s="314"/>
      <c r="S77" s="314"/>
      <c r="T77" s="314"/>
      <c r="U77" s="314"/>
      <c r="V77" s="314"/>
      <c r="W77" s="314"/>
      <c r="X77" s="314"/>
      <c r="Y77" s="438"/>
      <c r="Z77" s="438"/>
      <c r="AA77" s="438"/>
      <c r="AB77" s="438"/>
      <c r="AC77" s="438"/>
      <c r="AD77" s="438"/>
      <c r="AE77" s="438"/>
      <c r="AF77" s="438"/>
      <c r="AG77" s="438"/>
      <c r="AH77" s="438"/>
      <c r="AI77" s="438"/>
      <c r="AJ77" s="438"/>
      <c r="AK77" s="438"/>
      <c r="AL77" s="438"/>
      <c r="AM77" s="317"/>
    </row>
    <row r="78" spans="1:39" ht="15" outlineLevel="1">
      <c r="A78" s="560">
        <v>14</v>
      </c>
      <c r="B78" s="556" t="s">
        <v>109</v>
      </c>
      <c r="C78" s="316" t="s">
        <v>25</v>
      </c>
      <c r="D78" s="320"/>
      <c r="E78" s="320"/>
      <c r="F78" s="320"/>
      <c r="G78" s="320"/>
      <c r="H78" s="320"/>
      <c r="I78" s="320"/>
      <c r="J78" s="320"/>
      <c r="K78" s="320"/>
      <c r="L78" s="320"/>
      <c r="M78" s="320"/>
      <c r="N78" s="320">
        <v>12</v>
      </c>
      <c r="O78" s="320"/>
      <c r="P78" s="320"/>
      <c r="Q78" s="320"/>
      <c r="R78" s="320"/>
      <c r="S78" s="320"/>
      <c r="T78" s="320"/>
      <c r="U78" s="320"/>
      <c r="V78" s="320"/>
      <c r="W78" s="320"/>
      <c r="X78" s="320"/>
      <c r="Y78" s="886"/>
      <c r="Z78" s="886"/>
      <c r="AA78" s="886"/>
      <c r="AB78" s="886"/>
      <c r="AC78" s="886"/>
      <c r="AD78" s="886"/>
      <c r="AE78" s="886"/>
      <c r="AF78" s="886"/>
      <c r="AG78" s="886"/>
      <c r="AH78" s="886"/>
      <c r="AI78" s="886"/>
      <c r="AJ78" s="886"/>
      <c r="AK78" s="886"/>
      <c r="AL78" s="886"/>
      <c r="AM78" s="887">
        <f>SUM(Y78:AL78)</f>
        <v>0</v>
      </c>
    </row>
    <row r="79" spans="1:39" ht="15" outlineLevel="1">
      <c r="A79" s="560"/>
      <c r="B79" s="455" t="s">
        <v>311</v>
      </c>
      <c r="C79" s="316" t="s">
        <v>164</v>
      </c>
      <c r="D79" s="320"/>
      <c r="E79" s="320"/>
      <c r="F79" s="320"/>
      <c r="G79" s="320"/>
      <c r="H79" s="320"/>
      <c r="I79" s="320"/>
      <c r="J79" s="320"/>
      <c r="K79" s="320"/>
      <c r="L79" s="320"/>
      <c r="M79" s="320"/>
      <c r="N79" s="320">
        <f>N78</f>
        <v>12</v>
      </c>
      <c r="O79" s="320"/>
      <c r="P79" s="320"/>
      <c r="Q79" s="320"/>
      <c r="R79" s="320"/>
      <c r="S79" s="320"/>
      <c r="T79" s="320"/>
      <c r="U79" s="320"/>
      <c r="V79" s="320"/>
      <c r="W79" s="320"/>
      <c r="X79" s="320"/>
      <c r="Y79" s="435">
        <f>Y78</f>
        <v>0</v>
      </c>
      <c r="Z79" s="435">
        <f t="shared" ref="Z79:AL79" si="13">Z78</f>
        <v>0</v>
      </c>
      <c r="AA79" s="435">
        <f t="shared" si="13"/>
        <v>0</v>
      </c>
      <c r="AB79" s="435">
        <f t="shared" si="13"/>
        <v>0</v>
      </c>
      <c r="AC79" s="435">
        <f t="shared" si="13"/>
        <v>0</v>
      </c>
      <c r="AD79" s="435">
        <f t="shared" si="13"/>
        <v>0</v>
      </c>
      <c r="AE79" s="435">
        <f t="shared" si="13"/>
        <v>0</v>
      </c>
      <c r="AF79" s="435">
        <f t="shared" si="13"/>
        <v>0</v>
      </c>
      <c r="AG79" s="435">
        <f t="shared" si="13"/>
        <v>0</v>
      </c>
      <c r="AH79" s="435">
        <f t="shared" si="13"/>
        <v>0</v>
      </c>
      <c r="AI79" s="435">
        <f t="shared" si="13"/>
        <v>0</v>
      </c>
      <c r="AJ79" s="435">
        <f t="shared" si="13"/>
        <v>0</v>
      </c>
      <c r="AK79" s="435">
        <f t="shared" si="13"/>
        <v>0</v>
      </c>
      <c r="AL79" s="435">
        <f t="shared" si="13"/>
        <v>0</v>
      </c>
      <c r="AM79" s="322"/>
    </row>
    <row r="80" spans="1:39" ht="15" outlineLevel="1">
      <c r="A80" s="560"/>
      <c r="B80" s="556"/>
      <c r="C80" s="330"/>
      <c r="D80" s="316"/>
      <c r="E80" s="316"/>
      <c r="F80" s="316"/>
      <c r="G80" s="316"/>
      <c r="H80" s="316"/>
      <c r="I80" s="316"/>
      <c r="J80" s="316"/>
      <c r="K80" s="316"/>
      <c r="L80" s="316"/>
      <c r="M80" s="316"/>
      <c r="N80" s="490"/>
      <c r="O80" s="316"/>
      <c r="P80" s="316"/>
      <c r="Q80" s="316"/>
      <c r="R80" s="316"/>
      <c r="S80" s="316"/>
      <c r="T80" s="316"/>
      <c r="U80" s="316"/>
      <c r="V80" s="316"/>
      <c r="W80" s="316"/>
      <c r="X80" s="316"/>
      <c r="Y80" s="888"/>
      <c r="Z80" s="888"/>
      <c r="AA80" s="888"/>
      <c r="AB80" s="888"/>
      <c r="AC80" s="888"/>
      <c r="AD80" s="888"/>
      <c r="AE80" s="888"/>
      <c r="AF80" s="888"/>
      <c r="AG80" s="888"/>
      <c r="AH80" s="888"/>
      <c r="AI80" s="888"/>
      <c r="AJ80" s="888"/>
      <c r="AK80" s="888"/>
      <c r="AL80" s="888"/>
      <c r="AM80" s="889"/>
    </row>
    <row r="81" spans="1:39" s="334" customFormat="1" ht="15.6" outlineLevel="1">
      <c r="A81" s="560"/>
      <c r="B81" s="535" t="s">
        <v>502</v>
      </c>
      <c r="C81" s="316"/>
      <c r="D81" s="316"/>
      <c r="E81" s="316"/>
      <c r="F81" s="316"/>
      <c r="G81" s="316"/>
      <c r="H81" s="316"/>
      <c r="I81" s="316"/>
      <c r="J81" s="316"/>
      <c r="K81" s="316"/>
      <c r="L81" s="316"/>
      <c r="M81" s="316"/>
      <c r="N81" s="316"/>
      <c r="O81" s="316"/>
      <c r="P81" s="316"/>
      <c r="Q81" s="316"/>
      <c r="R81" s="316"/>
      <c r="S81" s="316"/>
      <c r="T81" s="316"/>
      <c r="U81" s="316"/>
      <c r="V81" s="316"/>
      <c r="W81" s="316"/>
      <c r="X81" s="316"/>
      <c r="Y81" s="888"/>
      <c r="Z81" s="888"/>
      <c r="AA81" s="888"/>
      <c r="AB81" s="888"/>
      <c r="AC81" s="888"/>
      <c r="AD81" s="888"/>
      <c r="AE81" s="891"/>
      <c r="AF81" s="891"/>
      <c r="AG81" s="891"/>
      <c r="AH81" s="891"/>
      <c r="AI81" s="891"/>
      <c r="AJ81" s="891"/>
      <c r="AK81" s="891"/>
      <c r="AL81" s="891"/>
      <c r="AM81" s="893"/>
    </row>
    <row r="82" spans="1:39" ht="15" outlineLevel="1">
      <c r="A82" s="560">
        <v>15</v>
      </c>
      <c r="B82" s="455" t="s">
        <v>507</v>
      </c>
      <c r="C82" s="316" t="s">
        <v>25</v>
      </c>
      <c r="D82" s="320"/>
      <c r="E82" s="320"/>
      <c r="F82" s="320"/>
      <c r="G82" s="320"/>
      <c r="H82" s="320"/>
      <c r="I82" s="320"/>
      <c r="J82" s="320"/>
      <c r="K82" s="320"/>
      <c r="L82" s="320"/>
      <c r="M82" s="320"/>
      <c r="N82" s="320">
        <v>0</v>
      </c>
      <c r="O82" s="320"/>
      <c r="P82" s="320"/>
      <c r="Q82" s="320"/>
      <c r="R82" s="320"/>
      <c r="S82" s="320"/>
      <c r="T82" s="320"/>
      <c r="U82" s="320"/>
      <c r="V82" s="320"/>
      <c r="W82" s="320"/>
      <c r="X82" s="320"/>
      <c r="Y82" s="886"/>
      <c r="Z82" s="886"/>
      <c r="AA82" s="886"/>
      <c r="AB82" s="886"/>
      <c r="AC82" s="886"/>
      <c r="AD82" s="886"/>
      <c r="AE82" s="886"/>
      <c r="AF82" s="886"/>
      <c r="AG82" s="886"/>
      <c r="AH82" s="886"/>
      <c r="AI82" s="886"/>
      <c r="AJ82" s="886"/>
      <c r="AK82" s="886"/>
      <c r="AL82" s="886"/>
      <c r="AM82" s="887">
        <f>SUM(Y82:AL82)</f>
        <v>0</v>
      </c>
    </row>
    <row r="83" spans="1:39" ht="15" outlineLevel="1">
      <c r="A83" s="560"/>
      <c r="B83" s="455" t="s">
        <v>311</v>
      </c>
      <c r="C83" s="316" t="s">
        <v>164</v>
      </c>
      <c r="D83" s="320"/>
      <c r="E83" s="320"/>
      <c r="F83" s="320"/>
      <c r="G83" s="320"/>
      <c r="H83" s="320"/>
      <c r="I83" s="320"/>
      <c r="J83" s="320"/>
      <c r="K83" s="320"/>
      <c r="L83" s="320"/>
      <c r="M83" s="320"/>
      <c r="N83" s="320">
        <f>N82</f>
        <v>0</v>
      </c>
      <c r="O83" s="320"/>
      <c r="P83" s="320"/>
      <c r="Q83" s="320"/>
      <c r="R83" s="320"/>
      <c r="S83" s="320"/>
      <c r="T83" s="320"/>
      <c r="U83" s="320"/>
      <c r="V83" s="320"/>
      <c r="W83" s="320"/>
      <c r="X83" s="320"/>
      <c r="Y83" s="435">
        <f>Y82</f>
        <v>0</v>
      </c>
      <c r="Z83" s="435">
        <f t="shared" ref="Z83:AL83" si="14">Z82</f>
        <v>0</v>
      </c>
      <c r="AA83" s="435">
        <f t="shared" si="14"/>
        <v>0</v>
      </c>
      <c r="AB83" s="435">
        <f t="shared" si="14"/>
        <v>0</v>
      </c>
      <c r="AC83" s="435">
        <f t="shared" si="14"/>
        <v>0</v>
      </c>
      <c r="AD83" s="435">
        <f t="shared" si="14"/>
        <v>0</v>
      </c>
      <c r="AE83" s="435">
        <f t="shared" si="14"/>
        <v>0</v>
      </c>
      <c r="AF83" s="435">
        <f t="shared" si="14"/>
        <v>0</v>
      </c>
      <c r="AG83" s="435">
        <f t="shared" si="14"/>
        <v>0</v>
      </c>
      <c r="AH83" s="435">
        <f t="shared" si="14"/>
        <v>0</v>
      </c>
      <c r="AI83" s="435">
        <f t="shared" si="14"/>
        <v>0</v>
      </c>
      <c r="AJ83" s="435">
        <f t="shared" si="14"/>
        <v>0</v>
      </c>
      <c r="AK83" s="435">
        <f t="shared" si="14"/>
        <v>0</v>
      </c>
      <c r="AL83" s="435">
        <f t="shared" si="14"/>
        <v>0</v>
      </c>
      <c r="AM83" s="322"/>
    </row>
    <row r="84" spans="1:39" ht="15" outlineLevel="1">
      <c r="A84" s="560"/>
      <c r="B84" s="556"/>
      <c r="C84" s="330"/>
      <c r="D84" s="316"/>
      <c r="E84" s="316"/>
      <c r="F84" s="316"/>
      <c r="G84" s="316"/>
      <c r="H84" s="316"/>
      <c r="I84" s="316"/>
      <c r="J84" s="316"/>
      <c r="K84" s="316"/>
      <c r="L84" s="316"/>
      <c r="M84" s="316"/>
      <c r="N84" s="316"/>
      <c r="O84" s="316"/>
      <c r="P84" s="316"/>
      <c r="Q84" s="316"/>
      <c r="R84" s="316"/>
      <c r="S84" s="316"/>
      <c r="T84" s="316"/>
      <c r="U84" s="316"/>
      <c r="V84" s="316"/>
      <c r="W84" s="316"/>
      <c r="X84" s="316"/>
      <c r="Y84" s="888"/>
      <c r="Z84" s="888"/>
      <c r="AA84" s="888"/>
      <c r="AB84" s="888"/>
      <c r="AC84" s="888"/>
      <c r="AD84" s="888"/>
      <c r="AE84" s="888"/>
      <c r="AF84" s="888"/>
      <c r="AG84" s="888"/>
      <c r="AH84" s="888"/>
      <c r="AI84" s="888"/>
      <c r="AJ84" s="888"/>
      <c r="AK84" s="888"/>
      <c r="AL84" s="888"/>
      <c r="AM84" s="889"/>
    </row>
    <row r="85" spans="1:39" s="308" customFormat="1" ht="15" outlineLevel="1">
      <c r="A85" s="560">
        <v>16</v>
      </c>
      <c r="B85" s="557" t="s">
        <v>503</v>
      </c>
      <c r="C85" s="316" t="s">
        <v>25</v>
      </c>
      <c r="D85" s="320"/>
      <c r="E85" s="320"/>
      <c r="F85" s="320"/>
      <c r="G85" s="320"/>
      <c r="H85" s="320"/>
      <c r="I85" s="320"/>
      <c r="J85" s="320"/>
      <c r="K85" s="320"/>
      <c r="L85" s="320"/>
      <c r="M85" s="320"/>
      <c r="N85" s="320">
        <v>0</v>
      </c>
      <c r="O85" s="320"/>
      <c r="P85" s="320"/>
      <c r="Q85" s="320"/>
      <c r="R85" s="320"/>
      <c r="S85" s="320"/>
      <c r="T85" s="320"/>
      <c r="U85" s="320"/>
      <c r="V85" s="320"/>
      <c r="W85" s="320"/>
      <c r="X85" s="320"/>
      <c r="Y85" s="886"/>
      <c r="Z85" s="886"/>
      <c r="AA85" s="886"/>
      <c r="AB85" s="886"/>
      <c r="AC85" s="886"/>
      <c r="AD85" s="886"/>
      <c r="AE85" s="886"/>
      <c r="AF85" s="886"/>
      <c r="AG85" s="886"/>
      <c r="AH85" s="886"/>
      <c r="AI85" s="886"/>
      <c r="AJ85" s="886"/>
      <c r="AK85" s="886"/>
      <c r="AL85" s="886"/>
      <c r="AM85" s="887">
        <f>SUM(Y85:AL85)</f>
        <v>0</v>
      </c>
    </row>
    <row r="86" spans="1:39" s="308" customFormat="1" ht="15" outlineLevel="1">
      <c r="A86" s="560"/>
      <c r="B86" s="557" t="s">
        <v>311</v>
      </c>
      <c r="C86" s="316" t="s">
        <v>164</v>
      </c>
      <c r="D86" s="320"/>
      <c r="E86" s="320"/>
      <c r="F86" s="320"/>
      <c r="G86" s="320"/>
      <c r="H86" s="320"/>
      <c r="I86" s="320"/>
      <c r="J86" s="320"/>
      <c r="K86" s="320"/>
      <c r="L86" s="320"/>
      <c r="M86" s="320"/>
      <c r="N86" s="320">
        <f>N85</f>
        <v>0</v>
      </c>
      <c r="O86" s="320"/>
      <c r="P86" s="320"/>
      <c r="Q86" s="320"/>
      <c r="R86" s="320"/>
      <c r="S86" s="320"/>
      <c r="T86" s="320"/>
      <c r="U86" s="320"/>
      <c r="V86" s="320"/>
      <c r="W86" s="320"/>
      <c r="X86" s="320"/>
      <c r="Y86" s="435">
        <f>Y85</f>
        <v>0</v>
      </c>
      <c r="Z86" s="435">
        <f t="shared" ref="Z86:AL86" si="15">Z85</f>
        <v>0</v>
      </c>
      <c r="AA86" s="435">
        <f t="shared" si="15"/>
        <v>0</v>
      </c>
      <c r="AB86" s="435">
        <f t="shared" si="15"/>
        <v>0</v>
      </c>
      <c r="AC86" s="435">
        <f t="shared" si="15"/>
        <v>0</v>
      </c>
      <c r="AD86" s="435">
        <f t="shared" si="15"/>
        <v>0</v>
      </c>
      <c r="AE86" s="435">
        <f t="shared" si="15"/>
        <v>0</v>
      </c>
      <c r="AF86" s="435">
        <f t="shared" si="15"/>
        <v>0</v>
      </c>
      <c r="AG86" s="435">
        <f t="shared" si="15"/>
        <v>0</v>
      </c>
      <c r="AH86" s="435">
        <f t="shared" si="15"/>
        <v>0</v>
      </c>
      <c r="AI86" s="435">
        <f t="shared" si="15"/>
        <v>0</v>
      </c>
      <c r="AJ86" s="435">
        <f t="shared" si="15"/>
        <v>0</v>
      </c>
      <c r="AK86" s="435">
        <f t="shared" si="15"/>
        <v>0</v>
      </c>
      <c r="AL86" s="435">
        <f t="shared" si="15"/>
        <v>0</v>
      </c>
      <c r="AM86" s="322"/>
    </row>
    <row r="87" spans="1:39" s="308" customFormat="1" ht="15" outlineLevel="1">
      <c r="A87" s="560"/>
      <c r="B87" s="557"/>
      <c r="C87" s="316"/>
      <c r="D87" s="316"/>
      <c r="E87" s="316"/>
      <c r="F87" s="316"/>
      <c r="G87" s="316"/>
      <c r="H87" s="316"/>
      <c r="I87" s="316"/>
      <c r="J87" s="316"/>
      <c r="K87" s="316"/>
      <c r="L87" s="316"/>
      <c r="M87" s="316"/>
      <c r="N87" s="316"/>
      <c r="O87" s="316"/>
      <c r="P87" s="316"/>
      <c r="Q87" s="316"/>
      <c r="R87" s="316"/>
      <c r="S87" s="316"/>
      <c r="T87" s="316"/>
      <c r="U87" s="316"/>
      <c r="V87" s="316"/>
      <c r="W87" s="316"/>
      <c r="X87" s="316"/>
      <c r="Y87" s="888"/>
      <c r="Z87" s="888"/>
      <c r="AA87" s="888"/>
      <c r="AB87" s="888"/>
      <c r="AC87" s="888"/>
      <c r="AD87" s="888"/>
      <c r="AE87" s="891"/>
      <c r="AF87" s="891"/>
      <c r="AG87" s="891"/>
      <c r="AH87" s="891"/>
      <c r="AI87" s="891"/>
      <c r="AJ87" s="891"/>
      <c r="AK87" s="891"/>
      <c r="AL87" s="891"/>
      <c r="AM87" s="892"/>
    </row>
    <row r="88" spans="1:39" ht="15.6" outlineLevel="1">
      <c r="A88" s="560"/>
      <c r="B88" s="558" t="s">
        <v>508</v>
      </c>
      <c r="C88" s="344"/>
      <c r="D88" s="315"/>
      <c r="E88" s="314"/>
      <c r="F88" s="314"/>
      <c r="G88" s="314"/>
      <c r="H88" s="314"/>
      <c r="I88" s="314"/>
      <c r="J88" s="314"/>
      <c r="K88" s="314"/>
      <c r="L88" s="314"/>
      <c r="M88" s="314"/>
      <c r="N88" s="315"/>
      <c r="O88" s="314"/>
      <c r="P88" s="314"/>
      <c r="Q88" s="314"/>
      <c r="R88" s="314"/>
      <c r="S88" s="314"/>
      <c r="T88" s="314"/>
      <c r="U88" s="314"/>
      <c r="V88" s="314"/>
      <c r="W88" s="314"/>
      <c r="X88" s="314"/>
      <c r="Y88" s="438"/>
      <c r="Z88" s="438"/>
      <c r="AA88" s="438"/>
      <c r="AB88" s="438"/>
      <c r="AC88" s="438"/>
      <c r="AD88" s="438"/>
      <c r="AE88" s="438"/>
      <c r="AF88" s="438"/>
      <c r="AG88" s="438"/>
      <c r="AH88" s="438"/>
      <c r="AI88" s="438"/>
      <c r="AJ88" s="438"/>
      <c r="AK88" s="438"/>
      <c r="AL88" s="438"/>
      <c r="AM88" s="317"/>
    </row>
    <row r="89" spans="1:39" ht="15" outlineLevel="1">
      <c r="A89" s="560">
        <v>17</v>
      </c>
      <c r="B89" s="452" t="s">
        <v>113</v>
      </c>
      <c r="C89" s="316" t="s">
        <v>25</v>
      </c>
      <c r="D89" s="320"/>
      <c r="E89" s="320"/>
      <c r="F89" s="320"/>
      <c r="G89" s="320"/>
      <c r="H89" s="320"/>
      <c r="I89" s="320"/>
      <c r="J89" s="320"/>
      <c r="K89" s="320"/>
      <c r="L89" s="320"/>
      <c r="M89" s="320"/>
      <c r="N89" s="320">
        <v>0</v>
      </c>
      <c r="O89" s="320"/>
      <c r="P89" s="320"/>
      <c r="Q89" s="320"/>
      <c r="R89" s="320"/>
      <c r="S89" s="320"/>
      <c r="T89" s="320"/>
      <c r="U89" s="320"/>
      <c r="V89" s="320"/>
      <c r="W89" s="320"/>
      <c r="X89" s="320"/>
      <c r="Y89" s="450"/>
      <c r="Z89" s="886"/>
      <c r="AA89" s="886"/>
      <c r="AB89" s="886"/>
      <c r="AC89" s="886"/>
      <c r="AD89" s="886"/>
      <c r="AE89" s="886"/>
      <c r="AF89" s="890"/>
      <c r="AG89" s="890"/>
      <c r="AH89" s="890"/>
      <c r="AI89" s="890"/>
      <c r="AJ89" s="890"/>
      <c r="AK89" s="890"/>
      <c r="AL89" s="890"/>
      <c r="AM89" s="887">
        <f>SUM(Y89:AL89)</f>
        <v>0</v>
      </c>
    </row>
    <row r="90" spans="1:39" ht="15" outlineLevel="1">
      <c r="A90" s="560"/>
      <c r="B90" s="455" t="s">
        <v>311</v>
      </c>
      <c r="C90" s="316" t="s">
        <v>164</v>
      </c>
      <c r="D90" s="320"/>
      <c r="E90" s="320"/>
      <c r="F90" s="320"/>
      <c r="G90" s="320"/>
      <c r="H90" s="320"/>
      <c r="I90" s="320"/>
      <c r="J90" s="320"/>
      <c r="K90" s="320"/>
      <c r="L90" s="320"/>
      <c r="M90" s="320"/>
      <c r="N90" s="320">
        <f>N89</f>
        <v>0</v>
      </c>
      <c r="O90" s="320"/>
      <c r="P90" s="320"/>
      <c r="Q90" s="320"/>
      <c r="R90" s="320"/>
      <c r="S90" s="320"/>
      <c r="T90" s="320"/>
      <c r="U90" s="320"/>
      <c r="V90" s="320"/>
      <c r="W90" s="320"/>
      <c r="X90" s="320"/>
      <c r="Y90" s="435">
        <f>Y89</f>
        <v>0</v>
      </c>
      <c r="Z90" s="435">
        <f t="shared" ref="Z90:AL90" si="16">Z89</f>
        <v>0</v>
      </c>
      <c r="AA90" s="435">
        <f t="shared" si="16"/>
        <v>0</v>
      </c>
      <c r="AB90" s="435">
        <f t="shared" si="16"/>
        <v>0</v>
      </c>
      <c r="AC90" s="435">
        <f t="shared" si="16"/>
        <v>0</v>
      </c>
      <c r="AD90" s="435">
        <f t="shared" si="16"/>
        <v>0</v>
      </c>
      <c r="AE90" s="435">
        <f t="shared" si="16"/>
        <v>0</v>
      </c>
      <c r="AF90" s="435">
        <f t="shared" si="16"/>
        <v>0</v>
      </c>
      <c r="AG90" s="435">
        <f t="shared" si="16"/>
        <v>0</v>
      </c>
      <c r="AH90" s="435">
        <f t="shared" si="16"/>
        <v>0</v>
      </c>
      <c r="AI90" s="435">
        <f t="shared" si="16"/>
        <v>0</v>
      </c>
      <c r="AJ90" s="435">
        <f t="shared" si="16"/>
        <v>0</v>
      </c>
      <c r="AK90" s="435">
        <f t="shared" si="16"/>
        <v>0</v>
      </c>
      <c r="AL90" s="435">
        <f t="shared" si="16"/>
        <v>0</v>
      </c>
      <c r="AM90" s="889"/>
    </row>
    <row r="91" spans="1:39" ht="15" outlineLevel="1">
      <c r="A91" s="560"/>
      <c r="B91" s="455"/>
      <c r="C91" s="316"/>
      <c r="D91" s="316"/>
      <c r="E91" s="316"/>
      <c r="F91" s="316"/>
      <c r="G91" s="316"/>
      <c r="H91" s="316"/>
      <c r="I91" s="316"/>
      <c r="J91" s="316"/>
      <c r="K91" s="316"/>
      <c r="L91" s="316"/>
      <c r="M91" s="316"/>
      <c r="N91" s="316"/>
      <c r="O91" s="316"/>
      <c r="P91" s="316"/>
      <c r="Q91" s="316"/>
      <c r="R91" s="316"/>
      <c r="S91" s="316"/>
      <c r="T91" s="316"/>
      <c r="U91" s="316"/>
      <c r="V91" s="316"/>
      <c r="W91" s="316"/>
      <c r="X91" s="316"/>
      <c r="Y91" s="446"/>
      <c r="Z91" s="449"/>
      <c r="AA91" s="449"/>
      <c r="AB91" s="449"/>
      <c r="AC91" s="449"/>
      <c r="AD91" s="449"/>
      <c r="AE91" s="449"/>
      <c r="AF91" s="449"/>
      <c r="AG91" s="449"/>
      <c r="AH91" s="449"/>
      <c r="AI91" s="449"/>
      <c r="AJ91" s="449"/>
      <c r="AK91" s="449"/>
      <c r="AL91" s="449"/>
      <c r="AM91" s="889"/>
    </row>
    <row r="92" spans="1:39" ht="15" outlineLevel="1">
      <c r="A92" s="560">
        <v>18</v>
      </c>
      <c r="B92" s="452" t="s">
        <v>110</v>
      </c>
      <c r="C92" s="316" t="s">
        <v>25</v>
      </c>
      <c r="D92" s="320"/>
      <c r="E92" s="320"/>
      <c r="F92" s="320"/>
      <c r="G92" s="320"/>
      <c r="H92" s="320"/>
      <c r="I92" s="320"/>
      <c r="J92" s="320"/>
      <c r="K92" s="320"/>
      <c r="L92" s="320"/>
      <c r="M92" s="320"/>
      <c r="N92" s="320">
        <v>0</v>
      </c>
      <c r="O92" s="320"/>
      <c r="P92" s="320"/>
      <c r="Q92" s="320"/>
      <c r="R92" s="320"/>
      <c r="S92" s="320"/>
      <c r="T92" s="320"/>
      <c r="U92" s="320"/>
      <c r="V92" s="320"/>
      <c r="W92" s="320"/>
      <c r="X92" s="320"/>
      <c r="Y92" s="450"/>
      <c r="Z92" s="886"/>
      <c r="AA92" s="886"/>
      <c r="AB92" s="886"/>
      <c r="AC92" s="886"/>
      <c r="AD92" s="886"/>
      <c r="AE92" s="886"/>
      <c r="AF92" s="890"/>
      <c r="AG92" s="890"/>
      <c r="AH92" s="890"/>
      <c r="AI92" s="890"/>
      <c r="AJ92" s="890"/>
      <c r="AK92" s="890"/>
      <c r="AL92" s="890"/>
      <c r="AM92" s="887">
        <f>SUM(Y92:AL92)</f>
        <v>0</v>
      </c>
    </row>
    <row r="93" spans="1:39" ht="15" outlineLevel="1">
      <c r="A93" s="560"/>
      <c r="B93" s="455" t="s">
        <v>311</v>
      </c>
      <c r="C93" s="316" t="s">
        <v>164</v>
      </c>
      <c r="D93" s="320"/>
      <c r="E93" s="320"/>
      <c r="F93" s="320"/>
      <c r="G93" s="320"/>
      <c r="H93" s="320"/>
      <c r="I93" s="320"/>
      <c r="J93" s="320"/>
      <c r="K93" s="320"/>
      <c r="L93" s="320"/>
      <c r="M93" s="320"/>
      <c r="N93" s="320">
        <f>N92</f>
        <v>0</v>
      </c>
      <c r="O93" s="320"/>
      <c r="P93" s="320"/>
      <c r="Q93" s="320"/>
      <c r="R93" s="320"/>
      <c r="S93" s="320"/>
      <c r="T93" s="320"/>
      <c r="U93" s="320"/>
      <c r="V93" s="320"/>
      <c r="W93" s="320"/>
      <c r="X93" s="320"/>
      <c r="Y93" s="435">
        <f>Y92</f>
        <v>0</v>
      </c>
      <c r="Z93" s="435">
        <f t="shared" ref="Z93:AL93" si="17">Z92</f>
        <v>0</v>
      </c>
      <c r="AA93" s="435">
        <f t="shared" si="17"/>
        <v>0</v>
      </c>
      <c r="AB93" s="435">
        <f t="shared" si="17"/>
        <v>0</v>
      </c>
      <c r="AC93" s="435">
        <f t="shared" si="17"/>
        <v>0</v>
      </c>
      <c r="AD93" s="435">
        <f t="shared" si="17"/>
        <v>0</v>
      </c>
      <c r="AE93" s="435">
        <f t="shared" si="17"/>
        <v>0</v>
      </c>
      <c r="AF93" s="435">
        <f t="shared" si="17"/>
        <v>0</v>
      </c>
      <c r="AG93" s="435">
        <f t="shared" si="17"/>
        <v>0</v>
      </c>
      <c r="AH93" s="435">
        <f t="shared" si="17"/>
        <v>0</v>
      </c>
      <c r="AI93" s="435">
        <f t="shared" si="17"/>
        <v>0</v>
      </c>
      <c r="AJ93" s="435">
        <f t="shared" si="17"/>
        <v>0</v>
      </c>
      <c r="AK93" s="435">
        <f t="shared" si="17"/>
        <v>0</v>
      </c>
      <c r="AL93" s="435">
        <f t="shared" si="17"/>
        <v>0</v>
      </c>
      <c r="AM93" s="889"/>
    </row>
    <row r="94" spans="1:39" ht="15" outlineLevel="1">
      <c r="A94" s="560"/>
      <c r="B94" s="454"/>
      <c r="C94" s="316"/>
      <c r="D94" s="316"/>
      <c r="E94" s="316"/>
      <c r="F94" s="316"/>
      <c r="G94" s="316"/>
      <c r="H94" s="316"/>
      <c r="I94" s="316"/>
      <c r="J94" s="316"/>
      <c r="K94" s="316"/>
      <c r="L94" s="316"/>
      <c r="M94" s="316"/>
      <c r="N94" s="316"/>
      <c r="O94" s="316"/>
      <c r="P94" s="316"/>
      <c r="Q94" s="316"/>
      <c r="R94" s="316"/>
      <c r="S94" s="316"/>
      <c r="T94" s="316"/>
      <c r="U94" s="316"/>
      <c r="V94" s="316"/>
      <c r="W94" s="316"/>
      <c r="X94" s="316"/>
      <c r="Y94" s="447"/>
      <c r="Z94" s="448"/>
      <c r="AA94" s="448"/>
      <c r="AB94" s="448"/>
      <c r="AC94" s="448"/>
      <c r="AD94" s="448"/>
      <c r="AE94" s="448"/>
      <c r="AF94" s="448"/>
      <c r="AG94" s="448"/>
      <c r="AH94" s="448"/>
      <c r="AI94" s="448"/>
      <c r="AJ94" s="448"/>
      <c r="AK94" s="448"/>
      <c r="AL94" s="448"/>
      <c r="AM94" s="322"/>
    </row>
    <row r="95" spans="1:39" ht="15" outlineLevel="1">
      <c r="A95" s="560">
        <v>19</v>
      </c>
      <c r="B95" s="452" t="s">
        <v>112</v>
      </c>
      <c r="C95" s="316" t="s">
        <v>25</v>
      </c>
      <c r="D95" s="320"/>
      <c r="E95" s="320"/>
      <c r="F95" s="320"/>
      <c r="G95" s="320"/>
      <c r="H95" s="320"/>
      <c r="I95" s="320"/>
      <c r="J95" s="320"/>
      <c r="K95" s="320"/>
      <c r="L95" s="320"/>
      <c r="M95" s="320"/>
      <c r="N95" s="320">
        <v>0</v>
      </c>
      <c r="O95" s="320"/>
      <c r="P95" s="320"/>
      <c r="Q95" s="320"/>
      <c r="R95" s="320"/>
      <c r="S95" s="320"/>
      <c r="T95" s="320"/>
      <c r="U95" s="320"/>
      <c r="V95" s="320"/>
      <c r="W95" s="320"/>
      <c r="X95" s="320"/>
      <c r="Y95" s="450"/>
      <c r="Z95" s="886"/>
      <c r="AA95" s="886"/>
      <c r="AB95" s="886"/>
      <c r="AC95" s="886"/>
      <c r="AD95" s="886"/>
      <c r="AE95" s="886"/>
      <c r="AF95" s="890"/>
      <c r="AG95" s="890"/>
      <c r="AH95" s="890"/>
      <c r="AI95" s="890"/>
      <c r="AJ95" s="890"/>
      <c r="AK95" s="890"/>
      <c r="AL95" s="890"/>
      <c r="AM95" s="887">
        <f>SUM(Y95:AL95)</f>
        <v>0</v>
      </c>
    </row>
    <row r="96" spans="1:39" ht="15" outlineLevel="1">
      <c r="A96" s="560"/>
      <c r="B96" s="455" t="s">
        <v>311</v>
      </c>
      <c r="C96" s="316" t="s">
        <v>164</v>
      </c>
      <c r="D96" s="320"/>
      <c r="E96" s="320"/>
      <c r="F96" s="320"/>
      <c r="G96" s="320"/>
      <c r="H96" s="320"/>
      <c r="I96" s="320"/>
      <c r="J96" s="320"/>
      <c r="K96" s="320"/>
      <c r="L96" s="320"/>
      <c r="M96" s="320"/>
      <c r="N96" s="320">
        <f>N95</f>
        <v>0</v>
      </c>
      <c r="O96" s="320"/>
      <c r="P96" s="320"/>
      <c r="Q96" s="320"/>
      <c r="R96" s="320"/>
      <c r="S96" s="320"/>
      <c r="T96" s="320"/>
      <c r="U96" s="320"/>
      <c r="V96" s="320"/>
      <c r="W96" s="320"/>
      <c r="X96" s="320"/>
      <c r="Y96" s="435">
        <f>Y95</f>
        <v>0</v>
      </c>
      <c r="Z96" s="435">
        <f t="shared" ref="Z96:AL96" si="18">Z95</f>
        <v>0</v>
      </c>
      <c r="AA96" s="435">
        <f t="shared" si="18"/>
        <v>0</v>
      </c>
      <c r="AB96" s="435">
        <f t="shared" si="18"/>
        <v>0</v>
      </c>
      <c r="AC96" s="435">
        <f t="shared" si="18"/>
        <v>0</v>
      </c>
      <c r="AD96" s="435">
        <f t="shared" si="18"/>
        <v>0</v>
      </c>
      <c r="AE96" s="435">
        <f t="shared" si="18"/>
        <v>0</v>
      </c>
      <c r="AF96" s="435">
        <f t="shared" si="18"/>
        <v>0</v>
      </c>
      <c r="AG96" s="435">
        <f t="shared" si="18"/>
        <v>0</v>
      </c>
      <c r="AH96" s="435">
        <f t="shared" si="18"/>
        <v>0</v>
      </c>
      <c r="AI96" s="435">
        <f t="shared" si="18"/>
        <v>0</v>
      </c>
      <c r="AJ96" s="435">
        <f t="shared" si="18"/>
        <v>0</v>
      </c>
      <c r="AK96" s="435">
        <f t="shared" si="18"/>
        <v>0</v>
      </c>
      <c r="AL96" s="435">
        <f t="shared" si="18"/>
        <v>0</v>
      </c>
      <c r="AM96" s="322"/>
    </row>
    <row r="97" spans="1:39" ht="15" outlineLevel="1">
      <c r="A97" s="560"/>
      <c r="B97" s="454"/>
      <c r="C97" s="316"/>
      <c r="D97" s="316"/>
      <c r="E97" s="316"/>
      <c r="F97" s="316"/>
      <c r="G97" s="316"/>
      <c r="H97" s="316"/>
      <c r="I97" s="316"/>
      <c r="J97" s="316"/>
      <c r="K97" s="316"/>
      <c r="L97" s="316"/>
      <c r="M97" s="316"/>
      <c r="N97" s="316"/>
      <c r="O97" s="316"/>
      <c r="P97" s="316"/>
      <c r="Q97" s="316"/>
      <c r="R97" s="316"/>
      <c r="S97" s="316"/>
      <c r="T97" s="316"/>
      <c r="U97" s="316"/>
      <c r="V97" s="316"/>
      <c r="W97" s="316"/>
      <c r="X97" s="316"/>
      <c r="Y97" s="888"/>
      <c r="Z97" s="888"/>
      <c r="AA97" s="888"/>
      <c r="AB97" s="888"/>
      <c r="AC97" s="888"/>
      <c r="AD97" s="888"/>
      <c r="AE97" s="888"/>
      <c r="AF97" s="888"/>
      <c r="AG97" s="888"/>
      <c r="AH97" s="888"/>
      <c r="AI97" s="888"/>
      <c r="AJ97" s="888"/>
      <c r="AK97" s="888"/>
      <c r="AL97" s="888"/>
      <c r="AM97" s="889"/>
    </row>
    <row r="98" spans="1:39" ht="15" outlineLevel="1">
      <c r="A98" s="560">
        <v>20</v>
      </c>
      <c r="B98" s="452" t="s">
        <v>111</v>
      </c>
      <c r="C98" s="316" t="s">
        <v>25</v>
      </c>
      <c r="D98" s="320"/>
      <c r="E98" s="320"/>
      <c r="F98" s="320"/>
      <c r="G98" s="320"/>
      <c r="H98" s="320"/>
      <c r="I98" s="320"/>
      <c r="J98" s="320"/>
      <c r="K98" s="320"/>
      <c r="L98" s="320"/>
      <c r="M98" s="320"/>
      <c r="N98" s="320">
        <v>0</v>
      </c>
      <c r="O98" s="320"/>
      <c r="P98" s="320"/>
      <c r="Q98" s="320"/>
      <c r="R98" s="320"/>
      <c r="S98" s="320"/>
      <c r="T98" s="320"/>
      <c r="U98" s="320"/>
      <c r="V98" s="320"/>
      <c r="W98" s="320"/>
      <c r="X98" s="320"/>
      <c r="Y98" s="450"/>
      <c r="Z98" s="886"/>
      <c r="AA98" s="886"/>
      <c r="AB98" s="886"/>
      <c r="AC98" s="886"/>
      <c r="AD98" s="886"/>
      <c r="AE98" s="886"/>
      <c r="AF98" s="890"/>
      <c r="AG98" s="890"/>
      <c r="AH98" s="890"/>
      <c r="AI98" s="890"/>
      <c r="AJ98" s="890"/>
      <c r="AK98" s="890"/>
      <c r="AL98" s="890"/>
      <c r="AM98" s="887">
        <f>SUM(Y98:AL98)</f>
        <v>0</v>
      </c>
    </row>
    <row r="99" spans="1:39" ht="15" outlineLevel="1">
      <c r="A99" s="560"/>
      <c r="B99" s="455" t="s">
        <v>311</v>
      </c>
      <c r="C99" s="316" t="s">
        <v>164</v>
      </c>
      <c r="D99" s="320"/>
      <c r="E99" s="320"/>
      <c r="F99" s="320"/>
      <c r="G99" s="320"/>
      <c r="H99" s="320"/>
      <c r="I99" s="320"/>
      <c r="J99" s="320"/>
      <c r="K99" s="320"/>
      <c r="L99" s="320"/>
      <c r="M99" s="320"/>
      <c r="N99" s="320">
        <f>N98</f>
        <v>0</v>
      </c>
      <c r="O99" s="320"/>
      <c r="P99" s="320"/>
      <c r="Q99" s="320"/>
      <c r="R99" s="320"/>
      <c r="S99" s="320"/>
      <c r="T99" s="320"/>
      <c r="U99" s="320"/>
      <c r="V99" s="320"/>
      <c r="W99" s="320"/>
      <c r="X99" s="320"/>
      <c r="Y99" s="435">
        <f t="shared" ref="Y99:AL99" si="19">Y98</f>
        <v>0</v>
      </c>
      <c r="Z99" s="435">
        <f t="shared" si="19"/>
        <v>0</v>
      </c>
      <c r="AA99" s="435">
        <f t="shared" si="19"/>
        <v>0</v>
      </c>
      <c r="AB99" s="435">
        <f t="shared" si="19"/>
        <v>0</v>
      </c>
      <c r="AC99" s="435">
        <f t="shared" si="19"/>
        <v>0</v>
      </c>
      <c r="AD99" s="435">
        <f t="shared" si="19"/>
        <v>0</v>
      </c>
      <c r="AE99" s="435">
        <f t="shared" si="19"/>
        <v>0</v>
      </c>
      <c r="AF99" s="435">
        <f t="shared" si="19"/>
        <v>0</v>
      </c>
      <c r="AG99" s="435">
        <f t="shared" si="19"/>
        <v>0</v>
      </c>
      <c r="AH99" s="435">
        <f t="shared" si="19"/>
        <v>0</v>
      </c>
      <c r="AI99" s="435">
        <f t="shared" si="19"/>
        <v>0</v>
      </c>
      <c r="AJ99" s="435">
        <f t="shared" si="19"/>
        <v>0</v>
      </c>
      <c r="AK99" s="435">
        <f t="shared" si="19"/>
        <v>0</v>
      </c>
      <c r="AL99" s="435">
        <f t="shared" si="19"/>
        <v>0</v>
      </c>
      <c r="AM99" s="889"/>
    </row>
    <row r="100" spans="1:39" ht="15.6" outlineLevel="1">
      <c r="A100" s="560"/>
      <c r="B100" s="559"/>
      <c r="C100" s="325"/>
      <c r="D100" s="316"/>
      <c r="E100" s="316"/>
      <c r="F100" s="316"/>
      <c r="G100" s="316"/>
      <c r="H100" s="316"/>
      <c r="I100" s="316"/>
      <c r="J100" s="316"/>
      <c r="K100" s="316"/>
      <c r="L100" s="316"/>
      <c r="M100" s="316"/>
      <c r="N100" s="325"/>
      <c r="O100" s="316"/>
      <c r="P100" s="316"/>
      <c r="Q100" s="316"/>
      <c r="R100" s="316"/>
      <c r="S100" s="316"/>
      <c r="T100" s="316"/>
      <c r="U100" s="316"/>
      <c r="V100" s="316"/>
      <c r="W100" s="316"/>
      <c r="X100" s="316"/>
      <c r="Y100" s="888"/>
      <c r="Z100" s="888"/>
      <c r="AA100" s="888"/>
      <c r="AB100" s="888"/>
      <c r="AC100" s="888"/>
      <c r="AD100" s="888"/>
      <c r="AE100" s="888"/>
      <c r="AF100" s="888"/>
      <c r="AG100" s="888"/>
      <c r="AH100" s="888"/>
      <c r="AI100" s="888"/>
      <c r="AJ100" s="888"/>
      <c r="AK100" s="888"/>
      <c r="AL100" s="888"/>
      <c r="AM100" s="889"/>
    </row>
    <row r="101" spans="1:39" ht="15.6" outlineLevel="1">
      <c r="A101" s="560"/>
      <c r="B101" s="552" t="s">
        <v>515</v>
      </c>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446"/>
      <c r="Z101" s="449"/>
      <c r="AA101" s="449"/>
      <c r="AB101" s="449"/>
      <c r="AC101" s="449"/>
      <c r="AD101" s="449"/>
      <c r="AE101" s="449"/>
      <c r="AF101" s="449"/>
      <c r="AG101" s="449"/>
      <c r="AH101" s="449"/>
      <c r="AI101" s="449"/>
      <c r="AJ101" s="449"/>
      <c r="AK101" s="449"/>
      <c r="AL101" s="449"/>
      <c r="AM101" s="889"/>
    </row>
    <row r="102" spans="1:39" ht="15.6" outlineLevel="1">
      <c r="A102" s="560"/>
      <c r="B102" s="535" t="s">
        <v>511</v>
      </c>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446"/>
      <c r="Z102" s="449"/>
      <c r="AA102" s="449"/>
      <c r="AB102" s="449"/>
      <c r="AC102" s="449"/>
      <c r="AD102" s="449"/>
      <c r="AE102" s="449"/>
      <c r="AF102" s="449"/>
      <c r="AG102" s="449"/>
      <c r="AH102" s="449"/>
      <c r="AI102" s="449"/>
      <c r="AJ102" s="449"/>
      <c r="AK102" s="449"/>
      <c r="AL102" s="449"/>
      <c r="AM102" s="889"/>
    </row>
    <row r="103" spans="1:39" ht="15" outlineLevel="1">
      <c r="A103" s="560">
        <v>21</v>
      </c>
      <c r="B103" s="452" t="s">
        <v>114</v>
      </c>
      <c r="C103" s="316" t="s">
        <v>25</v>
      </c>
      <c r="D103" s="320">
        <v>0</v>
      </c>
      <c r="E103" s="320"/>
      <c r="F103" s="320"/>
      <c r="G103" s="320"/>
      <c r="H103" s="320"/>
      <c r="I103" s="320"/>
      <c r="J103" s="320"/>
      <c r="K103" s="320"/>
      <c r="L103" s="320"/>
      <c r="M103" s="320"/>
      <c r="N103" s="316"/>
      <c r="O103" s="320">
        <v>0</v>
      </c>
      <c r="P103" s="320"/>
      <c r="Q103" s="320"/>
      <c r="R103" s="320"/>
      <c r="S103" s="320"/>
      <c r="T103" s="320"/>
      <c r="U103" s="320"/>
      <c r="V103" s="320"/>
      <c r="W103" s="320"/>
      <c r="X103" s="320"/>
      <c r="Y103" s="886">
        <v>1</v>
      </c>
      <c r="Z103" s="886"/>
      <c r="AA103" s="886"/>
      <c r="AB103" s="886"/>
      <c r="AC103" s="886"/>
      <c r="AD103" s="886"/>
      <c r="AE103" s="886"/>
      <c r="AF103" s="886"/>
      <c r="AG103" s="886"/>
      <c r="AH103" s="886"/>
      <c r="AI103" s="886"/>
      <c r="AJ103" s="886"/>
      <c r="AK103" s="886"/>
      <c r="AL103" s="886"/>
      <c r="AM103" s="887">
        <f>SUM(Y103:AL103)</f>
        <v>1</v>
      </c>
    </row>
    <row r="104" spans="1:39" ht="15" outlineLevel="1">
      <c r="A104" s="560"/>
      <c r="B104" s="455" t="s">
        <v>311</v>
      </c>
      <c r="C104" s="316" t="s">
        <v>164</v>
      </c>
      <c r="D104" s="320"/>
      <c r="E104" s="320"/>
      <c r="F104" s="320"/>
      <c r="G104" s="320"/>
      <c r="H104" s="320"/>
      <c r="I104" s="320"/>
      <c r="J104" s="320"/>
      <c r="K104" s="320"/>
      <c r="L104" s="320"/>
      <c r="M104" s="320"/>
      <c r="N104" s="316"/>
      <c r="O104" s="320"/>
      <c r="P104" s="320"/>
      <c r="Q104" s="320"/>
      <c r="R104" s="320"/>
      <c r="S104" s="320"/>
      <c r="T104" s="320"/>
      <c r="U104" s="320"/>
      <c r="V104" s="320"/>
      <c r="W104" s="320"/>
      <c r="X104" s="320"/>
      <c r="Y104" s="435">
        <f>Y103</f>
        <v>1</v>
      </c>
      <c r="Z104" s="435">
        <f t="shared" ref="Z104:AL104" si="20">Z103</f>
        <v>0</v>
      </c>
      <c r="AA104" s="435">
        <f t="shared" si="20"/>
        <v>0</v>
      </c>
      <c r="AB104" s="435">
        <f t="shared" si="20"/>
        <v>0</v>
      </c>
      <c r="AC104" s="435">
        <f t="shared" si="20"/>
        <v>0</v>
      </c>
      <c r="AD104" s="435">
        <f t="shared" si="20"/>
        <v>0</v>
      </c>
      <c r="AE104" s="435">
        <f t="shared" si="20"/>
        <v>0</v>
      </c>
      <c r="AF104" s="435">
        <f t="shared" si="20"/>
        <v>0</v>
      </c>
      <c r="AG104" s="435">
        <f t="shared" si="20"/>
        <v>0</v>
      </c>
      <c r="AH104" s="435">
        <f t="shared" si="20"/>
        <v>0</v>
      </c>
      <c r="AI104" s="435">
        <f t="shared" si="20"/>
        <v>0</v>
      </c>
      <c r="AJ104" s="435">
        <f t="shared" si="20"/>
        <v>0</v>
      </c>
      <c r="AK104" s="435">
        <f t="shared" si="20"/>
        <v>0</v>
      </c>
      <c r="AL104" s="435">
        <f t="shared" si="20"/>
        <v>0</v>
      </c>
      <c r="AM104" s="889"/>
    </row>
    <row r="105" spans="1:39" ht="15" outlineLevel="1">
      <c r="A105" s="560"/>
      <c r="B105" s="455"/>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446"/>
      <c r="Z105" s="449"/>
      <c r="AA105" s="449"/>
      <c r="AB105" s="449"/>
      <c r="AC105" s="449"/>
      <c r="AD105" s="449"/>
      <c r="AE105" s="449"/>
      <c r="AF105" s="449"/>
      <c r="AG105" s="449"/>
      <c r="AH105" s="449"/>
      <c r="AI105" s="449"/>
      <c r="AJ105" s="449"/>
      <c r="AK105" s="449"/>
      <c r="AL105" s="449"/>
      <c r="AM105" s="889"/>
    </row>
    <row r="106" spans="1:39" ht="30" outlineLevel="1">
      <c r="A106" s="560">
        <v>22</v>
      </c>
      <c r="B106" s="452" t="s">
        <v>115</v>
      </c>
      <c r="C106" s="316" t="s">
        <v>25</v>
      </c>
      <c r="D106" s="320">
        <v>0</v>
      </c>
      <c r="E106" s="320"/>
      <c r="F106" s="320"/>
      <c r="G106" s="320"/>
      <c r="H106" s="320"/>
      <c r="I106" s="320"/>
      <c r="J106" s="320"/>
      <c r="K106" s="320"/>
      <c r="L106" s="320"/>
      <c r="M106" s="320"/>
      <c r="N106" s="316"/>
      <c r="O106" s="320">
        <v>0</v>
      </c>
      <c r="P106" s="320"/>
      <c r="Q106" s="320"/>
      <c r="R106" s="320"/>
      <c r="S106" s="320"/>
      <c r="T106" s="320"/>
      <c r="U106" s="320"/>
      <c r="V106" s="320"/>
      <c r="W106" s="320"/>
      <c r="X106" s="320"/>
      <c r="Y106" s="886">
        <v>1</v>
      </c>
      <c r="Z106" s="886"/>
      <c r="AA106" s="886"/>
      <c r="AB106" s="886"/>
      <c r="AC106" s="886"/>
      <c r="AD106" s="886"/>
      <c r="AE106" s="886"/>
      <c r="AF106" s="886"/>
      <c r="AG106" s="886"/>
      <c r="AH106" s="886"/>
      <c r="AI106" s="886"/>
      <c r="AJ106" s="886"/>
      <c r="AK106" s="886"/>
      <c r="AL106" s="886"/>
      <c r="AM106" s="887">
        <f>SUM(Y106:AL106)</f>
        <v>1</v>
      </c>
    </row>
    <row r="107" spans="1:39" ht="15" outlineLevel="1">
      <c r="A107" s="560"/>
      <c r="B107" s="455" t="s">
        <v>311</v>
      </c>
      <c r="C107" s="316" t="s">
        <v>164</v>
      </c>
      <c r="D107" s="320"/>
      <c r="E107" s="320"/>
      <c r="F107" s="320"/>
      <c r="G107" s="320"/>
      <c r="H107" s="320"/>
      <c r="I107" s="320"/>
      <c r="J107" s="320"/>
      <c r="K107" s="320"/>
      <c r="L107" s="320"/>
      <c r="M107" s="320"/>
      <c r="N107" s="316"/>
      <c r="O107" s="320"/>
      <c r="P107" s="320"/>
      <c r="Q107" s="320"/>
      <c r="R107" s="320"/>
      <c r="S107" s="320"/>
      <c r="T107" s="320"/>
      <c r="U107" s="320"/>
      <c r="V107" s="320"/>
      <c r="W107" s="320"/>
      <c r="X107" s="320"/>
      <c r="Y107" s="435">
        <f>Y106</f>
        <v>1</v>
      </c>
      <c r="Z107" s="435">
        <f t="shared" ref="Z107:AL107" si="21">Z106</f>
        <v>0</v>
      </c>
      <c r="AA107" s="435">
        <f t="shared" si="21"/>
        <v>0</v>
      </c>
      <c r="AB107" s="435">
        <f t="shared" si="21"/>
        <v>0</v>
      </c>
      <c r="AC107" s="435">
        <f t="shared" si="21"/>
        <v>0</v>
      </c>
      <c r="AD107" s="435">
        <f t="shared" si="21"/>
        <v>0</v>
      </c>
      <c r="AE107" s="435">
        <f t="shared" si="21"/>
        <v>0</v>
      </c>
      <c r="AF107" s="435">
        <f t="shared" si="21"/>
        <v>0</v>
      </c>
      <c r="AG107" s="435">
        <f t="shared" si="21"/>
        <v>0</v>
      </c>
      <c r="AH107" s="435">
        <f t="shared" si="21"/>
        <v>0</v>
      </c>
      <c r="AI107" s="435">
        <f t="shared" si="21"/>
        <v>0</v>
      </c>
      <c r="AJ107" s="435">
        <f t="shared" si="21"/>
        <v>0</v>
      </c>
      <c r="AK107" s="435">
        <f t="shared" si="21"/>
        <v>0</v>
      </c>
      <c r="AL107" s="435">
        <f t="shared" si="21"/>
        <v>0</v>
      </c>
      <c r="AM107" s="889"/>
    </row>
    <row r="108" spans="1:39" ht="15" outlineLevel="1">
      <c r="A108" s="560"/>
      <c r="B108" s="455"/>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446"/>
      <c r="Z108" s="449"/>
      <c r="AA108" s="449"/>
      <c r="AB108" s="449"/>
      <c r="AC108" s="449"/>
      <c r="AD108" s="449"/>
      <c r="AE108" s="449"/>
      <c r="AF108" s="449"/>
      <c r="AG108" s="449"/>
      <c r="AH108" s="449"/>
      <c r="AI108" s="449"/>
      <c r="AJ108" s="449"/>
      <c r="AK108" s="449"/>
      <c r="AL108" s="449"/>
      <c r="AM108" s="889"/>
    </row>
    <row r="109" spans="1:39" ht="30" outlineLevel="1">
      <c r="A109" s="560">
        <v>23</v>
      </c>
      <c r="B109" s="452" t="s">
        <v>116</v>
      </c>
      <c r="C109" s="316" t="s">
        <v>25</v>
      </c>
      <c r="D109" s="320">
        <v>0</v>
      </c>
      <c r="E109" s="320"/>
      <c r="F109" s="320"/>
      <c r="G109" s="320"/>
      <c r="H109" s="320"/>
      <c r="I109" s="320"/>
      <c r="J109" s="320"/>
      <c r="K109" s="320"/>
      <c r="L109" s="320"/>
      <c r="M109" s="320"/>
      <c r="N109" s="316"/>
      <c r="O109" s="320">
        <v>0</v>
      </c>
      <c r="P109" s="320"/>
      <c r="Q109" s="320"/>
      <c r="R109" s="320"/>
      <c r="S109" s="320"/>
      <c r="T109" s="320"/>
      <c r="U109" s="320"/>
      <c r="V109" s="320"/>
      <c r="W109" s="320"/>
      <c r="X109" s="320"/>
      <c r="Y109" s="886">
        <v>1</v>
      </c>
      <c r="Z109" s="886"/>
      <c r="AA109" s="886"/>
      <c r="AB109" s="886"/>
      <c r="AC109" s="886"/>
      <c r="AD109" s="886"/>
      <c r="AE109" s="886"/>
      <c r="AF109" s="886"/>
      <c r="AG109" s="886"/>
      <c r="AH109" s="886"/>
      <c r="AI109" s="886"/>
      <c r="AJ109" s="886"/>
      <c r="AK109" s="886"/>
      <c r="AL109" s="886"/>
      <c r="AM109" s="887">
        <f>SUM(Y109:AL109)</f>
        <v>1</v>
      </c>
    </row>
    <row r="110" spans="1:39" ht="15" outlineLevel="1">
      <c r="A110" s="560"/>
      <c r="B110" s="455" t="s">
        <v>311</v>
      </c>
      <c r="C110" s="316" t="s">
        <v>164</v>
      </c>
      <c r="D110" s="320"/>
      <c r="E110" s="320"/>
      <c r="F110" s="320"/>
      <c r="G110" s="320"/>
      <c r="H110" s="320"/>
      <c r="I110" s="320"/>
      <c r="J110" s="320"/>
      <c r="K110" s="320"/>
      <c r="L110" s="320"/>
      <c r="M110" s="320"/>
      <c r="N110" s="316"/>
      <c r="O110" s="320"/>
      <c r="P110" s="320"/>
      <c r="Q110" s="320"/>
      <c r="R110" s="320"/>
      <c r="S110" s="320"/>
      <c r="T110" s="320"/>
      <c r="U110" s="320"/>
      <c r="V110" s="320"/>
      <c r="W110" s="320"/>
      <c r="X110" s="320"/>
      <c r="Y110" s="435">
        <f>Y109</f>
        <v>1</v>
      </c>
      <c r="Z110" s="435">
        <f t="shared" ref="Z110:AL110" si="22">Z109</f>
        <v>0</v>
      </c>
      <c r="AA110" s="435">
        <f t="shared" si="22"/>
        <v>0</v>
      </c>
      <c r="AB110" s="435">
        <f t="shared" si="22"/>
        <v>0</v>
      </c>
      <c r="AC110" s="435">
        <f t="shared" si="22"/>
        <v>0</v>
      </c>
      <c r="AD110" s="435">
        <f t="shared" si="22"/>
        <v>0</v>
      </c>
      <c r="AE110" s="435">
        <f t="shared" si="22"/>
        <v>0</v>
      </c>
      <c r="AF110" s="435">
        <f t="shared" si="22"/>
        <v>0</v>
      </c>
      <c r="AG110" s="435">
        <f t="shared" si="22"/>
        <v>0</v>
      </c>
      <c r="AH110" s="435">
        <f t="shared" si="22"/>
        <v>0</v>
      </c>
      <c r="AI110" s="435">
        <f t="shared" si="22"/>
        <v>0</v>
      </c>
      <c r="AJ110" s="435">
        <f t="shared" si="22"/>
        <v>0</v>
      </c>
      <c r="AK110" s="435">
        <f t="shared" si="22"/>
        <v>0</v>
      </c>
      <c r="AL110" s="435">
        <f t="shared" si="22"/>
        <v>0</v>
      </c>
      <c r="AM110" s="889"/>
    </row>
    <row r="111" spans="1:39" ht="15" outlineLevel="1">
      <c r="A111" s="560"/>
      <c r="B111" s="454"/>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446"/>
      <c r="Z111" s="449"/>
      <c r="AA111" s="449"/>
      <c r="AB111" s="449"/>
      <c r="AC111" s="449"/>
      <c r="AD111" s="449"/>
      <c r="AE111" s="449"/>
      <c r="AF111" s="449"/>
      <c r="AG111" s="449"/>
      <c r="AH111" s="449"/>
      <c r="AI111" s="449"/>
      <c r="AJ111" s="449"/>
      <c r="AK111" s="449"/>
      <c r="AL111" s="449"/>
      <c r="AM111" s="889"/>
    </row>
    <row r="112" spans="1:39" ht="15" outlineLevel="1">
      <c r="A112" s="560">
        <v>24</v>
      </c>
      <c r="B112" s="452" t="s">
        <v>117</v>
      </c>
      <c r="C112" s="316" t="s">
        <v>25</v>
      </c>
      <c r="D112" s="320">
        <v>0</v>
      </c>
      <c r="E112" s="320"/>
      <c r="F112" s="320"/>
      <c r="G112" s="320"/>
      <c r="H112" s="320"/>
      <c r="I112" s="320"/>
      <c r="J112" s="320"/>
      <c r="K112" s="320"/>
      <c r="L112" s="320"/>
      <c r="M112" s="320"/>
      <c r="N112" s="316"/>
      <c r="O112" s="320">
        <v>0</v>
      </c>
      <c r="P112" s="320"/>
      <c r="Q112" s="320"/>
      <c r="R112" s="320"/>
      <c r="S112" s="320"/>
      <c r="T112" s="320"/>
      <c r="U112" s="320"/>
      <c r="V112" s="320"/>
      <c r="W112" s="320"/>
      <c r="X112" s="320"/>
      <c r="Y112" s="886">
        <v>1</v>
      </c>
      <c r="Z112" s="886"/>
      <c r="AA112" s="886"/>
      <c r="AB112" s="886"/>
      <c r="AC112" s="886"/>
      <c r="AD112" s="886"/>
      <c r="AE112" s="886"/>
      <c r="AF112" s="886"/>
      <c r="AG112" s="886"/>
      <c r="AH112" s="886"/>
      <c r="AI112" s="886"/>
      <c r="AJ112" s="886"/>
      <c r="AK112" s="886"/>
      <c r="AL112" s="886"/>
      <c r="AM112" s="887">
        <f>SUM(Y112:AL112)</f>
        <v>1</v>
      </c>
    </row>
    <row r="113" spans="1:39" ht="15" outlineLevel="1">
      <c r="A113" s="560"/>
      <c r="B113" s="455" t="s">
        <v>311</v>
      </c>
      <c r="C113" s="316" t="s">
        <v>164</v>
      </c>
      <c r="D113" s="320"/>
      <c r="E113" s="320"/>
      <c r="F113" s="320"/>
      <c r="G113" s="320"/>
      <c r="H113" s="320"/>
      <c r="I113" s="320"/>
      <c r="J113" s="320"/>
      <c r="K113" s="320"/>
      <c r="L113" s="320"/>
      <c r="M113" s="320"/>
      <c r="N113" s="316"/>
      <c r="O113" s="320"/>
      <c r="P113" s="320"/>
      <c r="Q113" s="320"/>
      <c r="R113" s="320"/>
      <c r="S113" s="320"/>
      <c r="T113" s="320"/>
      <c r="U113" s="320"/>
      <c r="V113" s="320"/>
      <c r="W113" s="320"/>
      <c r="X113" s="320"/>
      <c r="Y113" s="435">
        <f>Y112</f>
        <v>1</v>
      </c>
      <c r="Z113" s="435">
        <f t="shared" ref="Z113:AL113" si="23">Z112</f>
        <v>0</v>
      </c>
      <c r="AA113" s="435">
        <f t="shared" si="23"/>
        <v>0</v>
      </c>
      <c r="AB113" s="435">
        <f t="shared" si="23"/>
        <v>0</v>
      </c>
      <c r="AC113" s="435">
        <f t="shared" si="23"/>
        <v>0</v>
      </c>
      <c r="AD113" s="435">
        <f t="shared" si="23"/>
        <v>0</v>
      </c>
      <c r="AE113" s="435">
        <f t="shared" si="23"/>
        <v>0</v>
      </c>
      <c r="AF113" s="435">
        <f t="shared" si="23"/>
        <v>0</v>
      </c>
      <c r="AG113" s="435">
        <f t="shared" si="23"/>
        <v>0</v>
      </c>
      <c r="AH113" s="435">
        <f t="shared" si="23"/>
        <v>0</v>
      </c>
      <c r="AI113" s="435">
        <f t="shared" si="23"/>
        <v>0</v>
      </c>
      <c r="AJ113" s="435">
        <f t="shared" si="23"/>
        <v>0</v>
      </c>
      <c r="AK113" s="435">
        <f t="shared" si="23"/>
        <v>0</v>
      </c>
      <c r="AL113" s="435">
        <f t="shared" si="23"/>
        <v>0</v>
      </c>
      <c r="AM113" s="889"/>
    </row>
    <row r="114" spans="1:39" ht="15" outlineLevel="1">
      <c r="A114" s="560"/>
      <c r="B114" s="455"/>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888"/>
      <c r="Z114" s="449"/>
      <c r="AA114" s="449"/>
      <c r="AB114" s="449"/>
      <c r="AC114" s="449"/>
      <c r="AD114" s="449"/>
      <c r="AE114" s="449"/>
      <c r="AF114" s="449"/>
      <c r="AG114" s="449"/>
      <c r="AH114" s="449"/>
      <c r="AI114" s="449"/>
      <c r="AJ114" s="449"/>
      <c r="AK114" s="449"/>
      <c r="AL114" s="449"/>
      <c r="AM114" s="889"/>
    </row>
    <row r="115" spans="1:39" ht="15.6" outlineLevel="1">
      <c r="A115" s="560"/>
      <c r="B115" s="535" t="s">
        <v>512</v>
      </c>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888"/>
      <c r="Z115" s="449"/>
      <c r="AA115" s="449"/>
      <c r="AB115" s="449"/>
      <c r="AC115" s="449"/>
      <c r="AD115" s="449"/>
      <c r="AE115" s="449"/>
      <c r="AF115" s="449"/>
      <c r="AG115" s="449"/>
      <c r="AH115" s="449"/>
      <c r="AI115" s="449"/>
      <c r="AJ115" s="449"/>
      <c r="AK115" s="449"/>
      <c r="AL115" s="449"/>
      <c r="AM115" s="889"/>
    </row>
    <row r="116" spans="1:39" ht="15" outlineLevel="1">
      <c r="A116" s="560">
        <v>25</v>
      </c>
      <c r="B116" s="452" t="s">
        <v>118</v>
      </c>
      <c r="C116" s="316" t="s">
        <v>25</v>
      </c>
      <c r="D116" s="320">
        <v>0</v>
      </c>
      <c r="E116" s="320"/>
      <c r="F116" s="320"/>
      <c r="G116" s="320"/>
      <c r="H116" s="320"/>
      <c r="I116" s="320"/>
      <c r="J116" s="320"/>
      <c r="K116" s="320"/>
      <c r="L116" s="320"/>
      <c r="M116" s="320"/>
      <c r="N116" s="320">
        <v>12</v>
      </c>
      <c r="O116" s="320">
        <v>0</v>
      </c>
      <c r="P116" s="320"/>
      <c r="Q116" s="320"/>
      <c r="R116" s="320"/>
      <c r="S116" s="320"/>
      <c r="T116" s="320"/>
      <c r="U116" s="320"/>
      <c r="V116" s="320"/>
      <c r="W116" s="320"/>
      <c r="X116" s="320"/>
      <c r="Y116" s="450"/>
      <c r="Z116" s="886"/>
      <c r="AA116" s="886">
        <v>1</v>
      </c>
      <c r="AB116" s="886"/>
      <c r="AC116" s="886"/>
      <c r="AD116" s="886"/>
      <c r="AE116" s="886"/>
      <c r="AF116" s="890"/>
      <c r="AG116" s="890"/>
      <c r="AH116" s="890"/>
      <c r="AI116" s="890"/>
      <c r="AJ116" s="890"/>
      <c r="AK116" s="890"/>
      <c r="AL116" s="890"/>
      <c r="AM116" s="887">
        <f>SUM(Y116:AL116)</f>
        <v>1</v>
      </c>
    </row>
    <row r="117" spans="1:39" ht="15" outlineLevel="1">
      <c r="A117" s="560"/>
      <c r="B117" s="455" t="s">
        <v>311</v>
      </c>
      <c r="C117" s="316" t="s">
        <v>164</v>
      </c>
      <c r="D117" s="320"/>
      <c r="E117" s="320"/>
      <c r="F117" s="320"/>
      <c r="G117" s="320"/>
      <c r="H117" s="320"/>
      <c r="I117" s="320"/>
      <c r="J117" s="320"/>
      <c r="K117" s="320"/>
      <c r="L117" s="320"/>
      <c r="M117" s="320"/>
      <c r="N117" s="320">
        <f>N116</f>
        <v>12</v>
      </c>
      <c r="O117" s="320"/>
      <c r="P117" s="320"/>
      <c r="Q117" s="320"/>
      <c r="R117" s="320"/>
      <c r="S117" s="320"/>
      <c r="T117" s="320"/>
      <c r="U117" s="320"/>
      <c r="V117" s="320"/>
      <c r="W117" s="320"/>
      <c r="X117" s="320"/>
      <c r="Y117" s="435">
        <f>Y116</f>
        <v>0</v>
      </c>
      <c r="Z117" s="435">
        <f t="shared" ref="Z117:AL117" si="24">Z116</f>
        <v>0</v>
      </c>
      <c r="AA117" s="435">
        <f t="shared" si="24"/>
        <v>1</v>
      </c>
      <c r="AB117" s="435">
        <f t="shared" si="24"/>
        <v>0</v>
      </c>
      <c r="AC117" s="435">
        <f t="shared" si="24"/>
        <v>0</v>
      </c>
      <c r="AD117" s="435">
        <f t="shared" si="24"/>
        <v>0</v>
      </c>
      <c r="AE117" s="435">
        <f t="shared" si="24"/>
        <v>0</v>
      </c>
      <c r="AF117" s="435">
        <f t="shared" si="24"/>
        <v>0</v>
      </c>
      <c r="AG117" s="435">
        <f t="shared" si="24"/>
        <v>0</v>
      </c>
      <c r="AH117" s="435">
        <f t="shared" si="24"/>
        <v>0</v>
      </c>
      <c r="AI117" s="435">
        <f t="shared" si="24"/>
        <v>0</v>
      </c>
      <c r="AJ117" s="435">
        <f t="shared" si="24"/>
        <v>0</v>
      </c>
      <c r="AK117" s="435">
        <f t="shared" si="24"/>
        <v>0</v>
      </c>
      <c r="AL117" s="435">
        <f t="shared" si="24"/>
        <v>0</v>
      </c>
      <c r="AM117" s="889"/>
    </row>
    <row r="118" spans="1:39" ht="15" outlineLevel="1">
      <c r="A118" s="560"/>
      <c r="B118" s="455"/>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888"/>
      <c r="Z118" s="449"/>
      <c r="AA118" s="449"/>
      <c r="AB118" s="449"/>
      <c r="AC118" s="449"/>
      <c r="AD118" s="449"/>
      <c r="AE118" s="449"/>
      <c r="AF118" s="449"/>
      <c r="AG118" s="449"/>
      <c r="AH118" s="449"/>
      <c r="AI118" s="449"/>
      <c r="AJ118" s="449"/>
      <c r="AK118" s="449"/>
      <c r="AL118" s="449"/>
      <c r="AM118" s="889"/>
    </row>
    <row r="119" spans="1:39" ht="15" outlineLevel="1">
      <c r="A119" s="560">
        <v>26</v>
      </c>
      <c r="B119" s="452" t="s">
        <v>119</v>
      </c>
      <c r="C119" s="316" t="s">
        <v>25</v>
      </c>
      <c r="D119" s="320">
        <v>0</v>
      </c>
      <c r="E119" s="320"/>
      <c r="F119" s="320"/>
      <c r="G119" s="320"/>
      <c r="H119" s="320"/>
      <c r="I119" s="320"/>
      <c r="J119" s="320"/>
      <c r="K119" s="320"/>
      <c r="L119" s="320"/>
      <c r="M119" s="320"/>
      <c r="N119" s="320">
        <v>12</v>
      </c>
      <c r="O119" s="320">
        <v>0</v>
      </c>
      <c r="P119" s="320"/>
      <c r="Q119" s="320"/>
      <c r="R119" s="320"/>
      <c r="S119" s="320"/>
      <c r="T119" s="320"/>
      <c r="U119" s="320"/>
      <c r="V119" s="320"/>
      <c r="W119" s="320"/>
      <c r="X119" s="320"/>
      <c r="Y119" s="450"/>
      <c r="Z119" s="886">
        <v>0.24963733145594758</v>
      </c>
      <c r="AA119" s="886">
        <v>0.41532194334132333</v>
      </c>
      <c r="AB119" s="886">
        <v>9.7787609272226503E-2</v>
      </c>
      <c r="AC119" s="886">
        <v>7.9669495815444011E-2</v>
      </c>
      <c r="AD119" s="886">
        <v>0.15758362011505858</v>
      </c>
      <c r="AE119" s="886"/>
      <c r="AF119" s="890"/>
      <c r="AG119" s="890"/>
      <c r="AH119" s="890"/>
      <c r="AI119" s="890"/>
      <c r="AJ119" s="890"/>
      <c r="AK119" s="890"/>
      <c r="AL119" s="890"/>
      <c r="AM119" s="887">
        <f>SUM(Y119:AL119)</f>
        <v>1</v>
      </c>
    </row>
    <row r="120" spans="1:39" ht="15" outlineLevel="1">
      <c r="A120" s="560"/>
      <c r="B120" s="455" t="s">
        <v>311</v>
      </c>
      <c r="C120" s="316" t="s">
        <v>164</v>
      </c>
      <c r="D120" s="320"/>
      <c r="E120" s="320"/>
      <c r="F120" s="320"/>
      <c r="G120" s="320"/>
      <c r="H120" s="320"/>
      <c r="I120" s="320"/>
      <c r="J120" s="320"/>
      <c r="K120" s="320"/>
      <c r="L120" s="320"/>
      <c r="M120" s="320"/>
      <c r="N120" s="320">
        <f>N119</f>
        <v>12</v>
      </c>
      <c r="O120" s="320"/>
      <c r="P120" s="320"/>
      <c r="Q120" s="320"/>
      <c r="R120" s="320"/>
      <c r="S120" s="320"/>
      <c r="T120" s="320"/>
      <c r="U120" s="320"/>
      <c r="V120" s="320"/>
      <c r="W120" s="320"/>
      <c r="X120" s="320"/>
      <c r="Y120" s="435">
        <f>Y119</f>
        <v>0</v>
      </c>
      <c r="Z120" s="435">
        <f t="shared" ref="Z120:AL120" si="25">Z119</f>
        <v>0.24963733145594758</v>
      </c>
      <c r="AA120" s="435">
        <f t="shared" si="25"/>
        <v>0.41532194334132333</v>
      </c>
      <c r="AB120" s="435">
        <f t="shared" si="25"/>
        <v>9.7787609272226503E-2</v>
      </c>
      <c r="AC120" s="435">
        <f t="shared" si="25"/>
        <v>7.9669495815444011E-2</v>
      </c>
      <c r="AD120" s="435">
        <f t="shared" si="25"/>
        <v>0.15758362011505858</v>
      </c>
      <c r="AE120" s="435">
        <f t="shared" si="25"/>
        <v>0</v>
      </c>
      <c r="AF120" s="435">
        <f t="shared" si="25"/>
        <v>0</v>
      </c>
      <c r="AG120" s="435">
        <f t="shared" si="25"/>
        <v>0</v>
      </c>
      <c r="AH120" s="435">
        <f t="shared" si="25"/>
        <v>0</v>
      </c>
      <c r="AI120" s="435">
        <f t="shared" si="25"/>
        <v>0</v>
      </c>
      <c r="AJ120" s="435">
        <f t="shared" si="25"/>
        <v>0</v>
      </c>
      <c r="AK120" s="435">
        <f t="shared" si="25"/>
        <v>0</v>
      </c>
      <c r="AL120" s="435">
        <f t="shared" si="25"/>
        <v>0</v>
      </c>
      <c r="AM120" s="889"/>
    </row>
    <row r="121" spans="1:39" ht="15" outlineLevel="1">
      <c r="A121" s="560"/>
      <c r="B121" s="455"/>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888"/>
      <c r="Z121" s="449"/>
      <c r="AA121" s="449"/>
      <c r="AB121" s="449"/>
      <c r="AC121" s="449"/>
      <c r="AD121" s="449"/>
      <c r="AE121" s="449"/>
      <c r="AF121" s="449"/>
      <c r="AG121" s="449"/>
      <c r="AH121" s="449"/>
      <c r="AI121" s="449"/>
      <c r="AJ121" s="449"/>
      <c r="AK121" s="449"/>
      <c r="AL121" s="449"/>
      <c r="AM121" s="889"/>
    </row>
    <row r="122" spans="1:39" ht="30" outlineLevel="1">
      <c r="A122" s="560">
        <v>27</v>
      </c>
      <c r="B122" s="452" t="s">
        <v>120</v>
      </c>
      <c r="C122" s="316" t="s">
        <v>25</v>
      </c>
      <c r="D122" s="320">
        <v>0</v>
      </c>
      <c r="E122" s="320"/>
      <c r="F122" s="320"/>
      <c r="G122" s="320"/>
      <c r="H122" s="320"/>
      <c r="I122" s="320"/>
      <c r="J122" s="320"/>
      <c r="K122" s="320"/>
      <c r="L122" s="320"/>
      <c r="M122" s="320"/>
      <c r="N122" s="320">
        <v>12</v>
      </c>
      <c r="O122" s="320">
        <v>0</v>
      </c>
      <c r="P122" s="320"/>
      <c r="Q122" s="320"/>
      <c r="R122" s="320"/>
      <c r="S122" s="320"/>
      <c r="T122" s="320"/>
      <c r="U122" s="320"/>
      <c r="V122" s="320"/>
      <c r="W122" s="320"/>
      <c r="X122" s="320"/>
      <c r="Y122" s="450"/>
      <c r="Z122" s="886">
        <v>0.8</v>
      </c>
      <c r="AA122" s="886">
        <v>0.2</v>
      </c>
      <c r="AB122" s="886"/>
      <c r="AC122" s="886"/>
      <c r="AD122" s="886"/>
      <c r="AE122" s="886"/>
      <c r="AF122" s="890"/>
      <c r="AG122" s="890"/>
      <c r="AH122" s="890"/>
      <c r="AI122" s="890"/>
      <c r="AJ122" s="890"/>
      <c r="AK122" s="890"/>
      <c r="AL122" s="890"/>
      <c r="AM122" s="887">
        <f>SUM(Y122:AL122)</f>
        <v>1</v>
      </c>
    </row>
    <row r="123" spans="1:39" ht="15" outlineLevel="1">
      <c r="A123" s="560"/>
      <c r="B123" s="455" t="s">
        <v>311</v>
      </c>
      <c r="C123" s="316" t="s">
        <v>164</v>
      </c>
      <c r="D123" s="320"/>
      <c r="E123" s="320"/>
      <c r="F123" s="320"/>
      <c r="G123" s="320"/>
      <c r="H123" s="320"/>
      <c r="I123" s="320"/>
      <c r="J123" s="320"/>
      <c r="K123" s="320"/>
      <c r="L123" s="320"/>
      <c r="M123" s="320"/>
      <c r="N123" s="320">
        <f>N122</f>
        <v>12</v>
      </c>
      <c r="O123" s="320"/>
      <c r="P123" s="320"/>
      <c r="Q123" s="320"/>
      <c r="R123" s="320"/>
      <c r="S123" s="320"/>
      <c r="T123" s="320"/>
      <c r="U123" s="320"/>
      <c r="V123" s="320"/>
      <c r="W123" s="320"/>
      <c r="X123" s="320"/>
      <c r="Y123" s="435">
        <f>Y122</f>
        <v>0</v>
      </c>
      <c r="Z123" s="435">
        <f t="shared" ref="Z123:AL123" si="26">Z122</f>
        <v>0.8</v>
      </c>
      <c r="AA123" s="435">
        <f t="shared" si="26"/>
        <v>0.2</v>
      </c>
      <c r="AB123" s="435">
        <f t="shared" si="26"/>
        <v>0</v>
      </c>
      <c r="AC123" s="435">
        <f t="shared" si="26"/>
        <v>0</v>
      </c>
      <c r="AD123" s="435">
        <f t="shared" si="26"/>
        <v>0</v>
      </c>
      <c r="AE123" s="435">
        <f t="shared" si="26"/>
        <v>0</v>
      </c>
      <c r="AF123" s="435">
        <f t="shared" si="26"/>
        <v>0</v>
      </c>
      <c r="AG123" s="435">
        <f t="shared" si="26"/>
        <v>0</v>
      </c>
      <c r="AH123" s="435">
        <f t="shared" si="26"/>
        <v>0</v>
      </c>
      <c r="AI123" s="435">
        <f t="shared" si="26"/>
        <v>0</v>
      </c>
      <c r="AJ123" s="435">
        <f t="shared" si="26"/>
        <v>0</v>
      </c>
      <c r="AK123" s="435">
        <f t="shared" si="26"/>
        <v>0</v>
      </c>
      <c r="AL123" s="435">
        <f t="shared" si="26"/>
        <v>0</v>
      </c>
      <c r="AM123" s="889"/>
    </row>
    <row r="124" spans="1:39" ht="15" outlineLevel="1">
      <c r="A124" s="560"/>
      <c r="B124" s="455"/>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888"/>
      <c r="Z124" s="449"/>
      <c r="AA124" s="449"/>
      <c r="AB124" s="449"/>
      <c r="AC124" s="449"/>
      <c r="AD124" s="449"/>
      <c r="AE124" s="449"/>
      <c r="AF124" s="449"/>
      <c r="AG124" s="449"/>
      <c r="AH124" s="449"/>
      <c r="AI124" s="449"/>
      <c r="AJ124" s="449"/>
      <c r="AK124" s="449"/>
      <c r="AL124" s="449"/>
      <c r="AM124" s="889"/>
    </row>
    <row r="125" spans="1:39" ht="30" outlineLevel="1">
      <c r="A125" s="560">
        <v>28</v>
      </c>
      <c r="B125" s="452" t="s">
        <v>121</v>
      </c>
      <c r="C125" s="316" t="s">
        <v>25</v>
      </c>
      <c r="D125" s="320">
        <v>0</v>
      </c>
      <c r="E125" s="320"/>
      <c r="F125" s="320"/>
      <c r="G125" s="320"/>
      <c r="H125" s="320"/>
      <c r="I125" s="320"/>
      <c r="J125" s="320"/>
      <c r="K125" s="320"/>
      <c r="L125" s="320"/>
      <c r="M125" s="320"/>
      <c r="N125" s="320">
        <v>12</v>
      </c>
      <c r="O125" s="320">
        <v>0</v>
      </c>
      <c r="P125" s="320"/>
      <c r="Q125" s="320"/>
      <c r="R125" s="320"/>
      <c r="S125" s="320"/>
      <c r="T125" s="320"/>
      <c r="U125" s="320"/>
      <c r="V125" s="320"/>
      <c r="W125" s="320"/>
      <c r="X125" s="320"/>
      <c r="Y125" s="450"/>
      <c r="Z125" s="886"/>
      <c r="AA125" s="886">
        <v>0.72729999999999995</v>
      </c>
      <c r="AB125" s="886">
        <v>0.2727</v>
      </c>
      <c r="AC125" s="886"/>
      <c r="AD125" s="886"/>
      <c r="AE125" s="886"/>
      <c r="AF125" s="890"/>
      <c r="AG125" s="890"/>
      <c r="AH125" s="890"/>
      <c r="AI125" s="890"/>
      <c r="AJ125" s="890"/>
      <c r="AK125" s="890"/>
      <c r="AL125" s="890"/>
      <c r="AM125" s="887">
        <f>SUM(Y125:AL125)</f>
        <v>1</v>
      </c>
    </row>
    <row r="126" spans="1:39" ht="15" outlineLevel="1">
      <c r="A126" s="560"/>
      <c r="B126" s="455" t="s">
        <v>311</v>
      </c>
      <c r="C126" s="316" t="s">
        <v>164</v>
      </c>
      <c r="D126" s="320"/>
      <c r="E126" s="320"/>
      <c r="F126" s="320"/>
      <c r="G126" s="320"/>
      <c r="H126" s="320"/>
      <c r="I126" s="320"/>
      <c r="J126" s="320"/>
      <c r="K126" s="320"/>
      <c r="L126" s="320"/>
      <c r="M126" s="320"/>
      <c r="N126" s="320">
        <f>N125</f>
        <v>12</v>
      </c>
      <c r="O126" s="320"/>
      <c r="P126" s="320"/>
      <c r="Q126" s="320"/>
      <c r="R126" s="320"/>
      <c r="S126" s="320"/>
      <c r="T126" s="320"/>
      <c r="U126" s="320"/>
      <c r="V126" s="320"/>
      <c r="W126" s="320"/>
      <c r="X126" s="320"/>
      <c r="Y126" s="435">
        <f>Y125</f>
        <v>0</v>
      </c>
      <c r="Z126" s="435">
        <f t="shared" ref="Z126:AL126" si="27">Z125</f>
        <v>0</v>
      </c>
      <c r="AA126" s="435">
        <f t="shared" si="27"/>
        <v>0.72729999999999995</v>
      </c>
      <c r="AB126" s="435">
        <f t="shared" si="27"/>
        <v>0.2727</v>
      </c>
      <c r="AC126" s="435">
        <f t="shared" si="27"/>
        <v>0</v>
      </c>
      <c r="AD126" s="435">
        <f t="shared" si="27"/>
        <v>0</v>
      </c>
      <c r="AE126" s="435">
        <f t="shared" si="27"/>
        <v>0</v>
      </c>
      <c r="AF126" s="435">
        <f t="shared" si="27"/>
        <v>0</v>
      </c>
      <c r="AG126" s="435">
        <f t="shared" si="27"/>
        <v>0</v>
      </c>
      <c r="AH126" s="435">
        <f t="shared" si="27"/>
        <v>0</v>
      </c>
      <c r="AI126" s="435">
        <f t="shared" si="27"/>
        <v>0</v>
      </c>
      <c r="AJ126" s="435">
        <f t="shared" si="27"/>
        <v>0</v>
      </c>
      <c r="AK126" s="435">
        <f t="shared" si="27"/>
        <v>0</v>
      </c>
      <c r="AL126" s="435">
        <f t="shared" si="27"/>
        <v>0</v>
      </c>
      <c r="AM126" s="889"/>
    </row>
    <row r="127" spans="1:39" ht="15" outlineLevel="1">
      <c r="A127" s="560"/>
      <c r="B127" s="455"/>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888"/>
      <c r="Z127" s="449"/>
      <c r="AA127" s="449"/>
      <c r="AB127" s="449"/>
      <c r="AC127" s="449"/>
      <c r="AD127" s="449"/>
      <c r="AE127" s="449"/>
      <c r="AF127" s="449"/>
      <c r="AG127" s="449"/>
      <c r="AH127" s="449"/>
      <c r="AI127" s="449"/>
      <c r="AJ127" s="449"/>
      <c r="AK127" s="449"/>
      <c r="AL127" s="449"/>
      <c r="AM127" s="889"/>
    </row>
    <row r="128" spans="1:39" ht="30" outlineLevel="1">
      <c r="A128" s="560">
        <v>29</v>
      </c>
      <c r="B128" s="452" t="s">
        <v>122</v>
      </c>
      <c r="C128" s="316" t="s">
        <v>25</v>
      </c>
      <c r="D128" s="320">
        <v>0</v>
      </c>
      <c r="E128" s="320"/>
      <c r="F128" s="320"/>
      <c r="G128" s="320"/>
      <c r="H128" s="320"/>
      <c r="I128" s="320"/>
      <c r="J128" s="320"/>
      <c r="K128" s="320"/>
      <c r="L128" s="320"/>
      <c r="M128" s="320"/>
      <c r="N128" s="320">
        <v>3</v>
      </c>
      <c r="O128" s="320">
        <v>0</v>
      </c>
      <c r="P128" s="320"/>
      <c r="Q128" s="320"/>
      <c r="R128" s="320"/>
      <c r="S128" s="320"/>
      <c r="T128" s="320"/>
      <c r="U128" s="320"/>
      <c r="V128" s="320"/>
      <c r="W128" s="320"/>
      <c r="X128" s="320"/>
      <c r="Y128" s="450"/>
      <c r="Z128" s="886"/>
      <c r="AA128" s="886"/>
      <c r="AB128" s="886"/>
      <c r="AC128" s="886"/>
      <c r="AD128" s="886"/>
      <c r="AE128" s="886"/>
      <c r="AF128" s="890"/>
      <c r="AG128" s="890"/>
      <c r="AH128" s="890"/>
      <c r="AI128" s="890"/>
      <c r="AJ128" s="890"/>
      <c r="AK128" s="890"/>
      <c r="AL128" s="890"/>
      <c r="AM128" s="887">
        <f>SUM(Y128:AL128)</f>
        <v>0</v>
      </c>
    </row>
    <row r="129" spans="1:39" ht="15" outlineLevel="1">
      <c r="A129" s="560"/>
      <c r="B129" s="455" t="s">
        <v>311</v>
      </c>
      <c r="C129" s="316" t="s">
        <v>164</v>
      </c>
      <c r="D129" s="320"/>
      <c r="E129" s="320"/>
      <c r="F129" s="320"/>
      <c r="G129" s="320"/>
      <c r="H129" s="320"/>
      <c r="I129" s="320"/>
      <c r="J129" s="320"/>
      <c r="K129" s="320"/>
      <c r="L129" s="320"/>
      <c r="M129" s="320"/>
      <c r="N129" s="320">
        <f>N128</f>
        <v>3</v>
      </c>
      <c r="O129" s="320"/>
      <c r="P129" s="320"/>
      <c r="Q129" s="320"/>
      <c r="R129" s="320"/>
      <c r="S129" s="320"/>
      <c r="T129" s="320"/>
      <c r="U129" s="320"/>
      <c r="V129" s="320"/>
      <c r="W129" s="320"/>
      <c r="X129" s="320"/>
      <c r="Y129" s="435">
        <f>Y128</f>
        <v>0</v>
      </c>
      <c r="Z129" s="435">
        <f t="shared" ref="Z129:AL129" si="28">Z128</f>
        <v>0</v>
      </c>
      <c r="AA129" s="435">
        <f t="shared" si="28"/>
        <v>0</v>
      </c>
      <c r="AB129" s="435">
        <f t="shared" si="28"/>
        <v>0</v>
      </c>
      <c r="AC129" s="435">
        <f t="shared" si="28"/>
        <v>0</v>
      </c>
      <c r="AD129" s="435">
        <f t="shared" si="28"/>
        <v>0</v>
      </c>
      <c r="AE129" s="435">
        <f t="shared" si="28"/>
        <v>0</v>
      </c>
      <c r="AF129" s="435">
        <f t="shared" si="28"/>
        <v>0</v>
      </c>
      <c r="AG129" s="435">
        <f t="shared" si="28"/>
        <v>0</v>
      </c>
      <c r="AH129" s="435">
        <f t="shared" si="28"/>
        <v>0</v>
      </c>
      <c r="AI129" s="435">
        <f t="shared" si="28"/>
        <v>0</v>
      </c>
      <c r="AJ129" s="435">
        <f t="shared" si="28"/>
        <v>0</v>
      </c>
      <c r="AK129" s="435">
        <f t="shared" si="28"/>
        <v>0</v>
      </c>
      <c r="AL129" s="435">
        <f t="shared" si="28"/>
        <v>0</v>
      </c>
      <c r="AM129" s="889"/>
    </row>
    <row r="130" spans="1:39" ht="15" outlineLevel="1">
      <c r="A130" s="560"/>
      <c r="B130" s="455"/>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888"/>
      <c r="Z130" s="449"/>
      <c r="AA130" s="449"/>
      <c r="AB130" s="449"/>
      <c r="AC130" s="449"/>
      <c r="AD130" s="449"/>
      <c r="AE130" s="449"/>
      <c r="AF130" s="449"/>
      <c r="AG130" s="449"/>
      <c r="AH130" s="449"/>
      <c r="AI130" s="449"/>
      <c r="AJ130" s="449"/>
      <c r="AK130" s="449"/>
      <c r="AL130" s="449"/>
      <c r="AM130" s="889"/>
    </row>
    <row r="131" spans="1:39" ht="30" outlineLevel="1">
      <c r="A131" s="560">
        <v>30</v>
      </c>
      <c r="B131" s="452" t="s">
        <v>123</v>
      </c>
      <c r="C131" s="316" t="s">
        <v>25</v>
      </c>
      <c r="D131" s="320">
        <v>0</v>
      </c>
      <c r="E131" s="320"/>
      <c r="F131" s="320"/>
      <c r="G131" s="320"/>
      <c r="H131" s="320"/>
      <c r="I131" s="320"/>
      <c r="J131" s="320"/>
      <c r="K131" s="320"/>
      <c r="L131" s="320"/>
      <c r="M131" s="320"/>
      <c r="N131" s="320">
        <v>12</v>
      </c>
      <c r="O131" s="320">
        <v>0</v>
      </c>
      <c r="P131" s="320"/>
      <c r="Q131" s="320"/>
      <c r="R131" s="320"/>
      <c r="S131" s="320"/>
      <c r="T131" s="320"/>
      <c r="U131" s="320"/>
      <c r="V131" s="320"/>
      <c r="W131" s="320"/>
      <c r="X131" s="320"/>
      <c r="Y131" s="450"/>
      <c r="Z131" s="886"/>
      <c r="AA131" s="886"/>
      <c r="AB131" s="886"/>
      <c r="AC131" s="886"/>
      <c r="AD131" s="886"/>
      <c r="AE131" s="886"/>
      <c r="AF131" s="890"/>
      <c r="AG131" s="890"/>
      <c r="AH131" s="890"/>
      <c r="AI131" s="890"/>
      <c r="AJ131" s="890"/>
      <c r="AK131" s="890"/>
      <c r="AL131" s="890"/>
      <c r="AM131" s="887">
        <f>SUM(Y131:AL131)</f>
        <v>0</v>
      </c>
    </row>
    <row r="132" spans="1:39" ht="15" outlineLevel="1">
      <c r="A132" s="560"/>
      <c r="B132" s="455" t="s">
        <v>311</v>
      </c>
      <c r="C132" s="316" t="s">
        <v>164</v>
      </c>
      <c r="D132" s="320"/>
      <c r="E132" s="320"/>
      <c r="F132" s="320"/>
      <c r="G132" s="320"/>
      <c r="H132" s="320"/>
      <c r="I132" s="320"/>
      <c r="J132" s="320"/>
      <c r="K132" s="320"/>
      <c r="L132" s="320"/>
      <c r="M132" s="320"/>
      <c r="N132" s="320">
        <f>N131</f>
        <v>12</v>
      </c>
      <c r="O132" s="320"/>
      <c r="P132" s="320"/>
      <c r="Q132" s="320"/>
      <c r="R132" s="320"/>
      <c r="S132" s="320"/>
      <c r="T132" s="320"/>
      <c r="U132" s="320"/>
      <c r="V132" s="320"/>
      <c r="W132" s="320"/>
      <c r="X132" s="320"/>
      <c r="Y132" s="435">
        <f>Y131</f>
        <v>0</v>
      </c>
      <c r="Z132" s="435">
        <f t="shared" ref="Z132:AL132" si="29">Z131</f>
        <v>0</v>
      </c>
      <c r="AA132" s="435">
        <f t="shared" si="29"/>
        <v>0</v>
      </c>
      <c r="AB132" s="435">
        <f t="shared" si="29"/>
        <v>0</v>
      </c>
      <c r="AC132" s="435">
        <f t="shared" si="29"/>
        <v>0</v>
      </c>
      <c r="AD132" s="435">
        <f t="shared" si="29"/>
        <v>0</v>
      </c>
      <c r="AE132" s="435">
        <f t="shared" si="29"/>
        <v>0</v>
      </c>
      <c r="AF132" s="435">
        <f t="shared" si="29"/>
        <v>0</v>
      </c>
      <c r="AG132" s="435">
        <f t="shared" si="29"/>
        <v>0</v>
      </c>
      <c r="AH132" s="435">
        <f t="shared" si="29"/>
        <v>0</v>
      </c>
      <c r="AI132" s="435">
        <f t="shared" si="29"/>
        <v>0</v>
      </c>
      <c r="AJ132" s="435">
        <f t="shared" si="29"/>
        <v>0</v>
      </c>
      <c r="AK132" s="435">
        <f t="shared" si="29"/>
        <v>0</v>
      </c>
      <c r="AL132" s="435">
        <f t="shared" si="29"/>
        <v>0</v>
      </c>
      <c r="AM132" s="889"/>
    </row>
    <row r="133" spans="1:39" ht="15" outlineLevel="1">
      <c r="A133" s="560"/>
      <c r="B133" s="455"/>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888"/>
      <c r="Z133" s="449"/>
      <c r="AA133" s="449"/>
      <c r="AB133" s="449"/>
      <c r="AC133" s="449"/>
      <c r="AD133" s="449"/>
      <c r="AE133" s="449"/>
      <c r="AF133" s="449"/>
      <c r="AG133" s="449"/>
      <c r="AH133" s="449"/>
      <c r="AI133" s="449"/>
      <c r="AJ133" s="449"/>
      <c r="AK133" s="449"/>
      <c r="AL133" s="449"/>
      <c r="AM133" s="889"/>
    </row>
    <row r="134" spans="1:39" ht="30" outlineLevel="1">
      <c r="A134" s="560">
        <v>31</v>
      </c>
      <c r="B134" s="452" t="s">
        <v>124</v>
      </c>
      <c r="C134" s="316" t="s">
        <v>25</v>
      </c>
      <c r="D134" s="320">
        <v>0</v>
      </c>
      <c r="E134" s="320"/>
      <c r="F134" s="320"/>
      <c r="G134" s="320"/>
      <c r="H134" s="320"/>
      <c r="I134" s="320"/>
      <c r="J134" s="320"/>
      <c r="K134" s="320"/>
      <c r="L134" s="320"/>
      <c r="M134" s="320"/>
      <c r="N134" s="320">
        <v>12</v>
      </c>
      <c r="O134" s="320">
        <v>0</v>
      </c>
      <c r="P134" s="320"/>
      <c r="Q134" s="320"/>
      <c r="R134" s="320"/>
      <c r="S134" s="320"/>
      <c r="T134" s="320"/>
      <c r="U134" s="320"/>
      <c r="V134" s="320"/>
      <c r="W134" s="320"/>
      <c r="X134" s="320"/>
      <c r="Y134" s="450"/>
      <c r="Z134" s="886"/>
      <c r="AA134" s="886"/>
      <c r="AB134" s="886"/>
      <c r="AC134" s="886"/>
      <c r="AD134" s="886"/>
      <c r="AE134" s="886"/>
      <c r="AF134" s="890"/>
      <c r="AG134" s="890"/>
      <c r="AH134" s="890"/>
      <c r="AI134" s="890"/>
      <c r="AJ134" s="890"/>
      <c r="AK134" s="890"/>
      <c r="AL134" s="890"/>
      <c r="AM134" s="887">
        <f>SUM(Y134:AL134)</f>
        <v>0</v>
      </c>
    </row>
    <row r="135" spans="1:39" ht="15" outlineLevel="1">
      <c r="A135" s="560"/>
      <c r="B135" s="455" t="s">
        <v>311</v>
      </c>
      <c r="C135" s="316" t="s">
        <v>164</v>
      </c>
      <c r="D135" s="320"/>
      <c r="E135" s="320"/>
      <c r="F135" s="320"/>
      <c r="G135" s="320"/>
      <c r="H135" s="320"/>
      <c r="I135" s="320"/>
      <c r="J135" s="320"/>
      <c r="K135" s="320"/>
      <c r="L135" s="320"/>
      <c r="M135" s="320"/>
      <c r="N135" s="320">
        <f>N134</f>
        <v>12</v>
      </c>
      <c r="O135" s="320"/>
      <c r="P135" s="320"/>
      <c r="Q135" s="320"/>
      <c r="R135" s="320"/>
      <c r="S135" s="320"/>
      <c r="T135" s="320"/>
      <c r="U135" s="320"/>
      <c r="V135" s="320"/>
      <c r="W135" s="320"/>
      <c r="X135" s="320"/>
      <c r="Y135" s="435">
        <f>Y134</f>
        <v>0</v>
      </c>
      <c r="Z135" s="435">
        <f t="shared" ref="Z135:AL135" si="30">Z134</f>
        <v>0</v>
      </c>
      <c r="AA135" s="435">
        <f t="shared" si="30"/>
        <v>0</v>
      </c>
      <c r="AB135" s="435">
        <f t="shared" si="30"/>
        <v>0</v>
      </c>
      <c r="AC135" s="435">
        <f t="shared" si="30"/>
        <v>0</v>
      </c>
      <c r="AD135" s="435">
        <f t="shared" si="30"/>
        <v>0</v>
      </c>
      <c r="AE135" s="435">
        <f t="shared" si="30"/>
        <v>0</v>
      </c>
      <c r="AF135" s="435">
        <f t="shared" si="30"/>
        <v>0</v>
      </c>
      <c r="AG135" s="435">
        <f t="shared" si="30"/>
        <v>0</v>
      </c>
      <c r="AH135" s="435">
        <f t="shared" si="30"/>
        <v>0</v>
      </c>
      <c r="AI135" s="435">
        <f t="shared" si="30"/>
        <v>0</v>
      </c>
      <c r="AJ135" s="435">
        <f t="shared" si="30"/>
        <v>0</v>
      </c>
      <c r="AK135" s="435">
        <f t="shared" si="30"/>
        <v>0</v>
      </c>
      <c r="AL135" s="435">
        <f t="shared" si="30"/>
        <v>0</v>
      </c>
      <c r="AM135" s="889"/>
    </row>
    <row r="136" spans="1:39" ht="15" outlineLevel="1">
      <c r="A136" s="560"/>
      <c r="B136" s="452"/>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888"/>
      <c r="Z136" s="449"/>
      <c r="AA136" s="449"/>
      <c r="AB136" s="449"/>
      <c r="AC136" s="449"/>
      <c r="AD136" s="449"/>
      <c r="AE136" s="449"/>
      <c r="AF136" s="449"/>
      <c r="AG136" s="449"/>
      <c r="AH136" s="449"/>
      <c r="AI136" s="449"/>
      <c r="AJ136" s="449"/>
      <c r="AK136" s="449"/>
      <c r="AL136" s="449"/>
      <c r="AM136" s="889"/>
    </row>
    <row r="137" spans="1:39" ht="15" outlineLevel="1">
      <c r="A137" s="560">
        <v>32</v>
      </c>
      <c r="B137" s="452" t="s">
        <v>125</v>
      </c>
      <c r="C137" s="316" t="s">
        <v>25</v>
      </c>
      <c r="D137" s="320">
        <v>0</v>
      </c>
      <c r="E137" s="320"/>
      <c r="F137" s="320"/>
      <c r="G137" s="320"/>
      <c r="H137" s="320"/>
      <c r="I137" s="320"/>
      <c r="J137" s="320"/>
      <c r="K137" s="320"/>
      <c r="L137" s="320"/>
      <c r="M137" s="320"/>
      <c r="N137" s="320">
        <v>12</v>
      </c>
      <c r="O137" s="320">
        <v>0</v>
      </c>
      <c r="P137" s="320"/>
      <c r="Q137" s="320"/>
      <c r="R137" s="320"/>
      <c r="S137" s="320"/>
      <c r="T137" s="320"/>
      <c r="U137" s="320"/>
      <c r="V137" s="320"/>
      <c r="W137" s="320"/>
      <c r="X137" s="320"/>
      <c r="Y137" s="450"/>
      <c r="Z137" s="886"/>
      <c r="AA137" s="886"/>
      <c r="AB137" s="886"/>
      <c r="AC137" s="886"/>
      <c r="AD137" s="886"/>
      <c r="AE137" s="886"/>
      <c r="AF137" s="890"/>
      <c r="AG137" s="890"/>
      <c r="AH137" s="890"/>
      <c r="AI137" s="890"/>
      <c r="AJ137" s="890"/>
      <c r="AK137" s="890"/>
      <c r="AL137" s="890"/>
      <c r="AM137" s="887">
        <f>SUM(Y137:AL137)</f>
        <v>0</v>
      </c>
    </row>
    <row r="138" spans="1:39" ht="15" outlineLevel="1">
      <c r="A138" s="560"/>
      <c r="B138" s="455" t="s">
        <v>311</v>
      </c>
      <c r="C138" s="316" t="s">
        <v>164</v>
      </c>
      <c r="D138" s="320"/>
      <c r="E138" s="320"/>
      <c r="F138" s="320"/>
      <c r="G138" s="320"/>
      <c r="H138" s="320"/>
      <c r="I138" s="320"/>
      <c r="J138" s="320"/>
      <c r="K138" s="320"/>
      <c r="L138" s="320"/>
      <c r="M138" s="320"/>
      <c r="N138" s="320">
        <f>N137</f>
        <v>12</v>
      </c>
      <c r="O138" s="320"/>
      <c r="P138" s="320"/>
      <c r="Q138" s="320"/>
      <c r="R138" s="320"/>
      <c r="S138" s="320"/>
      <c r="T138" s="320"/>
      <c r="U138" s="320"/>
      <c r="V138" s="320"/>
      <c r="W138" s="320"/>
      <c r="X138" s="320"/>
      <c r="Y138" s="435">
        <f>Y137</f>
        <v>0</v>
      </c>
      <c r="Z138" s="435">
        <f t="shared" ref="Z138:AL138" si="31">Z137</f>
        <v>0</v>
      </c>
      <c r="AA138" s="435">
        <f t="shared" si="31"/>
        <v>0</v>
      </c>
      <c r="AB138" s="435">
        <f t="shared" si="31"/>
        <v>0</v>
      </c>
      <c r="AC138" s="435">
        <f t="shared" si="31"/>
        <v>0</v>
      </c>
      <c r="AD138" s="435">
        <f t="shared" si="31"/>
        <v>0</v>
      </c>
      <c r="AE138" s="435">
        <f t="shared" si="31"/>
        <v>0</v>
      </c>
      <c r="AF138" s="435">
        <f t="shared" si="31"/>
        <v>0</v>
      </c>
      <c r="AG138" s="435">
        <f t="shared" si="31"/>
        <v>0</v>
      </c>
      <c r="AH138" s="435">
        <f t="shared" si="31"/>
        <v>0</v>
      </c>
      <c r="AI138" s="435">
        <f t="shared" si="31"/>
        <v>0</v>
      </c>
      <c r="AJ138" s="435">
        <f t="shared" si="31"/>
        <v>0</v>
      </c>
      <c r="AK138" s="435">
        <f t="shared" si="31"/>
        <v>0</v>
      </c>
      <c r="AL138" s="435">
        <f t="shared" si="31"/>
        <v>0</v>
      </c>
      <c r="AM138" s="889"/>
    </row>
    <row r="139" spans="1:39" ht="15" outlineLevel="1">
      <c r="A139" s="560"/>
      <c r="B139" s="452"/>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888"/>
      <c r="Z139" s="449"/>
      <c r="AA139" s="449"/>
      <c r="AB139" s="449"/>
      <c r="AC139" s="449"/>
      <c r="AD139" s="449"/>
      <c r="AE139" s="449"/>
      <c r="AF139" s="449"/>
      <c r="AG139" s="449"/>
      <c r="AH139" s="449"/>
      <c r="AI139" s="449"/>
      <c r="AJ139" s="449"/>
      <c r="AK139" s="449"/>
      <c r="AL139" s="449"/>
      <c r="AM139" s="889"/>
    </row>
    <row r="140" spans="1:39" ht="15.6" outlineLevel="1">
      <c r="A140" s="560"/>
      <c r="B140" s="535" t="s">
        <v>513</v>
      </c>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888"/>
      <c r="Z140" s="449"/>
      <c r="AA140" s="449"/>
      <c r="AB140" s="449"/>
      <c r="AC140" s="449"/>
      <c r="AD140" s="449"/>
      <c r="AE140" s="449"/>
      <c r="AF140" s="449"/>
      <c r="AG140" s="449"/>
      <c r="AH140" s="449"/>
      <c r="AI140" s="449"/>
      <c r="AJ140" s="449"/>
      <c r="AK140" s="449"/>
      <c r="AL140" s="449"/>
      <c r="AM140" s="889"/>
    </row>
    <row r="141" spans="1:39" ht="15" outlineLevel="1">
      <c r="A141" s="560">
        <v>33</v>
      </c>
      <c r="B141" s="452" t="s">
        <v>126</v>
      </c>
      <c r="C141" s="316" t="s">
        <v>25</v>
      </c>
      <c r="D141" s="320">
        <v>0</v>
      </c>
      <c r="E141" s="320"/>
      <c r="F141" s="320"/>
      <c r="G141" s="320"/>
      <c r="H141" s="320"/>
      <c r="I141" s="320"/>
      <c r="J141" s="320"/>
      <c r="K141" s="320"/>
      <c r="L141" s="320"/>
      <c r="M141" s="320"/>
      <c r="N141" s="320">
        <v>0</v>
      </c>
      <c r="O141" s="320">
        <v>0</v>
      </c>
      <c r="P141" s="320"/>
      <c r="Q141" s="320"/>
      <c r="R141" s="320"/>
      <c r="S141" s="320"/>
      <c r="T141" s="320"/>
      <c r="U141" s="320"/>
      <c r="V141" s="320"/>
      <c r="W141" s="320"/>
      <c r="X141" s="320"/>
      <c r="Y141" s="450"/>
      <c r="Z141" s="886">
        <v>0.85</v>
      </c>
      <c r="AA141" s="886">
        <v>0.15</v>
      </c>
      <c r="AB141" s="886"/>
      <c r="AC141" s="886"/>
      <c r="AD141" s="886"/>
      <c r="AE141" s="886"/>
      <c r="AF141" s="890"/>
      <c r="AG141" s="890"/>
      <c r="AH141" s="890"/>
      <c r="AI141" s="890"/>
      <c r="AJ141" s="890"/>
      <c r="AK141" s="890"/>
      <c r="AL141" s="890"/>
      <c r="AM141" s="887">
        <f>SUM(Y141:AL141)</f>
        <v>1</v>
      </c>
    </row>
    <row r="142" spans="1:39" ht="15" outlineLevel="1">
      <c r="A142" s="560"/>
      <c r="B142" s="455" t="s">
        <v>311</v>
      </c>
      <c r="C142" s="316" t="s">
        <v>164</v>
      </c>
      <c r="D142" s="320"/>
      <c r="E142" s="320"/>
      <c r="F142" s="320"/>
      <c r="G142" s="320"/>
      <c r="H142" s="320"/>
      <c r="I142" s="320"/>
      <c r="J142" s="320"/>
      <c r="K142" s="320"/>
      <c r="L142" s="320"/>
      <c r="M142" s="320"/>
      <c r="N142" s="320">
        <f>N141</f>
        <v>0</v>
      </c>
      <c r="O142" s="320"/>
      <c r="P142" s="320"/>
      <c r="Q142" s="320"/>
      <c r="R142" s="320"/>
      <c r="S142" s="320"/>
      <c r="T142" s="320"/>
      <c r="U142" s="320"/>
      <c r="V142" s="320"/>
      <c r="W142" s="320"/>
      <c r="X142" s="320"/>
      <c r="Y142" s="435">
        <f>Y141</f>
        <v>0</v>
      </c>
      <c r="Z142" s="435">
        <f t="shared" ref="Z142:AL142" si="32">Z141</f>
        <v>0.85</v>
      </c>
      <c r="AA142" s="435">
        <f t="shared" si="32"/>
        <v>0.15</v>
      </c>
      <c r="AB142" s="435">
        <f t="shared" si="32"/>
        <v>0</v>
      </c>
      <c r="AC142" s="435">
        <f t="shared" si="32"/>
        <v>0</v>
      </c>
      <c r="AD142" s="435">
        <f t="shared" si="32"/>
        <v>0</v>
      </c>
      <c r="AE142" s="435">
        <f t="shared" si="32"/>
        <v>0</v>
      </c>
      <c r="AF142" s="435">
        <f t="shared" si="32"/>
        <v>0</v>
      </c>
      <c r="AG142" s="435">
        <f t="shared" si="32"/>
        <v>0</v>
      </c>
      <c r="AH142" s="435">
        <f t="shared" si="32"/>
        <v>0</v>
      </c>
      <c r="AI142" s="435">
        <f t="shared" si="32"/>
        <v>0</v>
      </c>
      <c r="AJ142" s="435">
        <f t="shared" si="32"/>
        <v>0</v>
      </c>
      <c r="AK142" s="435">
        <f t="shared" si="32"/>
        <v>0</v>
      </c>
      <c r="AL142" s="435">
        <f t="shared" si="32"/>
        <v>0</v>
      </c>
      <c r="AM142" s="889"/>
    </row>
    <row r="143" spans="1:39" ht="15" outlineLevel="1">
      <c r="A143" s="560"/>
      <c r="B143" s="452"/>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888"/>
      <c r="Z143" s="449"/>
      <c r="AA143" s="449"/>
      <c r="AB143" s="449"/>
      <c r="AC143" s="449"/>
      <c r="AD143" s="449"/>
      <c r="AE143" s="449"/>
      <c r="AF143" s="449"/>
      <c r="AG143" s="449"/>
      <c r="AH143" s="449"/>
      <c r="AI143" s="449"/>
      <c r="AJ143" s="449"/>
      <c r="AK143" s="449"/>
      <c r="AL143" s="449"/>
      <c r="AM143" s="889"/>
    </row>
    <row r="144" spans="1:39" ht="15" outlineLevel="1">
      <c r="A144" s="560">
        <v>34</v>
      </c>
      <c r="B144" s="452" t="s">
        <v>127</v>
      </c>
      <c r="C144" s="316" t="s">
        <v>25</v>
      </c>
      <c r="D144" s="320"/>
      <c r="E144" s="320"/>
      <c r="F144" s="320"/>
      <c r="G144" s="320"/>
      <c r="H144" s="320"/>
      <c r="I144" s="320"/>
      <c r="J144" s="320"/>
      <c r="K144" s="320"/>
      <c r="L144" s="320"/>
      <c r="M144" s="320"/>
      <c r="N144" s="320">
        <v>0</v>
      </c>
      <c r="O144" s="320"/>
      <c r="P144" s="320"/>
      <c r="Q144" s="320"/>
      <c r="R144" s="320"/>
      <c r="S144" s="320"/>
      <c r="T144" s="320"/>
      <c r="U144" s="320"/>
      <c r="V144" s="320"/>
      <c r="W144" s="320"/>
      <c r="X144" s="320"/>
      <c r="Y144" s="450"/>
      <c r="Z144" s="886"/>
      <c r="AA144" s="886"/>
      <c r="AB144" s="886"/>
      <c r="AC144" s="886"/>
      <c r="AD144" s="886"/>
      <c r="AE144" s="886"/>
      <c r="AF144" s="890"/>
      <c r="AG144" s="890"/>
      <c r="AH144" s="890"/>
      <c r="AI144" s="890"/>
      <c r="AJ144" s="890"/>
      <c r="AK144" s="890"/>
      <c r="AL144" s="890"/>
      <c r="AM144" s="887">
        <f>SUM(Y144:AL144)</f>
        <v>0</v>
      </c>
    </row>
    <row r="145" spans="1:39" ht="15" outlineLevel="1">
      <c r="A145" s="560"/>
      <c r="B145" s="455" t="s">
        <v>311</v>
      </c>
      <c r="C145" s="316" t="s">
        <v>164</v>
      </c>
      <c r="D145" s="320"/>
      <c r="E145" s="320"/>
      <c r="F145" s="320"/>
      <c r="G145" s="320"/>
      <c r="H145" s="320"/>
      <c r="I145" s="320"/>
      <c r="J145" s="320"/>
      <c r="K145" s="320"/>
      <c r="L145" s="320"/>
      <c r="M145" s="320"/>
      <c r="N145" s="320">
        <f>N144</f>
        <v>0</v>
      </c>
      <c r="O145" s="320"/>
      <c r="P145" s="320"/>
      <c r="Q145" s="320"/>
      <c r="R145" s="320"/>
      <c r="S145" s="320"/>
      <c r="T145" s="320"/>
      <c r="U145" s="320"/>
      <c r="V145" s="320"/>
      <c r="W145" s="320"/>
      <c r="X145" s="320"/>
      <c r="Y145" s="435">
        <f>Y144</f>
        <v>0</v>
      </c>
      <c r="Z145" s="435">
        <f t="shared" ref="Z145:AL145" si="33">Z144</f>
        <v>0</v>
      </c>
      <c r="AA145" s="435">
        <f t="shared" si="33"/>
        <v>0</v>
      </c>
      <c r="AB145" s="435">
        <f t="shared" si="33"/>
        <v>0</v>
      </c>
      <c r="AC145" s="435">
        <f t="shared" si="33"/>
        <v>0</v>
      </c>
      <c r="AD145" s="435">
        <f t="shared" si="33"/>
        <v>0</v>
      </c>
      <c r="AE145" s="435">
        <f t="shared" si="33"/>
        <v>0</v>
      </c>
      <c r="AF145" s="435">
        <f t="shared" si="33"/>
        <v>0</v>
      </c>
      <c r="AG145" s="435">
        <f t="shared" si="33"/>
        <v>0</v>
      </c>
      <c r="AH145" s="435">
        <f t="shared" si="33"/>
        <v>0</v>
      </c>
      <c r="AI145" s="435">
        <f t="shared" si="33"/>
        <v>0</v>
      </c>
      <c r="AJ145" s="435">
        <f t="shared" si="33"/>
        <v>0</v>
      </c>
      <c r="AK145" s="435">
        <f t="shared" si="33"/>
        <v>0</v>
      </c>
      <c r="AL145" s="435">
        <f t="shared" si="33"/>
        <v>0</v>
      </c>
      <c r="AM145" s="889"/>
    </row>
    <row r="146" spans="1:39" ht="15" outlineLevel="1">
      <c r="A146" s="560"/>
      <c r="B146" s="452"/>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888"/>
      <c r="Z146" s="449"/>
      <c r="AA146" s="449"/>
      <c r="AB146" s="449"/>
      <c r="AC146" s="449"/>
      <c r="AD146" s="449"/>
      <c r="AE146" s="449"/>
      <c r="AF146" s="449"/>
      <c r="AG146" s="449"/>
      <c r="AH146" s="449"/>
      <c r="AI146" s="449"/>
      <c r="AJ146" s="449"/>
      <c r="AK146" s="449"/>
      <c r="AL146" s="449"/>
      <c r="AM146" s="889"/>
    </row>
    <row r="147" spans="1:39" ht="15" outlineLevel="1">
      <c r="A147" s="560">
        <v>35</v>
      </c>
      <c r="B147" s="452" t="s">
        <v>128</v>
      </c>
      <c r="C147" s="316" t="s">
        <v>25</v>
      </c>
      <c r="D147" s="320">
        <v>0</v>
      </c>
      <c r="E147" s="320"/>
      <c r="F147" s="320"/>
      <c r="G147" s="320"/>
      <c r="H147" s="320"/>
      <c r="I147" s="320"/>
      <c r="J147" s="320"/>
      <c r="K147" s="320"/>
      <c r="L147" s="320"/>
      <c r="M147" s="320"/>
      <c r="N147" s="320">
        <v>0</v>
      </c>
      <c r="O147" s="320">
        <v>0</v>
      </c>
      <c r="P147" s="320"/>
      <c r="Q147" s="320"/>
      <c r="R147" s="320"/>
      <c r="S147" s="320"/>
      <c r="T147" s="320"/>
      <c r="U147" s="320"/>
      <c r="V147" s="320"/>
      <c r="W147" s="320"/>
      <c r="X147" s="320"/>
      <c r="Y147" s="450">
        <v>1</v>
      </c>
      <c r="Z147" s="886"/>
      <c r="AA147" s="886"/>
      <c r="AB147" s="886"/>
      <c r="AC147" s="886"/>
      <c r="AD147" s="886"/>
      <c r="AE147" s="886"/>
      <c r="AF147" s="890"/>
      <c r="AG147" s="890"/>
      <c r="AH147" s="890"/>
      <c r="AI147" s="890"/>
      <c r="AJ147" s="890"/>
      <c r="AK147" s="890"/>
      <c r="AL147" s="890"/>
      <c r="AM147" s="887">
        <f>SUM(Y147:AL147)</f>
        <v>1</v>
      </c>
    </row>
    <row r="148" spans="1:39" ht="15" outlineLevel="1">
      <c r="A148" s="560"/>
      <c r="B148" s="455" t="s">
        <v>311</v>
      </c>
      <c r="C148" s="316" t="s">
        <v>164</v>
      </c>
      <c r="D148" s="320"/>
      <c r="E148" s="320"/>
      <c r="F148" s="320"/>
      <c r="G148" s="320"/>
      <c r="H148" s="320"/>
      <c r="I148" s="320"/>
      <c r="J148" s="320"/>
      <c r="K148" s="320"/>
      <c r="L148" s="320"/>
      <c r="M148" s="320"/>
      <c r="N148" s="320">
        <f>N147</f>
        <v>0</v>
      </c>
      <c r="O148" s="320"/>
      <c r="P148" s="320"/>
      <c r="Q148" s="320"/>
      <c r="R148" s="320"/>
      <c r="S148" s="320"/>
      <c r="T148" s="320"/>
      <c r="U148" s="320"/>
      <c r="V148" s="320"/>
      <c r="W148" s="320"/>
      <c r="X148" s="320"/>
      <c r="Y148" s="435">
        <f>Y147</f>
        <v>1</v>
      </c>
      <c r="Z148" s="435">
        <f t="shared" ref="Z148:AL148" si="34">Z147</f>
        <v>0</v>
      </c>
      <c r="AA148" s="435">
        <f t="shared" si="34"/>
        <v>0</v>
      </c>
      <c r="AB148" s="435">
        <f t="shared" si="34"/>
        <v>0</v>
      </c>
      <c r="AC148" s="435">
        <f t="shared" si="34"/>
        <v>0</v>
      </c>
      <c r="AD148" s="435">
        <f t="shared" si="34"/>
        <v>0</v>
      </c>
      <c r="AE148" s="435">
        <f t="shared" si="34"/>
        <v>0</v>
      </c>
      <c r="AF148" s="435">
        <f t="shared" si="34"/>
        <v>0</v>
      </c>
      <c r="AG148" s="435">
        <f t="shared" si="34"/>
        <v>0</v>
      </c>
      <c r="AH148" s="435">
        <f t="shared" si="34"/>
        <v>0</v>
      </c>
      <c r="AI148" s="435">
        <f t="shared" si="34"/>
        <v>0</v>
      </c>
      <c r="AJ148" s="435">
        <f t="shared" si="34"/>
        <v>0</v>
      </c>
      <c r="AK148" s="435">
        <f t="shared" si="34"/>
        <v>0</v>
      </c>
      <c r="AL148" s="435">
        <f t="shared" si="34"/>
        <v>0</v>
      </c>
      <c r="AM148" s="889"/>
    </row>
    <row r="149" spans="1:39" ht="15" outlineLevel="1">
      <c r="A149" s="560"/>
      <c r="B149" s="455"/>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888"/>
      <c r="Z149" s="449"/>
      <c r="AA149" s="449"/>
      <c r="AB149" s="449"/>
      <c r="AC149" s="449"/>
      <c r="AD149" s="449"/>
      <c r="AE149" s="449"/>
      <c r="AF149" s="449"/>
      <c r="AG149" s="449"/>
      <c r="AH149" s="449"/>
      <c r="AI149" s="449"/>
      <c r="AJ149" s="449"/>
      <c r="AK149" s="449"/>
      <c r="AL149" s="449"/>
      <c r="AM149" s="889"/>
    </row>
    <row r="150" spans="1:39" ht="15.6" outlineLevel="1">
      <c r="A150" s="560"/>
      <c r="B150" s="535" t="s">
        <v>514</v>
      </c>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888"/>
      <c r="Z150" s="449"/>
      <c r="AA150" s="449"/>
      <c r="AB150" s="449"/>
      <c r="AC150" s="449"/>
      <c r="AD150" s="449"/>
      <c r="AE150" s="449"/>
      <c r="AF150" s="449"/>
      <c r="AG150" s="449"/>
      <c r="AH150" s="449"/>
      <c r="AI150" s="449"/>
      <c r="AJ150" s="449"/>
      <c r="AK150" s="449"/>
      <c r="AL150" s="449"/>
      <c r="AM150" s="889"/>
    </row>
    <row r="151" spans="1:39" ht="45" outlineLevel="1">
      <c r="A151" s="560">
        <v>36</v>
      </c>
      <c r="B151" s="452" t="s">
        <v>129</v>
      </c>
      <c r="C151" s="316" t="s">
        <v>25</v>
      </c>
      <c r="D151" s="320"/>
      <c r="E151" s="320"/>
      <c r="F151" s="320"/>
      <c r="G151" s="320"/>
      <c r="H151" s="320"/>
      <c r="I151" s="320"/>
      <c r="J151" s="320"/>
      <c r="K151" s="320"/>
      <c r="L151" s="320"/>
      <c r="M151" s="320"/>
      <c r="N151" s="320">
        <v>0</v>
      </c>
      <c r="O151" s="320"/>
      <c r="P151" s="320"/>
      <c r="Q151" s="320"/>
      <c r="R151" s="320"/>
      <c r="S151" s="320"/>
      <c r="T151" s="320"/>
      <c r="U151" s="320"/>
      <c r="V151" s="320"/>
      <c r="W151" s="320"/>
      <c r="X151" s="320"/>
      <c r="Y151" s="450"/>
      <c r="Z151" s="886"/>
      <c r="AA151" s="886"/>
      <c r="AB151" s="886"/>
      <c r="AC151" s="886"/>
      <c r="AD151" s="886"/>
      <c r="AE151" s="886"/>
      <c r="AF151" s="890"/>
      <c r="AG151" s="890"/>
      <c r="AH151" s="890"/>
      <c r="AI151" s="890"/>
      <c r="AJ151" s="890"/>
      <c r="AK151" s="890"/>
      <c r="AL151" s="890"/>
      <c r="AM151" s="887">
        <f>SUM(Y151:AL151)</f>
        <v>0</v>
      </c>
    </row>
    <row r="152" spans="1:39" ht="15" outlineLevel="1">
      <c r="A152" s="560"/>
      <c r="B152" s="455" t="s">
        <v>311</v>
      </c>
      <c r="C152" s="316" t="s">
        <v>164</v>
      </c>
      <c r="D152" s="320"/>
      <c r="E152" s="320"/>
      <c r="F152" s="320"/>
      <c r="G152" s="320"/>
      <c r="H152" s="320"/>
      <c r="I152" s="320"/>
      <c r="J152" s="320"/>
      <c r="K152" s="320"/>
      <c r="L152" s="320"/>
      <c r="M152" s="320"/>
      <c r="N152" s="320">
        <f>N151</f>
        <v>0</v>
      </c>
      <c r="O152" s="320"/>
      <c r="P152" s="320"/>
      <c r="Q152" s="320"/>
      <c r="R152" s="320"/>
      <c r="S152" s="320"/>
      <c r="T152" s="320"/>
      <c r="U152" s="320"/>
      <c r="V152" s="320"/>
      <c r="W152" s="320"/>
      <c r="X152" s="320"/>
      <c r="Y152" s="435">
        <f>Y151</f>
        <v>0</v>
      </c>
      <c r="Z152" s="435">
        <f t="shared" ref="Z152:AL152" si="35">Z151</f>
        <v>0</v>
      </c>
      <c r="AA152" s="435">
        <f t="shared" si="35"/>
        <v>0</v>
      </c>
      <c r="AB152" s="435">
        <f t="shared" si="35"/>
        <v>0</v>
      </c>
      <c r="AC152" s="435">
        <f t="shared" si="35"/>
        <v>0</v>
      </c>
      <c r="AD152" s="435">
        <f t="shared" si="35"/>
        <v>0</v>
      </c>
      <c r="AE152" s="435">
        <f t="shared" si="35"/>
        <v>0</v>
      </c>
      <c r="AF152" s="435">
        <f t="shared" si="35"/>
        <v>0</v>
      </c>
      <c r="AG152" s="435">
        <f t="shared" si="35"/>
        <v>0</v>
      </c>
      <c r="AH152" s="435">
        <f t="shared" si="35"/>
        <v>0</v>
      </c>
      <c r="AI152" s="435">
        <f t="shared" si="35"/>
        <v>0</v>
      </c>
      <c r="AJ152" s="435">
        <f t="shared" si="35"/>
        <v>0</v>
      </c>
      <c r="AK152" s="435">
        <f t="shared" si="35"/>
        <v>0</v>
      </c>
      <c r="AL152" s="435">
        <f t="shared" si="35"/>
        <v>0</v>
      </c>
      <c r="AM152" s="889"/>
    </row>
    <row r="153" spans="1:39" ht="15" outlineLevel="1">
      <c r="A153" s="560"/>
      <c r="B153" s="452"/>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888"/>
      <c r="Z153" s="449"/>
      <c r="AA153" s="449"/>
      <c r="AB153" s="449"/>
      <c r="AC153" s="449"/>
      <c r="AD153" s="449"/>
      <c r="AE153" s="449"/>
      <c r="AF153" s="449"/>
      <c r="AG153" s="449"/>
      <c r="AH153" s="449"/>
      <c r="AI153" s="449"/>
      <c r="AJ153" s="449"/>
      <c r="AK153" s="449"/>
      <c r="AL153" s="449"/>
      <c r="AM153" s="889"/>
    </row>
    <row r="154" spans="1:39" ht="30" outlineLevel="1">
      <c r="A154" s="560">
        <v>37</v>
      </c>
      <c r="B154" s="452" t="s">
        <v>130</v>
      </c>
      <c r="C154" s="316" t="s">
        <v>25</v>
      </c>
      <c r="D154" s="320"/>
      <c r="E154" s="320"/>
      <c r="F154" s="320"/>
      <c r="G154" s="320"/>
      <c r="H154" s="320"/>
      <c r="I154" s="320"/>
      <c r="J154" s="320"/>
      <c r="K154" s="320"/>
      <c r="L154" s="320"/>
      <c r="M154" s="320"/>
      <c r="N154" s="320">
        <v>0</v>
      </c>
      <c r="O154" s="320"/>
      <c r="P154" s="320"/>
      <c r="Q154" s="320"/>
      <c r="R154" s="320"/>
      <c r="S154" s="320"/>
      <c r="T154" s="320"/>
      <c r="U154" s="320"/>
      <c r="V154" s="320"/>
      <c r="W154" s="320"/>
      <c r="X154" s="320"/>
      <c r="Y154" s="450"/>
      <c r="Z154" s="886"/>
      <c r="AA154" s="886"/>
      <c r="AB154" s="886"/>
      <c r="AC154" s="886"/>
      <c r="AD154" s="886"/>
      <c r="AE154" s="886"/>
      <c r="AF154" s="890"/>
      <c r="AG154" s="890"/>
      <c r="AH154" s="890"/>
      <c r="AI154" s="890"/>
      <c r="AJ154" s="890"/>
      <c r="AK154" s="890"/>
      <c r="AL154" s="890"/>
      <c r="AM154" s="887">
        <f>SUM(Y154:AL154)</f>
        <v>0</v>
      </c>
    </row>
    <row r="155" spans="1:39" ht="15" outlineLevel="1">
      <c r="A155" s="560"/>
      <c r="B155" s="455" t="s">
        <v>311</v>
      </c>
      <c r="C155" s="316" t="s">
        <v>164</v>
      </c>
      <c r="D155" s="320"/>
      <c r="E155" s="320"/>
      <c r="F155" s="320"/>
      <c r="G155" s="320"/>
      <c r="H155" s="320"/>
      <c r="I155" s="320"/>
      <c r="J155" s="320"/>
      <c r="K155" s="320"/>
      <c r="L155" s="320"/>
      <c r="M155" s="320"/>
      <c r="N155" s="320">
        <f>N154</f>
        <v>0</v>
      </c>
      <c r="O155" s="320"/>
      <c r="P155" s="320"/>
      <c r="Q155" s="320"/>
      <c r="R155" s="320"/>
      <c r="S155" s="320"/>
      <c r="T155" s="320"/>
      <c r="U155" s="320"/>
      <c r="V155" s="320"/>
      <c r="W155" s="320"/>
      <c r="X155" s="320"/>
      <c r="Y155" s="435">
        <f>Y154</f>
        <v>0</v>
      </c>
      <c r="Z155" s="435">
        <f t="shared" ref="Z155:AL155" si="36">Z154</f>
        <v>0</v>
      </c>
      <c r="AA155" s="435">
        <f t="shared" si="36"/>
        <v>0</v>
      </c>
      <c r="AB155" s="435">
        <f t="shared" si="36"/>
        <v>0</v>
      </c>
      <c r="AC155" s="435">
        <f t="shared" si="36"/>
        <v>0</v>
      </c>
      <c r="AD155" s="435">
        <f t="shared" si="36"/>
        <v>0</v>
      </c>
      <c r="AE155" s="435">
        <f t="shared" si="36"/>
        <v>0</v>
      </c>
      <c r="AF155" s="435">
        <f t="shared" si="36"/>
        <v>0</v>
      </c>
      <c r="AG155" s="435">
        <f t="shared" si="36"/>
        <v>0</v>
      </c>
      <c r="AH155" s="435">
        <f t="shared" si="36"/>
        <v>0</v>
      </c>
      <c r="AI155" s="435">
        <f t="shared" si="36"/>
        <v>0</v>
      </c>
      <c r="AJ155" s="435">
        <f t="shared" si="36"/>
        <v>0</v>
      </c>
      <c r="AK155" s="435">
        <f t="shared" si="36"/>
        <v>0</v>
      </c>
      <c r="AL155" s="435">
        <f t="shared" si="36"/>
        <v>0</v>
      </c>
      <c r="AM155" s="889"/>
    </row>
    <row r="156" spans="1:39" ht="15" outlineLevel="1">
      <c r="A156" s="560"/>
      <c r="B156" s="452"/>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888"/>
      <c r="Z156" s="449"/>
      <c r="AA156" s="449"/>
      <c r="AB156" s="449"/>
      <c r="AC156" s="449"/>
      <c r="AD156" s="449"/>
      <c r="AE156" s="449"/>
      <c r="AF156" s="449"/>
      <c r="AG156" s="449"/>
      <c r="AH156" s="449"/>
      <c r="AI156" s="449"/>
      <c r="AJ156" s="449"/>
      <c r="AK156" s="449"/>
      <c r="AL156" s="449"/>
      <c r="AM156" s="889"/>
    </row>
    <row r="157" spans="1:39" ht="15" outlineLevel="1">
      <c r="A157" s="560">
        <v>38</v>
      </c>
      <c r="B157" s="452" t="s">
        <v>131</v>
      </c>
      <c r="C157" s="316" t="s">
        <v>25</v>
      </c>
      <c r="D157" s="320"/>
      <c r="E157" s="320"/>
      <c r="F157" s="320"/>
      <c r="G157" s="320"/>
      <c r="H157" s="320"/>
      <c r="I157" s="320"/>
      <c r="J157" s="320"/>
      <c r="K157" s="320"/>
      <c r="L157" s="320"/>
      <c r="M157" s="320"/>
      <c r="N157" s="320">
        <v>0</v>
      </c>
      <c r="O157" s="320"/>
      <c r="P157" s="320"/>
      <c r="Q157" s="320"/>
      <c r="R157" s="320"/>
      <c r="S157" s="320"/>
      <c r="T157" s="320"/>
      <c r="U157" s="320"/>
      <c r="V157" s="320"/>
      <c r="W157" s="320"/>
      <c r="X157" s="320"/>
      <c r="Y157" s="450"/>
      <c r="Z157" s="886"/>
      <c r="AA157" s="886"/>
      <c r="AB157" s="886"/>
      <c r="AC157" s="886"/>
      <c r="AD157" s="886"/>
      <c r="AE157" s="886"/>
      <c r="AF157" s="890"/>
      <c r="AG157" s="890"/>
      <c r="AH157" s="890"/>
      <c r="AI157" s="890"/>
      <c r="AJ157" s="890"/>
      <c r="AK157" s="890"/>
      <c r="AL157" s="890"/>
      <c r="AM157" s="887">
        <f>SUM(Y157:AL157)</f>
        <v>0</v>
      </c>
    </row>
    <row r="158" spans="1:39" ht="15" outlineLevel="1">
      <c r="A158" s="560"/>
      <c r="B158" s="455" t="s">
        <v>311</v>
      </c>
      <c r="C158" s="316" t="s">
        <v>164</v>
      </c>
      <c r="D158" s="320"/>
      <c r="E158" s="320"/>
      <c r="F158" s="320"/>
      <c r="G158" s="320"/>
      <c r="H158" s="320"/>
      <c r="I158" s="320"/>
      <c r="J158" s="320"/>
      <c r="K158" s="320"/>
      <c r="L158" s="320"/>
      <c r="M158" s="320"/>
      <c r="N158" s="320">
        <f>N157</f>
        <v>0</v>
      </c>
      <c r="O158" s="320"/>
      <c r="P158" s="320"/>
      <c r="Q158" s="320"/>
      <c r="R158" s="320"/>
      <c r="S158" s="320"/>
      <c r="T158" s="320"/>
      <c r="U158" s="320"/>
      <c r="V158" s="320"/>
      <c r="W158" s="320"/>
      <c r="X158" s="320"/>
      <c r="Y158" s="435">
        <f>Y157</f>
        <v>0</v>
      </c>
      <c r="Z158" s="435">
        <f t="shared" ref="Z158:AL158" si="37">Z157</f>
        <v>0</v>
      </c>
      <c r="AA158" s="435">
        <f t="shared" si="37"/>
        <v>0</v>
      </c>
      <c r="AB158" s="435">
        <f t="shared" si="37"/>
        <v>0</v>
      </c>
      <c r="AC158" s="435">
        <f t="shared" si="37"/>
        <v>0</v>
      </c>
      <c r="AD158" s="435">
        <f t="shared" si="37"/>
        <v>0</v>
      </c>
      <c r="AE158" s="435">
        <f t="shared" si="37"/>
        <v>0</v>
      </c>
      <c r="AF158" s="435">
        <f t="shared" si="37"/>
        <v>0</v>
      </c>
      <c r="AG158" s="435">
        <f t="shared" si="37"/>
        <v>0</v>
      </c>
      <c r="AH158" s="435">
        <f t="shared" si="37"/>
        <v>0</v>
      </c>
      <c r="AI158" s="435">
        <f t="shared" si="37"/>
        <v>0</v>
      </c>
      <c r="AJ158" s="435">
        <f t="shared" si="37"/>
        <v>0</v>
      </c>
      <c r="AK158" s="435">
        <f t="shared" si="37"/>
        <v>0</v>
      </c>
      <c r="AL158" s="435">
        <f t="shared" si="37"/>
        <v>0</v>
      </c>
      <c r="AM158" s="889"/>
    </row>
    <row r="159" spans="1:39" ht="15" outlineLevel="1">
      <c r="A159" s="560"/>
      <c r="B159" s="452"/>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888"/>
      <c r="Z159" s="449"/>
      <c r="AA159" s="449"/>
      <c r="AB159" s="449"/>
      <c r="AC159" s="449"/>
      <c r="AD159" s="449"/>
      <c r="AE159" s="449"/>
      <c r="AF159" s="449"/>
      <c r="AG159" s="449"/>
      <c r="AH159" s="449"/>
      <c r="AI159" s="449"/>
      <c r="AJ159" s="449"/>
      <c r="AK159" s="449"/>
      <c r="AL159" s="449"/>
      <c r="AM159" s="889"/>
    </row>
    <row r="160" spans="1:39" ht="30" outlineLevel="1">
      <c r="A160" s="560">
        <v>39</v>
      </c>
      <c r="B160" s="452" t="s">
        <v>132</v>
      </c>
      <c r="C160" s="316" t="s">
        <v>25</v>
      </c>
      <c r="D160" s="320"/>
      <c r="E160" s="320"/>
      <c r="F160" s="320"/>
      <c r="G160" s="320"/>
      <c r="H160" s="320"/>
      <c r="I160" s="320"/>
      <c r="J160" s="320"/>
      <c r="K160" s="320"/>
      <c r="L160" s="320"/>
      <c r="M160" s="320"/>
      <c r="N160" s="320">
        <v>0</v>
      </c>
      <c r="O160" s="320"/>
      <c r="P160" s="320"/>
      <c r="Q160" s="320"/>
      <c r="R160" s="320"/>
      <c r="S160" s="320"/>
      <c r="T160" s="320"/>
      <c r="U160" s="320"/>
      <c r="V160" s="320"/>
      <c r="W160" s="320"/>
      <c r="X160" s="320"/>
      <c r="Y160" s="450"/>
      <c r="Z160" s="886"/>
      <c r="AA160" s="886"/>
      <c r="AB160" s="886"/>
      <c r="AC160" s="886"/>
      <c r="AD160" s="886"/>
      <c r="AE160" s="886"/>
      <c r="AF160" s="890"/>
      <c r="AG160" s="890"/>
      <c r="AH160" s="890"/>
      <c r="AI160" s="890"/>
      <c r="AJ160" s="890"/>
      <c r="AK160" s="890"/>
      <c r="AL160" s="890"/>
      <c r="AM160" s="887">
        <f>SUM(Y160:AL160)</f>
        <v>0</v>
      </c>
    </row>
    <row r="161" spans="1:39" ht="15" outlineLevel="1">
      <c r="A161" s="560"/>
      <c r="B161" s="455" t="s">
        <v>311</v>
      </c>
      <c r="C161" s="316" t="s">
        <v>164</v>
      </c>
      <c r="D161" s="320"/>
      <c r="E161" s="320"/>
      <c r="F161" s="320"/>
      <c r="G161" s="320"/>
      <c r="H161" s="320"/>
      <c r="I161" s="320"/>
      <c r="J161" s="320"/>
      <c r="K161" s="320"/>
      <c r="L161" s="320"/>
      <c r="M161" s="320"/>
      <c r="N161" s="320">
        <f>N160</f>
        <v>0</v>
      </c>
      <c r="O161" s="320"/>
      <c r="P161" s="320"/>
      <c r="Q161" s="320"/>
      <c r="R161" s="320"/>
      <c r="S161" s="320"/>
      <c r="T161" s="320"/>
      <c r="U161" s="320"/>
      <c r="V161" s="320"/>
      <c r="W161" s="320"/>
      <c r="X161" s="320"/>
      <c r="Y161" s="435">
        <f>Y160</f>
        <v>0</v>
      </c>
      <c r="Z161" s="435">
        <f t="shared" ref="Z161:AL161" si="38">Z160</f>
        <v>0</v>
      </c>
      <c r="AA161" s="435">
        <f t="shared" si="38"/>
        <v>0</v>
      </c>
      <c r="AB161" s="435">
        <f t="shared" si="38"/>
        <v>0</v>
      </c>
      <c r="AC161" s="435">
        <f t="shared" si="38"/>
        <v>0</v>
      </c>
      <c r="AD161" s="435">
        <f t="shared" si="38"/>
        <v>0</v>
      </c>
      <c r="AE161" s="435">
        <f t="shared" si="38"/>
        <v>0</v>
      </c>
      <c r="AF161" s="435">
        <f t="shared" si="38"/>
        <v>0</v>
      </c>
      <c r="AG161" s="435">
        <f t="shared" si="38"/>
        <v>0</v>
      </c>
      <c r="AH161" s="435">
        <f t="shared" si="38"/>
        <v>0</v>
      </c>
      <c r="AI161" s="435">
        <f t="shared" si="38"/>
        <v>0</v>
      </c>
      <c r="AJ161" s="435">
        <f t="shared" si="38"/>
        <v>0</v>
      </c>
      <c r="AK161" s="435">
        <f t="shared" si="38"/>
        <v>0</v>
      </c>
      <c r="AL161" s="435">
        <f t="shared" si="38"/>
        <v>0</v>
      </c>
      <c r="AM161" s="889"/>
    </row>
    <row r="162" spans="1:39" ht="15" outlineLevel="1">
      <c r="A162" s="560"/>
      <c r="B162" s="452"/>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888"/>
      <c r="Z162" s="449"/>
      <c r="AA162" s="449"/>
      <c r="AB162" s="449"/>
      <c r="AC162" s="449"/>
      <c r="AD162" s="449"/>
      <c r="AE162" s="449"/>
      <c r="AF162" s="449"/>
      <c r="AG162" s="449"/>
      <c r="AH162" s="449"/>
      <c r="AI162" s="449"/>
      <c r="AJ162" s="449"/>
      <c r="AK162" s="449"/>
      <c r="AL162" s="449"/>
      <c r="AM162" s="889"/>
    </row>
    <row r="163" spans="1:39" ht="30" outlineLevel="1">
      <c r="A163" s="560">
        <v>40</v>
      </c>
      <c r="B163" s="452" t="s">
        <v>133</v>
      </c>
      <c r="C163" s="316" t="s">
        <v>25</v>
      </c>
      <c r="D163" s="320"/>
      <c r="E163" s="320"/>
      <c r="F163" s="320"/>
      <c r="G163" s="320"/>
      <c r="H163" s="320"/>
      <c r="I163" s="320"/>
      <c r="J163" s="320"/>
      <c r="K163" s="320"/>
      <c r="L163" s="320"/>
      <c r="M163" s="320"/>
      <c r="N163" s="320">
        <v>0</v>
      </c>
      <c r="O163" s="320"/>
      <c r="P163" s="320"/>
      <c r="Q163" s="320"/>
      <c r="R163" s="320"/>
      <c r="S163" s="320"/>
      <c r="T163" s="320"/>
      <c r="U163" s="320"/>
      <c r="V163" s="320"/>
      <c r="W163" s="320"/>
      <c r="X163" s="320"/>
      <c r="Y163" s="450"/>
      <c r="Z163" s="886"/>
      <c r="AA163" s="886"/>
      <c r="AB163" s="886"/>
      <c r="AC163" s="886"/>
      <c r="AD163" s="886"/>
      <c r="AE163" s="886"/>
      <c r="AF163" s="890"/>
      <c r="AG163" s="890"/>
      <c r="AH163" s="890"/>
      <c r="AI163" s="890"/>
      <c r="AJ163" s="890"/>
      <c r="AK163" s="890"/>
      <c r="AL163" s="890"/>
      <c r="AM163" s="887">
        <f>SUM(Y163:AL163)</f>
        <v>0</v>
      </c>
    </row>
    <row r="164" spans="1:39" ht="15" outlineLevel="1">
      <c r="A164" s="560"/>
      <c r="B164" s="455" t="s">
        <v>311</v>
      </c>
      <c r="C164" s="316" t="s">
        <v>164</v>
      </c>
      <c r="D164" s="320"/>
      <c r="E164" s="320"/>
      <c r="F164" s="320"/>
      <c r="G164" s="320"/>
      <c r="H164" s="320"/>
      <c r="I164" s="320"/>
      <c r="J164" s="320"/>
      <c r="K164" s="320"/>
      <c r="L164" s="320"/>
      <c r="M164" s="320"/>
      <c r="N164" s="320">
        <f>N163</f>
        <v>0</v>
      </c>
      <c r="O164" s="320"/>
      <c r="P164" s="320"/>
      <c r="Q164" s="320"/>
      <c r="R164" s="320"/>
      <c r="S164" s="320"/>
      <c r="T164" s="320"/>
      <c r="U164" s="320"/>
      <c r="V164" s="320"/>
      <c r="W164" s="320"/>
      <c r="X164" s="320"/>
      <c r="Y164" s="435">
        <f>Y163</f>
        <v>0</v>
      </c>
      <c r="Z164" s="435">
        <f t="shared" ref="Z164:AL164" si="39">Z163</f>
        <v>0</v>
      </c>
      <c r="AA164" s="435">
        <f t="shared" si="39"/>
        <v>0</v>
      </c>
      <c r="AB164" s="435">
        <f t="shared" si="39"/>
        <v>0</v>
      </c>
      <c r="AC164" s="435">
        <f t="shared" si="39"/>
        <v>0</v>
      </c>
      <c r="AD164" s="435">
        <f t="shared" si="39"/>
        <v>0</v>
      </c>
      <c r="AE164" s="435">
        <f t="shared" si="39"/>
        <v>0</v>
      </c>
      <c r="AF164" s="435">
        <f t="shared" si="39"/>
        <v>0</v>
      </c>
      <c r="AG164" s="435">
        <f t="shared" si="39"/>
        <v>0</v>
      </c>
      <c r="AH164" s="435">
        <f t="shared" si="39"/>
        <v>0</v>
      </c>
      <c r="AI164" s="435">
        <f t="shared" si="39"/>
        <v>0</v>
      </c>
      <c r="AJ164" s="435">
        <f t="shared" si="39"/>
        <v>0</v>
      </c>
      <c r="AK164" s="435">
        <f t="shared" si="39"/>
        <v>0</v>
      </c>
      <c r="AL164" s="435">
        <f t="shared" si="39"/>
        <v>0</v>
      </c>
      <c r="AM164" s="889"/>
    </row>
    <row r="165" spans="1:39" ht="15" outlineLevel="1">
      <c r="A165" s="560"/>
      <c r="B165" s="452"/>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888"/>
      <c r="Z165" s="449"/>
      <c r="AA165" s="449"/>
      <c r="AB165" s="449"/>
      <c r="AC165" s="449"/>
      <c r="AD165" s="449"/>
      <c r="AE165" s="449"/>
      <c r="AF165" s="449"/>
      <c r="AG165" s="449"/>
      <c r="AH165" s="449"/>
      <c r="AI165" s="449"/>
      <c r="AJ165" s="449"/>
      <c r="AK165" s="449"/>
      <c r="AL165" s="449"/>
      <c r="AM165" s="889"/>
    </row>
    <row r="166" spans="1:39" ht="45" outlineLevel="1">
      <c r="A166" s="560">
        <v>41</v>
      </c>
      <c r="B166" s="452" t="s">
        <v>134</v>
      </c>
      <c r="C166" s="316" t="s">
        <v>25</v>
      </c>
      <c r="D166" s="320"/>
      <c r="E166" s="320"/>
      <c r="F166" s="320"/>
      <c r="G166" s="320"/>
      <c r="H166" s="320"/>
      <c r="I166" s="320"/>
      <c r="J166" s="320"/>
      <c r="K166" s="320"/>
      <c r="L166" s="320"/>
      <c r="M166" s="320"/>
      <c r="N166" s="320">
        <v>0</v>
      </c>
      <c r="O166" s="320"/>
      <c r="P166" s="320"/>
      <c r="Q166" s="320"/>
      <c r="R166" s="320"/>
      <c r="S166" s="320"/>
      <c r="T166" s="320"/>
      <c r="U166" s="320"/>
      <c r="V166" s="320"/>
      <c r="W166" s="320"/>
      <c r="X166" s="320"/>
      <c r="Y166" s="450"/>
      <c r="Z166" s="886"/>
      <c r="AA166" s="886"/>
      <c r="AB166" s="886"/>
      <c r="AC166" s="886"/>
      <c r="AD166" s="886"/>
      <c r="AE166" s="886"/>
      <c r="AF166" s="890"/>
      <c r="AG166" s="890"/>
      <c r="AH166" s="890"/>
      <c r="AI166" s="890"/>
      <c r="AJ166" s="890"/>
      <c r="AK166" s="890"/>
      <c r="AL166" s="890"/>
      <c r="AM166" s="887">
        <f>SUM(Y166:AL166)</f>
        <v>0</v>
      </c>
    </row>
    <row r="167" spans="1:39" ht="15" outlineLevel="1">
      <c r="A167" s="560"/>
      <c r="B167" s="455" t="s">
        <v>311</v>
      </c>
      <c r="C167" s="316" t="s">
        <v>164</v>
      </c>
      <c r="D167" s="320"/>
      <c r="E167" s="320"/>
      <c r="F167" s="320"/>
      <c r="G167" s="320"/>
      <c r="H167" s="320"/>
      <c r="I167" s="320"/>
      <c r="J167" s="320"/>
      <c r="K167" s="320"/>
      <c r="L167" s="320"/>
      <c r="M167" s="320"/>
      <c r="N167" s="320">
        <f>N166</f>
        <v>0</v>
      </c>
      <c r="O167" s="320"/>
      <c r="P167" s="320"/>
      <c r="Q167" s="320"/>
      <c r="R167" s="320"/>
      <c r="S167" s="320"/>
      <c r="T167" s="320"/>
      <c r="U167" s="320"/>
      <c r="V167" s="320"/>
      <c r="W167" s="320"/>
      <c r="X167" s="320"/>
      <c r="Y167" s="435">
        <f>Y166</f>
        <v>0</v>
      </c>
      <c r="Z167" s="435">
        <f t="shared" ref="Z167:AL167" si="40">Z166</f>
        <v>0</v>
      </c>
      <c r="AA167" s="435">
        <f t="shared" si="40"/>
        <v>0</v>
      </c>
      <c r="AB167" s="435">
        <f t="shared" si="40"/>
        <v>0</v>
      </c>
      <c r="AC167" s="435">
        <f t="shared" si="40"/>
        <v>0</v>
      </c>
      <c r="AD167" s="435">
        <f t="shared" si="40"/>
        <v>0</v>
      </c>
      <c r="AE167" s="435">
        <f t="shared" si="40"/>
        <v>0</v>
      </c>
      <c r="AF167" s="435">
        <f t="shared" si="40"/>
        <v>0</v>
      </c>
      <c r="AG167" s="435">
        <f t="shared" si="40"/>
        <v>0</v>
      </c>
      <c r="AH167" s="435">
        <f t="shared" si="40"/>
        <v>0</v>
      </c>
      <c r="AI167" s="435">
        <f t="shared" si="40"/>
        <v>0</v>
      </c>
      <c r="AJ167" s="435">
        <f t="shared" si="40"/>
        <v>0</v>
      </c>
      <c r="AK167" s="435">
        <f t="shared" si="40"/>
        <v>0</v>
      </c>
      <c r="AL167" s="435">
        <f t="shared" si="40"/>
        <v>0</v>
      </c>
      <c r="AM167" s="889"/>
    </row>
    <row r="168" spans="1:39" ht="15" outlineLevel="1">
      <c r="A168" s="560"/>
      <c r="B168" s="452"/>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888"/>
      <c r="Z168" s="449"/>
      <c r="AA168" s="449"/>
      <c r="AB168" s="449"/>
      <c r="AC168" s="449"/>
      <c r="AD168" s="449"/>
      <c r="AE168" s="449"/>
      <c r="AF168" s="449"/>
      <c r="AG168" s="449"/>
      <c r="AH168" s="449"/>
      <c r="AI168" s="449"/>
      <c r="AJ168" s="449"/>
      <c r="AK168" s="449"/>
      <c r="AL168" s="449"/>
      <c r="AM168" s="889"/>
    </row>
    <row r="169" spans="1:39" ht="30" outlineLevel="1">
      <c r="A169" s="560">
        <v>42</v>
      </c>
      <c r="B169" s="452" t="s">
        <v>135</v>
      </c>
      <c r="C169" s="316" t="s">
        <v>25</v>
      </c>
      <c r="D169" s="320"/>
      <c r="E169" s="320"/>
      <c r="F169" s="320"/>
      <c r="G169" s="320"/>
      <c r="H169" s="320"/>
      <c r="I169" s="320"/>
      <c r="J169" s="320"/>
      <c r="K169" s="320"/>
      <c r="L169" s="320"/>
      <c r="M169" s="320"/>
      <c r="N169" s="316"/>
      <c r="O169" s="320"/>
      <c r="P169" s="320"/>
      <c r="Q169" s="320"/>
      <c r="R169" s="320"/>
      <c r="S169" s="320"/>
      <c r="T169" s="320"/>
      <c r="U169" s="320"/>
      <c r="V169" s="320"/>
      <c r="W169" s="320"/>
      <c r="X169" s="320"/>
      <c r="Y169" s="450"/>
      <c r="Z169" s="886"/>
      <c r="AA169" s="886"/>
      <c r="AB169" s="886"/>
      <c r="AC169" s="886"/>
      <c r="AD169" s="886"/>
      <c r="AE169" s="886"/>
      <c r="AF169" s="890"/>
      <c r="AG169" s="890"/>
      <c r="AH169" s="890"/>
      <c r="AI169" s="890"/>
      <c r="AJ169" s="890"/>
      <c r="AK169" s="890"/>
      <c r="AL169" s="890"/>
      <c r="AM169" s="887">
        <f>SUM(Y169:AL169)</f>
        <v>0</v>
      </c>
    </row>
    <row r="170" spans="1:39" ht="15" outlineLevel="1">
      <c r="A170" s="560"/>
      <c r="B170" s="455" t="s">
        <v>311</v>
      </c>
      <c r="C170" s="316" t="s">
        <v>164</v>
      </c>
      <c r="D170" s="320"/>
      <c r="E170" s="320"/>
      <c r="F170" s="320"/>
      <c r="G170" s="320"/>
      <c r="H170" s="320"/>
      <c r="I170" s="320"/>
      <c r="J170" s="320"/>
      <c r="K170" s="320"/>
      <c r="L170" s="320"/>
      <c r="M170" s="320"/>
      <c r="N170" s="490"/>
      <c r="O170" s="320"/>
      <c r="P170" s="320"/>
      <c r="Q170" s="320"/>
      <c r="R170" s="320"/>
      <c r="S170" s="320"/>
      <c r="T170" s="320"/>
      <c r="U170" s="320"/>
      <c r="V170" s="320"/>
      <c r="W170" s="320"/>
      <c r="X170" s="320"/>
      <c r="Y170" s="435">
        <f>Y169</f>
        <v>0</v>
      </c>
      <c r="Z170" s="435">
        <f t="shared" ref="Z170:AL170" si="41">Z169</f>
        <v>0</v>
      </c>
      <c r="AA170" s="435">
        <f t="shared" si="41"/>
        <v>0</v>
      </c>
      <c r="AB170" s="435">
        <f t="shared" si="41"/>
        <v>0</v>
      </c>
      <c r="AC170" s="435">
        <f t="shared" si="41"/>
        <v>0</v>
      </c>
      <c r="AD170" s="435">
        <f t="shared" si="41"/>
        <v>0</v>
      </c>
      <c r="AE170" s="435">
        <f t="shared" si="41"/>
        <v>0</v>
      </c>
      <c r="AF170" s="435">
        <f t="shared" si="41"/>
        <v>0</v>
      </c>
      <c r="AG170" s="435">
        <f t="shared" si="41"/>
        <v>0</v>
      </c>
      <c r="AH170" s="435">
        <f t="shared" si="41"/>
        <v>0</v>
      </c>
      <c r="AI170" s="435">
        <f t="shared" si="41"/>
        <v>0</v>
      </c>
      <c r="AJ170" s="435">
        <f t="shared" si="41"/>
        <v>0</v>
      </c>
      <c r="AK170" s="435">
        <f t="shared" si="41"/>
        <v>0</v>
      </c>
      <c r="AL170" s="435">
        <f t="shared" si="41"/>
        <v>0</v>
      </c>
      <c r="AM170" s="889"/>
    </row>
    <row r="171" spans="1:39" ht="15" outlineLevel="1">
      <c r="A171" s="560"/>
      <c r="B171" s="452"/>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888"/>
      <c r="Z171" s="449"/>
      <c r="AA171" s="449"/>
      <c r="AB171" s="449"/>
      <c r="AC171" s="449"/>
      <c r="AD171" s="449"/>
      <c r="AE171" s="449"/>
      <c r="AF171" s="449"/>
      <c r="AG171" s="449"/>
      <c r="AH171" s="449"/>
      <c r="AI171" s="449"/>
      <c r="AJ171" s="449"/>
      <c r="AK171" s="449"/>
      <c r="AL171" s="449"/>
      <c r="AM171" s="889"/>
    </row>
    <row r="172" spans="1:39" ht="15" outlineLevel="1">
      <c r="A172" s="560">
        <v>43</v>
      </c>
      <c r="B172" s="452" t="s">
        <v>136</v>
      </c>
      <c r="C172" s="316" t="s">
        <v>25</v>
      </c>
      <c r="D172" s="320"/>
      <c r="E172" s="320"/>
      <c r="F172" s="320"/>
      <c r="G172" s="320"/>
      <c r="H172" s="320"/>
      <c r="I172" s="320"/>
      <c r="J172" s="320"/>
      <c r="K172" s="320"/>
      <c r="L172" s="320"/>
      <c r="M172" s="320"/>
      <c r="N172" s="320">
        <v>0</v>
      </c>
      <c r="O172" s="320"/>
      <c r="P172" s="320"/>
      <c r="Q172" s="320"/>
      <c r="R172" s="320"/>
      <c r="S172" s="320"/>
      <c r="T172" s="320"/>
      <c r="U172" s="320"/>
      <c r="V172" s="320"/>
      <c r="W172" s="320"/>
      <c r="X172" s="320"/>
      <c r="Y172" s="450"/>
      <c r="Z172" s="886"/>
      <c r="AA172" s="886"/>
      <c r="AB172" s="886"/>
      <c r="AC172" s="886"/>
      <c r="AD172" s="886"/>
      <c r="AE172" s="886"/>
      <c r="AF172" s="890"/>
      <c r="AG172" s="890"/>
      <c r="AH172" s="890"/>
      <c r="AI172" s="890"/>
      <c r="AJ172" s="890"/>
      <c r="AK172" s="890"/>
      <c r="AL172" s="890"/>
      <c r="AM172" s="887">
        <f>SUM(Y172:AL172)</f>
        <v>0</v>
      </c>
    </row>
    <row r="173" spans="1:39" ht="15" outlineLevel="1">
      <c r="A173" s="560"/>
      <c r="B173" s="455" t="s">
        <v>311</v>
      </c>
      <c r="C173" s="316" t="s">
        <v>164</v>
      </c>
      <c r="D173" s="320"/>
      <c r="E173" s="320"/>
      <c r="F173" s="320"/>
      <c r="G173" s="320"/>
      <c r="H173" s="320"/>
      <c r="I173" s="320"/>
      <c r="J173" s="320"/>
      <c r="K173" s="320"/>
      <c r="L173" s="320"/>
      <c r="M173" s="320"/>
      <c r="N173" s="320">
        <f>N172</f>
        <v>0</v>
      </c>
      <c r="O173" s="320"/>
      <c r="P173" s="320"/>
      <c r="Q173" s="320"/>
      <c r="R173" s="320"/>
      <c r="S173" s="320"/>
      <c r="T173" s="320"/>
      <c r="U173" s="320"/>
      <c r="V173" s="320"/>
      <c r="W173" s="320"/>
      <c r="X173" s="320"/>
      <c r="Y173" s="435">
        <f>Y172</f>
        <v>0</v>
      </c>
      <c r="Z173" s="435">
        <f t="shared" ref="Z173:AL173" si="42">Z172</f>
        <v>0</v>
      </c>
      <c r="AA173" s="435">
        <f t="shared" si="42"/>
        <v>0</v>
      </c>
      <c r="AB173" s="435">
        <f t="shared" si="42"/>
        <v>0</v>
      </c>
      <c r="AC173" s="435">
        <f t="shared" si="42"/>
        <v>0</v>
      </c>
      <c r="AD173" s="435">
        <f t="shared" si="42"/>
        <v>0</v>
      </c>
      <c r="AE173" s="435">
        <f t="shared" si="42"/>
        <v>0</v>
      </c>
      <c r="AF173" s="435">
        <f t="shared" si="42"/>
        <v>0</v>
      </c>
      <c r="AG173" s="435">
        <f t="shared" si="42"/>
        <v>0</v>
      </c>
      <c r="AH173" s="435">
        <f t="shared" si="42"/>
        <v>0</v>
      </c>
      <c r="AI173" s="435">
        <f t="shared" si="42"/>
        <v>0</v>
      </c>
      <c r="AJ173" s="435">
        <f t="shared" si="42"/>
        <v>0</v>
      </c>
      <c r="AK173" s="435">
        <f t="shared" si="42"/>
        <v>0</v>
      </c>
      <c r="AL173" s="435">
        <f t="shared" si="42"/>
        <v>0</v>
      </c>
      <c r="AM173" s="889"/>
    </row>
    <row r="174" spans="1:39" ht="15" outlineLevel="1">
      <c r="A174" s="560"/>
      <c r="B174" s="452"/>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888"/>
      <c r="Z174" s="449"/>
      <c r="AA174" s="449"/>
      <c r="AB174" s="449"/>
      <c r="AC174" s="449"/>
      <c r="AD174" s="449"/>
      <c r="AE174" s="449"/>
      <c r="AF174" s="449"/>
      <c r="AG174" s="449"/>
      <c r="AH174" s="449"/>
      <c r="AI174" s="449"/>
      <c r="AJ174" s="449"/>
      <c r="AK174" s="449"/>
      <c r="AL174" s="449"/>
      <c r="AM174" s="889"/>
    </row>
    <row r="175" spans="1:39" ht="45" outlineLevel="1">
      <c r="A175" s="560">
        <v>44</v>
      </c>
      <c r="B175" s="452" t="s">
        <v>137</v>
      </c>
      <c r="C175" s="316" t="s">
        <v>25</v>
      </c>
      <c r="D175" s="320"/>
      <c r="E175" s="320"/>
      <c r="F175" s="320"/>
      <c r="G175" s="320"/>
      <c r="H175" s="320"/>
      <c r="I175" s="320"/>
      <c r="J175" s="320"/>
      <c r="K175" s="320"/>
      <c r="L175" s="320"/>
      <c r="M175" s="320"/>
      <c r="N175" s="320">
        <v>0</v>
      </c>
      <c r="O175" s="320"/>
      <c r="P175" s="320"/>
      <c r="Q175" s="320"/>
      <c r="R175" s="320"/>
      <c r="S175" s="320"/>
      <c r="T175" s="320"/>
      <c r="U175" s="320"/>
      <c r="V175" s="320"/>
      <c r="W175" s="320"/>
      <c r="X175" s="320"/>
      <c r="Y175" s="450"/>
      <c r="Z175" s="886"/>
      <c r="AA175" s="886"/>
      <c r="AB175" s="886"/>
      <c r="AC175" s="886"/>
      <c r="AD175" s="886"/>
      <c r="AE175" s="886"/>
      <c r="AF175" s="890"/>
      <c r="AG175" s="890"/>
      <c r="AH175" s="890"/>
      <c r="AI175" s="890"/>
      <c r="AJ175" s="890"/>
      <c r="AK175" s="890"/>
      <c r="AL175" s="890"/>
      <c r="AM175" s="887">
        <f>SUM(Y175:AL175)</f>
        <v>0</v>
      </c>
    </row>
    <row r="176" spans="1:39" ht="15" outlineLevel="1">
      <c r="A176" s="560"/>
      <c r="B176" s="455" t="s">
        <v>311</v>
      </c>
      <c r="C176" s="316" t="s">
        <v>164</v>
      </c>
      <c r="D176" s="320"/>
      <c r="E176" s="320"/>
      <c r="F176" s="320"/>
      <c r="G176" s="320"/>
      <c r="H176" s="320"/>
      <c r="I176" s="320"/>
      <c r="J176" s="320"/>
      <c r="K176" s="320"/>
      <c r="L176" s="320"/>
      <c r="M176" s="320"/>
      <c r="N176" s="320">
        <f>N175</f>
        <v>0</v>
      </c>
      <c r="O176" s="320"/>
      <c r="P176" s="320"/>
      <c r="Q176" s="320"/>
      <c r="R176" s="320"/>
      <c r="S176" s="320"/>
      <c r="T176" s="320"/>
      <c r="U176" s="320"/>
      <c r="V176" s="320"/>
      <c r="W176" s="320"/>
      <c r="X176" s="320"/>
      <c r="Y176" s="435">
        <f>Y175</f>
        <v>0</v>
      </c>
      <c r="Z176" s="435">
        <f t="shared" ref="Z176:AL176" si="43">Z175</f>
        <v>0</v>
      </c>
      <c r="AA176" s="435">
        <f t="shared" si="43"/>
        <v>0</v>
      </c>
      <c r="AB176" s="435">
        <f t="shared" si="43"/>
        <v>0</v>
      </c>
      <c r="AC176" s="435">
        <f t="shared" si="43"/>
        <v>0</v>
      </c>
      <c r="AD176" s="435">
        <f t="shared" si="43"/>
        <v>0</v>
      </c>
      <c r="AE176" s="435">
        <f t="shared" si="43"/>
        <v>0</v>
      </c>
      <c r="AF176" s="435">
        <f t="shared" si="43"/>
        <v>0</v>
      </c>
      <c r="AG176" s="435">
        <f t="shared" si="43"/>
        <v>0</v>
      </c>
      <c r="AH176" s="435">
        <f t="shared" si="43"/>
        <v>0</v>
      </c>
      <c r="AI176" s="435">
        <f t="shared" si="43"/>
        <v>0</v>
      </c>
      <c r="AJ176" s="435">
        <f t="shared" si="43"/>
        <v>0</v>
      </c>
      <c r="AK176" s="435">
        <f t="shared" si="43"/>
        <v>0</v>
      </c>
      <c r="AL176" s="435">
        <f t="shared" si="43"/>
        <v>0</v>
      </c>
      <c r="AM176" s="889"/>
    </row>
    <row r="177" spans="1:39" ht="15" outlineLevel="1">
      <c r="A177" s="560"/>
      <c r="B177" s="452"/>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888"/>
      <c r="Z177" s="449"/>
      <c r="AA177" s="449"/>
      <c r="AB177" s="449"/>
      <c r="AC177" s="449"/>
      <c r="AD177" s="449"/>
      <c r="AE177" s="449"/>
      <c r="AF177" s="449"/>
      <c r="AG177" s="449"/>
      <c r="AH177" s="449"/>
      <c r="AI177" s="449"/>
      <c r="AJ177" s="449"/>
      <c r="AK177" s="449"/>
      <c r="AL177" s="449"/>
      <c r="AM177" s="889"/>
    </row>
    <row r="178" spans="1:39" ht="30" outlineLevel="1">
      <c r="A178" s="560">
        <v>45</v>
      </c>
      <c r="B178" s="452" t="s">
        <v>138</v>
      </c>
      <c r="C178" s="316" t="s">
        <v>25</v>
      </c>
      <c r="D178" s="320"/>
      <c r="E178" s="320"/>
      <c r="F178" s="320"/>
      <c r="G178" s="320"/>
      <c r="H178" s="320"/>
      <c r="I178" s="320"/>
      <c r="J178" s="320"/>
      <c r="K178" s="320"/>
      <c r="L178" s="320"/>
      <c r="M178" s="320"/>
      <c r="N178" s="320">
        <v>0</v>
      </c>
      <c r="O178" s="320"/>
      <c r="P178" s="320"/>
      <c r="Q178" s="320"/>
      <c r="R178" s="320"/>
      <c r="S178" s="320"/>
      <c r="T178" s="320"/>
      <c r="U178" s="320"/>
      <c r="V178" s="320"/>
      <c r="W178" s="320"/>
      <c r="X178" s="320"/>
      <c r="Y178" s="450"/>
      <c r="Z178" s="886"/>
      <c r="AA178" s="886"/>
      <c r="AB178" s="886"/>
      <c r="AC178" s="886"/>
      <c r="AD178" s="886"/>
      <c r="AE178" s="886"/>
      <c r="AF178" s="890"/>
      <c r="AG178" s="890"/>
      <c r="AH178" s="890"/>
      <c r="AI178" s="890"/>
      <c r="AJ178" s="890"/>
      <c r="AK178" s="890"/>
      <c r="AL178" s="890"/>
      <c r="AM178" s="887">
        <f>SUM(Y178:AL178)</f>
        <v>0</v>
      </c>
    </row>
    <row r="179" spans="1:39" ht="15" outlineLevel="1">
      <c r="A179" s="560"/>
      <c r="B179" s="455" t="s">
        <v>311</v>
      </c>
      <c r="C179" s="316" t="s">
        <v>164</v>
      </c>
      <c r="D179" s="320"/>
      <c r="E179" s="320"/>
      <c r="F179" s="320"/>
      <c r="G179" s="320"/>
      <c r="H179" s="320"/>
      <c r="I179" s="320"/>
      <c r="J179" s="320"/>
      <c r="K179" s="320"/>
      <c r="L179" s="320"/>
      <c r="M179" s="320"/>
      <c r="N179" s="320">
        <f>N178</f>
        <v>0</v>
      </c>
      <c r="O179" s="320"/>
      <c r="P179" s="320"/>
      <c r="Q179" s="320"/>
      <c r="R179" s="320"/>
      <c r="S179" s="320"/>
      <c r="T179" s="320"/>
      <c r="U179" s="320"/>
      <c r="V179" s="320"/>
      <c r="W179" s="320"/>
      <c r="X179" s="320"/>
      <c r="Y179" s="435">
        <f>Y178</f>
        <v>0</v>
      </c>
      <c r="Z179" s="435">
        <f t="shared" ref="Z179:AL179" si="44">Z178</f>
        <v>0</v>
      </c>
      <c r="AA179" s="435">
        <f t="shared" si="44"/>
        <v>0</v>
      </c>
      <c r="AB179" s="435">
        <f t="shared" si="44"/>
        <v>0</v>
      </c>
      <c r="AC179" s="435">
        <f t="shared" si="44"/>
        <v>0</v>
      </c>
      <c r="AD179" s="435">
        <f t="shared" si="44"/>
        <v>0</v>
      </c>
      <c r="AE179" s="435">
        <f t="shared" si="44"/>
        <v>0</v>
      </c>
      <c r="AF179" s="435">
        <f t="shared" si="44"/>
        <v>0</v>
      </c>
      <c r="AG179" s="435">
        <f t="shared" si="44"/>
        <v>0</v>
      </c>
      <c r="AH179" s="435">
        <f t="shared" si="44"/>
        <v>0</v>
      </c>
      <c r="AI179" s="435">
        <f t="shared" si="44"/>
        <v>0</v>
      </c>
      <c r="AJ179" s="435">
        <f t="shared" si="44"/>
        <v>0</v>
      </c>
      <c r="AK179" s="435">
        <f t="shared" si="44"/>
        <v>0</v>
      </c>
      <c r="AL179" s="435">
        <f t="shared" si="44"/>
        <v>0</v>
      </c>
      <c r="AM179" s="889"/>
    </row>
    <row r="180" spans="1:39" ht="15" outlineLevel="1">
      <c r="A180" s="560"/>
      <c r="B180" s="452"/>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888"/>
      <c r="Z180" s="449"/>
      <c r="AA180" s="449"/>
      <c r="AB180" s="449"/>
      <c r="AC180" s="449"/>
      <c r="AD180" s="449"/>
      <c r="AE180" s="449"/>
      <c r="AF180" s="449"/>
      <c r="AG180" s="449"/>
      <c r="AH180" s="449"/>
      <c r="AI180" s="449"/>
      <c r="AJ180" s="449"/>
      <c r="AK180" s="449"/>
      <c r="AL180" s="449"/>
      <c r="AM180" s="889"/>
    </row>
    <row r="181" spans="1:39" ht="30" outlineLevel="1">
      <c r="A181" s="560">
        <v>46</v>
      </c>
      <c r="B181" s="452" t="s">
        <v>139</v>
      </c>
      <c r="C181" s="316" t="s">
        <v>25</v>
      </c>
      <c r="D181" s="320"/>
      <c r="E181" s="320"/>
      <c r="F181" s="320"/>
      <c r="G181" s="320"/>
      <c r="H181" s="320"/>
      <c r="I181" s="320"/>
      <c r="J181" s="320"/>
      <c r="K181" s="320"/>
      <c r="L181" s="320"/>
      <c r="M181" s="320"/>
      <c r="N181" s="320">
        <v>0</v>
      </c>
      <c r="O181" s="320"/>
      <c r="P181" s="320"/>
      <c r="Q181" s="320"/>
      <c r="R181" s="320"/>
      <c r="S181" s="320"/>
      <c r="T181" s="320"/>
      <c r="U181" s="320"/>
      <c r="V181" s="320"/>
      <c r="W181" s="320"/>
      <c r="X181" s="320"/>
      <c r="Y181" s="450"/>
      <c r="Z181" s="886"/>
      <c r="AA181" s="886"/>
      <c r="AB181" s="886"/>
      <c r="AC181" s="886"/>
      <c r="AD181" s="886"/>
      <c r="AE181" s="886"/>
      <c r="AF181" s="890"/>
      <c r="AG181" s="890"/>
      <c r="AH181" s="890"/>
      <c r="AI181" s="890"/>
      <c r="AJ181" s="890"/>
      <c r="AK181" s="890"/>
      <c r="AL181" s="890"/>
      <c r="AM181" s="887">
        <f>SUM(Y181:AL181)</f>
        <v>0</v>
      </c>
    </row>
    <row r="182" spans="1:39" ht="15" outlineLevel="1">
      <c r="A182" s="560"/>
      <c r="B182" s="455" t="s">
        <v>311</v>
      </c>
      <c r="C182" s="316" t="s">
        <v>164</v>
      </c>
      <c r="D182" s="320"/>
      <c r="E182" s="320"/>
      <c r="F182" s="320"/>
      <c r="G182" s="320"/>
      <c r="H182" s="320"/>
      <c r="I182" s="320"/>
      <c r="J182" s="320"/>
      <c r="K182" s="320"/>
      <c r="L182" s="320"/>
      <c r="M182" s="320"/>
      <c r="N182" s="320">
        <f>N181</f>
        <v>0</v>
      </c>
      <c r="O182" s="320"/>
      <c r="P182" s="320"/>
      <c r="Q182" s="320"/>
      <c r="R182" s="320"/>
      <c r="S182" s="320"/>
      <c r="T182" s="320"/>
      <c r="U182" s="320"/>
      <c r="V182" s="320"/>
      <c r="W182" s="320"/>
      <c r="X182" s="320"/>
      <c r="Y182" s="435">
        <f>Y181</f>
        <v>0</v>
      </c>
      <c r="Z182" s="435">
        <f t="shared" ref="Z182:AL182" si="45">Z181</f>
        <v>0</v>
      </c>
      <c r="AA182" s="435">
        <f t="shared" si="45"/>
        <v>0</v>
      </c>
      <c r="AB182" s="435">
        <f t="shared" si="45"/>
        <v>0</v>
      </c>
      <c r="AC182" s="435">
        <f t="shared" si="45"/>
        <v>0</v>
      </c>
      <c r="AD182" s="435">
        <f t="shared" si="45"/>
        <v>0</v>
      </c>
      <c r="AE182" s="435">
        <f t="shared" si="45"/>
        <v>0</v>
      </c>
      <c r="AF182" s="435">
        <f t="shared" si="45"/>
        <v>0</v>
      </c>
      <c r="AG182" s="435">
        <f t="shared" si="45"/>
        <v>0</v>
      </c>
      <c r="AH182" s="435">
        <f t="shared" si="45"/>
        <v>0</v>
      </c>
      <c r="AI182" s="435">
        <f t="shared" si="45"/>
        <v>0</v>
      </c>
      <c r="AJ182" s="435">
        <f t="shared" si="45"/>
        <v>0</v>
      </c>
      <c r="AK182" s="435">
        <f t="shared" si="45"/>
        <v>0</v>
      </c>
      <c r="AL182" s="435">
        <f t="shared" si="45"/>
        <v>0</v>
      </c>
      <c r="AM182" s="889"/>
    </row>
    <row r="183" spans="1:39" ht="15" outlineLevel="1">
      <c r="A183" s="560"/>
      <c r="B183" s="452"/>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888"/>
      <c r="Z183" s="449"/>
      <c r="AA183" s="449"/>
      <c r="AB183" s="449"/>
      <c r="AC183" s="449"/>
      <c r="AD183" s="449"/>
      <c r="AE183" s="449"/>
      <c r="AF183" s="449"/>
      <c r="AG183" s="449"/>
      <c r="AH183" s="449"/>
      <c r="AI183" s="449"/>
      <c r="AJ183" s="449"/>
      <c r="AK183" s="449"/>
      <c r="AL183" s="449"/>
      <c r="AM183" s="889"/>
    </row>
    <row r="184" spans="1:39" ht="30" outlineLevel="1">
      <c r="A184" s="560">
        <v>47</v>
      </c>
      <c r="B184" s="452" t="s">
        <v>140</v>
      </c>
      <c r="C184" s="316" t="s">
        <v>25</v>
      </c>
      <c r="D184" s="320"/>
      <c r="E184" s="320"/>
      <c r="F184" s="320"/>
      <c r="G184" s="320"/>
      <c r="H184" s="320"/>
      <c r="I184" s="320"/>
      <c r="J184" s="320"/>
      <c r="K184" s="320"/>
      <c r="L184" s="320"/>
      <c r="M184" s="320"/>
      <c r="N184" s="320">
        <v>0</v>
      </c>
      <c r="O184" s="320"/>
      <c r="P184" s="320"/>
      <c r="Q184" s="320"/>
      <c r="R184" s="320"/>
      <c r="S184" s="320"/>
      <c r="T184" s="320"/>
      <c r="U184" s="320"/>
      <c r="V184" s="320"/>
      <c r="W184" s="320"/>
      <c r="X184" s="320"/>
      <c r="Y184" s="450"/>
      <c r="Z184" s="886"/>
      <c r="AA184" s="886"/>
      <c r="AB184" s="886"/>
      <c r="AC184" s="886"/>
      <c r="AD184" s="886"/>
      <c r="AE184" s="886"/>
      <c r="AF184" s="890"/>
      <c r="AG184" s="890"/>
      <c r="AH184" s="890"/>
      <c r="AI184" s="890"/>
      <c r="AJ184" s="890"/>
      <c r="AK184" s="890"/>
      <c r="AL184" s="890"/>
      <c r="AM184" s="887">
        <f>SUM(Y184:AL184)</f>
        <v>0</v>
      </c>
    </row>
    <row r="185" spans="1:39" ht="15" outlineLevel="1">
      <c r="A185" s="560"/>
      <c r="B185" s="455" t="s">
        <v>311</v>
      </c>
      <c r="C185" s="316" t="s">
        <v>164</v>
      </c>
      <c r="D185" s="320"/>
      <c r="E185" s="320"/>
      <c r="F185" s="320"/>
      <c r="G185" s="320"/>
      <c r="H185" s="320"/>
      <c r="I185" s="320"/>
      <c r="J185" s="320"/>
      <c r="K185" s="320"/>
      <c r="L185" s="320"/>
      <c r="M185" s="320"/>
      <c r="N185" s="320">
        <f>N184</f>
        <v>0</v>
      </c>
      <c r="O185" s="320"/>
      <c r="P185" s="320"/>
      <c r="Q185" s="320"/>
      <c r="R185" s="320"/>
      <c r="S185" s="320"/>
      <c r="T185" s="320"/>
      <c r="U185" s="320"/>
      <c r="V185" s="320"/>
      <c r="W185" s="320"/>
      <c r="X185" s="320"/>
      <c r="Y185" s="435">
        <f>Y184</f>
        <v>0</v>
      </c>
      <c r="Z185" s="435">
        <f t="shared" ref="Z185:AL185" si="46">Z184</f>
        <v>0</v>
      </c>
      <c r="AA185" s="435">
        <f t="shared" si="46"/>
        <v>0</v>
      </c>
      <c r="AB185" s="435">
        <f t="shared" si="46"/>
        <v>0</v>
      </c>
      <c r="AC185" s="435">
        <f t="shared" si="46"/>
        <v>0</v>
      </c>
      <c r="AD185" s="435">
        <f t="shared" si="46"/>
        <v>0</v>
      </c>
      <c r="AE185" s="435">
        <f t="shared" si="46"/>
        <v>0</v>
      </c>
      <c r="AF185" s="435">
        <f t="shared" si="46"/>
        <v>0</v>
      </c>
      <c r="AG185" s="435">
        <f t="shared" si="46"/>
        <v>0</v>
      </c>
      <c r="AH185" s="435">
        <f t="shared" si="46"/>
        <v>0</v>
      </c>
      <c r="AI185" s="435">
        <f t="shared" si="46"/>
        <v>0</v>
      </c>
      <c r="AJ185" s="435">
        <f t="shared" si="46"/>
        <v>0</v>
      </c>
      <c r="AK185" s="435">
        <f t="shared" si="46"/>
        <v>0</v>
      </c>
      <c r="AL185" s="435">
        <f t="shared" si="46"/>
        <v>0</v>
      </c>
      <c r="AM185" s="889"/>
    </row>
    <row r="186" spans="1:39" ht="15" outlineLevel="1">
      <c r="A186" s="560"/>
      <c r="B186" s="452"/>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888"/>
      <c r="Z186" s="449"/>
      <c r="AA186" s="449"/>
      <c r="AB186" s="449"/>
      <c r="AC186" s="449"/>
      <c r="AD186" s="449"/>
      <c r="AE186" s="449"/>
      <c r="AF186" s="449"/>
      <c r="AG186" s="449"/>
      <c r="AH186" s="449"/>
      <c r="AI186" s="449"/>
      <c r="AJ186" s="449"/>
      <c r="AK186" s="449"/>
      <c r="AL186" s="449"/>
      <c r="AM186" s="889"/>
    </row>
    <row r="187" spans="1:39" ht="30" outlineLevel="1">
      <c r="A187" s="560">
        <v>48</v>
      </c>
      <c r="B187" s="452" t="s">
        <v>141</v>
      </c>
      <c r="C187" s="316" t="s">
        <v>25</v>
      </c>
      <c r="D187" s="320"/>
      <c r="E187" s="320"/>
      <c r="F187" s="320"/>
      <c r="G187" s="320"/>
      <c r="H187" s="320"/>
      <c r="I187" s="320"/>
      <c r="J187" s="320"/>
      <c r="K187" s="320"/>
      <c r="L187" s="320"/>
      <c r="M187" s="320"/>
      <c r="N187" s="320">
        <v>0</v>
      </c>
      <c r="O187" s="320"/>
      <c r="P187" s="320"/>
      <c r="Q187" s="320"/>
      <c r="R187" s="320"/>
      <c r="S187" s="320"/>
      <c r="T187" s="320"/>
      <c r="U187" s="320"/>
      <c r="V187" s="320"/>
      <c r="W187" s="320"/>
      <c r="X187" s="320"/>
      <c r="Y187" s="450"/>
      <c r="Z187" s="886"/>
      <c r="AA187" s="886"/>
      <c r="AB187" s="886"/>
      <c r="AC187" s="886"/>
      <c r="AD187" s="886"/>
      <c r="AE187" s="886"/>
      <c r="AF187" s="890"/>
      <c r="AG187" s="890"/>
      <c r="AH187" s="890"/>
      <c r="AI187" s="890"/>
      <c r="AJ187" s="890"/>
      <c r="AK187" s="890"/>
      <c r="AL187" s="890"/>
      <c r="AM187" s="887">
        <f>SUM(Y187:AL187)</f>
        <v>0</v>
      </c>
    </row>
    <row r="188" spans="1:39" ht="15" outlineLevel="1">
      <c r="A188" s="560"/>
      <c r="B188" s="455" t="s">
        <v>311</v>
      </c>
      <c r="C188" s="316" t="s">
        <v>164</v>
      </c>
      <c r="D188" s="320"/>
      <c r="E188" s="320"/>
      <c r="F188" s="320"/>
      <c r="G188" s="320"/>
      <c r="H188" s="320"/>
      <c r="I188" s="320"/>
      <c r="J188" s="320"/>
      <c r="K188" s="320"/>
      <c r="L188" s="320"/>
      <c r="M188" s="320"/>
      <c r="N188" s="320">
        <f>N187</f>
        <v>0</v>
      </c>
      <c r="O188" s="320"/>
      <c r="P188" s="320"/>
      <c r="Q188" s="320"/>
      <c r="R188" s="320"/>
      <c r="S188" s="320"/>
      <c r="T188" s="320"/>
      <c r="U188" s="320"/>
      <c r="V188" s="320"/>
      <c r="W188" s="320"/>
      <c r="X188" s="320"/>
      <c r="Y188" s="435">
        <f>Y187</f>
        <v>0</v>
      </c>
      <c r="Z188" s="435">
        <f t="shared" ref="Z188:AL188" si="47">Z187</f>
        <v>0</v>
      </c>
      <c r="AA188" s="435">
        <f t="shared" si="47"/>
        <v>0</v>
      </c>
      <c r="AB188" s="435">
        <f t="shared" si="47"/>
        <v>0</v>
      </c>
      <c r="AC188" s="435">
        <f t="shared" si="47"/>
        <v>0</v>
      </c>
      <c r="AD188" s="435">
        <f t="shared" si="47"/>
        <v>0</v>
      </c>
      <c r="AE188" s="435">
        <f t="shared" si="47"/>
        <v>0</v>
      </c>
      <c r="AF188" s="435">
        <f t="shared" si="47"/>
        <v>0</v>
      </c>
      <c r="AG188" s="435">
        <f t="shared" si="47"/>
        <v>0</v>
      </c>
      <c r="AH188" s="435">
        <f t="shared" si="47"/>
        <v>0</v>
      </c>
      <c r="AI188" s="435">
        <f t="shared" si="47"/>
        <v>0</v>
      </c>
      <c r="AJ188" s="435">
        <f t="shared" si="47"/>
        <v>0</v>
      </c>
      <c r="AK188" s="435">
        <f t="shared" si="47"/>
        <v>0</v>
      </c>
      <c r="AL188" s="435">
        <f t="shared" si="47"/>
        <v>0</v>
      </c>
      <c r="AM188" s="889"/>
    </row>
    <row r="189" spans="1:39" ht="15" outlineLevel="1">
      <c r="A189" s="560"/>
      <c r="B189" s="452"/>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888"/>
      <c r="Z189" s="449"/>
      <c r="AA189" s="449"/>
      <c r="AB189" s="449"/>
      <c r="AC189" s="449"/>
      <c r="AD189" s="449"/>
      <c r="AE189" s="449"/>
      <c r="AF189" s="449"/>
      <c r="AG189" s="449"/>
      <c r="AH189" s="449"/>
      <c r="AI189" s="449"/>
      <c r="AJ189" s="449"/>
      <c r="AK189" s="449"/>
      <c r="AL189" s="449"/>
      <c r="AM189" s="889"/>
    </row>
    <row r="190" spans="1:39" ht="30" outlineLevel="1">
      <c r="A190" s="560">
        <v>49</v>
      </c>
      <c r="B190" s="452" t="s">
        <v>142</v>
      </c>
      <c r="C190" s="316" t="s">
        <v>25</v>
      </c>
      <c r="D190" s="320"/>
      <c r="E190" s="320"/>
      <c r="F190" s="320"/>
      <c r="G190" s="320"/>
      <c r="H190" s="320"/>
      <c r="I190" s="320"/>
      <c r="J190" s="320"/>
      <c r="K190" s="320"/>
      <c r="L190" s="320"/>
      <c r="M190" s="320"/>
      <c r="N190" s="320">
        <v>0</v>
      </c>
      <c r="O190" s="320"/>
      <c r="P190" s="320"/>
      <c r="Q190" s="320"/>
      <c r="R190" s="320"/>
      <c r="S190" s="320"/>
      <c r="T190" s="320"/>
      <c r="U190" s="320"/>
      <c r="V190" s="320"/>
      <c r="W190" s="320"/>
      <c r="X190" s="320"/>
      <c r="Y190" s="450"/>
      <c r="Z190" s="886"/>
      <c r="AA190" s="886"/>
      <c r="AB190" s="886"/>
      <c r="AC190" s="886"/>
      <c r="AD190" s="886"/>
      <c r="AE190" s="886"/>
      <c r="AF190" s="890"/>
      <c r="AG190" s="890"/>
      <c r="AH190" s="890"/>
      <c r="AI190" s="890"/>
      <c r="AJ190" s="890"/>
      <c r="AK190" s="890"/>
      <c r="AL190" s="890"/>
      <c r="AM190" s="887">
        <f>SUM(Y190:AL190)</f>
        <v>0</v>
      </c>
    </row>
    <row r="191" spans="1:39" ht="15" outlineLevel="1">
      <c r="A191" s="560"/>
      <c r="B191" s="455" t="s">
        <v>311</v>
      </c>
      <c r="C191" s="316" t="s">
        <v>164</v>
      </c>
      <c r="D191" s="320"/>
      <c r="E191" s="320"/>
      <c r="F191" s="320"/>
      <c r="G191" s="320"/>
      <c r="H191" s="320"/>
      <c r="I191" s="320"/>
      <c r="J191" s="320"/>
      <c r="K191" s="320"/>
      <c r="L191" s="320"/>
      <c r="M191" s="320"/>
      <c r="N191" s="320">
        <f>N190</f>
        <v>0</v>
      </c>
      <c r="O191" s="320"/>
      <c r="P191" s="320"/>
      <c r="Q191" s="320"/>
      <c r="R191" s="320"/>
      <c r="S191" s="320"/>
      <c r="T191" s="320"/>
      <c r="U191" s="320"/>
      <c r="V191" s="320"/>
      <c r="W191" s="320"/>
      <c r="X191" s="320"/>
      <c r="Y191" s="435">
        <f>Y190</f>
        <v>0</v>
      </c>
      <c r="Z191" s="435">
        <f t="shared" ref="Z191:AL191" si="48">Z190</f>
        <v>0</v>
      </c>
      <c r="AA191" s="435">
        <f t="shared" si="48"/>
        <v>0</v>
      </c>
      <c r="AB191" s="435">
        <f t="shared" si="48"/>
        <v>0</v>
      </c>
      <c r="AC191" s="435">
        <f t="shared" si="48"/>
        <v>0</v>
      </c>
      <c r="AD191" s="435">
        <f t="shared" si="48"/>
        <v>0</v>
      </c>
      <c r="AE191" s="435">
        <f t="shared" si="48"/>
        <v>0</v>
      </c>
      <c r="AF191" s="435">
        <f t="shared" si="48"/>
        <v>0</v>
      </c>
      <c r="AG191" s="435">
        <f t="shared" si="48"/>
        <v>0</v>
      </c>
      <c r="AH191" s="435">
        <f t="shared" si="48"/>
        <v>0</v>
      </c>
      <c r="AI191" s="435">
        <f t="shared" si="48"/>
        <v>0</v>
      </c>
      <c r="AJ191" s="435">
        <f t="shared" si="48"/>
        <v>0</v>
      </c>
      <c r="AK191" s="435">
        <f t="shared" si="48"/>
        <v>0</v>
      </c>
      <c r="AL191" s="435">
        <f t="shared" si="48"/>
        <v>0</v>
      </c>
      <c r="AM191" s="889"/>
    </row>
    <row r="192" spans="1:39" ht="15" outlineLevel="1">
      <c r="A192" s="560"/>
      <c r="B192" s="455"/>
      <c r="C192" s="330"/>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894"/>
      <c r="Z192" s="894"/>
      <c r="AA192" s="894"/>
      <c r="AB192" s="894"/>
      <c r="AC192" s="894"/>
      <c r="AD192" s="894"/>
      <c r="AE192" s="894"/>
      <c r="AF192" s="894"/>
      <c r="AG192" s="894"/>
      <c r="AH192" s="894"/>
      <c r="AI192" s="894"/>
      <c r="AJ192" s="894"/>
      <c r="AK192" s="894"/>
      <c r="AL192" s="894"/>
      <c r="AM192" s="889"/>
    </row>
    <row r="193" spans="2:39" ht="15.6">
      <c r="B193" s="351" t="s">
        <v>295</v>
      </c>
      <c r="C193" s="353"/>
      <c r="D193" s="353">
        <f>SUM(D36:D191)</f>
        <v>0</v>
      </c>
      <c r="E193" s="353"/>
      <c r="F193" s="353"/>
      <c r="G193" s="353"/>
      <c r="H193" s="353"/>
      <c r="I193" s="353"/>
      <c r="J193" s="353"/>
      <c r="K193" s="353"/>
      <c r="L193" s="353"/>
      <c r="M193" s="353"/>
      <c r="N193" s="353"/>
      <c r="O193" s="353">
        <f>SUM(O36:X191)</f>
        <v>0</v>
      </c>
      <c r="P193" s="353"/>
      <c r="Q193" s="353"/>
      <c r="R193" s="353"/>
      <c r="S193" s="353"/>
      <c r="T193" s="353"/>
      <c r="U193" s="353"/>
      <c r="V193" s="353"/>
      <c r="W193" s="353"/>
      <c r="X193" s="353"/>
      <c r="Y193" s="353">
        <f>IF(Y34="kWh",SUMPRODUCT(D36:D191,Y36:Y191))</f>
        <v>0</v>
      </c>
      <c r="Z193" s="353">
        <f>IF(Z34="kWh",SUMPRODUCT(D36:D191,Z36:Z191))</f>
        <v>0</v>
      </c>
      <c r="AA193" s="353">
        <f>IF(AA34="kw",SUMPRODUCT(N36:N191,O36:O191,AA36:AA191),SUMPRODUCT(D36:D191,AA36:AA191))</f>
        <v>0</v>
      </c>
      <c r="AB193" s="353">
        <f>IF(AB34="kw",SUMPRODUCT(N36:N191,O36:O191,AB36:AB191),SUMPRODUCT(D36:D191,AB36:AB191))</f>
        <v>0</v>
      </c>
      <c r="AC193" s="353">
        <f>IF(AC34="kw",SUMPRODUCT(N36:N191,O36:O191,AC36:AC191),SUMPRODUCT(D36:D191,AC36:AC191))</f>
        <v>0</v>
      </c>
      <c r="AD193" s="353">
        <f>IF(AD34="kw",SUMPRODUCT(N36:N191,O36:O191,AD36:AD191),SUMPRODUCT(D36:D191,AD36:AD191))</f>
        <v>0</v>
      </c>
      <c r="AE193" s="353">
        <f>IF(AE34="kw",SUMPRODUCT(N36:N191,O36:O191,AE36:AE191),SUMPRODUCT(D36:D191,AE36:AE191))</f>
        <v>0</v>
      </c>
      <c r="AF193" s="353">
        <f>IF(AF34="kw",SUMPRODUCT(N36:N191,O36:O191,AF36:AF191),SUMPRODUCT(D36:D191,AF36:AF191))</f>
        <v>0</v>
      </c>
      <c r="AG193" s="353">
        <f>IF(AG34="kw",SUMPRODUCT(N36:N191,O36:O191,AG36:AG191),SUMPRODUCT(D36:D191,AG36:AG191))</f>
        <v>0</v>
      </c>
      <c r="AH193" s="353">
        <f>IF(AH34="kw",SUMPRODUCT(N36:N191,O36:O191,AH36:AH191),SUMPRODUCT(D36:D191,AH36:AH191))</f>
        <v>0</v>
      </c>
      <c r="AI193" s="353">
        <f>IF(AI34="kw",SUMPRODUCT(N36:N191,O36:O191,AI36:AI191),SUMPRODUCT(D36:D191,AI36:AI191))</f>
        <v>0</v>
      </c>
      <c r="AJ193" s="353">
        <f>IF(AJ34="kw",SUMPRODUCT(N36:N191,O36:O191,AJ36:AJ191),SUMPRODUCT(D36:D191,AJ36:AJ191))</f>
        <v>0</v>
      </c>
      <c r="AK193" s="353">
        <f>IF(AK34="kw",SUMPRODUCT(N36:N191,O36:O191,AK36:AK191),SUMPRODUCT(D36:D191,AK36:AK191))</f>
        <v>0</v>
      </c>
      <c r="AL193" s="353">
        <f>IF(AL34="kw",SUMPRODUCT(N36:N191,O36:O191,AL36:AL191),SUMPRODUCT(D36:D191,AL36:AL191))</f>
        <v>0</v>
      </c>
      <c r="AM193" s="354"/>
    </row>
    <row r="194" spans="2:39" ht="15.6">
      <c r="B194" s="415" t="s">
        <v>296</v>
      </c>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7"/>
    </row>
    <row r="195" spans="2:39" ht="15">
      <c r="B195" s="895"/>
      <c r="C195" s="896"/>
      <c r="D195" s="897"/>
      <c r="E195" s="897"/>
      <c r="F195" s="897"/>
      <c r="G195" s="897"/>
      <c r="H195" s="897"/>
      <c r="I195" s="897"/>
      <c r="J195" s="897"/>
      <c r="K195" s="897"/>
      <c r="L195" s="897"/>
      <c r="M195" s="897"/>
      <c r="N195" s="897"/>
      <c r="O195" s="898"/>
      <c r="P195" s="897"/>
      <c r="Q195" s="897"/>
      <c r="R195" s="897"/>
      <c r="S195" s="899"/>
      <c r="T195" s="899"/>
      <c r="U195" s="899"/>
      <c r="V195" s="899"/>
      <c r="W195" s="897"/>
      <c r="X195" s="897"/>
      <c r="Y195" s="900"/>
      <c r="Z195" s="900"/>
      <c r="AA195" s="900"/>
      <c r="AB195" s="900"/>
      <c r="AC195" s="900"/>
      <c r="AD195" s="900"/>
      <c r="AE195" s="900"/>
      <c r="AF195" s="900"/>
      <c r="AG195" s="900"/>
      <c r="AH195" s="900"/>
      <c r="AI195" s="900"/>
      <c r="AJ195" s="900"/>
      <c r="AK195" s="900"/>
      <c r="AL195" s="900"/>
      <c r="AM195" s="424"/>
    </row>
    <row r="196" spans="2:39" ht="15">
      <c r="B196" s="348" t="s">
        <v>297</v>
      </c>
      <c r="C196" s="362"/>
      <c r="D196" s="362"/>
      <c r="E196" s="400"/>
      <c r="F196" s="400"/>
      <c r="G196" s="400"/>
      <c r="H196" s="400"/>
      <c r="I196" s="400"/>
      <c r="J196" s="400"/>
      <c r="K196" s="400"/>
      <c r="L196" s="400"/>
      <c r="M196" s="400"/>
      <c r="N196" s="400"/>
      <c r="O196" s="316"/>
      <c r="P196" s="364"/>
      <c r="Q196" s="364"/>
      <c r="R196" s="364"/>
      <c r="S196" s="363"/>
      <c r="T196" s="363"/>
      <c r="U196" s="363"/>
      <c r="V196" s="363"/>
      <c r="W196" s="364"/>
      <c r="X196" s="364"/>
      <c r="Y196" s="365"/>
      <c r="Z196" s="365"/>
      <c r="AA196" s="365"/>
      <c r="AB196" s="365"/>
      <c r="AC196" s="365"/>
      <c r="AD196" s="365"/>
      <c r="AE196" s="365"/>
      <c r="AF196" s="365"/>
      <c r="AG196" s="365"/>
      <c r="AH196" s="365"/>
      <c r="AI196" s="365"/>
      <c r="AJ196" s="365"/>
      <c r="AK196" s="365"/>
      <c r="AL196" s="365"/>
      <c r="AM196" s="464"/>
    </row>
    <row r="197" spans="2:39" ht="15" hidden="1">
      <c r="B197" s="348" t="s">
        <v>298</v>
      </c>
      <c r="C197" s="369"/>
      <c r="D197" s="334"/>
      <c r="E197" s="304"/>
      <c r="F197" s="304"/>
      <c r="G197" s="304"/>
      <c r="H197" s="304"/>
      <c r="I197" s="304"/>
      <c r="J197" s="304"/>
      <c r="K197" s="304"/>
      <c r="L197" s="304"/>
      <c r="M197" s="304"/>
      <c r="N197" s="304"/>
      <c r="O197" s="316"/>
      <c r="P197" s="304"/>
      <c r="Q197" s="304"/>
      <c r="R197" s="304"/>
      <c r="S197" s="334"/>
      <c r="T197" s="334"/>
      <c r="U197" s="334"/>
      <c r="V197" s="334"/>
      <c r="W197" s="304"/>
      <c r="X197" s="304"/>
      <c r="Y197" s="402"/>
      <c r="Z197" s="402"/>
      <c r="AA197" s="402"/>
      <c r="AB197" s="402"/>
      <c r="AC197" s="402"/>
      <c r="AD197" s="402"/>
      <c r="AE197" s="402"/>
      <c r="AF197" s="402"/>
      <c r="AG197" s="402"/>
      <c r="AH197" s="402"/>
      <c r="AI197" s="402"/>
      <c r="AJ197" s="402"/>
      <c r="AK197" s="402"/>
      <c r="AL197" s="402"/>
      <c r="AM197" s="401"/>
    </row>
    <row r="198" spans="2:39" ht="15" hidden="1">
      <c r="B198" s="348" t="s">
        <v>299</v>
      </c>
      <c r="C198" s="369"/>
      <c r="D198" s="334"/>
      <c r="E198" s="304"/>
      <c r="F198" s="304"/>
      <c r="G198" s="304"/>
      <c r="H198" s="304"/>
      <c r="I198" s="304"/>
      <c r="J198" s="304"/>
      <c r="K198" s="304"/>
      <c r="L198" s="304"/>
      <c r="M198" s="304"/>
      <c r="N198" s="304"/>
      <c r="O198" s="316"/>
      <c r="P198" s="304"/>
      <c r="Q198" s="304"/>
      <c r="R198" s="304"/>
      <c r="S198" s="334"/>
      <c r="T198" s="334"/>
      <c r="U198" s="334"/>
      <c r="V198" s="334"/>
      <c r="W198" s="304"/>
      <c r="X198" s="304"/>
      <c r="Y198" s="402"/>
      <c r="Z198" s="402"/>
      <c r="AA198" s="402"/>
      <c r="AB198" s="402"/>
      <c r="AC198" s="402"/>
      <c r="AD198" s="402"/>
      <c r="AE198" s="402"/>
      <c r="AF198" s="402"/>
      <c r="AG198" s="402"/>
      <c r="AH198" s="402"/>
      <c r="AI198" s="402"/>
      <c r="AJ198" s="402"/>
      <c r="AK198" s="402"/>
      <c r="AL198" s="402"/>
      <c r="AM198" s="401"/>
    </row>
    <row r="199" spans="2:39" ht="15" hidden="1">
      <c r="B199" s="348" t="s">
        <v>300</v>
      </c>
      <c r="C199" s="369"/>
      <c r="D199" s="334"/>
      <c r="E199" s="304"/>
      <c r="F199" s="304"/>
      <c r="G199" s="304"/>
      <c r="H199" s="304"/>
      <c r="I199" s="304"/>
      <c r="J199" s="304"/>
      <c r="K199" s="304"/>
      <c r="L199" s="304"/>
      <c r="M199" s="304"/>
      <c r="N199" s="304"/>
      <c r="O199" s="316"/>
      <c r="P199" s="304"/>
      <c r="Q199" s="304"/>
      <c r="R199" s="304"/>
      <c r="S199" s="334"/>
      <c r="T199" s="334"/>
      <c r="U199" s="334"/>
      <c r="V199" s="334"/>
      <c r="W199" s="304"/>
      <c r="X199" s="304"/>
      <c r="Y199" s="402"/>
      <c r="Z199" s="402"/>
      <c r="AA199" s="402"/>
      <c r="AB199" s="402"/>
      <c r="AC199" s="402"/>
      <c r="AD199" s="402"/>
      <c r="AE199" s="402"/>
      <c r="AF199" s="402"/>
      <c r="AG199" s="402"/>
      <c r="AH199" s="402"/>
      <c r="AI199" s="402"/>
      <c r="AJ199" s="402"/>
      <c r="AK199" s="402"/>
      <c r="AL199" s="402"/>
      <c r="AM199" s="401"/>
    </row>
    <row r="200" spans="2:39" ht="15" hidden="1">
      <c r="B200" s="348" t="s">
        <v>301</v>
      </c>
      <c r="C200" s="369"/>
      <c r="D200" s="334"/>
      <c r="E200" s="304"/>
      <c r="F200" s="304"/>
      <c r="G200" s="304"/>
      <c r="H200" s="304"/>
      <c r="I200" s="304"/>
      <c r="J200" s="304"/>
      <c r="K200" s="304"/>
      <c r="L200" s="304"/>
      <c r="M200" s="304"/>
      <c r="N200" s="304"/>
      <c r="O200" s="316"/>
      <c r="P200" s="304"/>
      <c r="Q200" s="304"/>
      <c r="R200" s="304"/>
      <c r="S200" s="334"/>
      <c r="T200" s="334"/>
      <c r="U200" s="334"/>
      <c r="V200" s="334"/>
      <c r="W200" s="304"/>
      <c r="X200" s="304"/>
      <c r="Y200" s="402"/>
      <c r="Z200" s="402"/>
      <c r="AA200" s="402"/>
      <c r="AB200" s="402"/>
      <c r="AC200" s="402"/>
      <c r="AD200" s="402"/>
      <c r="AE200" s="402"/>
      <c r="AF200" s="402"/>
      <c r="AG200" s="402"/>
      <c r="AH200" s="402"/>
      <c r="AI200" s="402"/>
      <c r="AJ200" s="402"/>
      <c r="AK200" s="402"/>
      <c r="AL200" s="402"/>
      <c r="AM200" s="401"/>
    </row>
    <row r="201" spans="2:39" ht="15" hidden="1">
      <c r="B201" s="348" t="s">
        <v>302</v>
      </c>
      <c r="C201" s="369"/>
      <c r="D201" s="334"/>
      <c r="E201" s="304"/>
      <c r="F201" s="304"/>
      <c r="G201" s="304"/>
      <c r="H201" s="304"/>
      <c r="I201" s="304"/>
      <c r="J201" s="304"/>
      <c r="K201" s="304"/>
      <c r="L201" s="304"/>
      <c r="M201" s="304"/>
      <c r="N201" s="304"/>
      <c r="O201" s="316"/>
      <c r="P201" s="304"/>
      <c r="Q201" s="304"/>
      <c r="R201" s="304"/>
      <c r="S201" s="334"/>
      <c r="T201" s="334"/>
      <c r="U201" s="334"/>
      <c r="V201" s="334"/>
      <c r="W201" s="304"/>
      <c r="X201" s="304"/>
      <c r="Y201" s="402"/>
      <c r="Z201" s="402"/>
      <c r="AA201" s="402"/>
      <c r="AB201" s="402"/>
      <c r="AC201" s="402"/>
      <c r="AD201" s="402"/>
      <c r="AE201" s="402"/>
      <c r="AF201" s="402"/>
      <c r="AG201" s="402"/>
      <c r="AH201" s="402"/>
      <c r="AI201" s="402"/>
      <c r="AJ201" s="402"/>
      <c r="AK201" s="402"/>
      <c r="AL201" s="402"/>
      <c r="AM201" s="401"/>
    </row>
    <row r="202" spans="2:39" ht="15" hidden="1">
      <c r="B202" s="348" t="s">
        <v>303</v>
      </c>
      <c r="C202" s="369"/>
      <c r="D202" s="334"/>
      <c r="E202" s="304"/>
      <c r="F202" s="304"/>
      <c r="G202" s="304"/>
      <c r="H202" s="304"/>
      <c r="I202" s="304"/>
      <c r="J202" s="304"/>
      <c r="K202" s="304"/>
      <c r="L202" s="304"/>
      <c r="M202" s="304"/>
      <c r="N202" s="304"/>
      <c r="O202" s="316"/>
      <c r="P202" s="304"/>
      <c r="Q202" s="304"/>
      <c r="R202" s="304"/>
      <c r="S202" s="334"/>
      <c r="T202" s="334"/>
      <c r="U202" s="334"/>
      <c r="V202" s="334"/>
      <c r="W202" s="304"/>
      <c r="X202" s="304"/>
      <c r="Y202" s="402"/>
      <c r="Z202" s="402"/>
      <c r="AA202" s="402"/>
      <c r="AB202" s="402"/>
      <c r="AC202" s="402"/>
      <c r="AD202" s="402"/>
      <c r="AE202" s="402"/>
      <c r="AF202" s="402"/>
      <c r="AG202" s="402"/>
      <c r="AH202" s="402"/>
      <c r="AI202" s="402"/>
      <c r="AJ202" s="402"/>
      <c r="AK202" s="402"/>
      <c r="AL202" s="402"/>
      <c r="AM202" s="401"/>
    </row>
    <row r="203" spans="2:39" ht="15" hidden="1">
      <c r="B203" s="348" t="s">
        <v>304</v>
      </c>
      <c r="C203" s="369"/>
      <c r="D203" s="334"/>
      <c r="E203" s="304"/>
      <c r="F203" s="304"/>
      <c r="G203" s="304"/>
      <c r="H203" s="304"/>
      <c r="I203" s="304"/>
      <c r="J203" s="304"/>
      <c r="K203" s="304"/>
      <c r="L203" s="304"/>
      <c r="M203" s="304"/>
      <c r="N203" s="304"/>
      <c r="O203" s="316"/>
      <c r="P203" s="304"/>
      <c r="Q203" s="304"/>
      <c r="R203" s="304"/>
      <c r="S203" s="334"/>
      <c r="T203" s="334"/>
      <c r="U203" s="334"/>
      <c r="V203" s="334"/>
      <c r="W203" s="304"/>
      <c r="X203" s="304"/>
      <c r="Y203" s="402"/>
      <c r="Z203" s="402"/>
      <c r="AA203" s="402"/>
      <c r="AB203" s="402"/>
      <c r="AC203" s="402"/>
      <c r="AD203" s="402"/>
      <c r="AE203" s="402"/>
      <c r="AF203" s="402"/>
      <c r="AG203" s="402"/>
      <c r="AH203" s="402"/>
      <c r="AI203" s="402"/>
      <c r="AJ203" s="402"/>
      <c r="AK203" s="402"/>
      <c r="AL203" s="402"/>
      <c r="AM203" s="401"/>
    </row>
    <row r="204" spans="2:39" ht="15.6">
      <c r="B204" s="373" t="s">
        <v>305</v>
      </c>
      <c r="C204" s="369"/>
      <c r="D204" s="360"/>
      <c r="E204" s="358"/>
      <c r="F204" s="358"/>
      <c r="G204" s="358"/>
      <c r="H204" s="358"/>
      <c r="I204" s="358"/>
      <c r="J204" s="358"/>
      <c r="K204" s="358"/>
      <c r="L204" s="358"/>
      <c r="M204" s="358"/>
      <c r="N204" s="358"/>
      <c r="O204" s="325"/>
      <c r="P204" s="358"/>
      <c r="Q204" s="358"/>
      <c r="R204" s="358"/>
      <c r="S204" s="360"/>
      <c r="T204" s="360"/>
      <c r="U204" s="360"/>
      <c r="V204" s="360"/>
      <c r="W204" s="358"/>
      <c r="X204" s="358"/>
      <c r="Y204" s="370">
        <f>SUM(Y197:Y203)</f>
        <v>0</v>
      </c>
      <c r="Z204" s="370">
        <f>SUM(Z197:Z203)</f>
        <v>0</v>
      </c>
      <c r="AA204" s="370">
        <f t="shared" ref="AA204:AE204" si="49">SUM(AA197:AA203)</f>
        <v>0</v>
      </c>
      <c r="AB204" s="370">
        <f t="shared" si="49"/>
        <v>0</v>
      </c>
      <c r="AC204" s="370">
        <f t="shared" si="49"/>
        <v>0</v>
      </c>
      <c r="AD204" s="370">
        <f t="shared" si="49"/>
        <v>0</v>
      </c>
      <c r="AE204" s="370">
        <f t="shared" si="49"/>
        <v>0</v>
      </c>
      <c r="AF204" s="370">
        <f>SUM(AF197:AF203)</f>
        <v>0</v>
      </c>
      <c r="AG204" s="370">
        <f>SUM(AG197:AG203)</f>
        <v>0</v>
      </c>
      <c r="AH204" s="370">
        <f t="shared" ref="AH204:AL204" si="50">SUM(AH197:AH203)</f>
        <v>0</v>
      </c>
      <c r="AI204" s="370">
        <f t="shared" si="50"/>
        <v>0</v>
      </c>
      <c r="AJ204" s="370">
        <f t="shared" si="50"/>
        <v>0</v>
      </c>
      <c r="AK204" s="370">
        <f t="shared" si="50"/>
        <v>0</v>
      </c>
      <c r="AL204" s="370">
        <f t="shared" si="50"/>
        <v>0</v>
      </c>
      <c r="AM204" s="372">
        <f>SUM(AM197:AM203)</f>
        <v>0</v>
      </c>
    </row>
    <row r="205" spans="2:39" ht="15.6">
      <c r="B205" s="373" t="s">
        <v>306</v>
      </c>
      <c r="C205" s="369"/>
      <c r="D205" s="374"/>
      <c r="E205" s="358"/>
      <c r="F205" s="358"/>
      <c r="G205" s="358"/>
      <c r="H205" s="358"/>
      <c r="I205" s="358"/>
      <c r="J205" s="358"/>
      <c r="K205" s="358"/>
      <c r="L205" s="358"/>
      <c r="M205" s="358"/>
      <c r="N205" s="358"/>
      <c r="O205" s="325"/>
      <c r="P205" s="358"/>
      <c r="Q205" s="358"/>
      <c r="R205" s="358"/>
      <c r="S205" s="360"/>
      <c r="T205" s="360"/>
      <c r="U205" s="360"/>
      <c r="V205" s="360"/>
      <c r="W205" s="358"/>
      <c r="X205" s="358"/>
      <c r="Y205" s="371">
        <f>Y194*Y196</f>
        <v>0</v>
      </c>
      <c r="Z205" s="371">
        <f t="shared" ref="Z205:AE205" si="51">Z194*Z196</f>
        <v>0</v>
      </c>
      <c r="AA205" s="371">
        <f t="shared" si="51"/>
        <v>0</v>
      </c>
      <c r="AB205" s="371">
        <f t="shared" si="51"/>
        <v>0</v>
      </c>
      <c r="AC205" s="371">
        <f t="shared" si="51"/>
        <v>0</v>
      </c>
      <c r="AD205" s="371">
        <f t="shared" si="51"/>
        <v>0</v>
      </c>
      <c r="AE205" s="371">
        <f t="shared" si="51"/>
        <v>0</v>
      </c>
      <c r="AF205" s="371">
        <f>AF194*AF196</f>
        <v>0</v>
      </c>
      <c r="AG205" s="371">
        <f t="shared" ref="AG205:AL205" si="52">AG194*AG196</f>
        <v>0</v>
      </c>
      <c r="AH205" s="371">
        <f t="shared" si="52"/>
        <v>0</v>
      </c>
      <c r="AI205" s="371">
        <f t="shared" si="52"/>
        <v>0</v>
      </c>
      <c r="AJ205" s="371">
        <f t="shared" si="52"/>
        <v>0</v>
      </c>
      <c r="AK205" s="371">
        <f t="shared" si="52"/>
        <v>0</v>
      </c>
      <c r="AL205" s="371">
        <f t="shared" si="52"/>
        <v>0</v>
      </c>
      <c r="AM205" s="372">
        <f>SUM(Y205:AL205)</f>
        <v>0</v>
      </c>
    </row>
    <row r="206" spans="2:39" ht="15.6">
      <c r="B206" s="373" t="s">
        <v>307</v>
      </c>
      <c r="C206" s="369"/>
      <c r="D206" s="374"/>
      <c r="E206" s="358"/>
      <c r="F206" s="358"/>
      <c r="G206" s="358"/>
      <c r="H206" s="358"/>
      <c r="I206" s="358"/>
      <c r="J206" s="358"/>
      <c r="K206" s="358"/>
      <c r="L206" s="358"/>
      <c r="M206" s="358"/>
      <c r="N206" s="358"/>
      <c r="O206" s="325"/>
      <c r="P206" s="358"/>
      <c r="Q206" s="358"/>
      <c r="R206" s="358"/>
      <c r="S206" s="374"/>
      <c r="T206" s="374"/>
      <c r="U206" s="374"/>
      <c r="V206" s="374"/>
      <c r="W206" s="358"/>
      <c r="X206" s="358"/>
      <c r="Y206" s="375"/>
      <c r="Z206" s="375"/>
      <c r="AA206" s="375"/>
      <c r="AB206" s="375"/>
      <c r="AC206" s="375"/>
      <c r="AD206" s="375"/>
      <c r="AE206" s="375"/>
      <c r="AF206" s="375"/>
      <c r="AG206" s="375"/>
      <c r="AH206" s="375"/>
      <c r="AI206" s="375"/>
      <c r="AJ206" s="375"/>
      <c r="AK206" s="375"/>
      <c r="AL206" s="375"/>
      <c r="AM206" s="372">
        <f>AM204-AM205</f>
        <v>0</v>
      </c>
    </row>
    <row r="207" spans="2:39" ht="15">
      <c r="B207" s="348"/>
      <c r="C207" s="374"/>
      <c r="D207" s="374"/>
      <c r="E207" s="358"/>
      <c r="F207" s="358"/>
      <c r="G207" s="358"/>
      <c r="H207" s="358"/>
      <c r="I207" s="358"/>
      <c r="J207" s="358"/>
      <c r="K207" s="358"/>
      <c r="L207" s="358"/>
      <c r="M207" s="358"/>
      <c r="N207" s="358"/>
      <c r="O207" s="325"/>
      <c r="P207" s="358"/>
      <c r="Q207" s="358"/>
      <c r="R207" s="358"/>
      <c r="S207" s="374"/>
      <c r="T207" s="369"/>
      <c r="U207" s="374"/>
      <c r="V207" s="374"/>
      <c r="W207" s="358"/>
      <c r="X207" s="358"/>
      <c r="Y207" s="376"/>
      <c r="Z207" s="376"/>
      <c r="AA207" s="376"/>
      <c r="AB207" s="376"/>
      <c r="AC207" s="376"/>
      <c r="AD207" s="376"/>
      <c r="AE207" s="376"/>
      <c r="AF207" s="376"/>
      <c r="AG207" s="376"/>
      <c r="AH207" s="376"/>
      <c r="AI207" s="376"/>
      <c r="AJ207" s="376"/>
      <c r="AK207" s="376"/>
      <c r="AL207" s="376"/>
      <c r="AM207" s="372"/>
    </row>
    <row r="208" spans="2:39" ht="15">
      <c r="B208" s="462" t="s">
        <v>308</v>
      </c>
      <c r="C208" s="329"/>
      <c r="D208" s="304"/>
      <c r="E208" s="304"/>
      <c r="F208" s="304"/>
      <c r="G208" s="304"/>
      <c r="H208" s="304"/>
      <c r="I208" s="304"/>
      <c r="J208" s="304"/>
      <c r="K208" s="304"/>
      <c r="L208" s="304"/>
      <c r="M208" s="304"/>
      <c r="N208" s="304"/>
      <c r="O208" s="901"/>
      <c r="P208" s="304"/>
      <c r="Q208" s="304"/>
      <c r="R208" s="304"/>
      <c r="S208" s="329"/>
      <c r="T208" s="334"/>
      <c r="U208" s="334"/>
      <c r="V208" s="304"/>
      <c r="W208" s="304"/>
      <c r="X208" s="334"/>
      <c r="Y208" s="316">
        <f>SUMPRODUCT(E36:E191,Y36:Y191)</f>
        <v>0</v>
      </c>
      <c r="Z208" s="316">
        <f>SUMPRODUCT(E36:E191,Z36:Z191)</f>
        <v>0</v>
      </c>
      <c r="AA208" s="316">
        <f t="shared" ref="AA208:AL208" si="53">IF(AA34="kw",SUMPRODUCT($N$36:$N$191,$P$36:$P$191,AA36:AA191),SUMPRODUCT($E$36:$E$191,AA36:AA191))</f>
        <v>0</v>
      </c>
      <c r="AB208" s="316">
        <f t="shared" si="53"/>
        <v>0</v>
      </c>
      <c r="AC208" s="316">
        <f t="shared" si="53"/>
        <v>0</v>
      </c>
      <c r="AD208" s="316">
        <f t="shared" si="53"/>
        <v>0</v>
      </c>
      <c r="AE208" s="316">
        <f t="shared" si="53"/>
        <v>0</v>
      </c>
      <c r="AF208" s="316">
        <f t="shared" si="53"/>
        <v>0</v>
      </c>
      <c r="AG208" s="316">
        <f t="shared" si="53"/>
        <v>0</v>
      </c>
      <c r="AH208" s="316">
        <f t="shared" si="53"/>
        <v>0</v>
      </c>
      <c r="AI208" s="316">
        <f t="shared" si="53"/>
        <v>0</v>
      </c>
      <c r="AJ208" s="316">
        <f t="shared" si="53"/>
        <v>0</v>
      </c>
      <c r="AK208" s="316">
        <f t="shared" si="53"/>
        <v>0</v>
      </c>
      <c r="AL208" s="316">
        <f t="shared" si="53"/>
        <v>0</v>
      </c>
      <c r="AM208" s="361"/>
    </row>
    <row r="209" spans="2:39" ht="15">
      <c r="B209" s="462" t="s">
        <v>309</v>
      </c>
      <c r="C209" s="329"/>
      <c r="D209" s="304"/>
      <c r="E209" s="304"/>
      <c r="F209" s="304"/>
      <c r="G209" s="304"/>
      <c r="H209" s="304"/>
      <c r="I209" s="304"/>
      <c r="J209" s="304"/>
      <c r="K209" s="304"/>
      <c r="L209" s="304"/>
      <c r="M209" s="304"/>
      <c r="N209" s="304"/>
      <c r="O209" s="901"/>
      <c r="P209" s="304"/>
      <c r="Q209" s="304"/>
      <c r="R209" s="304"/>
      <c r="S209" s="329"/>
      <c r="T209" s="334"/>
      <c r="U209" s="334"/>
      <c r="V209" s="304"/>
      <c r="W209" s="304"/>
      <c r="X209" s="334"/>
      <c r="Y209" s="316">
        <f>SUMPRODUCT(F36:F191,Y36:Y191)</f>
        <v>0</v>
      </c>
      <c r="Z209" s="316">
        <f>SUMPRODUCT(F36:F191,Z36:Z191)</f>
        <v>0</v>
      </c>
      <c r="AA209" s="316">
        <f t="shared" ref="AA209:AL209" si="54">IF(AA34="kw",SUMPRODUCT($N$36:$N$191,$Q$36:$Q$191,AA36:AA191),SUMPRODUCT($F$36:$F$191,AA36:AA191))</f>
        <v>0</v>
      </c>
      <c r="AB209" s="316">
        <f t="shared" si="54"/>
        <v>0</v>
      </c>
      <c r="AC209" s="316">
        <f t="shared" si="54"/>
        <v>0</v>
      </c>
      <c r="AD209" s="316">
        <f t="shared" si="54"/>
        <v>0</v>
      </c>
      <c r="AE209" s="316">
        <f t="shared" si="54"/>
        <v>0</v>
      </c>
      <c r="AF209" s="316">
        <f t="shared" si="54"/>
        <v>0</v>
      </c>
      <c r="AG209" s="316">
        <f t="shared" si="54"/>
        <v>0</v>
      </c>
      <c r="AH209" s="316">
        <f t="shared" si="54"/>
        <v>0</v>
      </c>
      <c r="AI209" s="316">
        <f t="shared" si="54"/>
        <v>0</v>
      </c>
      <c r="AJ209" s="316">
        <f t="shared" si="54"/>
        <v>0</v>
      </c>
      <c r="AK209" s="316">
        <f t="shared" si="54"/>
        <v>0</v>
      </c>
      <c r="AL209" s="316">
        <f t="shared" si="54"/>
        <v>0</v>
      </c>
      <c r="AM209" s="361"/>
    </row>
    <row r="210" spans="2:39" ht="15">
      <c r="B210" s="463" t="s">
        <v>310</v>
      </c>
      <c r="C210" s="388"/>
      <c r="D210" s="408"/>
      <c r="E210" s="408"/>
      <c r="F210" s="408"/>
      <c r="G210" s="408"/>
      <c r="H210" s="408"/>
      <c r="I210" s="408"/>
      <c r="J210" s="408"/>
      <c r="K210" s="408"/>
      <c r="L210" s="408"/>
      <c r="M210" s="408"/>
      <c r="N210" s="408"/>
      <c r="O210" s="902"/>
      <c r="P210" s="408"/>
      <c r="Q210" s="408"/>
      <c r="R210" s="408"/>
      <c r="S210" s="388"/>
      <c r="T210" s="409"/>
      <c r="U210" s="409"/>
      <c r="V210" s="408"/>
      <c r="W210" s="408"/>
      <c r="X210" s="409"/>
      <c r="Y210" s="350">
        <f>SUMPRODUCT(G36:G191,Y36:Y191)</f>
        <v>0</v>
      </c>
      <c r="Z210" s="350">
        <f>SUMPRODUCT(G36:G191,Z36:Z191)</f>
        <v>0</v>
      </c>
      <c r="AA210" s="350">
        <f t="shared" ref="AA210:AL210" si="55">IF(AA34="kw",SUMPRODUCT($N$36:$N$191,$R$36:$R$191,AA36:AA191),SUMPRODUCT($G$36:$G$191,AA36:AA191))</f>
        <v>0</v>
      </c>
      <c r="AB210" s="350">
        <f t="shared" si="55"/>
        <v>0</v>
      </c>
      <c r="AC210" s="350">
        <f t="shared" si="55"/>
        <v>0</v>
      </c>
      <c r="AD210" s="350">
        <f t="shared" si="55"/>
        <v>0</v>
      </c>
      <c r="AE210" s="350">
        <f t="shared" si="55"/>
        <v>0</v>
      </c>
      <c r="AF210" s="350">
        <f t="shared" si="55"/>
        <v>0</v>
      </c>
      <c r="AG210" s="350">
        <f t="shared" si="55"/>
        <v>0</v>
      </c>
      <c r="AH210" s="350">
        <f t="shared" si="55"/>
        <v>0</v>
      </c>
      <c r="AI210" s="350">
        <f t="shared" si="55"/>
        <v>0</v>
      </c>
      <c r="AJ210" s="350">
        <f t="shared" si="55"/>
        <v>0</v>
      </c>
      <c r="AK210" s="350">
        <f t="shared" si="55"/>
        <v>0</v>
      </c>
      <c r="AL210" s="350">
        <f t="shared" si="55"/>
        <v>0</v>
      </c>
      <c r="AM210" s="410"/>
    </row>
    <row r="211" spans="2:39" ht="22.5" customHeight="1">
      <c r="B211" s="392" t="s">
        <v>226</v>
      </c>
      <c r="C211" s="411"/>
      <c r="D211" s="412"/>
      <c r="E211" s="412"/>
      <c r="F211" s="412"/>
      <c r="G211" s="412"/>
      <c r="H211" s="412"/>
      <c r="I211" s="412"/>
      <c r="J211" s="412"/>
      <c r="K211" s="412"/>
      <c r="L211" s="412"/>
      <c r="M211" s="412"/>
      <c r="N211" s="412"/>
      <c r="O211" s="412"/>
      <c r="P211" s="412"/>
      <c r="Q211" s="412"/>
      <c r="R211" s="412"/>
      <c r="S211" s="395"/>
      <c r="T211" s="396"/>
      <c r="U211" s="412"/>
      <c r="V211" s="412"/>
      <c r="W211" s="412"/>
      <c r="X211" s="412"/>
      <c r="Y211" s="903"/>
      <c r="Z211" s="903"/>
      <c r="AA211" s="903"/>
      <c r="AB211" s="903"/>
      <c r="AC211" s="903"/>
      <c r="AD211" s="903"/>
      <c r="AE211" s="903"/>
      <c r="AF211" s="903"/>
      <c r="AG211" s="903"/>
      <c r="AH211" s="903"/>
      <c r="AI211" s="903"/>
      <c r="AJ211" s="903"/>
      <c r="AK211" s="903"/>
      <c r="AL211" s="903"/>
      <c r="AM211" s="904"/>
    </row>
    <row r="212" spans="2:39">
      <c r="D212" s="451" t="b">
        <v>0</v>
      </c>
      <c r="O212" s="451" t="b">
        <v>0</v>
      </c>
    </row>
  </sheetData>
  <sheetProtection formatCells="0" formatColumns="0" formatRows="0" insertColumns="0" insertRows="0" insertHyperlinks="0" deleteColumns="0" deleteRows="0" sort="0" autoFilter="0" pivotTables="0"/>
  <mergeCells count="15">
    <mergeCell ref="C20:X20"/>
    <mergeCell ref="B14:B16"/>
    <mergeCell ref="C16:D16"/>
    <mergeCell ref="B18:B19"/>
    <mergeCell ref="C18:X18"/>
    <mergeCell ref="C19:X19"/>
    <mergeCell ref="Y32:AM32"/>
    <mergeCell ref="C21:X21"/>
    <mergeCell ref="C22:X22"/>
    <mergeCell ref="B24:B25"/>
    <mergeCell ref="B32:B33"/>
    <mergeCell ref="C32:C33"/>
    <mergeCell ref="E32:M32"/>
    <mergeCell ref="N32:N33"/>
    <mergeCell ref="P32:X32"/>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C28" location="Table_5_e.__2019_Lost_Revenues_Work_Form" display="Table 5-e.  2019 Lost Revenues"/>
    <hyperlink ref="C29" location="Table_5_f.__2020_Lost_Revenues_Work_Form" display="Table 5-f.  2020 Lost Revenues"/>
  </hyperlinks>
  <pageMargins left="0.70866141732283472" right="0.70866141732283472" top="0.74803149606299213" bottom="0.74803149606299213" header="0.31496062992125984" footer="0.31496062992125984"/>
  <pageSetup scale="34" fitToHeight="0" orientation="landscape" r:id="rId1"/>
  <headerFooter>
    <oddFooter>&amp;R&amp;P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Zeros="0" topLeftCell="A28" zoomScaleNormal="100" workbookViewId="0">
      <selection activeCell="H67" sqref="H67"/>
    </sheetView>
  </sheetViews>
  <sheetFormatPr defaultColWidth="0" defaultRowHeight="12.6"/>
  <cols>
    <col min="1" max="1" width="71.88671875" style="668" bestFit="1" customWidth="1"/>
    <col min="2" max="2" width="13.88671875" style="668" bestFit="1" customWidth="1"/>
    <col min="3" max="3" width="11.5546875" style="668" bestFit="1" customWidth="1"/>
    <col min="4" max="4" width="13.88671875" style="668" bestFit="1" customWidth="1"/>
    <col min="5" max="5" width="11.109375" style="668" bestFit="1" customWidth="1"/>
    <col min="6" max="6" width="13.88671875" style="668" bestFit="1" customWidth="1"/>
    <col min="7" max="7" width="7.88671875" style="668" bestFit="1" customWidth="1"/>
    <col min="8" max="8" width="16.109375" style="668" customWidth="1"/>
    <col min="9" max="9" width="13.88671875" style="668" bestFit="1" customWidth="1"/>
    <col min="10" max="10" width="9" style="668" bestFit="1" customWidth="1"/>
    <col min="11" max="11" width="13.44140625" style="668" bestFit="1" customWidth="1"/>
    <col min="12" max="12" width="11.109375" style="668" customWidth="1"/>
    <col min="13" max="13" width="16.44140625" style="668" customWidth="1"/>
    <col min="14" max="16384" width="12.44140625" style="668" hidden="1"/>
  </cols>
  <sheetData>
    <row r="1" spans="1:13">
      <c r="A1" s="876" t="s">
        <v>818</v>
      </c>
      <c r="B1" s="874"/>
      <c r="C1" s="874"/>
      <c r="D1" s="874"/>
      <c r="E1" s="874"/>
      <c r="F1" s="874"/>
      <c r="H1" s="876" t="s">
        <v>818</v>
      </c>
      <c r="I1" s="924"/>
      <c r="J1" s="924"/>
      <c r="K1" s="924"/>
      <c r="L1" s="924"/>
      <c r="M1" s="924"/>
    </row>
    <row r="2" spans="1:13">
      <c r="A2" s="669" t="s">
        <v>237</v>
      </c>
      <c r="B2" s="669" t="s">
        <v>819</v>
      </c>
      <c r="C2" s="669" t="s">
        <v>820</v>
      </c>
      <c r="D2" s="669" t="s">
        <v>821</v>
      </c>
      <c r="E2" s="874"/>
      <c r="F2" s="874"/>
      <c r="H2" s="669" t="s">
        <v>237</v>
      </c>
      <c r="I2" s="669" t="s">
        <v>819</v>
      </c>
      <c r="J2" s="669" t="s">
        <v>820</v>
      </c>
      <c r="K2" s="669" t="s">
        <v>821</v>
      </c>
      <c r="L2" s="924"/>
      <c r="M2" s="924"/>
    </row>
    <row r="3" spans="1:13">
      <c r="A3" s="879" t="s">
        <v>759</v>
      </c>
      <c r="B3" s="882">
        <v>12983154</v>
      </c>
      <c r="C3" s="880">
        <f>+D3/B3</f>
        <v>0.77543908051926369</v>
      </c>
      <c r="D3" s="881">
        <v>10067645</v>
      </c>
      <c r="E3" s="877"/>
      <c r="F3" s="874"/>
      <c r="H3" s="879" t="s">
        <v>759</v>
      </c>
      <c r="I3" s="882">
        <v>1215103.1895169872</v>
      </c>
      <c r="J3" s="880">
        <f>+K3/I3</f>
        <v>0.74132159519639618</v>
      </c>
      <c r="K3" s="881">
        <v>900782.23478096188</v>
      </c>
      <c r="L3" s="877"/>
      <c r="M3" s="924"/>
    </row>
    <row r="4" spans="1:13">
      <c r="A4" s="879" t="s">
        <v>807</v>
      </c>
      <c r="B4" s="882"/>
      <c r="C4" s="880"/>
      <c r="D4" s="881"/>
      <c r="E4" s="877"/>
      <c r="F4" s="883"/>
      <c r="H4" s="879" t="s">
        <v>807</v>
      </c>
      <c r="I4" s="882"/>
      <c r="J4" s="880"/>
      <c r="K4" s="881"/>
      <c r="L4" s="877"/>
      <c r="M4" s="924"/>
    </row>
    <row r="5" spans="1:13">
      <c r="A5" s="879" t="s">
        <v>827</v>
      </c>
      <c r="B5" s="882"/>
      <c r="C5" s="880"/>
      <c r="D5" s="881"/>
      <c r="E5" s="877"/>
      <c r="F5" s="883"/>
      <c r="H5" s="879" t="s">
        <v>827</v>
      </c>
      <c r="I5" s="882"/>
      <c r="J5" s="880"/>
      <c r="K5" s="881"/>
      <c r="L5" s="877"/>
      <c r="M5" s="924"/>
    </row>
    <row r="6" spans="1:13" ht="25.2">
      <c r="A6" s="874"/>
      <c r="B6" s="874" t="s">
        <v>828</v>
      </c>
      <c r="C6" s="874"/>
      <c r="D6" s="874"/>
      <c r="E6" s="874"/>
      <c r="F6" s="874"/>
      <c r="H6" s="924"/>
      <c r="I6" s="924" t="s">
        <v>832</v>
      </c>
      <c r="J6" s="924"/>
      <c r="K6" s="924"/>
      <c r="L6" s="924"/>
      <c r="M6" s="924"/>
    </row>
    <row r="7" spans="1:13">
      <c r="A7" s="1101" t="s">
        <v>665</v>
      </c>
      <c r="B7" s="1101"/>
      <c r="C7" s="1101"/>
      <c r="D7" s="1101"/>
      <c r="E7" s="1101"/>
      <c r="F7" s="1101"/>
      <c r="H7" s="1101" t="s">
        <v>665</v>
      </c>
      <c r="I7" s="1101"/>
      <c r="J7" s="1101"/>
      <c r="K7" s="1101"/>
      <c r="L7" s="1101"/>
      <c r="M7" s="1101"/>
    </row>
    <row r="8" spans="1:13" ht="75.599999999999994">
      <c r="A8" s="669" t="s">
        <v>62</v>
      </c>
      <c r="B8" s="669" t="s">
        <v>666</v>
      </c>
      <c r="C8" s="669" t="s">
        <v>817</v>
      </c>
      <c r="D8" s="669" t="s">
        <v>824</v>
      </c>
      <c r="E8" s="669" t="s">
        <v>822</v>
      </c>
      <c r="F8" s="669" t="s">
        <v>823</v>
      </c>
      <c r="H8" s="669" t="s">
        <v>62</v>
      </c>
      <c r="I8" s="669" t="s">
        <v>666</v>
      </c>
      <c r="J8" s="669" t="s">
        <v>817</v>
      </c>
      <c r="K8" s="669" t="s">
        <v>824</v>
      </c>
      <c r="L8" s="669" t="s">
        <v>822</v>
      </c>
      <c r="M8" s="669" t="s">
        <v>823</v>
      </c>
    </row>
    <row r="9" spans="1:13">
      <c r="A9" s="670">
        <v>42005</v>
      </c>
      <c r="B9" s="676">
        <v>6602.14</v>
      </c>
      <c r="C9" s="671"/>
      <c r="D9" s="671"/>
      <c r="E9" s="671"/>
      <c r="F9" s="671"/>
      <c r="H9" s="670">
        <v>42005</v>
      </c>
      <c r="I9" s="676"/>
      <c r="J9" s="671"/>
      <c r="K9" s="671"/>
      <c r="L9" s="671"/>
      <c r="M9" s="671"/>
    </row>
    <row r="10" spans="1:13">
      <c r="A10" s="670">
        <v>42036</v>
      </c>
      <c r="B10" s="676">
        <v>6594.32</v>
      </c>
      <c r="C10" s="671"/>
      <c r="D10" s="671"/>
      <c r="E10" s="671"/>
      <c r="F10" s="671"/>
      <c r="H10" s="670">
        <v>42036</v>
      </c>
      <c r="I10" s="676"/>
      <c r="J10" s="671"/>
      <c r="K10" s="671"/>
      <c r="L10" s="671"/>
      <c r="M10" s="671"/>
    </row>
    <row r="11" spans="1:13">
      <c r="A11" s="670">
        <v>42064</v>
      </c>
      <c r="B11" s="676">
        <v>6573.63</v>
      </c>
      <c r="C11" s="671"/>
      <c r="D11" s="671"/>
      <c r="E11" s="671"/>
      <c r="F11" s="671"/>
      <c r="H11" s="670">
        <v>42064</v>
      </c>
      <c r="I11" s="676"/>
      <c r="J11" s="671"/>
      <c r="K11" s="671"/>
      <c r="L11" s="671"/>
      <c r="M11" s="671"/>
    </row>
    <row r="12" spans="1:13">
      <c r="A12" s="670">
        <v>42095</v>
      </c>
      <c r="B12" s="676">
        <v>6538.58</v>
      </c>
      <c r="C12" s="671"/>
      <c r="D12" s="671"/>
      <c r="E12" s="671"/>
      <c r="F12" s="671"/>
      <c r="H12" s="670">
        <v>42095</v>
      </c>
      <c r="I12" s="676"/>
      <c r="J12" s="671"/>
      <c r="K12" s="671"/>
      <c r="L12" s="671"/>
      <c r="M12" s="671"/>
    </row>
    <row r="13" spans="1:13">
      <c r="A13" s="670">
        <v>42125</v>
      </c>
      <c r="B13" s="676">
        <v>6198.97</v>
      </c>
      <c r="C13" s="671"/>
      <c r="D13" s="671"/>
      <c r="E13" s="671"/>
      <c r="F13" s="671"/>
      <c r="H13" s="670">
        <v>42125</v>
      </c>
      <c r="I13" s="676"/>
      <c r="J13" s="671"/>
      <c r="K13" s="671"/>
      <c r="L13" s="671"/>
      <c r="M13" s="671"/>
    </row>
    <row r="14" spans="1:13">
      <c r="A14" s="670">
        <v>42156</v>
      </c>
      <c r="B14" s="676">
        <v>5930.84</v>
      </c>
      <c r="C14" s="671"/>
      <c r="D14" s="671"/>
      <c r="E14" s="671"/>
      <c r="F14" s="671"/>
      <c r="H14" s="670">
        <v>42156</v>
      </c>
      <c r="I14" s="676"/>
      <c r="J14" s="671"/>
      <c r="K14" s="671"/>
      <c r="L14" s="671"/>
      <c r="M14" s="671"/>
    </row>
    <row r="15" spans="1:13">
      <c r="A15" s="670">
        <v>42186</v>
      </c>
      <c r="B15" s="676">
        <v>5691.54</v>
      </c>
      <c r="C15" s="671"/>
      <c r="D15" s="671"/>
      <c r="E15" s="671"/>
      <c r="F15" s="671"/>
      <c r="H15" s="670">
        <v>42186</v>
      </c>
      <c r="I15" s="676"/>
      <c r="J15" s="671"/>
      <c r="K15" s="671"/>
      <c r="L15" s="671"/>
      <c r="M15" s="671"/>
    </row>
    <row r="16" spans="1:13">
      <c r="A16" s="670">
        <v>42217</v>
      </c>
      <c r="B16" s="676">
        <v>5466.39</v>
      </c>
      <c r="C16" s="671"/>
      <c r="D16" s="671"/>
      <c r="E16" s="671"/>
      <c r="F16" s="671"/>
      <c r="H16" s="670">
        <v>42217</v>
      </c>
      <c r="I16" s="676"/>
      <c r="J16" s="671"/>
      <c r="K16" s="671"/>
      <c r="L16" s="671"/>
      <c r="M16" s="671"/>
    </row>
    <row r="17" spans="1:13">
      <c r="A17" s="670">
        <v>42248</v>
      </c>
      <c r="B17" s="676">
        <v>5003.8999999999996</v>
      </c>
      <c r="C17" s="671"/>
      <c r="D17" s="671"/>
      <c r="E17" s="671"/>
      <c r="F17" s="671"/>
      <c r="H17" s="670">
        <v>42248</v>
      </c>
      <c r="I17" s="676"/>
      <c r="J17" s="671"/>
      <c r="K17" s="671"/>
      <c r="L17" s="671"/>
      <c r="M17" s="671"/>
    </row>
    <row r="18" spans="1:13">
      <c r="A18" s="670">
        <v>42278</v>
      </c>
      <c r="B18" s="676">
        <v>4966.22</v>
      </c>
      <c r="C18" s="671"/>
      <c r="D18" s="671"/>
      <c r="E18" s="671"/>
      <c r="F18" s="671"/>
      <c r="H18" s="670">
        <v>42278</v>
      </c>
      <c r="I18" s="676"/>
      <c r="J18" s="671"/>
      <c r="K18" s="671"/>
      <c r="L18" s="671"/>
      <c r="M18" s="671"/>
    </row>
    <row r="19" spans="1:13">
      <c r="A19" s="670">
        <v>42309</v>
      </c>
      <c r="B19" s="676">
        <v>4969.82</v>
      </c>
      <c r="C19" s="671"/>
      <c r="D19" s="671"/>
      <c r="E19" s="671"/>
      <c r="F19" s="671"/>
      <c r="H19" s="670">
        <v>42309</v>
      </c>
      <c r="I19" s="676">
        <v>2279.8210000000004</v>
      </c>
      <c r="J19" s="671">
        <v>2391.64</v>
      </c>
      <c r="K19" s="671"/>
      <c r="L19" s="671"/>
      <c r="M19" s="671"/>
    </row>
    <row r="20" spans="1:13">
      <c r="A20" s="670">
        <v>42339</v>
      </c>
      <c r="B20" s="676">
        <v>4951.74</v>
      </c>
      <c r="C20" s="671"/>
      <c r="D20" s="671"/>
      <c r="E20" s="671"/>
      <c r="F20" s="671"/>
      <c r="H20" s="670">
        <v>42339</v>
      </c>
      <c r="I20" s="676">
        <v>2276.4060000000004</v>
      </c>
      <c r="J20" s="671">
        <v>2391.64</v>
      </c>
      <c r="K20" s="671"/>
      <c r="L20" s="671"/>
      <c r="M20" s="671"/>
    </row>
    <row r="21" spans="1:13">
      <c r="A21" s="672" t="s">
        <v>667</v>
      </c>
      <c r="B21" s="675">
        <f>SUM(B9:B20)</f>
        <v>69488.09</v>
      </c>
      <c r="C21" s="673">
        <v>80726</v>
      </c>
      <c r="D21" s="674">
        <f>+(C21-B21)</f>
        <v>11237.910000000003</v>
      </c>
      <c r="E21" s="878">
        <f>+C3</f>
        <v>0.77543908051926369</v>
      </c>
      <c r="F21" s="674">
        <f>+E21*D21</f>
        <v>8714.3145973582414</v>
      </c>
      <c r="H21" s="913" t="s">
        <v>667</v>
      </c>
      <c r="I21" s="914">
        <f>SUM(I19:I20)</f>
        <v>4556.2270000000008</v>
      </c>
      <c r="J21" s="925">
        <f>SUM(J19:J20)</f>
        <v>4783.28</v>
      </c>
      <c r="K21" s="915">
        <f>+(J21-I21)</f>
        <v>227.05299999999897</v>
      </c>
      <c r="L21" s="916">
        <f>+J3</f>
        <v>0.74132159519639618</v>
      </c>
      <c r="M21" s="915">
        <f>+L21*K21</f>
        <v>168.31929215412657</v>
      </c>
    </row>
    <row r="22" spans="1:13">
      <c r="A22" s="670">
        <v>42370</v>
      </c>
      <c r="B22" s="676">
        <v>4952.38</v>
      </c>
      <c r="H22" s="670">
        <v>42370</v>
      </c>
      <c r="I22" s="676">
        <v>2214.7909999999997</v>
      </c>
      <c r="J22" s="668">
        <v>2391.64</v>
      </c>
    </row>
    <row r="23" spans="1:13">
      <c r="A23" s="670">
        <v>42401</v>
      </c>
      <c r="B23" s="676">
        <v>4949.88</v>
      </c>
      <c r="H23" s="670">
        <v>42401</v>
      </c>
      <c r="I23" s="676">
        <v>2177.8179999999998</v>
      </c>
      <c r="J23" s="668">
        <v>2391.64</v>
      </c>
    </row>
    <row r="24" spans="1:13">
      <c r="A24" s="670">
        <v>42430</v>
      </c>
      <c r="B24" s="676">
        <v>4947.97</v>
      </c>
      <c r="H24" s="670">
        <v>42430</v>
      </c>
      <c r="I24" s="676">
        <v>2177.7469999999998</v>
      </c>
      <c r="J24" s="668">
        <v>2391.64</v>
      </c>
    </row>
    <row r="25" spans="1:13">
      <c r="A25" s="670">
        <v>42461</v>
      </c>
      <c r="B25" s="676">
        <v>4944.82</v>
      </c>
      <c r="H25" s="670">
        <v>42461</v>
      </c>
      <c r="I25" s="676">
        <v>2129.2029999999991</v>
      </c>
      <c r="J25" s="668">
        <v>2391.64</v>
      </c>
    </row>
    <row r="26" spans="1:13">
      <c r="A26" s="670">
        <v>42491</v>
      </c>
      <c r="B26" s="676">
        <v>4941.58</v>
      </c>
      <c r="H26" s="670">
        <v>42491</v>
      </c>
      <c r="I26" s="676">
        <v>2048.8020000000001</v>
      </c>
      <c r="J26" s="668">
        <v>2391.64</v>
      </c>
    </row>
    <row r="27" spans="1:13">
      <c r="A27" s="670">
        <v>42522</v>
      </c>
      <c r="B27" s="676">
        <v>4941.58</v>
      </c>
      <c r="H27" s="670">
        <v>42522</v>
      </c>
      <c r="I27" s="676">
        <v>1904.8789999999999</v>
      </c>
      <c r="J27" s="668">
        <v>2391.64</v>
      </c>
    </row>
    <row r="28" spans="1:13">
      <c r="A28" s="670">
        <v>42552</v>
      </c>
      <c r="B28" s="676">
        <v>4943.79</v>
      </c>
      <c r="H28" s="670">
        <v>42552</v>
      </c>
      <c r="I28" s="676">
        <v>1903.0389999999995</v>
      </c>
      <c r="J28" s="668">
        <v>2391.64</v>
      </c>
    </row>
    <row r="29" spans="1:13">
      <c r="A29" s="670">
        <v>42583</v>
      </c>
      <c r="B29" s="676">
        <v>4943.8</v>
      </c>
      <c r="H29" s="670">
        <v>42583</v>
      </c>
      <c r="I29" s="676">
        <v>1903.0389999999995</v>
      </c>
      <c r="J29" s="668">
        <v>2391.64</v>
      </c>
    </row>
    <row r="30" spans="1:13">
      <c r="A30" s="670">
        <v>42614</v>
      </c>
      <c r="B30" s="676">
        <v>4943.8</v>
      </c>
      <c r="H30" s="670">
        <v>42614</v>
      </c>
      <c r="I30" s="676">
        <v>1903.0389999999995</v>
      </c>
      <c r="J30" s="668">
        <v>2391.64</v>
      </c>
    </row>
    <row r="31" spans="1:13">
      <c r="A31" s="670">
        <v>42644</v>
      </c>
      <c r="B31" s="676">
        <v>4942.93</v>
      </c>
      <c r="H31" s="670">
        <v>42644</v>
      </c>
      <c r="I31" s="676">
        <v>1878.9679999999998</v>
      </c>
      <c r="J31" s="668">
        <v>2391.64</v>
      </c>
    </row>
    <row r="32" spans="1:13">
      <c r="A32" s="670">
        <v>42675</v>
      </c>
      <c r="B32" s="676">
        <v>4939.76</v>
      </c>
      <c r="H32" s="670">
        <v>42675</v>
      </c>
      <c r="I32" s="676">
        <v>1765.4519999999998</v>
      </c>
      <c r="J32" s="668">
        <v>2391.64</v>
      </c>
    </row>
    <row r="33" spans="1:13">
      <c r="A33" s="670">
        <v>42705</v>
      </c>
      <c r="B33" s="676">
        <v>4939.5</v>
      </c>
      <c r="H33" s="670">
        <v>42705</v>
      </c>
      <c r="I33" s="676">
        <v>1695.729</v>
      </c>
      <c r="J33" s="668">
        <v>2391.64</v>
      </c>
    </row>
    <row r="34" spans="1:13">
      <c r="A34" s="913" t="s">
        <v>831</v>
      </c>
      <c r="B34" s="914">
        <f>SUM(B22:B33)</f>
        <v>59331.790000000008</v>
      </c>
      <c r="C34" s="673">
        <v>80726</v>
      </c>
      <c r="D34" s="915">
        <f>+(C34-B34)</f>
        <v>21394.209999999992</v>
      </c>
      <c r="E34" s="916">
        <f>+C3</f>
        <v>0.77543908051926369</v>
      </c>
      <c r="F34" s="915">
        <f>+E34*D34</f>
        <v>16589.90653083603</v>
      </c>
      <c r="H34" s="926" t="s">
        <v>831</v>
      </c>
      <c r="I34" s="914">
        <f>SUM(I22:I33)</f>
        <v>23702.505999999998</v>
      </c>
      <c r="J34" s="925">
        <f>SUM(J22:J33)</f>
        <v>28699.679999999997</v>
      </c>
      <c r="K34" s="915">
        <f>+(J34-I34)</f>
        <v>4997.1739999999991</v>
      </c>
      <c r="L34" s="916">
        <f>+J3</f>
        <v>0.74132159519639618</v>
      </c>
      <c r="M34" s="915">
        <f>+L34*K34</f>
        <v>3704.513001153955</v>
      </c>
    </row>
    <row r="35" spans="1:13">
      <c r="A35" s="670">
        <v>42736</v>
      </c>
      <c r="B35" s="955">
        <v>4952.38</v>
      </c>
      <c r="H35" s="670">
        <v>42736</v>
      </c>
      <c r="I35" s="955">
        <v>2214.7909999999997</v>
      </c>
      <c r="J35" s="668">
        <v>2391.64</v>
      </c>
    </row>
    <row r="36" spans="1:13">
      <c r="A36" s="670">
        <v>42767</v>
      </c>
      <c r="B36" s="955">
        <v>4949.88</v>
      </c>
      <c r="H36" s="670">
        <v>42767</v>
      </c>
      <c r="I36" s="955">
        <v>2177.8179999999998</v>
      </c>
      <c r="J36" s="668">
        <v>2391.64</v>
      </c>
    </row>
    <row r="37" spans="1:13">
      <c r="A37" s="670">
        <v>42795</v>
      </c>
      <c r="B37" s="955">
        <v>4947.97</v>
      </c>
      <c r="H37" s="670">
        <v>42795</v>
      </c>
      <c r="I37" s="955">
        <v>2177.7469999999998</v>
      </c>
      <c r="J37" s="668">
        <v>2391.64</v>
      </c>
    </row>
    <row r="38" spans="1:13">
      <c r="A38" s="670">
        <v>42826</v>
      </c>
      <c r="B38" s="955">
        <v>4944.82</v>
      </c>
      <c r="H38" s="670">
        <v>42826</v>
      </c>
      <c r="I38" s="955">
        <v>2129.2029999999991</v>
      </c>
      <c r="J38" s="668">
        <v>2391.64</v>
      </c>
    </row>
    <row r="39" spans="1:13">
      <c r="A39" s="670">
        <v>42856</v>
      </c>
      <c r="B39" s="955">
        <v>4941.58</v>
      </c>
      <c r="H39" s="670">
        <v>42856</v>
      </c>
      <c r="I39" s="955">
        <v>2048.8020000000001</v>
      </c>
      <c r="J39" s="668">
        <v>2391.64</v>
      </c>
    </row>
    <row r="40" spans="1:13">
      <c r="A40" s="670">
        <v>42887</v>
      </c>
      <c r="B40" s="955">
        <v>4941.58</v>
      </c>
      <c r="H40" s="670">
        <v>42887</v>
      </c>
      <c r="I40" s="955">
        <v>1904.8789999999999</v>
      </c>
      <c r="J40" s="668">
        <v>2391.64</v>
      </c>
    </row>
    <row r="41" spans="1:13">
      <c r="A41" s="670">
        <v>42917</v>
      </c>
      <c r="B41" s="955">
        <v>4943.79</v>
      </c>
      <c r="H41" s="670">
        <v>42917</v>
      </c>
      <c r="I41" s="955">
        <v>1903.0389999999995</v>
      </c>
      <c r="J41" s="668">
        <v>2391.64</v>
      </c>
    </row>
    <row r="42" spans="1:13">
      <c r="A42" s="670">
        <v>42948</v>
      </c>
      <c r="B42" s="955">
        <v>4943.8</v>
      </c>
      <c r="H42" s="670">
        <v>42948</v>
      </c>
      <c r="I42" s="955">
        <v>1903.0389999999995</v>
      </c>
      <c r="J42" s="668">
        <v>2391.64</v>
      </c>
    </row>
    <row r="43" spans="1:13">
      <c r="A43" s="670">
        <v>42979</v>
      </c>
      <c r="B43" s="955">
        <v>4943.8</v>
      </c>
      <c r="H43" s="670">
        <v>42979</v>
      </c>
      <c r="I43" s="955">
        <v>1903.0389999999995</v>
      </c>
      <c r="J43" s="668">
        <v>2391.64</v>
      </c>
    </row>
    <row r="44" spans="1:13">
      <c r="A44" s="670">
        <v>43009</v>
      </c>
      <c r="B44" s="955">
        <v>4942.93</v>
      </c>
      <c r="H44" s="670">
        <v>43009</v>
      </c>
      <c r="I44" s="955">
        <v>1878.9679999999998</v>
      </c>
      <c r="J44" s="668">
        <v>2391.64</v>
      </c>
    </row>
    <row r="45" spans="1:13">
      <c r="A45" s="670">
        <v>43040</v>
      </c>
      <c r="B45" s="955">
        <v>4939.76</v>
      </c>
      <c r="H45" s="670">
        <v>43040</v>
      </c>
      <c r="I45" s="955">
        <v>1765.4519999999998</v>
      </c>
      <c r="J45" s="668">
        <v>2391.64</v>
      </c>
    </row>
    <row r="46" spans="1:13">
      <c r="A46" s="670">
        <v>43070</v>
      </c>
      <c r="B46" s="955">
        <v>4939.5</v>
      </c>
      <c r="H46" s="670">
        <v>43070</v>
      </c>
      <c r="I46" s="955">
        <v>1695.729</v>
      </c>
      <c r="J46" s="668">
        <v>2391.64</v>
      </c>
    </row>
    <row r="47" spans="1:13">
      <c r="A47" s="913" t="s">
        <v>839</v>
      </c>
      <c r="B47" s="914">
        <f>SUM(B35:B46)</f>
        <v>59331.790000000008</v>
      </c>
      <c r="C47" s="673">
        <v>80726</v>
      </c>
      <c r="D47" s="915">
        <f>+(C47-B47)</f>
        <v>21394.209999999992</v>
      </c>
      <c r="E47" s="916">
        <f>+C3</f>
        <v>0.77543908051926369</v>
      </c>
      <c r="F47" s="915">
        <f>+E47*D47</f>
        <v>16589.90653083603</v>
      </c>
      <c r="H47" s="926" t="s">
        <v>839</v>
      </c>
      <c r="I47" s="914">
        <f>SUM(I35:I46)</f>
        <v>23702.505999999998</v>
      </c>
      <c r="J47" s="925">
        <f>SUM(J35:J46)</f>
        <v>28699.679999999997</v>
      </c>
      <c r="K47" s="915">
        <f>+(J47-I47)</f>
        <v>4997.1739999999991</v>
      </c>
      <c r="L47" s="916">
        <f>+L34</f>
        <v>0.74132159519639618</v>
      </c>
      <c r="M47" s="915">
        <f>+L47*K47</f>
        <v>3704.513001153955</v>
      </c>
    </row>
    <row r="48" spans="1:13">
      <c r="A48" s="670">
        <v>43101</v>
      </c>
      <c r="B48" s="955">
        <v>4952.38</v>
      </c>
      <c r="H48" s="670">
        <v>43101</v>
      </c>
      <c r="I48" s="955">
        <v>2214.7909999999997</v>
      </c>
      <c r="J48" s="668">
        <v>2391.64</v>
      </c>
    </row>
    <row r="49" spans="1:13">
      <c r="A49" s="670">
        <v>43132</v>
      </c>
      <c r="B49" s="955">
        <v>4949.88</v>
      </c>
      <c r="H49" s="670">
        <v>43132</v>
      </c>
      <c r="I49" s="955">
        <v>2177.8179999999998</v>
      </c>
      <c r="J49" s="668">
        <v>2391.64</v>
      </c>
    </row>
    <row r="50" spans="1:13">
      <c r="A50" s="670">
        <v>43160</v>
      </c>
      <c r="B50" s="955">
        <v>4947.97</v>
      </c>
      <c r="H50" s="670">
        <v>43160</v>
      </c>
      <c r="I50" s="955">
        <v>2177.7469999999998</v>
      </c>
      <c r="J50" s="668">
        <v>2391.64</v>
      </c>
    </row>
    <row r="51" spans="1:13">
      <c r="A51" s="670">
        <v>43191</v>
      </c>
      <c r="B51" s="955">
        <v>4944.82</v>
      </c>
      <c r="H51" s="670">
        <v>43191</v>
      </c>
      <c r="I51" s="955">
        <v>2129.2029999999991</v>
      </c>
      <c r="J51" s="668">
        <v>2391.64</v>
      </c>
    </row>
    <row r="52" spans="1:13">
      <c r="A52" s="670">
        <v>43221</v>
      </c>
      <c r="B52" s="955">
        <v>4941.58</v>
      </c>
      <c r="H52" s="670">
        <v>43221</v>
      </c>
      <c r="I52" s="955">
        <v>2048.8020000000001</v>
      </c>
      <c r="J52" s="668">
        <v>2391.64</v>
      </c>
    </row>
    <row r="53" spans="1:13">
      <c r="A53" s="670">
        <v>43252</v>
      </c>
      <c r="B53" s="955">
        <v>4941.58</v>
      </c>
      <c r="H53" s="670">
        <v>43252</v>
      </c>
      <c r="I53" s="955">
        <v>1904.8789999999999</v>
      </c>
      <c r="J53" s="668">
        <v>2391.64</v>
      </c>
    </row>
    <row r="54" spans="1:13">
      <c r="A54" s="670">
        <v>43282</v>
      </c>
      <c r="B54" s="955">
        <v>4943.79</v>
      </c>
      <c r="H54" s="670">
        <v>43282</v>
      </c>
      <c r="I54" s="955">
        <v>1903.0389999999995</v>
      </c>
      <c r="J54" s="668">
        <v>2391.64</v>
      </c>
    </row>
    <row r="55" spans="1:13">
      <c r="A55" s="670">
        <v>43313</v>
      </c>
      <c r="B55" s="955">
        <v>4943.8</v>
      </c>
      <c r="H55" s="670">
        <v>43313</v>
      </c>
      <c r="I55" s="955">
        <v>1903.0389999999995</v>
      </c>
      <c r="J55" s="668">
        <v>2391.64</v>
      </c>
    </row>
    <row r="56" spans="1:13">
      <c r="A56" s="670">
        <v>43344</v>
      </c>
      <c r="B56" s="955">
        <v>4943.8</v>
      </c>
      <c r="H56" s="670">
        <v>43344</v>
      </c>
      <c r="I56" s="955">
        <v>1903.0389999999995</v>
      </c>
      <c r="J56" s="668">
        <v>2391.64</v>
      </c>
    </row>
    <row r="57" spans="1:13">
      <c r="A57" s="670">
        <v>43374</v>
      </c>
      <c r="B57" s="676"/>
      <c r="H57" s="670">
        <v>43374</v>
      </c>
      <c r="I57" s="676"/>
    </row>
    <row r="58" spans="1:13">
      <c r="A58" s="670">
        <v>43405</v>
      </c>
      <c r="B58" s="676"/>
      <c r="H58" s="670">
        <v>43405</v>
      </c>
      <c r="I58" s="676"/>
    </row>
    <row r="59" spans="1:13">
      <c r="A59" s="670">
        <v>43435</v>
      </c>
      <c r="B59" s="676"/>
      <c r="H59" s="670">
        <v>43435</v>
      </c>
      <c r="I59" s="676"/>
    </row>
    <row r="60" spans="1:13">
      <c r="A60" s="913" t="s">
        <v>840</v>
      </c>
      <c r="B60" s="914">
        <f>SUM(B48:B59)</f>
        <v>44509.600000000006</v>
      </c>
      <c r="C60" s="673">
        <v>80726</v>
      </c>
      <c r="D60" s="915">
        <f>+(C60-B60)</f>
        <v>36216.399999999994</v>
      </c>
      <c r="E60" s="916">
        <f>+C3</f>
        <v>0.77543908051926369</v>
      </c>
      <c r="F60" s="915">
        <f>+E60*D60</f>
        <v>28083.611915717858</v>
      </c>
      <c r="H60" s="926" t="s">
        <v>840</v>
      </c>
      <c r="I60" s="914">
        <f>SUM(I48:I59)</f>
        <v>18362.356999999996</v>
      </c>
      <c r="J60" s="925">
        <f>SUM(J48:J59)</f>
        <v>21524.76</v>
      </c>
      <c r="K60" s="915">
        <f>+(J60-I60)</f>
        <v>3162.4030000000021</v>
      </c>
      <c r="L60" s="916">
        <f>+L47</f>
        <v>0.74132159519639618</v>
      </c>
      <c r="M60" s="915">
        <f>+L60*K60</f>
        <v>2344.3576366138705</v>
      </c>
    </row>
  </sheetData>
  <sheetProtection formatColumns="0" formatRows="0"/>
  <mergeCells count="2">
    <mergeCell ref="A7:F7"/>
    <mergeCell ref="H7:M7"/>
  </mergeCells>
  <pageMargins left="0.7" right="0.7" top="0.75" bottom="0.75" header="0.3" footer="0.3"/>
  <pageSetup scale="40" orientation="portrait"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8.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13.5" customHeight="1">
      <c r="D17" s="92"/>
    </row>
    <row r="18" spans="2:79" ht="21.75" customHeight="1">
      <c r="B18" s="195" t="s">
        <v>580</v>
      </c>
      <c r="D18" s="92"/>
      <c r="G18" s="615" t="s">
        <v>600</v>
      </c>
    </row>
    <row r="19" spans="2:79" ht="21.75" customHeight="1">
      <c r="B19" s="650" t="s">
        <v>532</v>
      </c>
      <c r="C19" s="639"/>
      <c r="D19" s="639"/>
      <c r="E19" s="639"/>
      <c r="F19" s="639"/>
      <c r="G19" s="639"/>
      <c r="H19" s="639"/>
      <c r="I19" s="639"/>
      <c r="J19" s="639"/>
      <c r="K19" s="639"/>
      <c r="L19" s="639"/>
      <c r="M19" s="639"/>
      <c r="N19" s="639"/>
      <c r="O19" s="639"/>
      <c r="P19" s="639"/>
    </row>
    <row r="20" spans="2:79" ht="21.75" customHeight="1">
      <c r="B20" s="650" t="s">
        <v>533</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274"/>
      <c r="CA24" s="167"/>
    </row>
    <row r="25" spans="2:79" s="17" customFormat="1" ht="15.6">
      <c r="B25" s="272">
        <v>2</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274"/>
      <c r="CA25" s="167"/>
    </row>
    <row r="26" spans="2:79" s="17" customFormat="1" ht="16.5" customHeight="1">
      <c r="B26" s="272">
        <v>3</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274"/>
      <c r="CA26" s="167"/>
    </row>
    <row r="27" spans="2:79" s="17" customFormat="1" ht="15.6">
      <c r="B27" s="272">
        <v>4</v>
      </c>
      <c r="C27" s="177"/>
      <c r="D27" s="177"/>
      <c r="E27" s="275"/>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274"/>
      <c r="CA27" s="167"/>
    </row>
    <row r="28" spans="2:79" s="17" customFormat="1" ht="15.6">
      <c r="B28" s="272">
        <v>5</v>
      </c>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274"/>
      <c r="CA28" s="167"/>
    </row>
    <row r="29" spans="2:79" s="17" customFormat="1" ht="15.6">
      <c r="B29" s="272">
        <v>6</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274"/>
      <c r="CA29" s="167"/>
    </row>
    <row r="30" spans="2:79" s="17" customFormat="1" ht="15.6">
      <c r="B30" s="272">
        <v>7</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274"/>
      <c r="CA30" s="167"/>
    </row>
    <row r="31" spans="2:79" s="17" customFormat="1" ht="15.6">
      <c r="B31" s="272">
        <v>8</v>
      </c>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274"/>
      <c r="CA31" s="167"/>
    </row>
    <row r="32" spans="2:79" s="17" customFormat="1" ht="15.6">
      <c r="B32" s="272">
        <v>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274"/>
      <c r="CA32" s="167"/>
    </row>
    <row r="33" spans="2:79" s="17" customFormat="1" ht="15.6">
      <c r="B33" s="272">
        <v>10</v>
      </c>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274"/>
      <c r="CA33" s="167"/>
    </row>
    <row r="34" spans="2:79" s="17" customFormat="1" ht="15.6">
      <c r="B34" s="272">
        <v>11</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274"/>
      <c r="CA34" s="167"/>
    </row>
    <row r="35" spans="2:79" s="17" customFormat="1" ht="15.6">
      <c r="B35" s="272">
        <v>12</v>
      </c>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274"/>
      <c r="CA35" s="167"/>
    </row>
    <row r="36" spans="2:79" s="17" customFormat="1" ht="15.6">
      <c r="B36" s="272">
        <v>13</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274"/>
      <c r="CA36" s="167"/>
    </row>
    <row r="37" spans="2:79" s="17" customFormat="1" ht="15.6">
      <c r="B37" s="272">
        <v>14</v>
      </c>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274"/>
      <c r="CA37" s="167"/>
    </row>
    <row r="38" spans="2:79" s="17" customFormat="1" ht="15.6">
      <c r="B38" s="272">
        <v>15</v>
      </c>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274"/>
      <c r="CA38" s="167"/>
    </row>
    <row r="39" spans="2:79" s="17" customFormat="1" ht="15.6">
      <c r="B39" s="272">
        <v>16</v>
      </c>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274"/>
      <c r="CA39" s="167"/>
    </row>
    <row r="40" spans="2:79" s="17" customFormat="1" ht="15.6">
      <c r="B40" s="272">
        <v>17</v>
      </c>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274"/>
      <c r="CA40" s="167"/>
    </row>
    <row r="41" spans="2:79" s="17" customFormat="1" ht="15.6">
      <c r="B41" s="272">
        <v>18</v>
      </c>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274"/>
      <c r="CA41" s="167"/>
    </row>
    <row r="42" spans="2:79" s="17" customFormat="1" ht="15.6">
      <c r="B42" s="272">
        <v>19</v>
      </c>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274"/>
      <c r="CA42" s="167"/>
    </row>
    <row r="43" spans="2:79" s="17" customFormat="1" ht="15.6">
      <c r="B43" s="272">
        <v>20</v>
      </c>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274"/>
      <c r="CA43" s="167"/>
    </row>
    <row r="44" spans="2:79" s="17" customFormat="1" ht="15.6">
      <c r="B44" s="272">
        <v>21</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274"/>
      <c r="CA44" s="167"/>
    </row>
    <row r="45" spans="2:79" s="17" customFormat="1" ht="15.6">
      <c r="B45" s="272">
        <v>22</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274"/>
      <c r="CA45" s="167"/>
    </row>
    <row r="46" spans="2:79" s="17" customFormat="1" ht="15.6">
      <c r="B46" s="272">
        <v>23</v>
      </c>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274"/>
      <c r="CA46" s="167"/>
    </row>
    <row r="47" spans="2:79" s="17" customFormat="1" ht="15.6">
      <c r="B47" s="272">
        <v>24</v>
      </c>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274"/>
      <c r="CA47" s="167"/>
    </row>
    <row r="48" spans="2:79" s="17" customFormat="1" ht="15.6">
      <c r="B48" s="272">
        <v>25</v>
      </c>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274"/>
      <c r="CA48" s="167"/>
    </row>
    <row r="49" spans="2:79" s="17" customFormat="1" ht="15.6">
      <c r="B49" s="273" t="s">
        <v>492</v>
      </c>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7"/>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7.7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27" customHeight="1">
      <c r="B17" s="92"/>
      <c r="E17" s="17"/>
      <c r="CA17" s="12"/>
    </row>
    <row r="18" spans="2:79" ht="21.75" customHeight="1">
      <c r="B18" s="195" t="s">
        <v>581</v>
      </c>
      <c r="D18" s="92"/>
      <c r="G18" s="615" t="s">
        <v>600</v>
      </c>
    </row>
    <row r="19" spans="2:79" ht="21.75" customHeight="1">
      <c r="B19" s="650" t="s">
        <v>534</v>
      </c>
      <c r="C19" s="639"/>
      <c r="D19" s="639"/>
      <c r="E19" s="639"/>
      <c r="F19" s="639"/>
      <c r="G19" s="639"/>
      <c r="H19" s="639"/>
      <c r="I19" s="639"/>
      <c r="J19" s="639"/>
      <c r="K19" s="639"/>
      <c r="L19" s="639"/>
      <c r="M19" s="639"/>
      <c r="N19" s="639"/>
      <c r="O19" s="639"/>
      <c r="P19" s="639"/>
    </row>
    <row r="20" spans="2:79" ht="21.75" customHeight="1">
      <c r="B20" s="650" t="s">
        <v>535</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274"/>
      <c r="CA24" s="167"/>
    </row>
    <row r="25" spans="2:79" s="17" customFormat="1" ht="15.6">
      <c r="B25" s="272">
        <v>2</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274"/>
      <c r="CA25" s="167"/>
    </row>
    <row r="26" spans="2:79" s="17" customFormat="1" ht="16.5" customHeight="1">
      <c r="B26" s="272">
        <v>3</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274"/>
      <c r="CA26" s="167"/>
    </row>
    <row r="27" spans="2:79" s="17" customFormat="1" ht="15.6">
      <c r="B27" s="272">
        <v>4</v>
      </c>
      <c r="C27" s="177"/>
      <c r="D27" s="177"/>
      <c r="E27" s="275"/>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274"/>
      <c r="CA27" s="167"/>
    </row>
    <row r="28" spans="2:79" s="17" customFormat="1" ht="15.6">
      <c r="B28" s="272">
        <v>5</v>
      </c>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274"/>
      <c r="CA28" s="167"/>
    </row>
    <row r="29" spans="2:79" s="17" customFormat="1" ht="15.6">
      <c r="B29" s="272">
        <v>6</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274"/>
      <c r="CA29" s="167"/>
    </row>
    <row r="30" spans="2:79" s="17" customFormat="1" ht="15.6">
      <c r="B30" s="272">
        <v>7</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274"/>
      <c r="CA30" s="167"/>
    </row>
    <row r="31" spans="2:79" s="17" customFormat="1" ht="15.6">
      <c r="B31" s="272">
        <v>8</v>
      </c>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274"/>
      <c r="CA31" s="167"/>
    </row>
    <row r="32" spans="2:79" s="17" customFormat="1" ht="15.6">
      <c r="B32" s="272">
        <v>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274"/>
      <c r="CA32" s="167"/>
    </row>
    <row r="33" spans="2:79" s="17" customFormat="1" ht="15.6">
      <c r="B33" s="272">
        <v>10</v>
      </c>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274"/>
      <c r="CA33" s="167"/>
    </row>
    <row r="34" spans="2:79" s="17" customFormat="1" ht="15.6">
      <c r="B34" s="272">
        <v>11</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274"/>
      <c r="CA34" s="167"/>
    </row>
    <row r="35" spans="2:79" s="17" customFormat="1" ht="15.6">
      <c r="B35" s="272">
        <v>12</v>
      </c>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274"/>
      <c r="CA35" s="167"/>
    </row>
    <row r="36" spans="2:79" s="17" customFormat="1" ht="15.6">
      <c r="B36" s="272">
        <v>13</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274"/>
      <c r="CA36" s="167"/>
    </row>
    <row r="37" spans="2:79" s="17" customFormat="1" ht="15.6">
      <c r="B37" s="272">
        <v>14</v>
      </c>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274"/>
      <c r="CA37" s="167"/>
    </row>
    <row r="38" spans="2:79" s="17" customFormat="1" ht="15.6">
      <c r="B38" s="272">
        <v>15</v>
      </c>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274"/>
      <c r="CA38" s="167"/>
    </row>
    <row r="39" spans="2:79" s="17" customFormat="1" ht="15.6">
      <c r="B39" s="272">
        <v>16</v>
      </c>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274"/>
      <c r="CA39" s="167"/>
    </row>
    <row r="40" spans="2:79" s="17" customFormat="1" ht="15.6">
      <c r="B40" s="272">
        <v>17</v>
      </c>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274"/>
      <c r="CA40" s="167"/>
    </row>
    <row r="41" spans="2:79" s="17" customFormat="1" ht="15.6">
      <c r="B41" s="272">
        <v>18</v>
      </c>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274"/>
      <c r="CA41" s="167"/>
    </row>
    <row r="42" spans="2:79" s="17" customFormat="1" ht="15.6">
      <c r="B42" s="272">
        <v>19</v>
      </c>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274"/>
      <c r="CA42" s="167"/>
    </row>
    <row r="43" spans="2:79" s="17" customFormat="1" ht="15.6">
      <c r="B43" s="272">
        <v>20</v>
      </c>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274"/>
      <c r="CA43" s="167"/>
    </row>
    <row r="44" spans="2:79" s="17" customFormat="1" ht="15.6">
      <c r="B44" s="272">
        <v>21</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274"/>
      <c r="CA44" s="167"/>
    </row>
    <row r="45" spans="2:79" s="17" customFormat="1" ht="15.6">
      <c r="B45" s="272">
        <v>22</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274"/>
      <c r="CA45" s="167"/>
    </row>
    <row r="46" spans="2:79" s="17" customFormat="1" ht="15.6">
      <c r="B46" s="272">
        <v>23</v>
      </c>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274"/>
      <c r="CA46" s="167"/>
    </row>
    <row r="47" spans="2:79" s="17" customFormat="1" ht="15.6">
      <c r="B47" s="272">
        <v>24</v>
      </c>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274"/>
      <c r="CA47" s="167"/>
    </row>
    <row r="48" spans="2:79" s="17" customFormat="1" ht="15.6">
      <c r="B48" s="272">
        <v>25</v>
      </c>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274"/>
      <c r="CA48" s="167"/>
    </row>
    <row r="49" spans="2:79" s="17" customFormat="1" ht="15.6">
      <c r="B49" s="273" t="s">
        <v>492</v>
      </c>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7"/>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0"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13.5" customHeight="1">
      <c r="D17" s="92"/>
    </row>
    <row r="18" spans="2:79" ht="19.5" customHeight="1">
      <c r="B18" s="195" t="s">
        <v>601</v>
      </c>
      <c r="D18" s="92"/>
      <c r="G18" s="615" t="s">
        <v>600</v>
      </c>
    </row>
    <row r="19" spans="2:79" ht="19.5" customHeight="1">
      <c r="B19" s="650" t="s">
        <v>536</v>
      </c>
      <c r="C19" s="639"/>
      <c r="D19" s="639"/>
      <c r="E19" s="639"/>
      <c r="F19" s="639"/>
      <c r="G19" s="639"/>
      <c r="H19" s="639"/>
      <c r="I19" s="639"/>
      <c r="J19" s="639"/>
      <c r="K19" s="639"/>
      <c r="L19" s="639"/>
      <c r="M19" s="639"/>
      <c r="N19" s="639"/>
      <c r="O19" s="639"/>
      <c r="P19" s="639"/>
    </row>
    <row r="20" spans="2:79" ht="19.5" customHeight="1">
      <c r="B20" s="650" t="s">
        <v>537</v>
      </c>
      <c r="C20" s="639"/>
      <c r="D20" s="639"/>
      <c r="E20" s="639"/>
      <c r="F20" s="639"/>
      <c r="G20" s="639"/>
      <c r="H20" s="639"/>
      <c r="I20" s="639"/>
      <c r="J20" s="639"/>
      <c r="K20" s="639"/>
      <c r="L20" s="639"/>
      <c r="M20" s="639"/>
      <c r="N20" s="639"/>
      <c r="O20" s="639"/>
      <c r="P20" s="639"/>
    </row>
    <row r="21" spans="2:79" ht="15.6">
      <c r="B21" s="92"/>
    </row>
    <row r="22" spans="2:79" s="269" customFormat="1" ht="88.5" customHeight="1">
      <c r="B22" s="1081" t="s">
        <v>477</v>
      </c>
      <c r="C22" s="263" t="s">
        <v>478</v>
      </c>
      <c r="D22" s="263" t="s">
        <v>213</v>
      </c>
      <c r="E22" s="263" t="s">
        <v>479</v>
      </c>
      <c r="F22" s="263" t="s">
        <v>210</v>
      </c>
      <c r="G22" s="263" t="s">
        <v>480</v>
      </c>
      <c r="H22" s="263" t="s">
        <v>481</v>
      </c>
      <c r="I22" s="263" t="s">
        <v>482</v>
      </c>
      <c r="J22" s="263" t="s">
        <v>483</v>
      </c>
      <c r="K22" s="263" t="s">
        <v>484</v>
      </c>
      <c r="L22" s="263" t="s">
        <v>485</v>
      </c>
      <c r="M22" s="263" t="s">
        <v>486</v>
      </c>
      <c r="N22" s="263" t="s">
        <v>487</v>
      </c>
      <c r="O22" s="263" t="s">
        <v>488</v>
      </c>
      <c r="P22" s="263" t="s">
        <v>489</v>
      </c>
      <c r="Q22" s="264"/>
      <c r="R22" s="265" t="s">
        <v>490</v>
      </c>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7"/>
      <c r="AV22" s="264"/>
      <c r="AW22" s="265" t="s">
        <v>491</v>
      </c>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7"/>
      <c r="CA22" s="268"/>
    </row>
    <row r="23" spans="2:79" s="269" customFormat="1" ht="45" customHeight="1">
      <c r="B23" s="1081"/>
      <c r="C23" s="270"/>
      <c r="D23" s="270"/>
      <c r="E23" s="270"/>
      <c r="F23" s="270"/>
      <c r="G23" s="270"/>
      <c r="H23" s="270"/>
      <c r="I23" s="270"/>
      <c r="J23" s="270"/>
      <c r="K23" s="270"/>
      <c r="L23" s="270"/>
      <c r="M23" s="270"/>
      <c r="N23" s="270"/>
      <c r="O23" s="270"/>
      <c r="P23" s="270"/>
      <c r="Q23" s="268"/>
      <c r="R23" s="271">
        <v>2011</v>
      </c>
      <c r="S23" s="271">
        <v>2012</v>
      </c>
      <c r="T23" s="271">
        <v>2013</v>
      </c>
      <c r="U23" s="271">
        <v>2014</v>
      </c>
      <c r="V23" s="271">
        <v>2015</v>
      </c>
      <c r="W23" s="271">
        <v>2016</v>
      </c>
      <c r="X23" s="271">
        <v>2017</v>
      </c>
      <c r="Y23" s="271">
        <v>2018</v>
      </c>
      <c r="Z23" s="271">
        <v>2019</v>
      </c>
      <c r="AA23" s="271">
        <v>2020</v>
      </c>
      <c r="AB23" s="271">
        <v>2021</v>
      </c>
      <c r="AC23" s="271">
        <v>2022</v>
      </c>
      <c r="AD23" s="271">
        <v>2023</v>
      </c>
      <c r="AE23" s="271">
        <v>2024</v>
      </c>
      <c r="AF23" s="271">
        <v>2025</v>
      </c>
      <c r="AG23" s="271">
        <v>2026</v>
      </c>
      <c r="AH23" s="271">
        <v>2027</v>
      </c>
      <c r="AI23" s="271">
        <v>2028</v>
      </c>
      <c r="AJ23" s="271">
        <v>2029</v>
      </c>
      <c r="AK23" s="271">
        <v>2030</v>
      </c>
      <c r="AL23" s="271">
        <v>2031</v>
      </c>
      <c r="AM23" s="271">
        <v>2032</v>
      </c>
      <c r="AN23" s="271">
        <v>2033</v>
      </c>
      <c r="AO23" s="271">
        <v>2034</v>
      </c>
      <c r="AP23" s="271">
        <v>2035</v>
      </c>
      <c r="AQ23" s="271">
        <v>2036</v>
      </c>
      <c r="AR23" s="271">
        <v>2037</v>
      </c>
      <c r="AS23" s="271">
        <v>2038</v>
      </c>
      <c r="AT23" s="271">
        <v>2039</v>
      </c>
      <c r="AU23" s="271">
        <v>2040</v>
      </c>
      <c r="AV23" s="268"/>
      <c r="AW23" s="271">
        <v>2011</v>
      </c>
      <c r="AX23" s="271">
        <v>2012</v>
      </c>
      <c r="AY23" s="271">
        <v>2013</v>
      </c>
      <c r="AZ23" s="271">
        <v>2014</v>
      </c>
      <c r="BA23" s="271">
        <v>2015</v>
      </c>
      <c r="BB23" s="271">
        <v>2016</v>
      </c>
      <c r="BC23" s="271">
        <v>2017</v>
      </c>
      <c r="BD23" s="271">
        <v>2018</v>
      </c>
      <c r="BE23" s="271">
        <v>2019</v>
      </c>
      <c r="BF23" s="271">
        <v>2020</v>
      </c>
      <c r="BG23" s="271">
        <v>2021</v>
      </c>
      <c r="BH23" s="271">
        <v>2022</v>
      </c>
      <c r="BI23" s="271">
        <v>2023</v>
      </c>
      <c r="BJ23" s="271">
        <v>2024</v>
      </c>
      <c r="BK23" s="271">
        <v>2025</v>
      </c>
      <c r="BL23" s="271">
        <v>2026</v>
      </c>
      <c r="BM23" s="271">
        <v>2027</v>
      </c>
      <c r="BN23" s="271">
        <v>2028</v>
      </c>
      <c r="BO23" s="271">
        <v>2029</v>
      </c>
      <c r="BP23" s="271">
        <v>2030</v>
      </c>
      <c r="BQ23" s="271">
        <v>2031</v>
      </c>
      <c r="BR23" s="271">
        <v>2032</v>
      </c>
      <c r="BS23" s="271">
        <v>2033</v>
      </c>
      <c r="BT23" s="271">
        <v>2034</v>
      </c>
      <c r="BU23" s="271">
        <v>2035</v>
      </c>
      <c r="BV23" s="271">
        <v>2036</v>
      </c>
      <c r="BW23" s="271">
        <v>2037</v>
      </c>
      <c r="BX23" s="271">
        <v>2038</v>
      </c>
      <c r="BY23" s="271">
        <v>2039</v>
      </c>
      <c r="BZ23" s="271">
        <v>2040</v>
      </c>
      <c r="CA23" s="268"/>
    </row>
    <row r="24" spans="2:79" s="17" customFormat="1" ht="15.6">
      <c r="B24" s="272">
        <v>1</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274"/>
      <c r="CA24" s="167"/>
    </row>
    <row r="25" spans="2:79" s="17" customFormat="1" ht="15.6">
      <c r="B25" s="272">
        <v>2</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274"/>
      <c r="CA25" s="167"/>
    </row>
    <row r="26" spans="2:79" s="17" customFormat="1" ht="16.5" customHeight="1">
      <c r="B26" s="272">
        <v>3</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274"/>
      <c r="CA26" s="167"/>
    </row>
    <row r="27" spans="2:79" s="17" customFormat="1" ht="15.6">
      <c r="B27" s="272">
        <v>4</v>
      </c>
      <c r="C27" s="177"/>
      <c r="D27" s="177"/>
      <c r="E27" s="275"/>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274"/>
      <c r="CA27" s="167"/>
    </row>
    <row r="28" spans="2:79" s="17" customFormat="1" ht="15.6">
      <c r="B28" s="272">
        <v>5</v>
      </c>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274"/>
      <c r="CA28" s="167"/>
    </row>
    <row r="29" spans="2:79" s="17" customFormat="1" ht="15.6">
      <c r="B29" s="272">
        <v>6</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274"/>
      <c r="CA29" s="167"/>
    </row>
    <row r="30" spans="2:79" s="17" customFormat="1" ht="15.6">
      <c r="B30" s="272">
        <v>7</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274"/>
      <c r="CA30" s="167"/>
    </row>
    <row r="31" spans="2:79" s="17" customFormat="1" ht="15.6">
      <c r="B31" s="272">
        <v>8</v>
      </c>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274"/>
      <c r="CA31" s="167"/>
    </row>
    <row r="32" spans="2:79" s="17" customFormat="1" ht="15.6">
      <c r="B32" s="272">
        <v>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274"/>
      <c r="CA32" s="167"/>
    </row>
    <row r="33" spans="2:79" s="17" customFormat="1" ht="15.6">
      <c r="B33" s="272">
        <v>10</v>
      </c>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274"/>
      <c r="CA33" s="167"/>
    </row>
    <row r="34" spans="2:79" s="17" customFormat="1" ht="15.6">
      <c r="B34" s="272">
        <v>11</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274"/>
      <c r="CA34" s="167"/>
    </row>
    <row r="35" spans="2:79" s="17" customFormat="1" ht="15.6">
      <c r="B35" s="272">
        <v>12</v>
      </c>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274"/>
      <c r="CA35" s="167"/>
    </row>
    <row r="36" spans="2:79" s="17" customFormat="1" ht="15.6">
      <c r="B36" s="272">
        <v>13</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274"/>
      <c r="CA36" s="167"/>
    </row>
    <row r="37" spans="2:79" s="17" customFormat="1" ht="15.6">
      <c r="B37" s="272">
        <v>14</v>
      </c>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274"/>
      <c r="CA37" s="167"/>
    </row>
    <row r="38" spans="2:79" s="17" customFormat="1" ht="15.6">
      <c r="B38" s="272">
        <v>15</v>
      </c>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274"/>
      <c r="CA38" s="167"/>
    </row>
    <row r="39" spans="2:79" s="17" customFormat="1" ht="15.6">
      <c r="B39" s="272">
        <v>16</v>
      </c>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274"/>
      <c r="CA39" s="167"/>
    </row>
    <row r="40" spans="2:79" s="17" customFormat="1" ht="15.6">
      <c r="B40" s="272">
        <v>17</v>
      </c>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274"/>
      <c r="CA40" s="167"/>
    </row>
    <row r="41" spans="2:79" s="17" customFormat="1" ht="15.6">
      <c r="B41" s="272">
        <v>18</v>
      </c>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274"/>
      <c r="CA41" s="167"/>
    </row>
    <row r="42" spans="2:79" s="17" customFormat="1" ht="15.6">
      <c r="B42" s="272">
        <v>19</v>
      </c>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274"/>
      <c r="CA42" s="167"/>
    </row>
    <row r="43" spans="2:79" s="17" customFormat="1" ht="15.6">
      <c r="B43" s="272">
        <v>20</v>
      </c>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274"/>
      <c r="CA43" s="167"/>
    </row>
    <row r="44" spans="2:79" s="17" customFormat="1" ht="15.6">
      <c r="B44" s="272">
        <v>21</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274"/>
      <c r="CA44" s="167"/>
    </row>
    <row r="45" spans="2:79" s="17" customFormat="1" ht="15.6">
      <c r="B45" s="272">
        <v>22</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274"/>
      <c r="CA45" s="167"/>
    </row>
    <row r="46" spans="2:79" s="17" customFormat="1" ht="15.6">
      <c r="B46" s="272">
        <v>23</v>
      </c>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274"/>
      <c r="CA46" s="167"/>
    </row>
    <row r="47" spans="2:79" s="17" customFormat="1" ht="15.6">
      <c r="B47" s="272">
        <v>24</v>
      </c>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274"/>
      <c r="CA47" s="167"/>
    </row>
    <row r="48" spans="2:79" s="17" customFormat="1" ht="15.6">
      <c r="B48" s="272">
        <v>25</v>
      </c>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274"/>
      <c r="CA48" s="167"/>
    </row>
    <row r="49" spans="2:79" s="17" customFormat="1" ht="15.6">
      <c r="B49" s="273" t="s">
        <v>492</v>
      </c>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7"/>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45" t="s">
        <v>623</v>
      </c>
      <c r="D16" s="639"/>
      <c r="E16" s="17"/>
      <c r="CA16" s="12"/>
    </row>
    <row r="17" spans="2:79" ht="22.5" customHeight="1"/>
    <row r="18" spans="2:79" ht="13.5" customHeight="1">
      <c r="D18" s="92"/>
    </row>
    <row r="19" spans="2:79" ht="20.25" customHeight="1">
      <c r="B19" s="195" t="s">
        <v>602</v>
      </c>
      <c r="D19" s="92"/>
      <c r="G19" s="615" t="s">
        <v>600</v>
      </c>
    </row>
    <row r="20" spans="2:79" ht="20.25" customHeight="1">
      <c r="B20" s="650" t="s">
        <v>538</v>
      </c>
      <c r="C20" s="639"/>
      <c r="D20" s="639"/>
      <c r="E20" s="639"/>
      <c r="F20" s="639"/>
      <c r="G20" s="639"/>
      <c r="H20" s="639"/>
      <c r="I20" s="639"/>
      <c r="J20" s="639"/>
      <c r="K20" s="639"/>
      <c r="L20" s="639"/>
      <c r="M20" s="639"/>
      <c r="N20" s="639"/>
      <c r="O20" s="639"/>
      <c r="P20" s="639"/>
    </row>
    <row r="21" spans="2:79" ht="20.25" customHeight="1">
      <c r="B21" s="650" t="s">
        <v>539</v>
      </c>
      <c r="C21" s="639"/>
      <c r="D21" s="639"/>
      <c r="E21" s="639"/>
      <c r="F21" s="639"/>
      <c r="G21" s="639"/>
      <c r="H21" s="639"/>
      <c r="I21" s="639"/>
      <c r="J21" s="639"/>
      <c r="K21" s="639"/>
      <c r="L21" s="639"/>
      <c r="M21" s="639"/>
      <c r="N21" s="639"/>
      <c r="O21" s="639"/>
      <c r="P21" s="639"/>
    </row>
    <row r="22" spans="2:79" ht="15.6">
      <c r="B22" s="92"/>
    </row>
    <row r="23" spans="2:79" s="269" customFormat="1" ht="88.5" customHeight="1">
      <c r="B23" s="1081" t="s">
        <v>477</v>
      </c>
      <c r="C23" s="263" t="s">
        <v>478</v>
      </c>
      <c r="D23" s="263" t="s">
        <v>213</v>
      </c>
      <c r="E23" s="263" t="s">
        <v>479</v>
      </c>
      <c r="F23" s="263" t="s">
        <v>210</v>
      </c>
      <c r="G23" s="263" t="s">
        <v>480</v>
      </c>
      <c r="H23" s="263" t="s">
        <v>481</v>
      </c>
      <c r="I23" s="263" t="s">
        <v>482</v>
      </c>
      <c r="J23" s="263" t="s">
        <v>483</v>
      </c>
      <c r="K23" s="263" t="s">
        <v>484</v>
      </c>
      <c r="L23" s="263" t="s">
        <v>485</v>
      </c>
      <c r="M23" s="263" t="s">
        <v>486</v>
      </c>
      <c r="N23" s="263" t="s">
        <v>487</v>
      </c>
      <c r="O23" s="263" t="s">
        <v>488</v>
      </c>
      <c r="P23" s="263" t="s">
        <v>489</v>
      </c>
      <c r="Q23" s="264"/>
      <c r="R23" s="265" t="s">
        <v>490</v>
      </c>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7"/>
      <c r="AV23" s="264"/>
      <c r="AW23" s="265" t="s">
        <v>491</v>
      </c>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7"/>
      <c r="CA23" s="268"/>
    </row>
    <row r="24" spans="2:79" s="269" customFormat="1" ht="45" customHeight="1">
      <c r="B24" s="1081"/>
      <c r="C24" s="270"/>
      <c r="D24" s="270"/>
      <c r="E24" s="270"/>
      <c r="F24" s="270"/>
      <c r="G24" s="270"/>
      <c r="H24" s="270"/>
      <c r="I24" s="270"/>
      <c r="J24" s="270"/>
      <c r="K24" s="270"/>
      <c r="L24" s="270"/>
      <c r="M24" s="270"/>
      <c r="N24" s="270"/>
      <c r="O24" s="270"/>
      <c r="P24" s="270"/>
      <c r="Q24" s="268"/>
      <c r="R24" s="271">
        <v>2011</v>
      </c>
      <c r="S24" s="271">
        <v>2012</v>
      </c>
      <c r="T24" s="271">
        <v>2013</v>
      </c>
      <c r="U24" s="271">
        <v>2014</v>
      </c>
      <c r="V24" s="271">
        <v>2015</v>
      </c>
      <c r="W24" s="271">
        <v>2016</v>
      </c>
      <c r="X24" s="271">
        <v>2017</v>
      </c>
      <c r="Y24" s="271">
        <v>2018</v>
      </c>
      <c r="Z24" s="271">
        <v>2019</v>
      </c>
      <c r="AA24" s="271">
        <v>2020</v>
      </c>
      <c r="AB24" s="271">
        <v>2021</v>
      </c>
      <c r="AC24" s="271">
        <v>2022</v>
      </c>
      <c r="AD24" s="271">
        <v>2023</v>
      </c>
      <c r="AE24" s="271">
        <v>2024</v>
      </c>
      <c r="AF24" s="271">
        <v>2025</v>
      </c>
      <c r="AG24" s="271">
        <v>2026</v>
      </c>
      <c r="AH24" s="271">
        <v>2027</v>
      </c>
      <c r="AI24" s="271">
        <v>2028</v>
      </c>
      <c r="AJ24" s="271">
        <v>2029</v>
      </c>
      <c r="AK24" s="271">
        <v>2030</v>
      </c>
      <c r="AL24" s="271">
        <v>2031</v>
      </c>
      <c r="AM24" s="271">
        <v>2032</v>
      </c>
      <c r="AN24" s="271">
        <v>2033</v>
      </c>
      <c r="AO24" s="271">
        <v>2034</v>
      </c>
      <c r="AP24" s="271">
        <v>2035</v>
      </c>
      <c r="AQ24" s="271">
        <v>2036</v>
      </c>
      <c r="AR24" s="271">
        <v>2037</v>
      </c>
      <c r="AS24" s="271">
        <v>2038</v>
      </c>
      <c r="AT24" s="271">
        <v>2039</v>
      </c>
      <c r="AU24" s="271">
        <v>2040</v>
      </c>
      <c r="AV24" s="268"/>
      <c r="AW24" s="271">
        <v>2011</v>
      </c>
      <c r="AX24" s="271">
        <v>2012</v>
      </c>
      <c r="AY24" s="271">
        <v>2013</v>
      </c>
      <c r="AZ24" s="271">
        <v>2014</v>
      </c>
      <c r="BA24" s="271">
        <v>2015</v>
      </c>
      <c r="BB24" s="271">
        <v>2016</v>
      </c>
      <c r="BC24" s="271">
        <v>2017</v>
      </c>
      <c r="BD24" s="271">
        <v>2018</v>
      </c>
      <c r="BE24" s="271">
        <v>2019</v>
      </c>
      <c r="BF24" s="271">
        <v>2020</v>
      </c>
      <c r="BG24" s="271">
        <v>2021</v>
      </c>
      <c r="BH24" s="271">
        <v>2022</v>
      </c>
      <c r="BI24" s="271">
        <v>2023</v>
      </c>
      <c r="BJ24" s="271">
        <v>2024</v>
      </c>
      <c r="BK24" s="271">
        <v>2025</v>
      </c>
      <c r="BL24" s="271">
        <v>2026</v>
      </c>
      <c r="BM24" s="271">
        <v>2027</v>
      </c>
      <c r="BN24" s="271">
        <v>2028</v>
      </c>
      <c r="BO24" s="271">
        <v>2029</v>
      </c>
      <c r="BP24" s="271">
        <v>2030</v>
      </c>
      <c r="BQ24" s="271">
        <v>2031</v>
      </c>
      <c r="BR24" s="271">
        <v>2032</v>
      </c>
      <c r="BS24" s="271">
        <v>2033</v>
      </c>
      <c r="BT24" s="271">
        <v>2034</v>
      </c>
      <c r="BU24" s="271">
        <v>2035</v>
      </c>
      <c r="BV24" s="271">
        <v>2036</v>
      </c>
      <c r="BW24" s="271">
        <v>2037</v>
      </c>
      <c r="BX24" s="271">
        <v>2038</v>
      </c>
      <c r="BY24" s="271">
        <v>2039</v>
      </c>
      <c r="BZ24" s="271">
        <v>2040</v>
      </c>
      <c r="CA24" s="268"/>
    </row>
    <row r="25" spans="2:79" s="17" customFormat="1" ht="15.6">
      <c r="B25" s="272">
        <v>1</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274"/>
      <c r="CA25" s="167"/>
    </row>
    <row r="26" spans="2:79" s="17" customFormat="1" ht="15.6">
      <c r="B26" s="272">
        <v>2</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274"/>
      <c r="CA26" s="167"/>
    </row>
    <row r="27" spans="2:79" s="17" customFormat="1" ht="16.5" customHeight="1">
      <c r="B27" s="272">
        <v>3</v>
      </c>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274"/>
      <c r="CA27" s="167"/>
    </row>
    <row r="28" spans="2:79" s="17" customFormat="1" ht="15.6">
      <c r="B28" s="272">
        <v>4</v>
      </c>
      <c r="C28" s="177"/>
      <c r="D28" s="177"/>
      <c r="E28" s="275"/>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274"/>
      <c r="CA28" s="167"/>
    </row>
    <row r="29" spans="2:79" s="17" customFormat="1" ht="15.6">
      <c r="B29" s="272">
        <v>5</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274"/>
      <c r="CA29" s="167"/>
    </row>
    <row r="30" spans="2:79" s="17" customFormat="1" ht="15.6">
      <c r="B30" s="272">
        <v>6</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274"/>
      <c r="CA30" s="167"/>
    </row>
    <row r="31" spans="2:79" s="17" customFormat="1" ht="15.6">
      <c r="B31" s="272">
        <v>7</v>
      </c>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274"/>
      <c r="CA31" s="167"/>
    </row>
    <row r="32" spans="2:79" s="17" customFormat="1" ht="15.6">
      <c r="B32" s="272">
        <v>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274"/>
      <c r="CA32" s="167"/>
    </row>
    <row r="33" spans="2:79" s="17" customFormat="1" ht="15.6">
      <c r="B33" s="272">
        <v>9</v>
      </c>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274"/>
      <c r="CA33" s="167"/>
    </row>
    <row r="34" spans="2:79" s="17" customFormat="1" ht="15.6">
      <c r="B34" s="272">
        <v>10</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274"/>
      <c r="CA34" s="167"/>
    </row>
    <row r="35" spans="2:79" s="17" customFormat="1" ht="15.6">
      <c r="B35" s="272">
        <v>11</v>
      </c>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274"/>
      <c r="CA35" s="167"/>
    </row>
    <row r="36" spans="2:79" s="17" customFormat="1" ht="15.6">
      <c r="B36" s="272">
        <v>12</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274"/>
      <c r="CA36" s="167"/>
    </row>
    <row r="37" spans="2:79" s="17" customFormat="1" ht="15.6">
      <c r="B37" s="272">
        <v>13</v>
      </c>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c r="BV37" s="177"/>
      <c r="BW37" s="177"/>
      <c r="BX37" s="177"/>
      <c r="BY37" s="177"/>
      <c r="BZ37" s="274"/>
      <c r="CA37" s="167"/>
    </row>
    <row r="38" spans="2:79" s="17" customFormat="1" ht="15.6">
      <c r="B38" s="272">
        <v>14</v>
      </c>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7"/>
      <c r="BY38" s="177"/>
      <c r="BZ38" s="274"/>
      <c r="CA38" s="167"/>
    </row>
    <row r="39" spans="2:79" s="17" customFormat="1" ht="15.6">
      <c r="B39" s="272">
        <v>15</v>
      </c>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274"/>
      <c r="CA39" s="167"/>
    </row>
    <row r="40" spans="2:79" s="17" customFormat="1" ht="15.6">
      <c r="B40" s="272">
        <v>16</v>
      </c>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274"/>
      <c r="CA40" s="167"/>
    </row>
    <row r="41" spans="2:79" s="17" customFormat="1" ht="15.6">
      <c r="B41" s="272">
        <v>17</v>
      </c>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274"/>
      <c r="CA41" s="167"/>
    </row>
    <row r="42" spans="2:79" s="17" customFormat="1" ht="15.6">
      <c r="B42" s="272">
        <v>18</v>
      </c>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c r="BV42" s="177"/>
      <c r="BW42" s="177"/>
      <c r="BX42" s="177"/>
      <c r="BY42" s="177"/>
      <c r="BZ42" s="274"/>
      <c r="CA42" s="167"/>
    </row>
    <row r="43" spans="2:79" s="17" customFormat="1" ht="15.6">
      <c r="B43" s="272">
        <v>19</v>
      </c>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7"/>
      <c r="BY43" s="177"/>
      <c r="BZ43" s="274"/>
      <c r="CA43" s="167"/>
    </row>
    <row r="44" spans="2:79" s="17" customFormat="1" ht="15.6">
      <c r="B44" s="272">
        <v>20</v>
      </c>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c r="BV44" s="177"/>
      <c r="BW44" s="177"/>
      <c r="BX44" s="177"/>
      <c r="BY44" s="177"/>
      <c r="BZ44" s="274"/>
      <c r="CA44" s="167"/>
    </row>
    <row r="45" spans="2:79" s="17" customFormat="1" ht="15.6">
      <c r="B45" s="272">
        <v>21</v>
      </c>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274"/>
      <c r="CA45" s="167"/>
    </row>
    <row r="46" spans="2:79" s="17" customFormat="1" ht="15.6">
      <c r="B46" s="272">
        <v>22</v>
      </c>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c r="BV46" s="177"/>
      <c r="BW46" s="177"/>
      <c r="BX46" s="177"/>
      <c r="BY46" s="177"/>
      <c r="BZ46" s="274"/>
      <c r="CA46" s="167"/>
    </row>
    <row r="47" spans="2:79" s="17" customFormat="1" ht="15.6">
      <c r="B47" s="272">
        <v>23</v>
      </c>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274"/>
      <c r="CA47" s="167"/>
    </row>
    <row r="48" spans="2:79" s="17" customFormat="1" ht="15.6">
      <c r="B48" s="272">
        <v>24</v>
      </c>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274"/>
      <c r="CA48" s="167"/>
    </row>
    <row r="49" spans="2:79" s="17" customFormat="1" ht="15.6">
      <c r="B49" s="272">
        <v>25</v>
      </c>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274"/>
      <c r="CA49" s="167"/>
    </row>
    <row r="50" spans="2:79" s="17" customFormat="1" ht="15.6">
      <c r="B50" s="273" t="s">
        <v>492</v>
      </c>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7"/>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topLeftCell="A40" workbookViewId="0">
      <selection activeCell="O51" sqref="O51"/>
    </sheetView>
  </sheetViews>
  <sheetFormatPr defaultColWidth="9.109375" defaultRowHeight="14.4"/>
  <cols>
    <col min="1" max="1" width="12" style="965" bestFit="1" customWidth="1"/>
    <col min="2" max="3" width="13.88671875" style="965" bestFit="1" customWidth="1"/>
    <col min="4" max="4" width="6.5546875" style="965" bestFit="1" customWidth="1"/>
    <col min="5" max="5" width="13.88671875" style="965" bestFit="1" customWidth="1"/>
    <col min="6" max="16384" width="9.109375" style="959"/>
  </cols>
  <sheetData>
    <row r="1" spans="1:5">
      <c r="A1" s="964"/>
      <c r="B1" s="964" t="s">
        <v>828</v>
      </c>
      <c r="C1" s="964" t="s">
        <v>917</v>
      </c>
      <c r="E1" s="974" t="s">
        <v>919</v>
      </c>
    </row>
    <row r="2" spans="1:5">
      <c r="A2" s="966" t="s">
        <v>62</v>
      </c>
      <c r="B2" s="966" t="s">
        <v>666</v>
      </c>
      <c r="C2" s="966" t="s">
        <v>918</v>
      </c>
    </row>
    <row r="3" spans="1:5">
      <c r="A3" s="967">
        <v>42005</v>
      </c>
      <c r="B3" s="968">
        <v>6602.14</v>
      </c>
      <c r="C3" s="969">
        <v>2391.64</v>
      </c>
      <c r="D3" s="970"/>
      <c r="E3" s="969">
        <f>C3+B3</f>
        <v>8993.7800000000007</v>
      </c>
    </row>
    <row r="4" spans="1:5">
      <c r="A4" s="967">
        <v>42036</v>
      </c>
      <c r="B4" s="968">
        <v>6594.32</v>
      </c>
      <c r="C4" s="969">
        <v>2391.64</v>
      </c>
      <c r="D4" s="970"/>
      <c r="E4" s="969">
        <f t="shared" ref="E4:E40" si="0">C4+B4</f>
        <v>8985.9599999999991</v>
      </c>
    </row>
    <row r="5" spans="1:5">
      <c r="A5" s="967">
        <v>42064</v>
      </c>
      <c r="B5" s="968">
        <v>6573.63</v>
      </c>
      <c r="C5" s="969">
        <v>2391.64</v>
      </c>
      <c r="D5" s="970"/>
      <c r="E5" s="969">
        <f t="shared" si="0"/>
        <v>8965.27</v>
      </c>
    </row>
    <row r="6" spans="1:5">
      <c r="A6" s="967">
        <v>42095</v>
      </c>
      <c r="B6" s="968">
        <v>6538.58</v>
      </c>
      <c r="C6" s="969">
        <v>2391.64</v>
      </c>
      <c r="D6" s="970"/>
      <c r="E6" s="969">
        <f t="shared" si="0"/>
        <v>8930.2199999999993</v>
      </c>
    </row>
    <row r="7" spans="1:5">
      <c r="A7" s="967">
        <v>42125</v>
      </c>
      <c r="B7" s="968">
        <v>6198.97</v>
      </c>
      <c r="C7" s="969">
        <v>2391.64</v>
      </c>
      <c r="D7" s="970"/>
      <c r="E7" s="969">
        <f t="shared" si="0"/>
        <v>8590.61</v>
      </c>
    </row>
    <row r="8" spans="1:5">
      <c r="A8" s="967">
        <v>42156</v>
      </c>
      <c r="B8" s="968">
        <v>5930.84</v>
      </c>
      <c r="C8" s="969">
        <v>2391.64</v>
      </c>
      <c r="D8" s="970"/>
      <c r="E8" s="969">
        <f t="shared" si="0"/>
        <v>8322.48</v>
      </c>
    </row>
    <row r="9" spans="1:5">
      <c r="A9" s="967">
        <v>42186</v>
      </c>
      <c r="B9" s="968">
        <v>5691.54</v>
      </c>
      <c r="C9" s="969">
        <v>2391.64</v>
      </c>
      <c r="D9" s="970"/>
      <c r="E9" s="969">
        <f t="shared" si="0"/>
        <v>8083.18</v>
      </c>
    </row>
    <row r="10" spans="1:5">
      <c r="A10" s="967">
        <v>42217</v>
      </c>
      <c r="B10" s="968">
        <v>5466.39</v>
      </c>
      <c r="C10" s="969">
        <v>2391.64</v>
      </c>
      <c r="D10" s="970"/>
      <c r="E10" s="969">
        <f t="shared" si="0"/>
        <v>7858.0300000000007</v>
      </c>
    </row>
    <row r="11" spans="1:5">
      <c r="A11" s="967">
        <v>42248</v>
      </c>
      <c r="B11" s="968">
        <v>5003.8999999999996</v>
      </c>
      <c r="C11" s="969">
        <v>2391.64</v>
      </c>
      <c r="D11" s="970"/>
      <c r="E11" s="969">
        <f t="shared" si="0"/>
        <v>7395.5399999999991</v>
      </c>
    </row>
    <row r="12" spans="1:5">
      <c r="A12" s="967">
        <v>42278</v>
      </c>
      <c r="B12" s="968">
        <v>4966.22</v>
      </c>
      <c r="C12" s="969">
        <v>2391.64</v>
      </c>
      <c r="D12" s="970"/>
      <c r="E12" s="969">
        <f t="shared" si="0"/>
        <v>7357.8600000000006</v>
      </c>
    </row>
    <row r="13" spans="1:5">
      <c r="A13" s="967">
        <v>42309</v>
      </c>
      <c r="B13" s="968">
        <v>4969.82</v>
      </c>
      <c r="C13" s="969">
        <v>2279.8209999999999</v>
      </c>
      <c r="D13" s="970"/>
      <c r="E13" s="969">
        <f t="shared" si="0"/>
        <v>7249.6409999999996</v>
      </c>
    </row>
    <row r="14" spans="1:5">
      <c r="A14" s="967">
        <v>42339</v>
      </c>
      <c r="B14" s="968">
        <v>4951.74</v>
      </c>
      <c r="C14" s="969">
        <v>2276.4059999999999</v>
      </c>
      <c r="D14" s="970"/>
      <c r="E14" s="969">
        <f t="shared" si="0"/>
        <v>7228.1459999999997</v>
      </c>
    </row>
    <row r="15" spans="1:5">
      <c r="A15" s="971" t="s">
        <v>667</v>
      </c>
      <c r="B15" s="972">
        <f>SUM(B3:B14)</f>
        <v>69488.09</v>
      </c>
      <c r="C15" s="972">
        <f>SUM(C3:C14)</f>
        <v>28472.626999999997</v>
      </c>
      <c r="D15" s="970"/>
      <c r="E15" s="972">
        <f>C15+B15</f>
        <v>97960.71699999999</v>
      </c>
    </row>
    <row r="16" spans="1:5">
      <c r="A16" s="967">
        <v>42370</v>
      </c>
      <c r="B16" s="968">
        <v>4952.38</v>
      </c>
      <c r="C16" s="969">
        <v>2214.7909999999997</v>
      </c>
      <c r="D16" s="970"/>
      <c r="E16" s="969">
        <f t="shared" si="0"/>
        <v>7167.1710000000003</v>
      </c>
    </row>
    <row r="17" spans="1:11">
      <c r="A17" s="967">
        <v>42401</v>
      </c>
      <c r="B17" s="968">
        <v>4949.88</v>
      </c>
      <c r="C17" s="969">
        <v>2177.8179999999998</v>
      </c>
      <c r="D17" s="970"/>
      <c r="E17" s="969">
        <f t="shared" si="0"/>
        <v>7127.6980000000003</v>
      </c>
    </row>
    <row r="18" spans="1:11">
      <c r="A18" s="967">
        <v>42430</v>
      </c>
      <c r="B18" s="968">
        <v>4947.97</v>
      </c>
      <c r="C18" s="969">
        <v>2177.7469999999998</v>
      </c>
      <c r="D18" s="970"/>
      <c r="E18" s="969">
        <f t="shared" si="0"/>
        <v>7125.7170000000006</v>
      </c>
    </row>
    <row r="19" spans="1:11">
      <c r="A19" s="967">
        <v>42461</v>
      </c>
      <c r="B19" s="968">
        <v>4944.82</v>
      </c>
      <c r="C19" s="969">
        <v>2129.2029999999991</v>
      </c>
      <c r="D19" s="970"/>
      <c r="E19" s="969">
        <f t="shared" si="0"/>
        <v>7074.0229999999992</v>
      </c>
    </row>
    <row r="20" spans="1:11">
      <c r="A20" s="967">
        <v>42491</v>
      </c>
      <c r="B20" s="968">
        <v>4941.58</v>
      </c>
      <c r="C20" s="969">
        <v>2048.8020000000001</v>
      </c>
      <c r="D20" s="970"/>
      <c r="E20" s="969">
        <f t="shared" si="0"/>
        <v>6990.3819999999996</v>
      </c>
    </row>
    <row r="21" spans="1:11">
      <c r="A21" s="967">
        <v>42522</v>
      </c>
      <c r="B21" s="968">
        <v>4941.58</v>
      </c>
      <c r="C21" s="969">
        <v>1904.8789999999999</v>
      </c>
      <c r="D21" s="970"/>
      <c r="E21" s="969">
        <f t="shared" si="0"/>
        <v>6846.4589999999998</v>
      </c>
    </row>
    <row r="22" spans="1:11">
      <c r="A22" s="967">
        <v>42552</v>
      </c>
      <c r="B22" s="968">
        <v>4943.79</v>
      </c>
      <c r="C22" s="969">
        <v>1903.0389999999995</v>
      </c>
      <c r="D22" s="970"/>
      <c r="E22" s="969">
        <f t="shared" si="0"/>
        <v>6846.8289999999997</v>
      </c>
    </row>
    <row r="23" spans="1:11">
      <c r="A23" s="967">
        <v>42583</v>
      </c>
      <c r="B23" s="968">
        <v>4943.8</v>
      </c>
      <c r="C23" s="969">
        <v>1903.0389999999995</v>
      </c>
      <c r="D23" s="970"/>
      <c r="E23" s="969">
        <f t="shared" si="0"/>
        <v>6846.8389999999999</v>
      </c>
    </row>
    <row r="24" spans="1:11">
      <c r="A24" s="967">
        <v>42614</v>
      </c>
      <c r="B24" s="968">
        <v>4943.8</v>
      </c>
      <c r="C24" s="969">
        <v>1903.0389999999995</v>
      </c>
      <c r="D24" s="970"/>
      <c r="E24" s="969">
        <f t="shared" si="0"/>
        <v>6846.8389999999999</v>
      </c>
    </row>
    <row r="25" spans="1:11">
      <c r="A25" s="967">
        <v>42644</v>
      </c>
      <c r="B25" s="968">
        <v>4942.93</v>
      </c>
      <c r="C25" s="969">
        <v>1878.9679999999998</v>
      </c>
      <c r="D25" s="970"/>
      <c r="E25" s="969">
        <f t="shared" si="0"/>
        <v>6821.8980000000001</v>
      </c>
    </row>
    <row r="26" spans="1:11">
      <c r="A26" s="967">
        <v>42675</v>
      </c>
      <c r="B26" s="968">
        <v>4939.76</v>
      </c>
      <c r="C26" s="969">
        <v>1765.4519999999998</v>
      </c>
      <c r="D26" s="970"/>
      <c r="E26" s="969">
        <f t="shared" si="0"/>
        <v>6705.2119999999995</v>
      </c>
    </row>
    <row r="27" spans="1:11">
      <c r="A27" s="967">
        <v>42705</v>
      </c>
      <c r="B27" s="968">
        <v>4939.5</v>
      </c>
      <c r="C27" s="969">
        <v>1695.729</v>
      </c>
      <c r="D27" s="970"/>
      <c r="E27" s="969">
        <f t="shared" si="0"/>
        <v>6635.2290000000003</v>
      </c>
    </row>
    <row r="28" spans="1:11">
      <c r="A28" s="971" t="s">
        <v>831</v>
      </c>
      <c r="B28" s="972">
        <f>SUM(B16:B27)</f>
        <v>59331.790000000008</v>
      </c>
      <c r="C28" s="972">
        <f>SUM(C16:C27)</f>
        <v>23702.505999999998</v>
      </c>
      <c r="D28" s="970"/>
      <c r="E28" s="972">
        <f t="shared" si="0"/>
        <v>83034.296000000002</v>
      </c>
    </row>
    <row r="29" spans="1:11">
      <c r="A29" s="967">
        <v>42736</v>
      </c>
      <c r="B29" s="968">
        <v>4939.59</v>
      </c>
      <c r="C29" s="969">
        <v>1612.6699999999996</v>
      </c>
      <c r="D29" s="970"/>
      <c r="E29" s="969">
        <f t="shared" si="0"/>
        <v>6552.26</v>
      </c>
      <c r="H29" s="956"/>
      <c r="K29" s="956"/>
    </row>
    <row r="30" spans="1:11">
      <c r="A30" s="967">
        <v>42767</v>
      </c>
      <c r="B30" s="968">
        <v>4939.59</v>
      </c>
      <c r="C30" s="969">
        <v>1546.1670000000001</v>
      </c>
      <c r="D30" s="970"/>
      <c r="E30" s="969">
        <f t="shared" si="0"/>
        <v>6485.7570000000005</v>
      </c>
      <c r="H30" s="956"/>
      <c r="K30" s="956"/>
    </row>
    <row r="31" spans="1:11">
      <c r="A31" s="967">
        <v>42795</v>
      </c>
      <c r="B31" s="968">
        <v>4939.12</v>
      </c>
      <c r="C31" s="969">
        <v>1539.7620000000002</v>
      </c>
      <c r="D31" s="970"/>
      <c r="E31" s="969">
        <f t="shared" si="0"/>
        <v>6478.8819999999996</v>
      </c>
      <c r="H31" s="956"/>
      <c r="K31" s="956"/>
    </row>
    <row r="32" spans="1:11">
      <c r="A32" s="967">
        <v>42826</v>
      </c>
      <c r="B32" s="968">
        <v>4939.12</v>
      </c>
      <c r="C32" s="969">
        <v>1532.066</v>
      </c>
      <c r="D32" s="970"/>
      <c r="E32" s="969">
        <f t="shared" si="0"/>
        <v>6471.1859999999997</v>
      </c>
      <c r="H32" s="956"/>
      <c r="K32" s="956"/>
    </row>
    <row r="33" spans="1:11">
      <c r="A33" s="967">
        <v>42856</v>
      </c>
      <c r="B33" s="968">
        <v>4939.3500000000004</v>
      </c>
      <c r="C33" s="969">
        <v>1495.4029999999998</v>
      </c>
      <c r="D33" s="970"/>
      <c r="E33" s="969">
        <f t="shared" si="0"/>
        <v>6434.7530000000006</v>
      </c>
      <c r="H33" s="956"/>
      <c r="K33" s="956"/>
    </row>
    <row r="34" spans="1:11">
      <c r="A34" s="967">
        <v>42887</v>
      </c>
      <c r="B34" s="968">
        <v>4939.3500000000004</v>
      </c>
      <c r="C34" s="969">
        <v>1495.1779999999999</v>
      </c>
      <c r="D34" s="970"/>
      <c r="E34" s="969">
        <f t="shared" si="0"/>
        <v>6434.5280000000002</v>
      </c>
      <c r="H34" s="956"/>
      <c r="K34" s="956"/>
    </row>
    <row r="35" spans="1:11">
      <c r="A35" s="967">
        <v>42917</v>
      </c>
      <c r="B35" s="968">
        <v>4914.34</v>
      </c>
      <c r="C35" s="969">
        <v>1470.461</v>
      </c>
      <c r="D35" s="970"/>
      <c r="E35" s="969">
        <f t="shared" si="0"/>
        <v>6384.8010000000004</v>
      </c>
      <c r="H35" s="956"/>
      <c r="K35" s="956"/>
    </row>
    <row r="36" spans="1:11">
      <c r="A36" s="967">
        <v>42948</v>
      </c>
      <c r="B36" s="968">
        <v>4770.1899999999996</v>
      </c>
      <c r="C36" s="969">
        <v>1333.9350000000002</v>
      </c>
      <c r="D36" s="970"/>
      <c r="E36" s="969">
        <f t="shared" si="0"/>
        <v>6104.125</v>
      </c>
      <c r="H36" s="956"/>
      <c r="K36" s="956"/>
    </row>
    <row r="37" spans="1:11">
      <c r="A37" s="967">
        <v>42979</v>
      </c>
      <c r="B37" s="968">
        <v>4604.96</v>
      </c>
      <c r="C37" s="969">
        <v>1179.3980000000001</v>
      </c>
      <c r="D37" s="970"/>
      <c r="E37" s="969">
        <f t="shared" si="0"/>
        <v>5784.3580000000002</v>
      </c>
      <c r="H37" s="956"/>
      <c r="K37" s="956"/>
    </row>
    <row r="38" spans="1:11">
      <c r="A38" s="967">
        <v>43009</v>
      </c>
      <c r="B38" s="968">
        <v>4352.28</v>
      </c>
      <c r="C38" s="969">
        <v>1141.5169999999998</v>
      </c>
      <c r="D38" s="970"/>
      <c r="E38" s="969">
        <f t="shared" si="0"/>
        <v>5493.7969999999996</v>
      </c>
      <c r="H38" s="956"/>
      <c r="K38" s="956"/>
    </row>
    <row r="39" spans="1:11">
      <c r="A39" s="967">
        <v>43040</v>
      </c>
      <c r="B39" s="968">
        <v>4307.6000000000004</v>
      </c>
      <c r="C39" s="969">
        <v>1137.1139999999998</v>
      </c>
      <c r="D39" s="970"/>
      <c r="E39" s="969">
        <f t="shared" si="0"/>
        <v>5444.7139999999999</v>
      </c>
      <c r="H39" s="956"/>
      <c r="K39" s="956"/>
    </row>
    <row r="40" spans="1:11">
      <c r="A40" s="967">
        <v>43070</v>
      </c>
      <c r="B40" s="968">
        <v>4259.47</v>
      </c>
      <c r="C40" s="969">
        <v>1137.1139999999998</v>
      </c>
      <c r="D40" s="970"/>
      <c r="E40" s="969">
        <f t="shared" si="0"/>
        <v>5396.5839999999998</v>
      </c>
      <c r="K40" s="956"/>
    </row>
    <row r="41" spans="1:11">
      <c r="A41" s="971" t="s">
        <v>839</v>
      </c>
      <c r="B41" s="973">
        <f>SUM(B29:B40)</f>
        <v>56844.959999999992</v>
      </c>
      <c r="C41" s="973">
        <f>SUM(C29:C40)</f>
        <v>16620.784999999996</v>
      </c>
      <c r="D41" s="970"/>
      <c r="E41" s="972">
        <f>C41+B41</f>
        <v>73465.744999999995</v>
      </c>
    </row>
    <row r="42" spans="1:11">
      <c r="A42" s="967">
        <v>43101</v>
      </c>
      <c r="B42" s="968">
        <v>4228.1899999999996</v>
      </c>
      <c r="C42" s="969">
        <v>1010.046</v>
      </c>
      <c r="D42" s="970"/>
      <c r="E42" s="969">
        <f>C42+B42</f>
        <v>5238.2359999999999</v>
      </c>
    </row>
    <row r="43" spans="1:11">
      <c r="A43" s="967">
        <v>43132</v>
      </c>
      <c r="B43" s="968">
        <v>4101.9849999999997</v>
      </c>
      <c r="C43" s="969">
        <v>945.88699999999994</v>
      </c>
      <c r="D43" s="970"/>
      <c r="E43" s="969">
        <f t="shared" ref="E43:E54" si="1">C43+B43</f>
        <v>5047.8719999999994</v>
      </c>
    </row>
    <row r="44" spans="1:11">
      <c r="A44" s="967">
        <v>43160</v>
      </c>
      <c r="B44" s="968">
        <v>3954.9</v>
      </c>
      <c r="C44" s="969">
        <v>912.2</v>
      </c>
      <c r="D44" s="970"/>
      <c r="E44" s="969">
        <f t="shared" si="1"/>
        <v>4867.1000000000004</v>
      </c>
    </row>
    <row r="45" spans="1:11">
      <c r="A45" s="967">
        <v>43191</v>
      </c>
      <c r="B45" s="968">
        <v>3720.26</v>
      </c>
      <c r="C45" s="969">
        <v>913.221</v>
      </c>
      <c r="D45" s="970"/>
      <c r="E45" s="969">
        <f t="shared" si="1"/>
        <v>4633.4809999999998</v>
      </c>
    </row>
    <row r="46" spans="1:11">
      <c r="A46" s="967">
        <v>43221</v>
      </c>
      <c r="B46" s="968">
        <v>3532.33</v>
      </c>
      <c r="C46" s="969">
        <v>913.221</v>
      </c>
      <c r="D46" s="970"/>
      <c r="E46" s="969">
        <f t="shared" si="1"/>
        <v>4445.5509999999995</v>
      </c>
    </row>
    <row r="47" spans="1:11">
      <c r="A47" s="967">
        <v>43252</v>
      </c>
      <c r="B47" s="968">
        <v>3431.123</v>
      </c>
      <c r="C47" s="969">
        <v>861.149</v>
      </c>
      <c r="D47" s="970"/>
      <c r="E47" s="969">
        <f t="shared" si="1"/>
        <v>4292.2719999999999</v>
      </c>
    </row>
    <row r="48" spans="1:11">
      <c r="A48" s="967">
        <v>43282</v>
      </c>
      <c r="B48" s="968">
        <v>3155.723</v>
      </c>
      <c r="C48" s="969">
        <v>861.149</v>
      </c>
      <c r="D48" s="970"/>
      <c r="E48" s="969">
        <f t="shared" si="1"/>
        <v>4016.8719999999998</v>
      </c>
    </row>
    <row r="49" spans="1:5">
      <c r="A49" s="967">
        <v>43313</v>
      </c>
      <c r="B49" s="968">
        <v>3098.3</v>
      </c>
      <c r="C49" s="969">
        <v>857.07600000000002</v>
      </c>
      <c r="D49" s="970"/>
      <c r="E49" s="969">
        <f t="shared" si="1"/>
        <v>3955.3760000000002</v>
      </c>
    </row>
    <row r="50" spans="1:5">
      <c r="A50" s="967">
        <v>43344</v>
      </c>
      <c r="B50" s="968">
        <v>3077.96</v>
      </c>
      <c r="C50" s="969">
        <v>857.07600000000002</v>
      </c>
      <c r="D50" s="970"/>
      <c r="E50" s="969">
        <f t="shared" si="1"/>
        <v>3935.0360000000001</v>
      </c>
    </row>
    <row r="51" spans="1:5">
      <c r="A51" s="967">
        <v>43374</v>
      </c>
      <c r="B51" s="968"/>
      <c r="C51" s="969"/>
      <c r="D51" s="970"/>
      <c r="E51" s="969">
        <f t="shared" si="1"/>
        <v>0</v>
      </c>
    </row>
    <row r="52" spans="1:5">
      <c r="A52" s="967">
        <v>43405</v>
      </c>
      <c r="B52" s="968"/>
      <c r="C52" s="969"/>
      <c r="D52" s="970"/>
      <c r="E52" s="969">
        <f t="shared" si="1"/>
        <v>0</v>
      </c>
    </row>
    <row r="53" spans="1:5">
      <c r="A53" s="967">
        <v>43435</v>
      </c>
      <c r="B53" s="968"/>
      <c r="C53" s="969"/>
      <c r="D53" s="970"/>
      <c r="E53" s="969">
        <f t="shared" si="1"/>
        <v>0</v>
      </c>
    </row>
    <row r="54" spans="1:5">
      <c r="A54" s="971" t="s">
        <v>840</v>
      </c>
      <c r="B54" s="973">
        <f>SUM(B42:B53)</f>
        <v>32300.770999999997</v>
      </c>
      <c r="C54" s="973">
        <f>SUM(C42:C53)</f>
        <v>8131.0250000000005</v>
      </c>
      <c r="D54" s="970"/>
      <c r="E54" s="972">
        <f t="shared" si="1"/>
        <v>40431.795999999995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5" sqref="E5"/>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1" t="s">
        <v>237</v>
      </c>
      <c r="D1" s="8" t="s">
        <v>418</v>
      </c>
      <c r="E1" s="121" t="s">
        <v>454</v>
      </c>
      <c r="F1" s="121" t="s">
        <v>621</v>
      </c>
    </row>
    <row r="2" spans="1:6">
      <c r="A2" s="12" t="s">
        <v>29</v>
      </c>
      <c r="B2" s="12" t="s">
        <v>27</v>
      </c>
      <c r="C2" s="10">
        <v>2006</v>
      </c>
      <c r="D2" s="12" t="s">
        <v>419</v>
      </c>
      <c r="E2" s="10">
        <v>2011</v>
      </c>
      <c r="F2" s="26" t="s">
        <v>171</v>
      </c>
    </row>
    <row r="3" spans="1:6">
      <c r="A3" s="12" t="s">
        <v>375</v>
      </c>
      <c r="B3" s="12" t="s">
        <v>27</v>
      </c>
      <c r="C3" s="10">
        <v>2007</v>
      </c>
      <c r="D3" s="12" t="s">
        <v>420</v>
      </c>
      <c r="E3" s="10">
        <v>2015</v>
      </c>
      <c r="F3" s="12" t="s">
        <v>622</v>
      </c>
    </row>
    <row r="4" spans="1:6">
      <c r="A4" s="12" t="s">
        <v>376</v>
      </c>
      <c r="B4" s="12" t="s">
        <v>28</v>
      </c>
      <c r="C4" s="10">
        <v>2008</v>
      </c>
      <c r="D4" s="12" t="s">
        <v>421</v>
      </c>
      <c r="E4" s="10">
        <v>2017</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631</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V108"/>
  <sheetViews>
    <sheetView view="pageBreakPreview" topLeftCell="E84" zoomScale="70" zoomScaleNormal="70" zoomScaleSheetLayoutView="70" workbookViewId="0">
      <selection activeCell="F21" sqref="F21"/>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hidden="1" customWidth="1"/>
    <col min="12" max="12" width="21.6640625" style="9" hidden="1" customWidth="1"/>
    <col min="13" max="13" width="24" style="9" hidden="1" customWidth="1"/>
    <col min="14" max="14" width="24.109375" style="9" hidden="1" customWidth="1"/>
    <col min="15" max="15" width="21.44140625" style="9" hidden="1" customWidth="1"/>
    <col min="16" max="16" width="22.109375" style="9" hidden="1" customWidth="1"/>
    <col min="17" max="17" width="16.44140625" style="9" hidden="1" customWidth="1"/>
    <col min="18" max="18" width="17.88671875" style="9" bestFit="1" customWidth="1"/>
    <col min="19" max="19" width="17.109375" style="9" customWidth="1"/>
    <col min="20" max="20" width="17.44140625" style="8" bestFit="1" customWidth="1"/>
    <col min="21" max="21" width="25.33203125" style="8" customWidth="1"/>
    <col min="22" max="22" width="15.44140625" style="9" bestFit="1"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8" t="s">
        <v>176</v>
      </c>
      <c r="E4" s="9"/>
      <c r="T4" s="9"/>
      <c r="V4" s="8"/>
    </row>
    <row r="5" spans="2:22" ht="25.5" customHeight="1" thickBot="1">
      <c r="C5" s="130" t="s">
        <v>410</v>
      </c>
      <c r="D5" s="17"/>
      <c r="E5" s="9"/>
      <c r="T5" s="9"/>
      <c r="V5" s="8"/>
    </row>
    <row r="6" spans="2:22" ht="26.25" customHeight="1" thickBot="1">
      <c r="C6" s="131" t="s">
        <v>173</v>
      </c>
      <c r="E6" s="9"/>
      <c r="T6" s="9"/>
      <c r="V6" s="8"/>
    </row>
    <row r="7" spans="2:22" ht="27" customHeight="1" thickBot="1">
      <c r="B7" s="85"/>
      <c r="C7" s="597" t="s">
        <v>623</v>
      </c>
      <c r="D7" s="17"/>
      <c r="E7" s="9"/>
      <c r="T7" s="9"/>
      <c r="V7" s="8"/>
    </row>
    <row r="8" spans="2:22" ht="21" customHeight="1">
      <c r="B8" s="565"/>
      <c r="C8" s="17"/>
      <c r="D8" s="17"/>
      <c r="E8" s="9"/>
      <c r="T8" s="9"/>
      <c r="V8" s="8"/>
    </row>
    <row r="9" spans="2:22" ht="24.75" customHeight="1">
      <c r="B9" s="118" t="s">
        <v>242</v>
      </c>
      <c r="C9" s="202" t="s">
        <v>741</v>
      </c>
      <c r="E9" s="9"/>
      <c r="T9" s="9"/>
      <c r="V9" s="8"/>
    </row>
    <row r="10" spans="2:22" ht="41.25" customHeight="1">
      <c r="B10" s="579" t="s">
        <v>559</v>
      </c>
      <c r="C10" s="575"/>
      <c r="D10" s="573"/>
      <c r="E10" s="573"/>
      <c r="F10" s="573"/>
      <c r="G10" s="573"/>
      <c r="H10" s="573"/>
      <c r="I10" s="573"/>
      <c r="J10" s="574"/>
      <c r="K10" s="574"/>
      <c r="L10" s="574"/>
      <c r="M10" s="18"/>
      <c r="T10" s="9"/>
      <c r="V10" s="8"/>
    </row>
    <row r="11" spans="2:22" ht="10.5" customHeight="1">
      <c r="B11" s="579"/>
      <c r="C11" s="575"/>
      <c r="D11" s="573"/>
      <c r="E11" s="573"/>
      <c r="F11" s="573"/>
      <c r="G11" s="573"/>
      <c r="H11" s="573"/>
      <c r="I11" s="573"/>
      <c r="J11" s="574"/>
      <c r="K11" s="574"/>
      <c r="L11" s="574"/>
      <c r="M11" s="18"/>
      <c r="T11" s="9"/>
      <c r="V11" s="8"/>
    </row>
    <row r="12" spans="2:22" s="577" customFormat="1" ht="26.25" customHeight="1">
      <c r="B12" s="596" t="s">
        <v>629</v>
      </c>
      <c r="C12" s="595"/>
      <c r="D12" s="595"/>
      <c r="E12" s="595"/>
      <c r="F12" s="595"/>
      <c r="G12" s="595"/>
      <c r="H12" s="595"/>
      <c r="T12" s="578"/>
      <c r="U12" s="578"/>
    </row>
    <row r="13" spans="2:22" s="32" customFormat="1" ht="11.25" customHeight="1">
      <c r="B13" s="572"/>
      <c r="T13" s="199"/>
      <c r="U13" s="199"/>
    </row>
    <row r="14" spans="2:22" s="32" customFormat="1" ht="22.5" customHeight="1" thickBot="1">
      <c r="B14" s="198" t="s">
        <v>542</v>
      </c>
      <c r="C14" s="17"/>
      <c r="F14" s="198" t="s">
        <v>543</v>
      </c>
      <c r="G14" s="36"/>
      <c r="H14" s="31"/>
      <c r="I14" s="9"/>
      <c r="J14" s="197" t="s">
        <v>519</v>
      </c>
      <c r="N14" s="104"/>
      <c r="P14" s="9"/>
      <c r="Q14" s="200"/>
      <c r="R14" s="42"/>
      <c r="T14" s="199"/>
      <c r="U14" s="199"/>
    </row>
    <row r="15" spans="2:22" ht="29.25" customHeight="1" thickBot="1">
      <c r="B15" s="126" t="s">
        <v>619</v>
      </c>
      <c r="D15" s="570" t="s">
        <v>668</v>
      </c>
      <c r="E15" s="132"/>
      <c r="F15" s="126" t="s">
        <v>620</v>
      </c>
      <c r="H15" s="570" t="s">
        <v>546</v>
      </c>
      <c r="J15" s="126" t="s">
        <v>553</v>
      </c>
      <c r="L15" s="134"/>
      <c r="N15" s="104"/>
      <c r="Q15" s="100"/>
      <c r="R15" s="97"/>
    </row>
    <row r="16" spans="2:22" ht="26.25" customHeight="1" thickBot="1">
      <c r="B16" s="126" t="s">
        <v>427</v>
      </c>
      <c r="C16" s="107"/>
      <c r="D16" s="570" t="s">
        <v>744</v>
      </c>
      <c r="F16" s="126" t="s">
        <v>417</v>
      </c>
      <c r="G16" s="129"/>
      <c r="H16" s="570" t="s">
        <v>742</v>
      </c>
      <c r="I16" s="17"/>
      <c r="J16" s="126" t="s">
        <v>554</v>
      </c>
      <c r="L16" s="134"/>
      <c r="M16" s="104"/>
      <c r="Q16" s="109"/>
      <c r="R16" s="97"/>
    </row>
    <row r="17" spans="1:21" ht="28.5" customHeight="1" thickBot="1">
      <c r="B17" s="126" t="s">
        <v>458</v>
      </c>
      <c r="C17" s="107"/>
      <c r="D17" s="571" t="s">
        <v>179</v>
      </c>
      <c r="E17" s="104"/>
      <c r="F17" s="126" t="s">
        <v>437</v>
      </c>
      <c r="G17" s="127"/>
      <c r="H17" s="571" t="s">
        <v>743</v>
      </c>
      <c r="I17" s="104"/>
      <c r="K17" s="208"/>
      <c r="L17" s="208"/>
      <c r="M17" s="208"/>
      <c r="N17" s="208"/>
      <c r="Q17" s="116"/>
      <c r="R17" s="97"/>
    </row>
    <row r="18" spans="1:21" ht="29.25" customHeight="1" thickBot="1">
      <c r="B18" s="126" t="s">
        <v>424</v>
      </c>
      <c r="C18" s="107"/>
      <c r="D18" s="134">
        <f>-(237216+7252)</f>
        <v>-244468</v>
      </c>
      <c r="E18" s="123"/>
      <c r="F18" s="126" t="s">
        <v>438</v>
      </c>
      <c r="G18" s="629" t="s">
        <v>366</v>
      </c>
      <c r="H18" s="260">
        <f>SUM(R53,R56,R59,R62,R65,R68,R71,R74,R77,R80)</f>
        <v>1377280.9667408783</v>
      </c>
      <c r="I18" s="17"/>
      <c r="K18" s="208"/>
      <c r="L18" s="208"/>
      <c r="M18" s="208"/>
      <c r="N18" s="208"/>
      <c r="P18" s="100"/>
      <c r="Q18" s="100"/>
      <c r="R18" s="97"/>
    </row>
    <row r="19" spans="1:21" ht="27.75" customHeight="1" thickBot="1">
      <c r="E19" s="9"/>
      <c r="F19" s="126" t="s">
        <v>439</v>
      </c>
      <c r="G19" s="629" t="s">
        <v>367</v>
      </c>
      <c r="H19" s="133">
        <f>-SUM(R54,R57,R60,R63,R66,R69,R72,R75,R78,R81)</f>
        <v>123263.42499999999</v>
      </c>
      <c r="I19" s="17"/>
      <c r="J19" s="116"/>
      <c r="K19" s="116"/>
      <c r="L19" s="116"/>
      <c r="M19" s="116"/>
      <c r="N19" s="116"/>
      <c r="P19" s="116"/>
      <c r="Q19" s="116"/>
      <c r="R19" s="97"/>
    </row>
    <row r="20" spans="1:21" ht="27.75" customHeight="1" thickBot="1">
      <c r="E20" s="9"/>
      <c r="F20" s="126" t="s">
        <v>413</v>
      </c>
      <c r="G20" s="629" t="s">
        <v>368</v>
      </c>
      <c r="H20" s="201">
        <f>R83</f>
        <v>58907.47402327774</v>
      </c>
      <c r="I20" s="17"/>
      <c r="J20" s="116"/>
      <c r="P20" s="116"/>
      <c r="Q20" s="116"/>
      <c r="R20" s="97"/>
    </row>
    <row r="21" spans="1:21" ht="27.75" customHeight="1">
      <c r="C21" s="32"/>
      <c r="D21" s="32"/>
      <c r="E21" s="32"/>
      <c r="F21" s="126" t="s">
        <v>545</v>
      </c>
      <c r="G21" s="629" t="s">
        <v>453</v>
      </c>
      <c r="H21" s="201">
        <f>H18-H19+H20</f>
        <v>1312925.0157641559</v>
      </c>
      <c r="I21" s="104"/>
      <c r="P21" s="116"/>
      <c r="Q21" s="116"/>
      <c r="R21" s="97"/>
    </row>
    <row r="22" spans="1:21" ht="22.5" customHeight="1">
      <c r="A22" s="28"/>
      <c r="E22" s="9"/>
    </row>
    <row r="23" spans="1:21" ht="13.5" customHeight="1">
      <c r="A23" s="28"/>
      <c r="B23" s="119" t="s">
        <v>422</v>
      </c>
      <c r="C23" s="35"/>
      <c r="E23" s="9"/>
    </row>
    <row r="24" spans="1:21" ht="13.5" customHeight="1">
      <c r="A24" s="28"/>
      <c r="B24" s="119"/>
      <c r="C24" s="35"/>
      <c r="E24" s="9"/>
    </row>
    <row r="25" spans="1:21" ht="72.75" customHeight="1">
      <c r="A25" s="28"/>
      <c r="B25" s="1040" t="s">
        <v>660</v>
      </c>
      <c r="C25" s="1040"/>
      <c r="D25" s="1040"/>
      <c r="E25" s="1040"/>
      <c r="F25" s="1040"/>
      <c r="G25" s="1040"/>
    </row>
    <row r="26" spans="1:21" ht="14.25" customHeight="1">
      <c r="A26" s="28"/>
      <c r="B26" s="576"/>
      <c r="C26" s="576"/>
      <c r="D26" s="566"/>
      <c r="E26" s="566"/>
      <c r="F26" s="566"/>
      <c r="G26" s="576"/>
    </row>
    <row r="27" spans="1:21" s="17" customFormat="1" ht="27" customHeight="1">
      <c r="B27" s="1043" t="s">
        <v>541</v>
      </c>
      <c r="C27" s="1044"/>
      <c r="D27" s="135" t="s">
        <v>41</v>
      </c>
      <c r="E27" s="136" t="s">
        <v>412</v>
      </c>
      <c r="F27" s="136" t="s">
        <v>413</v>
      </c>
      <c r="G27" s="137" t="s">
        <v>414</v>
      </c>
      <c r="T27" s="138"/>
      <c r="U27" s="138"/>
    </row>
    <row r="28" spans="1:21" ht="20.25" customHeight="1">
      <c r="B28" s="1038" t="s">
        <v>29</v>
      </c>
      <c r="C28" s="1039"/>
      <c r="D28" s="139" t="str">
        <f>IF(B28="","",VLOOKUP(B28,DropDownList!$A$1:$B$40,2,FALSE))</f>
        <v>kWh</v>
      </c>
      <c r="E28" s="142">
        <f>SUM(D53:D82)</f>
        <v>621757.77247957478</v>
      </c>
      <c r="F28" s="143">
        <f>D83</f>
        <v>29207.071362228035</v>
      </c>
      <c r="G28" s="142">
        <f>E28+F28</f>
        <v>650964.84384180279</v>
      </c>
    </row>
    <row r="29" spans="1:21" ht="20.25" customHeight="1">
      <c r="B29" s="1038" t="s">
        <v>375</v>
      </c>
      <c r="C29" s="1039"/>
      <c r="D29" s="139" t="str">
        <f>IF(B29="","",VLOOKUP(B29,DropDownList!$A$1:$B$40,2,FALSE))</f>
        <v>kWh</v>
      </c>
      <c r="E29" s="144">
        <f>SUM(E53:E82)</f>
        <v>363422.98038025864</v>
      </c>
      <c r="F29" s="145">
        <f>E83</f>
        <v>17071.794503362657</v>
      </c>
      <c r="G29" s="144">
        <f>E29+F29</f>
        <v>380494.77488362131</v>
      </c>
    </row>
    <row r="30" spans="1:21" ht="20.25" customHeight="1">
      <c r="B30" s="1038" t="s">
        <v>386</v>
      </c>
      <c r="C30" s="1039"/>
      <c r="D30" s="139" t="str">
        <f>IF(B30="","",VLOOKUP(B30,DropDownList!$A$1:$B$40,2,FALSE))</f>
        <v>kW</v>
      </c>
      <c r="E30" s="144">
        <f>SUM(F53:F82)</f>
        <v>60893.047656834999</v>
      </c>
      <c r="F30" s="145">
        <f>F83</f>
        <v>2860.4509136798242</v>
      </c>
      <c r="G30" s="144">
        <f t="shared" ref="G30:G33" si="0">E30+F30</f>
        <v>63753.498570514821</v>
      </c>
    </row>
    <row r="31" spans="1:21" ht="20.25" customHeight="1">
      <c r="B31" s="1038" t="s">
        <v>400</v>
      </c>
      <c r="C31" s="1039"/>
      <c r="D31" s="139" t="str">
        <f>IF(B31="","",VLOOKUP(B31,DropDownList!$A$1:$B$40,2,FALSE))</f>
        <v>kW</v>
      </c>
      <c r="E31" s="144">
        <f>SUM(G53:G82)</f>
        <v>10447.479502323933</v>
      </c>
      <c r="F31" s="145">
        <f>G83</f>
        <v>490.7703496216667</v>
      </c>
      <c r="G31" s="144">
        <f t="shared" si="0"/>
        <v>10938.2498519456</v>
      </c>
    </row>
    <row r="32" spans="1:21" ht="20.25" customHeight="1">
      <c r="B32" s="1038" t="s">
        <v>400</v>
      </c>
      <c r="C32" s="1039"/>
      <c r="D32" s="139" t="str">
        <f>IF(B32="","",VLOOKUP(B32,DropDownList!$A$1:$B$40,2,FALSE))</f>
        <v>kW</v>
      </c>
      <c r="E32" s="144">
        <f>SUM(H53:H82)</f>
        <v>17506.952020893073</v>
      </c>
      <c r="F32" s="145">
        <f>H83</f>
        <v>822.38907118145278</v>
      </c>
      <c r="G32" s="144">
        <f>E32+F32</f>
        <v>18329.341092074526</v>
      </c>
    </row>
    <row r="33" spans="2:22" ht="20.25" customHeight="1">
      <c r="B33" s="1038" t="s">
        <v>31</v>
      </c>
      <c r="C33" s="1039"/>
      <c r="D33" s="139" t="str">
        <f>IF(B33="","",VLOOKUP(B33,DropDownList!$A$1:$B$40,2,FALSE))</f>
        <v>kW</v>
      </c>
      <c r="E33" s="144">
        <f>SUM(I53:I82)</f>
        <v>155453.89780528843</v>
      </c>
      <c r="F33" s="145">
        <f>I83</f>
        <v>7302.4468494034254</v>
      </c>
      <c r="G33" s="144">
        <f t="shared" si="0"/>
        <v>162756.34465469187</v>
      </c>
    </row>
    <row r="34" spans="2:22" ht="20.25" customHeight="1">
      <c r="B34" s="1038" t="s">
        <v>32</v>
      </c>
      <c r="C34" s="1039"/>
      <c r="D34" s="139" t="str">
        <f>IF(B34="","",VLOOKUP(B34,DropDownList!$A$1:$B$40,2,FALSE))</f>
        <v>kWh</v>
      </c>
      <c r="E34" s="144">
        <f>SUM(J53:J82)</f>
        <v>24535.411895704317</v>
      </c>
      <c r="F34" s="145">
        <f>J83</f>
        <v>1152.5509738007104</v>
      </c>
      <c r="G34" s="144">
        <f>E34+F34</f>
        <v>25687.962869505027</v>
      </c>
    </row>
    <row r="35" spans="2:22" ht="20.25" hidden="1" customHeight="1">
      <c r="B35" s="1038"/>
      <c r="C35" s="1039"/>
      <c r="D35" s="139" t="str">
        <f>IF(B35="","",VLOOKUP(B35,DropDownList!$A$1:$B$40,2,FALSE))</f>
        <v/>
      </c>
      <c r="E35" s="144">
        <f>SUM(K53:K82)</f>
        <v>0</v>
      </c>
      <c r="F35" s="145">
        <f>K83</f>
        <v>0</v>
      </c>
      <c r="G35" s="144">
        <f t="shared" ref="G35:G41" si="1">E35+F35</f>
        <v>0</v>
      </c>
    </row>
    <row r="36" spans="2:22" ht="20.25" hidden="1" customHeight="1">
      <c r="B36" s="1038"/>
      <c r="C36" s="1039"/>
      <c r="D36" s="139" t="str">
        <f>IF(B36="","",VLOOKUP(B36,DropDownList!$A$1:$B$40,2,FALSE))</f>
        <v/>
      </c>
      <c r="E36" s="144">
        <f>SUM(L53:L82)</f>
        <v>0</v>
      </c>
      <c r="F36" s="145">
        <f>L83</f>
        <v>0</v>
      </c>
      <c r="G36" s="144">
        <f t="shared" si="1"/>
        <v>0</v>
      </c>
    </row>
    <row r="37" spans="2:22" ht="20.25" hidden="1" customHeight="1">
      <c r="B37" s="1038"/>
      <c r="C37" s="1039"/>
      <c r="D37" s="139" t="str">
        <f>IF(B37="","",VLOOKUP(B37,DropDownList!$A$1:$B$40,2,FALSE))</f>
        <v/>
      </c>
      <c r="E37" s="144">
        <f>SUM(M53:M82)</f>
        <v>0</v>
      </c>
      <c r="F37" s="145">
        <f>M83</f>
        <v>0</v>
      </c>
      <c r="G37" s="144">
        <f t="shared" si="1"/>
        <v>0</v>
      </c>
    </row>
    <row r="38" spans="2:22" ht="20.25" hidden="1" customHeight="1">
      <c r="B38" s="1038"/>
      <c r="C38" s="1039"/>
      <c r="D38" s="139" t="str">
        <f>IF(B38="","",VLOOKUP(B38,DropDownList!$A$1:$B$40,2,FALSE))</f>
        <v/>
      </c>
      <c r="E38" s="144">
        <f>SUM(N53:N82)</f>
        <v>0</v>
      </c>
      <c r="F38" s="145">
        <f>N83</f>
        <v>0</v>
      </c>
      <c r="G38" s="144">
        <f t="shared" si="1"/>
        <v>0</v>
      </c>
    </row>
    <row r="39" spans="2:22" ht="20.25" hidden="1" customHeight="1">
      <c r="B39" s="1038"/>
      <c r="C39" s="1039"/>
      <c r="D39" s="139" t="str">
        <f>IF(B39="","",VLOOKUP(B39,DropDownList!$A$1:$B$40,2,FALSE))</f>
        <v/>
      </c>
      <c r="E39" s="144">
        <f>SUM(O53:O82)</f>
        <v>0</v>
      </c>
      <c r="F39" s="145">
        <f>O83</f>
        <v>0</v>
      </c>
      <c r="G39" s="144">
        <f t="shared" si="1"/>
        <v>0</v>
      </c>
    </row>
    <row r="40" spans="2:22" ht="20.25" customHeight="1">
      <c r="B40" s="1038"/>
      <c r="C40" s="1039"/>
      <c r="D40" s="139" t="str">
        <f>IF(B40="","",VLOOKUP(B40,DropDownList!$A$1:$B$40,2,FALSE))</f>
        <v/>
      </c>
      <c r="E40" s="144">
        <f>SUM(P53:P82)</f>
        <v>0</v>
      </c>
      <c r="F40" s="145">
        <f>P83</f>
        <v>0</v>
      </c>
      <c r="G40" s="144">
        <f t="shared" si="1"/>
        <v>0</v>
      </c>
    </row>
    <row r="41" spans="2:22" ht="20.25" customHeight="1">
      <c r="B41" s="1038"/>
      <c r="C41" s="1039"/>
      <c r="D41" s="140" t="str">
        <f>IF(B41="","",VLOOKUP(B41,DropDownList!$A$1:$B$40,2,FALSE))</f>
        <v/>
      </c>
      <c r="E41" s="146">
        <f>SUM(Q53:Q82)</f>
        <v>0</v>
      </c>
      <c r="F41" s="147">
        <f>Q83</f>
        <v>0</v>
      </c>
      <c r="G41" s="146">
        <f t="shared" si="1"/>
        <v>0</v>
      </c>
    </row>
    <row r="42" spans="2:22" s="8" customFormat="1" ht="21" customHeight="1">
      <c r="B42" s="1041" t="s">
        <v>26</v>
      </c>
      <c r="C42" s="1042"/>
      <c r="D42" s="141"/>
      <c r="E42" s="148">
        <f>SUM(E28:E41)</f>
        <v>1254017.5417408783</v>
      </c>
      <c r="F42" s="148">
        <f t="shared" ref="F42" si="2">SUM(F28:F41)</f>
        <v>58907.474023277762</v>
      </c>
      <c r="G42" s="148">
        <f>SUM(G28:G41)</f>
        <v>1312925.0157641559</v>
      </c>
      <c r="H42" s="215"/>
    </row>
    <row r="43" spans="2:22" ht="18" customHeight="1">
      <c r="D43" s="96"/>
      <c r="E43" s="9"/>
      <c r="F43" s="17"/>
    </row>
    <row r="44" spans="2:22" s="28" customFormat="1" ht="21">
      <c r="C44" s="35"/>
      <c r="D44" s="36"/>
      <c r="E44" s="36"/>
      <c r="F44" s="36"/>
      <c r="G44" s="36"/>
      <c r="H44" s="36"/>
      <c r="I44" s="36"/>
      <c r="J44" s="36"/>
      <c r="K44" s="36"/>
      <c r="L44" s="36"/>
      <c r="M44" s="108"/>
      <c r="N44" s="36"/>
      <c r="O44" s="36"/>
      <c r="P44" s="36"/>
      <c r="Q44" s="36"/>
      <c r="R44" s="36"/>
      <c r="T44" s="37"/>
      <c r="U44" s="19"/>
      <c r="V44" s="38"/>
    </row>
    <row r="45" spans="2:22" ht="12" customHeight="1">
      <c r="B45" s="119" t="s">
        <v>464</v>
      </c>
      <c r="C45" s="31"/>
      <c r="D45" s="31"/>
      <c r="E45" s="623"/>
      <c r="F45" s="31"/>
      <c r="G45" s="31"/>
      <c r="H45" s="31"/>
      <c r="I45" s="31"/>
      <c r="J45" s="31"/>
      <c r="K45" s="31"/>
      <c r="L45" s="31"/>
      <c r="M45" s="31"/>
      <c r="N45" s="31"/>
      <c r="O45" s="31"/>
      <c r="P45" s="31"/>
      <c r="Q45" s="31"/>
      <c r="R45" s="31"/>
      <c r="U45" s="19"/>
      <c r="V45" s="13"/>
    </row>
    <row r="46" spans="2:22" ht="12" customHeight="1">
      <c r="B46" s="119"/>
      <c r="C46" s="31"/>
      <c r="D46" s="31"/>
      <c r="E46" s="31"/>
      <c r="F46" s="31"/>
      <c r="G46" s="31"/>
      <c r="H46" s="31"/>
      <c r="I46" s="31"/>
      <c r="J46" s="31"/>
      <c r="K46" s="31"/>
      <c r="L46" s="31"/>
      <c r="M46" s="31"/>
      <c r="N46" s="31"/>
      <c r="O46" s="31"/>
      <c r="P46" s="31"/>
      <c r="Q46" s="31"/>
      <c r="R46" s="31"/>
      <c r="U46" s="19"/>
      <c r="V46" s="13"/>
    </row>
    <row r="47" spans="2:22" s="28" customFormat="1" ht="37.5" customHeight="1">
      <c r="B47" s="1040" t="s">
        <v>648</v>
      </c>
      <c r="C47" s="1040"/>
      <c r="D47" s="1040"/>
      <c r="E47" s="1040"/>
      <c r="F47" s="1040"/>
      <c r="G47" s="1040"/>
      <c r="H47" s="1040"/>
      <c r="I47" s="1040"/>
      <c r="J47" s="1040"/>
      <c r="K47" s="1040"/>
      <c r="L47" s="1040"/>
      <c r="M47" s="653"/>
      <c r="N47" s="106"/>
      <c r="O47" s="106"/>
      <c r="P47" s="106"/>
      <c r="Q47" s="106"/>
      <c r="R47" s="106"/>
      <c r="T47" s="37"/>
      <c r="U47" s="19"/>
      <c r="V47" s="38"/>
    </row>
    <row r="48" spans="2:22" s="28" customFormat="1" ht="38.25" customHeight="1">
      <c r="B48" s="1040" t="s">
        <v>661</v>
      </c>
      <c r="C48" s="1040"/>
      <c r="D48" s="1040"/>
      <c r="E48" s="1040"/>
      <c r="F48" s="1040"/>
      <c r="G48" s="1040"/>
      <c r="H48" s="1040"/>
      <c r="I48" s="1040"/>
      <c r="J48" s="1040"/>
      <c r="K48" s="1040"/>
      <c r="L48" s="1040"/>
      <c r="M48" s="653"/>
      <c r="N48" s="106"/>
      <c r="O48" s="106"/>
      <c r="P48" s="106"/>
      <c r="Q48" s="106"/>
      <c r="R48" s="106"/>
      <c r="T48" s="37"/>
      <c r="U48" s="19"/>
      <c r="V48" s="38"/>
    </row>
    <row r="49" spans="2:22" s="28" customFormat="1" ht="23.25" customHeight="1">
      <c r="B49" s="1040" t="s">
        <v>638</v>
      </c>
      <c r="C49" s="1040"/>
      <c r="D49" s="1040"/>
      <c r="E49" s="1040"/>
      <c r="F49" s="1040"/>
      <c r="G49" s="1040"/>
      <c r="H49" s="1040"/>
      <c r="I49" s="1040"/>
      <c r="J49" s="1040"/>
      <c r="K49" s="1040"/>
      <c r="L49" s="1040"/>
      <c r="M49" s="653"/>
      <c r="N49" s="106"/>
      <c r="O49" s="106"/>
      <c r="P49" s="106"/>
      <c r="Q49" s="106"/>
      <c r="R49" s="106"/>
      <c r="T49" s="37"/>
      <c r="U49" s="19"/>
      <c r="V49" s="38"/>
    </row>
    <row r="50" spans="2:22" ht="15" customHeight="1">
      <c r="B50" s="648"/>
      <c r="C50" s="31"/>
      <c r="D50" s="31"/>
      <c r="E50" s="31"/>
      <c r="F50" s="31"/>
      <c r="G50" s="31"/>
      <c r="H50" s="31"/>
      <c r="I50" s="31"/>
      <c r="J50" s="31"/>
      <c r="K50" s="31"/>
      <c r="L50" s="31"/>
      <c r="M50" s="31"/>
      <c r="N50" s="31"/>
      <c r="O50" s="31"/>
      <c r="P50" s="31"/>
      <c r="Q50" s="31"/>
      <c r="R50" s="31"/>
      <c r="U50" s="19"/>
      <c r="V50" s="13"/>
    </row>
    <row r="51" spans="2:22" s="17" customFormat="1" ht="63" customHeight="1">
      <c r="B51" s="261" t="s">
        <v>34</v>
      </c>
      <c r="C51" s="261" t="s">
        <v>555</v>
      </c>
      <c r="D51" s="137" t="str">
        <f>IF($B28&lt;&gt;"",$B28,"")</f>
        <v>Residential</v>
      </c>
      <c r="E51" s="137" t="str">
        <f>IF($B29&lt;&gt;"",$B29,"")</f>
        <v>GS&lt;50 kW</v>
      </c>
      <c r="F51" s="137" t="str">
        <f>IF($B30&lt;&gt;"",$B30,"")</f>
        <v>General Service 50 to 4,999 kW</v>
      </c>
      <c r="G51" s="137" t="str">
        <f>IF($B31&lt;&gt;"",$B31,"")</f>
        <v>Large Use</v>
      </c>
      <c r="H51" s="137" t="str">
        <f>IF($B32&lt;&gt;"",$B32,"")</f>
        <v>Large Use</v>
      </c>
      <c r="I51" s="137" t="str">
        <f>IF($B33&lt;&gt;"",$B33,"")</f>
        <v>Street Lighting</v>
      </c>
      <c r="J51" s="137" t="str">
        <f>IF($B34&lt;&gt;"",$B34,"")</f>
        <v>Unmetered Scattered Load</v>
      </c>
      <c r="K51" s="137" t="str">
        <f>IF($B35&lt;&gt;"",$B35,"")</f>
        <v/>
      </c>
      <c r="L51" s="137" t="str">
        <f>IF($B36&lt;&gt;"",$B36,"")</f>
        <v/>
      </c>
      <c r="M51" s="137" t="str">
        <f>IF($B37&lt;&gt;"",$B37,"")</f>
        <v/>
      </c>
      <c r="N51" s="137" t="str">
        <f>IF($B38&lt;&gt;"",$B38,"")</f>
        <v/>
      </c>
      <c r="O51" s="137" t="str">
        <f>IF($B39&lt;&gt;"",$B39,"")</f>
        <v/>
      </c>
      <c r="P51" s="137" t="str">
        <f>IF($B40&lt;&gt;"",$B40,"")</f>
        <v/>
      </c>
      <c r="Q51" s="137" t="str">
        <f>IF($B41&lt;&gt;"",$B41,"")</f>
        <v/>
      </c>
      <c r="R51" s="261" t="s">
        <v>26</v>
      </c>
      <c r="T51" s="138"/>
      <c r="U51" s="149"/>
    </row>
    <row r="52" spans="2:22" s="150" customFormat="1" ht="15.75" customHeight="1">
      <c r="B52" s="602"/>
      <c r="C52" s="603"/>
      <c r="D52" s="603" t="str">
        <f>D28</f>
        <v>kWh</v>
      </c>
      <c r="E52" s="603" t="str">
        <f>D29</f>
        <v>kWh</v>
      </c>
      <c r="F52" s="603" t="str">
        <f>D30</f>
        <v>kW</v>
      </c>
      <c r="G52" s="603" t="str">
        <f>D31</f>
        <v>kW</v>
      </c>
      <c r="H52" s="603" t="str">
        <f>D32</f>
        <v>kW</v>
      </c>
      <c r="I52" s="603" t="str">
        <f>D33</f>
        <v>kW</v>
      </c>
      <c r="J52" s="603" t="str">
        <f>D34</f>
        <v>kWh</v>
      </c>
      <c r="K52" s="603" t="str">
        <f>D35</f>
        <v/>
      </c>
      <c r="L52" s="603" t="str">
        <f>D36</f>
        <v/>
      </c>
      <c r="M52" s="603" t="str">
        <f>D37</f>
        <v/>
      </c>
      <c r="N52" s="603" t="str">
        <f>D38</f>
        <v/>
      </c>
      <c r="O52" s="603" t="str">
        <f>D39</f>
        <v/>
      </c>
      <c r="P52" s="603" t="str">
        <f>D40</f>
        <v/>
      </c>
      <c r="Q52" s="603" t="str">
        <f>D41</f>
        <v/>
      </c>
      <c r="R52" s="604"/>
      <c r="U52" s="151"/>
    </row>
    <row r="53" spans="2:22" s="17" customFormat="1">
      <c r="B53" s="152" t="s">
        <v>143</v>
      </c>
      <c r="C53" s="153"/>
      <c r="D53" s="154">
        <f>'4.  2011-2014 LRAM'!Y131</f>
        <v>0</v>
      </c>
      <c r="E53" s="154">
        <f>'4.  2011-2014 LRAM'!Z131</f>
        <v>0</v>
      </c>
      <c r="F53" s="154">
        <f>'4.  2011-2014 LRAM'!AA131</f>
        <v>0</v>
      </c>
      <c r="G53" s="154">
        <f>'4.  2011-2014 LRAM'!AB131</f>
        <v>0</v>
      </c>
      <c r="H53" s="154">
        <f>'4.  2011-2014 LRAM'!AC131</f>
        <v>0</v>
      </c>
      <c r="I53" s="154">
        <f>'4.  2011-2014 LRAM'!AD131</f>
        <v>0</v>
      </c>
      <c r="J53" s="154">
        <f>'4.  2011-2014 LRAM'!AE131</f>
        <v>0</v>
      </c>
      <c r="K53" s="154">
        <f>'4.  2011-2014 LRAM'!AF131</f>
        <v>0</v>
      </c>
      <c r="L53" s="154">
        <f>'4.  2011-2014 LRAM'!AG131</f>
        <v>0</v>
      </c>
      <c r="M53" s="154">
        <f>'4.  2011-2014 LRAM'!AH131</f>
        <v>0</v>
      </c>
      <c r="N53" s="154">
        <f>'4.  2011-2014 LRAM'!AI131</f>
        <v>0</v>
      </c>
      <c r="O53" s="154">
        <f>'4.  2011-2014 LRAM'!AJ131</f>
        <v>0</v>
      </c>
      <c r="P53" s="154">
        <f>'4.  2011-2014 LRAM'!AK131</f>
        <v>0</v>
      </c>
      <c r="Q53" s="154">
        <f>'4.  2011-2014 LRAM'!AL131</f>
        <v>0</v>
      </c>
      <c r="R53" s="155">
        <f>SUM(D53:Q53)</f>
        <v>0</v>
      </c>
      <c r="U53" s="156"/>
      <c r="V53" s="157"/>
    </row>
    <row r="54" spans="2:22" s="17" customFormat="1">
      <c r="B54" s="158" t="s">
        <v>35</v>
      </c>
      <c r="C54" s="159"/>
      <c r="D54" s="160">
        <f>-'4.  2011-2014 LRAM'!Y132</f>
        <v>0</v>
      </c>
      <c r="E54" s="160">
        <f>-'4.  2011-2014 LRAM'!Z132</f>
        <v>0</v>
      </c>
      <c r="F54" s="160">
        <f>-'4.  2011-2014 LRAM'!AA132</f>
        <v>0</v>
      </c>
      <c r="G54" s="160">
        <f>-'4.  2011-2014 LRAM'!AB132</f>
        <v>0</v>
      </c>
      <c r="H54" s="160">
        <f>-'4.  2011-2014 LRAM'!AC132</f>
        <v>0</v>
      </c>
      <c r="I54" s="160">
        <f>-'4.  2011-2014 LRAM'!AD132</f>
        <v>0</v>
      </c>
      <c r="J54" s="160">
        <f>-'4.  2011-2014 LRAM'!AE132</f>
        <v>0</v>
      </c>
      <c r="K54" s="160">
        <f>-'4.  2011-2014 LRAM'!AF132</f>
        <v>0</v>
      </c>
      <c r="L54" s="160">
        <f>-'4.  2011-2014 LRAM'!AG132</f>
        <v>0</v>
      </c>
      <c r="M54" s="160">
        <f>-'4.  2011-2014 LRAM'!AH132</f>
        <v>0</v>
      </c>
      <c r="N54" s="160">
        <f>-'4.  2011-2014 LRAM'!AI132</f>
        <v>0</v>
      </c>
      <c r="O54" s="160">
        <f>-'4.  2011-2014 LRAM'!AJ132</f>
        <v>0</v>
      </c>
      <c r="P54" s="160">
        <f>-'4.  2011-2014 LRAM'!AK132</f>
        <v>0</v>
      </c>
      <c r="Q54" s="160">
        <f>-'4.  2011-2014 LRAM'!AL132</f>
        <v>0</v>
      </c>
      <c r="R54" s="161">
        <f>SUM(D54:Q54)</f>
        <v>0</v>
      </c>
      <c r="S54" s="162"/>
      <c r="T54" s="138"/>
      <c r="U54" s="163"/>
      <c r="V54" s="157"/>
    </row>
    <row r="55" spans="2:22" s="138" customFormat="1">
      <c r="B55" s="662" t="s">
        <v>67</v>
      </c>
      <c r="C55" s="658"/>
      <c r="D55" s="164"/>
      <c r="E55" s="164"/>
      <c r="F55" s="164"/>
      <c r="G55" s="164"/>
      <c r="H55" s="164"/>
      <c r="I55" s="164"/>
      <c r="J55" s="164"/>
      <c r="K55" s="165"/>
      <c r="L55" s="165"/>
      <c r="M55" s="165"/>
      <c r="N55" s="165"/>
      <c r="O55" s="165"/>
      <c r="P55" s="165"/>
      <c r="Q55" s="165"/>
      <c r="R55" s="166"/>
      <c r="U55" s="163"/>
      <c r="V55" s="157"/>
    </row>
    <row r="56" spans="2:22" s="17" customFormat="1">
      <c r="B56" s="158" t="s">
        <v>144</v>
      </c>
      <c r="C56" s="159"/>
      <c r="D56" s="160">
        <f>'4.  2011-2014 LRAM'!Y261</f>
        <v>0</v>
      </c>
      <c r="E56" s="160">
        <f>'4.  2011-2014 LRAM'!Z261</f>
        <v>0</v>
      </c>
      <c r="F56" s="160">
        <f>'4.  2011-2014 LRAM'!AA261</f>
        <v>0</v>
      </c>
      <c r="G56" s="160">
        <f>'4.  2011-2014 LRAM'!AB261</f>
        <v>0</v>
      </c>
      <c r="H56" s="160">
        <f>'4.  2011-2014 LRAM'!AC261</f>
        <v>0</v>
      </c>
      <c r="I56" s="160">
        <f>'4.  2011-2014 LRAM'!AD261</f>
        <v>0</v>
      </c>
      <c r="J56" s="160">
        <f>'4.  2011-2014 LRAM'!AE261</f>
        <v>0</v>
      </c>
      <c r="K56" s="160">
        <f>'4.  2011-2014 LRAM'!AF261</f>
        <v>0</v>
      </c>
      <c r="L56" s="160">
        <f>'4.  2011-2014 LRAM'!AG261</f>
        <v>0</v>
      </c>
      <c r="M56" s="160">
        <f>'4.  2011-2014 LRAM'!AH261</f>
        <v>0</v>
      </c>
      <c r="N56" s="160">
        <f>'4.  2011-2014 LRAM'!AI261</f>
        <v>0</v>
      </c>
      <c r="O56" s="160">
        <f>'4.  2011-2014 LRAM'!AJ261</f>
        <v>0</v>
      </c>
      <c r="P56" s="160">
        <f>'4.  2011-2014 LRAM'!AK261</f>
        <v>0</v>
      </c>
      <c r="Q56" s="160">
        <f>'4.  2011-2014 LRAM'!AL261</f>
        <v>0</v>
      </c>
      <c r="R56" s="161">
        <f>SUM(D56:Q56)</f>
        <v>0</v>
      </c>
      <c r="T56" s="157"/>
      <c r="U56" s="156"/>
      <c r="V56" s="157"/>
    </row>
    <row r="57" spans="2:22" s="17" customFormat="1">
      <c r="B57" s="158" t="s">
        <v>36</v>
      </c>
      <c r="C57" s="159"/>
      <c r="D57" s="160">
        <f>-'4.  2011-2014 LRAM'!Y262</f>
        <v>0</v>
      </c>
      <c r="E57" s="160">
        <f>-'4.  2011-2014 LRAM'!Z262</f>
        <v>0</v>
      </c>
      <c r="F57" s="160">
        <f>-'4.  2011-2014 LRAM'!AA262</f>
        <v>0</v>
      </c>
      <c r="G57" s="160">
        <f>-'4.  2011-2014 LRAM'!AB262</f>
        <v>0</v>
      </c>
      <c r="H57" s="160">
        <f>-'4.  2011-2014 LRAM'!AC262</f>
        <v>0</v>
      </c>
      <c r="I57" s="160">
        <f>-'4.  2011-2014 LRAM'!AD262</f>
        <v>0</v>
      </c>
      <c r="J57" s="160">
        <f>-'4.  2011-2014 LRAM'!AE262</f>
        <v>0</v>
      </c>
      <c r="K57" s="160">
        <f>-'4.  2011-2014 LRAM'!AF262</f>
        <v>0</v>
      </c>
      <c r="L57" s="160">
        <f>-'4.  2011-2014 LRAM'!AG262</f>
        <v>0</v>
      </c>
      <c r="M57" s="160">
        <f>-'4.  2011-2014 LRAM'!AH262</f>
        <v>0</v>
      </c>
      <c r="N57" s="160">
        <f>-'4.  2011-2014 LRAM'!AI262</f>
        <v>0</v>
      </c>
      <c r="O57" s="160">
        <f>-'4.  2011-2014 LRAM'!AJ262</f>
        <v>0</v>
      </c>
      <c r="P57" s="160">
        <f>-'4.  2011-2014 LRAM'!AK262</f>
        <v>0</v>
      </c>
      <c r="Q57" s="160">
        <f>-'4.  2011-2014 LRAM'!AL262</f>
        <v>0</v>
      </c>
      <c r="R57" s="161">
        <f>SUM(D57:Q57)</f>
        <v>0</v>
      </c>
      <c r="S57" s="162"/>
      <c r="T57" s="157"/>
      <c r="U57" s="156"/>
      <c r="V57" s="157"/>
    </row>
    <row r="58" spans="2:22" s="138" customFormat="1">
      <c r="B58" s="662" t="s">
        <v>67</v>
      </c>
      <c r="C58" s="658"/>
      <c r="D58" s="164"/>
      <c r="E58" s="164"/>
      <c r="F58" s="164"/>
      <c r="G58" s="164"/>
      <c r="H58" s="164"/>
      <c r="I58" s="164"/>
      <c r="J58" s="164"/>
      <c r="K58" s="165"/>
      <c r="L58" s="165"/>
      <c r="M58" s="165"/>
      <c r="N58" s="165"/>
      <c r="O58" s="165"/>
      <c r="P58" s="165"/>
      <c r="Q58" s="165"/>
      <c r="R58" s="166"/>
      <c r="S58" s="689"/>
      <c r="T58" s="157"/>
      <c r="U58" s="163"/>
      <c r="V58" s="157"/>
    </row>
    <row r="59" spans="2:22" s="167" customFormat="1">
      <c r="B59" s="158" t="s">
        <v>38</v>
      </c>
      <c r="C59" s="159"/>
      <c r="D59" s="160">
        <f>'4.  2011-2014 LRAM'!Y391</f>
        <v>0</v>
      </c>
      <c r="E59" s="160">
        <f>'4.  2011-2014 LRAM'!Z391</f>
        <v>0</v>
      </c>
      <c r="F59" s="160">
        <f>'4.  2011-2014 LRAM'!AA391</f>
        <v>0</v>
      </c>
      <c r="G59" s="160">
        <f>'4.  2011-2014 LRAM'!AB391</f>
        <v>0</v>
      </c>
      <c r="H59" s="160">
        <f>'4.  2011-2014 LRAM'!AC391</f>
        <v>0</v>
      </c>
      <c r="I59" s="160">
        <f>'4.  2011-2014 LRAM'!AD391</f>
        <v>0</v>
      </c>
      <c r="J59" s="160">
        <f>'4.  2011-2014 LRAM'!AE391</f>
        <v>0</v>
      </c>
      <c r="K59" s="160">
        <f>'4.  2011-2014 LRAM'!AF391</f>
        <v>0</v>
      </c>
      <c r="L59" s="160">
        <f>'4.  2011-2014 LRAM'!AG391</f>
        <v>0</v>
      </c>
      <c r="M59" s="160">
        <f>'4.  2011-2014 LRAM'!AH391</f>
        <v>0</v>
      </c>
      <c r="N59" s="160">
        <f>'4.  2011-2014 LRAM'!AI391</f>
        <v>0</v>
      </c>
      <c r="O59" s="160">
        <f>'4.  2011-2014 LRAM'!AJ391</f>
        <v>0</v>
      </c>
      <c r="P59" s="160">
        <f>'4.  2011-2014 LRAM'!AK391</f>
        <v>0</v>
      </c>
      <c r="Q59" s="160">
        <f>'4.  2011-2014 LRAM'!AL391</f>
        <v>0</v>
      </c>
      <c r="R59" s="161">
        <f>SUM(D59:Q59)</f>
        <v>0</v>
      </c>
      <c r="T59" s="157"/>
      <c r="U59" s="156"/>
      <c r="V59" s="157"/>
    </row>
    <row r="60" spans="2:22" s="167" customFormat="1">
      <c r="B60" s="158" t="s">
        <v>37</v>
      </c>
      <c r="C60" s="159"/>
      <c r="D60" s="160">
        <f>-'4.  2011-2014 LRAM'!Y392</f>
        <v>0</v>
      </c>
      <c r="E60" s="160">
        <f>-'4.  2011-2014 LRAM'!Z392</f>
        <v>0</v>
      </c>
      <c r="F60" s="160">
        <f>-'4.  2011-2014 LRAM'!AA392</f>
        <v>0</v>
      </c>
      <c r="G60" s="160">
        <f>-'4.  2011-2014 LRAM'!AB392</f>
        <v>0</v>
      </c>
      <c r="H60" s="160">
        <f>-'4.  2011-2014 LRAM'!AC392</f>
        <v>0</v>
      </c>
      <c r="I60" s="160">
        <f>-'4.  2011-2014 LRAM'!AD392</f>
        <v>0</v>
      </c>
      <c r="J60" s="160">
        <f>-'4.  2011-2014 LRAM'!AE392</f>
        <v>0</v>
      </c>
      <c r="K60" s="160">
        <f>-'4.  2011-2014 LRAM'!AF392</f>
        <v>0</v>
      </c>
      <c r="L60" s="160">
        <f>-'4.  2011-2014 LRAM'!AG392</f>
        <v>0</v>
      </c>
      <c r="M60" s="160">
        <f>-'4.  2011-2014 LRAM'!AH392</f>
        <v>0</v>
      </c>
      <c r="N60" s="160">
        <f>-'4.  2011-2014 LRAM'!AI392</f>
        <v>0</v>
      </c>
      <c r="O60" s="160">
        <f>-'4.  2011-2014 LRAM'!AJ392</f>
        <v>0</v>
      </c>
      <c r="P60" s="160">
        <f>-'4.  2011-2014 LRAM'!AK392</f>
        <v>0</v>
      </c>
      <c r="Q60" s="160">
        <f>-'4.  2011-2014 LRAM'!AL392</f>
        <v>0</v>
      </c>
      <c r="R60" s="161">
        <f>SUM(D60:Q60)</f>
        <v>0</v>
      </c>
      <c r="S60" s="162"/>
      <c r="T60" s="157"/>
      <c r="U60" s="156"/>
      <c r="V60" s="157"/>
    </row>
    <row r="61" spans="2:22" s="138" customFormat="1">
      <c r="B61" s="662" t="s">
        <v>67</v>
      </c>
      <c r="C61" s="658"/>
      <c r="D61" s="164"/>
      <c r="E61" s="164"/>
      <c r="F61" s="164"/>
      <c r="G61" s="164"/>
      <c r="H61" s="164"/>
      <c r="I61" s="164"/>
      <c r="J61" s="164"/>
      <c r="K61" s="165"/>
      <c r="L61" s="165"/>
      <c r="M61" s="165"/>
      <c r="N61" s="165"/>
      <c r="O61" s="165"/>
      <c r="P61" s="165"/>
      <c r="Q61" s="165"/>
      <c r="R61" s="166"/>
      <c r="T61" s="157"/>
      <c r="U61" s="163"/>
      <c r="V61" s="157"/>
    </row>
    <row r="62" spans="2:22" s="167" customFormat="1">
      <c r="B62" s="158" t="s">
        <v>40</v>
      </c>
      <c r="C62" s="159"/>
      <c r="D62" s="160">
        <f>'4.  2011-2014 LRAM'!Y521</f>
        <v>0</v>
      </c>
      <c r="E62" s="160">
        <f>'4.  2011-2014 LRAM'!Z521</f>
        <v>0</v>
      </c>
      <c r="F62" s="160">
        <f>'4.  2011-2014 LRAM'!AA521</f>
        <v>0</v>
      </c>
      <c r="G62" s="160">
        <f>'4.  2011-2014 LRAM'!AB521</f>
        <v>0</v>
      </c>
      <c r="H62" s="160">
        <f>'4.  2011-2014 LRAM'!AC521</f>
        <v>0</v>
      </c>
      <c r="I62" s="160">
        <f>'4.  2011-2014 LRAM'!AD521</f>
        <v>0</v>
      </c>
      <c r="J62" s="160">
        <f>'4.  2011-2014 LRAM'!AE521</f>
        <v>0</v>
      </c>
      <c r="K62" s="160">
        <f>'4.  2011-2014 LRAM'!AF521</f>
        <v>0</v>
      </c>
      <c r="L62" s="160">
        <f>'4.  2011-2014 LRAM'!AG521</f>
        <v>0</v>
      </c>
      <c r="M62" s="160">
        <f>'4.  2011-2014 LRAM'!AH521</f>
        <v>0</v>
      </c>
      <c r="N62" s="160">
        <f>'4.  2011-2014 LRAM'!AI521</f>
        <v>0</v>
      </c>
      <c r="O62" s="160">
        <f>'4.  2011-2014 LRAM'!AJ521</f>
        <v>0</v>
      </c>
      <c r="P62" s="160">
        <f>'4.  2011-2014 LRAM'!AK521</f>
        <v>0</v>
      </c>
      <c r="Q62" s="160">
        <f>'4.  2011-2014 LRAM'!AL521</f>
        <v>0</v>
      </c>
      <c r="R62" s="161">
        <f>SUM(D62:Q62)</f>
        <v>0</v>
      </c>
      <c r="T62" s="157"/>
      <c r="U62" s="156"/>
      <c r="V62" s="157"/>
    </row>
    <row r="63" spans="2:22" s="167" customFormat="1">
      <c r="B63" s="158" t="s">
        <v>39</v>
      </c>
      <c r="C63" s="159"/>
      <c r="D63" s="160">
        <f>-'4.  2011-2014 LRAM'!Y522</f>
        <v>0</v>
      </c>
      <c r="E63" s="160">
        <f>-'4.  2011-2014 LRAM'!Z522</f>
        <v>0</v>
      </c>
      <c r="F63" s="160">
        <f>-'4.  2011-2014 LRAM'!AA522</f>
        <v>0</v>
      </c>
      <c r="G63" s="160">
        <f>-'4.  2011-2014 LRAM'!AB522</f>
        <v>0</v>
      </c>
      <c r="H63" s="160">
        <f>-'4.  2011-2014 LRAM'!AC522</f>
        <v>0</v>
      </c>
      <c r="I63" s="160">
        <f>-'4.  2011-2014 LRAM'!AD522</f>
        <v>0</v>
      </c>
      <c r="J63" s="160">
        <f>-'4.  2011-2014 LRAM'!AE522</f>
        <v>0</v>
      </c>
      <c r="K63" s="160">
        <f>-'4.  2011-2014 LRAM'!AF522</f>
        <v>0</v>
      </c>
      <c r="L63" s="160">
        <f>-'4.  2011-2014 LRAM'!AG522</f>
        <v>0</v>
      </c>
      <c r="M63" s="160">
        <f>-'4.  2011-2014 LRAM'!AH522</f>
        <v>0</v>
      </c>
      <c r="N63" s="160">
        <f>-'4.  2011-2014 LRAM'!AI522</f>
        <v>0</v>
      </c>
      <c r="O63" s="160">
        <f>-'4.  2011-2014 LRAM'!AJ522</f>
        <v>0</v>
      </c>
      <c r="P63" s="160">
        <f>-'4.  2011-2014 LRAM'!AK522</f>
        <v>0</v>
      </c>
      <c r="Q63" s="160">
        <f>-'4.  2011-2014 LRAM'!AL522</f>
        <v>0</v>
      </c>
      <c r="R63" s="161">
        <f>SUM(D63:Q63)</f>
        <v>0</v>
      </c>
      <c r="S63" s="162"/>
      <c r="T63" s="157"/>
      <c r="U63" s="156"/>
      <c r="V63" s="157"/>
    </row>
    <row r="64" spans="2:22" s="138" customFormat="1">
      <c r="B64" s="662" t="s">
        <v>67</v>
      </c>
      <c r="C64" s="658"/>
      <c r="D64" s="164"/>
      <c r="E64" s="164"/>
      <c r="F64" s="164"/>
      <c r="G64" s="164"/>
      <c r="H64" s="164"/>
      <c r="I64" s="164"/>
      <c r="J64" s="164"/>
      <c r="K64" s="165"/>
      <c r="L64" s="165"/>
      <c r="M64" s="165"/>
      <c r="N64" s="165"/>
      <c r="O64" s="165"/>
      <c r="P64" s="165"/>
      <c r="Q64" s="165"/>
      <c r="R64" s="166"/>
      <c r="S64" s="939"/>
      <c r="T64" s="941"/>
      <c r="U64" s="942"/>
      <c r="V64" s="941"/>
    </row>
    <row r="65" spans="2:22" s="167" customFormat="1">
      <c r="B65" s="158" t="s">
        <v>94</v>
      </c>
      <c r="C65" s="563"/>
      <c r="D65" s="168">
        <f>'5.  2015-2020 LRAM'!Y204</f>
        <v>0</v>
      </c>
      <c r="E65" s="168">
        <f>'5.  2015-2020 LRAM'!Z204</f>
        <v>0</v>
      </c>
      <c r="F65" s="168">
        <f>'5.  2015-2020 LRAM'!AA204</f>
        <v>0</v>
      </c>
      <c r="G65" s="168">
        <f>'5.  2015-2020 LRAM'!AB204</f>
        <v>0</v>
      </c>
      <c r="H65" s="168">
        <f>'5.  2015-2020 LRAM'!AC204</f>
        <v>0</v>
      </c>
      <c r="I65" s="168">
        <f>+'3.  Distribution Rates'!H128*'10. Street lighting'!F21</f>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1">
        <f>SUM(D65:Q65)</f>
        <v>0</v>
      </c>
      <c r="S65" s="939"/>
      <c r="T65" s="941"/>
      <c r="U65" s="940"/>
      <c r="V65" s="941"/>
    </row>
    <row r="66" spans="2:22" s="167" customFormat="1">
      <c r="B66" s="158" t="s">
        <v>93</v>
      </c>
      <c r="C66" s="159"/>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1">
        <f>SUM(D66:Q66)</f>
        <v>0</v>
      </c>
      <c r="S66" s="939"/>
      <c r="T66" s="941"/>
      <c r="U66" s="940"/>
      <c r="V66" s="941"/>
    </row>
    <row r="67" spans="2:22" s="138" customFormat="1">
      <c r="B67" s="662" t="s">
        <v>67</v>
      </c>
      <c r="C67" s="658"/>
      <c r="D67" s="164"/>
      <c r="E67" s="164"/>
      <c r="F67" s="164"/>
      <c r="G67" s="164"/>
      <c r="H67" s="164"/>
      <c r="I67" s="164"/>
      <c r="J67" s="164"/>
      <c r="K67" s="165"/>
      <c r="L67" s="165"/>
      <c r="M67" s="165"/>
      <c r="N67" s="165"/>
      <c r="O67" s="165"/>
      <c r="P67" s="165"/>
      <c r="Q67" s="165"/>
      <c r="R67" s="166"/>
      <c r="S67" s="978"/>
      <c r="T67" s="980"/>
      <c r="U67" s="942"/>
      <c r="V67" s="981"/>
    </row>
    <row r="68" spans="2:22" s="167" customFormat="1" ht="15.75" customHeight="1">
      <c r="B68" s="158" t="s">
        <v>228</v>
      </c>
      <c r="C68" s="159"/>
      <c r="D68" s="160">
        <f>'5.  2015-2020 LRAM'!Y394</f>
        <v>0</v>
      </c>
      <c r="E68" s="160">
        <f>'5.  2015-2020 LRAM'!Z394</f>
        <v>0</v>
      </c>
      <c r="F68" s="160">
        <f>'5.  2015-2020 LRAM'!AA394</f>
        <v>0</v>
      </c>
      <c r="G68" s="160">
        <f>'5.  2015-2020 LRAM'!AB394</f>
        <v>0</v>
      </c>
      <c r="H68" s="160">
        <f>'5.  2015-2020 LRAM'!AC394</f>
        <v>0</v>
      </c>
      <c r="I68" s="160">
        <f>'5.  2015-2020 LRAM'!AD394</f>
        <v>0</v>
      </c>
      <c r="J68" s="160">
        <f>'5.  2015-2020 LRAM'!AE394</f>
        <v>0</v>
      </c>
      <c r="K68" s="160">
        <f>'5.  2015-2020 LRAM'!AF394</f>
        <v>0</v>
      </c>
      <c r="L68" s="160">
        <f>'5.  2015-2020 LRAM'!AG394</f>
        <v>0</v>
      </c>
      <c r="M68" s="160">
        <f>'5.  2015-2020 LRAM'!AH394</f>
        <v>0</v>
      </c>
      <c r="N68" s="160">
        <f>'5.  2015-2020 LRAM'!AI394</f>
        <v>0</v>
      </c>
      <c r="O68" s="160">
        <f>'5.  2015-2020 LRAM'!AJ394</f>
        <v>0</v>
      </c>
      <c r="P68" s="160">
        <f>'5.  2015-2020 LRAM'!AK394</f>
        <v>0</v>
      </c>
      <c r="Q68" s="160">
        <f>'5.  2015-2020 LRAM'!AL394</f>
        <v>0</v>
      </c>
      <c r="R68" s="160">
        <f>'5.  2015-2020 LRAM'!AM394</f>
        <v>0</v>
      </c>
      <c r="S68" s="976"/>
      <c r="T68" s="941"/>
      <c r="U68" s="940"/>
      <c r="V68" s="944"/>
    </row>
    <row r="69" spans="2:22" s="167" customFormat="1">
      <c r="B69" s="158" t="s">
        <v>227</v>
      </c>
      <c r="C69" s="159"/>
      <c r="D69" s="160">
        <f>-'5.  2015-2020 LRAM'!Y395</f>
        <v>0</v>
      </c>
      <c r="E69" s="160">
        <f>-'5.  2015-2020 LRAM'!Z395</f>
        <v>0</v>
      </c>
      <c r="F69" s="160">
        <f>-'5.  2015-2020 LRAM'!AA395</f>
        <v>0</v>
      </c>
      <c r="G69" s="160">
        <f>-'5.  2015-2020 LRAM'!AB395</f>
        <v>0</v>
      </c>
      <c r="H69" s="160">
        <f>-'5.  2015-2020 LRAM'!AC395</f>
        <v>0</v>
      </c>
      <c r="I69" s="160">
        <f>-'5.  2015-2020 LRAM'!AD395</f>
        <v>0</v>
      </c>
      <c r="J69" s="160">
        <f>-'5.  2015-2020 LRAM'!AE395</f>
        <v>0</v>
      </c>
      <c r="K69" s="160">
        <f>-'5.  2015-2020 LRAM'!AF395</f>
        <v>0</v>
      </c>
      <c r="L69" s="160">
        <f>-'5.  2015-2020 LRAM'!AG395</f>
        <v>0</v>
      </c>
      <c r="M69" s="160">
        <f>-'5.  2015-2020 LRAM'!AH395</f>
        <v>0</v>
      </c>
      <c r="N69" s="160">
        <f>-'5.  2015-2020 LRAM'!AI395</f>
        <v>0</v>
      </c>
      <c r="O69" s="160">
        <f>-'5.  2015-2020 LRAM'!AJ395</f>
        <v>0</v>
      </c>
      <c r="P69" s="160">
        <f>-'5.  2015-2020 LRAM'!AK395</f>
        <v>0</v>
      </c>
      <c r="Q69" s="160">
        <f>-'5.  2015-2020 LRAM'!AL395</f>
        <v>0</v>
      </c>
      <c r="R69" s="161">
        <f>SUM(D69:Q69)</f>
        <v>0</v>
      </c>
      <c r="S69" s="976"/>
      <c r="T69" s="941"/>
      <c r="U69" s="940"/>
      <c r="V69" s="944"/>
    </row>
    <row r="70" spans="2:22" s="138" customFormat="1">
      <c r="B70" s="662" t="s">
        <v>67</v>
      </c>
      <c r="C70" s="658"/>
      <c r="D70" s="164"/>
      <c r="E70" s="164"/>
      <c r="F70" s="164"/>
      <c r="G70" s="164"/>
      <c r="H70" s="164"/>
      <c r="I70" s="164"/>
      <c r="J70" s="164"/>
      <c r="K70" s="165"/>
      <c r="L70" s="165"/>
      <c r="M70" s="165"/>
      <c r="N70" s="165"/>
      <c r="O70" s="165"/>
      <c r="P70" s="165"/>
      <c r="Q70" s="165"/>
      <c r="R70" s="166"/>
      <c r="S70" s="939"/>
      <c r="T70" s="941"/>
      <c r="U70" s="942"/>
      <c r="V70" s="944"/>
    </row>
    <row r="71" spans="2:22" s="167" customFormat="1">
      <c r="B71" s="158" t="s">
        <v>230</v>
      </c>
      <c r="C71" s="563"/>
      <c r="D71" s="160">
        <f>'5.  2015-2020 LRAM'!Y578</f>
        <v>647292.78417957481</v>
      </c>
      <c r="E71" s="160">
        <f>'5.  2015-2020 LRAM'!Z578</f>
        <v>372480.39128025866</v>
      </c>
      <c r="F71" s="160">
        <f>'5.  2015-2020 LRAM'!AA578</f>
        <v>149564.050056835</v>
      </c>
      <c r="G71" s="160">
        <f>'5.  2015-2020 LRAM'!AB578</f>
        <v>10447.479502323933</v>
      </c>
      <c r="H71" s="160">
        <f>'5.  2015-2020 LRAM'!AC578</f>
        <v>17506.952020893073</v>
      </c>
      <c r="I71" s="160">
        <f>'5.  2015-2020 LRAM'!AD578</f>
        <v>155453.89780528843</v>
      </c>
      <c r="J71" s="160">
        <f>'5.  2015-2020 LRAM'!AE578</f>
        <v>24535.411895704317</v>
      </c>
      <c r="K71" s="160">
        <f>'5.  2015-2020 LRAM'!AF578</f>
        <v>0</v>
      </c>
      <c r="L71" s="160">
        <f>'5.  2015-2020 LRAM'!AG578</f>
        <v>0</v>
      </c>
      <c r="M71" s="160">
        <f>'5.  2015-2020 LRAM'!AH578</f>
        <v>0</v>
      </c>
      <c r="N71" s="160">
        <f>'5.  2015-2020 LRAM'!AI578</f>
        <v>0</v>
      </c>
      <c r="O71" s="160">
        <f>'5.  2015-2020 LRAM'!AJ578</f>
        <v>0</v>
      </c>
      <c r="P71" s="160">
        <f>'5.  2015-2020 LRAM'!AK578</f>
        <v>0</v>
      </c>
      <c r="Q71" s="160">
        <f>'5.  2015-2020 LRAM'!AL578</f>
        <v>0</v>
      </c>
      <c r="R71" s="161">
        <f>SUM(D71:Q71)</f>
        <v>1377280.9667408783</v>
      </c>
      <c r="S71" s="976"/>
      <c r="T71" s="941"/>
      <c r="U71" s="940"/>
      <c r="V71" s="944"/>
    </row>
    <row r="72" spans="2:22" s="167" customFormat="1">
      <c r="B72" s="158" t="s">
        <v>229</v>
      </c>
      <c r="C72" s="159"/>
      <c r="D72" s="160">
        <f>-'5.  2015-2020 LRAM'!Y579</f>
        <v>-25535.011699999999</v>
      </c>
      <c r="E72" s="160">
        <f>-'5.  2015-2020 LRAM'!Z579</f>
        <v>-9057.4108999999989</v>
      </c>
      <c r="F72" s="160">
        <f>-'5.  2015-2020 LRAM'!AA579</f>
        <v>-88671.002399999998</v>
      </c>
      <c r="G72" s="160">
        <f>-'5.  2015-2020 LRAM'!AB579</f>
        <v>0</v>
      </c>
      <c r="H72" s="160">
        <f>-'5.  2015-2020 LRAM'!AC579</f>
        <v>0</v>
      </c>
      <c r="I72" s="160">
        <f>-'5.  2015-2020 LRAM'!AD579</f>
        <v>0</v>
      </c>
      <c r="J72" s="160">
        <f>-'5.  2015-2020 LRAM'!AE579</f>
        <v>0</v>
      </c>
      <c r="K72" s="160">
        <f>-'5.  2015-2020 LRAM'!AF579</f>
        <v>0</v>
      </c>
      <c r="L72" s="160">
        <f>-'5.  2015-2020 LRAM'!AG579</f>
        <v>0</v>
      </c>
      <c r="M72" s="160">
        <f>-'5.  2015-2020 LRAM'!AH579</f>
        <v>0</v>
      </c>
      <c r="N72" s="160">
        <f>-'5.  2015-2020 LRAM'!AI579</f>
        <v>0</v>
      </c>
      <c r="O72" s="160">
        <f>-'5.  2015-2020 LRAM'!AJ579</f>
        <v>0</v>
      </c>
      <c r="P72" s="160">
        <f>-'5.  2015-2020 LRAM'!AK579</f>
        <v>0</v>
      </c>
      <c r="Q72" s="160">
        <f>-'5.  2015-2020 LRAM'!AL579</f>
        <v>0</v>
      </c>
      <c r="R72" s="161">
        <f>SUM(D72:Q72)</f>
        <v>-123263.42499999999</v>
      </c>
      <c r="S72" s="976"/>
      <c r="T72" s="941"/>
      <c r="U72" s="940"/>
      <c r="V72" s="944"/>
    </row>
    <row r="73" spans="2:22" s="138" customFormat="1">
      <c r="B73" s="662" t="s">
        <v>67</v>
      </c>
      <c r="C73" s="658"/>
      <c r="D73" s="164"/>
      <c r="E73" s="164"/>
      <c r="F73" s="164"/>
      <c r="G73" s="164"/>
      <c r="H73" s="164"/>
      <c r="I73" s="164"/>
      <c r="J73" s="164"/>
      <c r="K73" s="165"/>
      <c r="L73" s="165"/>
      <c r="M73" s="165"/>
      <c r="N73" s="165"/>
      <c r="O73" s="165"/>
      <c r="P73" s="165"/>
      <c r="Q73" s="165"/>
      <c r="R73" s="166"/>
      <c r="S73" s="939"/>
      <c r="T73" s="941"/>
      <c r="U73" s="942"/>
      <c r="V73" s="944"/>
    </row>
    <row r="74" spans="2:22" s="167" customFormat="1">
      <c r="B74" s="158" t="s">
        <v>232</v>
      </c>
      <c r="C74" s="563"/>
      <c r="D74" s="160">
        <f>'5.  2015-2020 LRAM'!Y762</f>
        <v>0</v>
      </c>
      <c r="E74" s="160">
        <f>'5.  2015-2020 LRAM'!Z762</f>
        <v>0</v>
      </c>
      <c r="F74" s="160">
        <f>'5.  2015-2020 LRAM'!AA762</f>
        <v>0</v>
      </c>
      <c r="G74" s="160">
        <f>'5.  2015-2020 LRAM'!AB762</f>
        <v>0</v>
      </c>
      <c r="H74" s="160">
        <f>'5.  2015-2020 LRAM'!AC762</f>
        <v>0</v>
      </c>
      <c r="I74" s="160">
        <f>'5.  2015-2020 LRAM'!AD762</f>
        <v>0</v>
      </c>
      <c r="J74" s="160">
        <f>'5.  2015-2020 LRAM'!AE762</f>
        <v>0</v>
      </c>
      <c r="K74" s="160">
        <f>'5.  2015-2020 LRAM'!AF762</f>
        <v>0</v>
      </c>
      <c r="L74" s="160">
        <f>'5.  2015-2020 LRAM'!AG762</f>
        <v>0</v>
      </c>
      <c r="M74" s="160">
        <f>'5.  2015-2020 LRAM'!AH762</f>
        <v>0</v>
      </c>
      <c r="N74" s="160">
        <f>'5.  2015-2020 LRAM'!AI762</f>
        <v>0</v>
      </c>
      <c r="O74" s="160">
        <f>'5.  2015-2020 LRAM'!AJ762</f>
        <v>0</v>
      </c>
      <c r="P74" s="160">
        <f>'5.  2015-2020 LRAM'!AK762</f>
        <v>0</v>
      </c>
      <c r="Q74" s="160">
        <f>'5.  2015-2020 LRAM'!AL762</f>
        <v>0</v>
      </c>
      <c r="R74" s="160">
        <f>'5.  2015-2020 LRAM'!AM762</f>
        <v>0</v>
      </c>
      <c r="S74" s="976"/>
      <c r="T74" s="941"/>
      <c r="U74" s="940"/>
      <c r="V74" s="944"/>
    </row>
    <row r="75" spans="2:22" s="167" customFormat="1" ht="16.5" customHeight="1">
      <c r="B75" s="158" t="s">
        <v>231</v>
      </c>
      <c r="C75" s="159"/>
      <c r="D75" s="160">
        <f>-'5.  2015-2020 LRAM'!Y763</f>
        <v>0</v>
      </c>
      <c r="E75" s="160">
        <f>-'5.  2015-2020 LRAM'!Z763</f>
        <v>0</v>
      </c>
      <c r="F75" s="160">
        <f>-'5.  2015-2020 LRAM'!AA763</f>
        <v>0</v>
      </c>
      <c r="G75" s="160">
        <f>-'5.  2015-2020 LRAM'!AB763</f>
        <v>0</v>
      </c>
      <c r="H75" s="160">
        <f>-'5.  2015-2020 LRAM'!AC763</f>
        <v>0</v>
      </c>
      <c r="I75" s="160">
        <f>-'5.  2015-2020 LRAM'!AD763</f>
        <v>0</v>
      </c>
      <c r="J75" s="160">
        <f>-'5.  2015-2020 LRAM'!AE763</f>
        <v>0</v>
      </c>
      <c r="K75" s="160">
        <f>-'5.  2015-2020 LRAM'!AF763</f>
        <v>0</v>
      </c>
      <c r="L75" s="160">
        <f>-'5.  2015-2020 LRAM'!AG763</f>
        <v>0</v>
      </c>
      <c r="M75" s="160">
        <f>-'5.  2015-2020 LRAM'!AH763</f>
        <v>0</v>
      </c>
      <c r="N75" s="160">
        <f>-'5.  2015-2020 LRAM'!AI763</f>
        <v>0</v>
      </c>
      <c r="O75" s="160">
        <f>-'5.  2015-2020 LRAM'!AJ763</f>
        <v>0</v>
      </c>
      <c r="P75" s="160">
        <f>-'5.  2015-2020 LRAM'!AK763</f>
        <v>0</v>
      </c>
      <c r="Q75" s="160">
        <f>-'5.  2015-2020 LRAM'!AL763</f>
        <v>0</v>
      </c>
      <c r="R75" s="161">
        <f>SUM(D75:Q75)</f>
        <v>0</v>
      </c>
      <c r="S75" s="976"/>
      <c r="T75" s="941"/>
      <c r="U75" s="940"/>
      <c r="V75" s="944"/>
    </row>
    <row r="76" spans="2:22" s="138" customFormat="1">
      <c r="B76" s="662" t="s">
        <v>67</v>
      </c>
      <c r="C76" s="658"/>
      <c r="D76" s="164"/>
      <c r="E76" s="164"/>
      <c r="F76" s="164"/>
      <c r="G76" s="164"/>
      <c r="H76" s="164"/>
      <c r="I76" s="164"/>
      <c r="J76" s="164"/>
      <c r="K76" s="165"/>
      <c r="L76" s="165"/>
      <c r="M76" s="165"/>
      <c r="N76" s="165"/>
      <c r="O76" s="165"/>
      <c r="P76" s="165"/>
      <c r="Q76" s="165"/>
      <c r="R76" s="166"/>
      <c r="S76" s="939"/>
      <c r="T76" s="941"/>
      <c r="U76" s="942"/>
      <c r="V76" s="944"/>
    </row>
    <row r="77" spans="2:22" s="167" customFormat="1">
      <c r="B77" s="158" t="s">
        <v>234</v>
      </c>
      <c r="C77" s="159"/>
      <c r="D77" s="160">
        <f>'5.  2015-2020 LRAM'!Y946</f>
        <v>0</v>
      </c>
      <c r="E77" s="160">
        <f>'5.  2015-2020 LRAM'!Z946</f>
        <v>0</v>
      </c>
      <c r="F77" s="160">
        <f>'5.  2015-2020 LRAM'!AA946</f>
        <v>0</v>
      </c>
      <c r="G77" s="160">
        <f>'5.  2015-2020 LRAM'!AB946</f>
        <v>0</v>
      </c>
      <c r="H77" s="160">
        <f>'5.  2015-2020 LRAM'!AC946</f>
        <v>0</v>
      </c>
      <c r="I77" s="160">
        <f>'5.  2015-2020 LRAM'!AD946</f>
        <v>0</v>
      </c>
      <c r="J77" s="160">
        <f>'5.  2015-2020 LRAM'!AE946</f>
        <v>0</v>
      </c>
      <c r="K77" s="160">
        <f>'5.  2015-2020 LRAM'!AF946</f>
        <v>0</v>
      </c>
      <c r="L77" s="160">
        <f>'5.  2015-2020 LRAM'!AG946</f>
        <v>0</v>
      </c>
      <c r="M77" s="160">
        <f>'5.  2015-2020 LRAM'!AH946</f>
        <v>0</v>
      </c>
      <c r="N77" s="160">
        <f>'5.  2015-2020 LRAM'!AI946</f>
        <v>0</v>
      </c>
      <c r="O77" s="160">
        <f>'5.  2015-2020 LRAM'!AJ946</f>
        <v>0</v>
      </c>
      <c r="P77" s="160">
        <f>'5.  2015-2020 LRAM'!AK946</f>
        <v>0</v>
      </c>
      <c r="Q77" s="160">
        <f>'5.  2015-2020 LRAM'!AL946</f>
        <v>0</v>
      </c>
      <c r="R77" s="161">
        <f>SUM(D77:Q77)</f>
        <v>0</v>
      </c>
      <c r="S77" s="939"/>
      <c r="T77" s="157"/>
      <c r="U77" s="156"/>
      <c r="V77" s="157"/>
    </row>
    <row r="78" spans="2:22" s="167" customFormat="1">
      <c r="B78" s="158" t="s">
        <v>233</v>
      </c>
      <c r="C78" s="159"/>
      <c r="D78" s="160">
        <f>-'5.  2015-2020 LRAM'!Y947</f>
        <v>0</v>
      </c>
      <c r="E78" s="160">
        <f>-'5.  2015-2020 LRAM'!Z947</f>
        <v>0</v>
      </c>
      <c r="F78" s="160">
        <f>-'5.  2015-2020 LRAM'!AA947</f>
        <v>0</v>
      </c>
      <c r="G78" s="160">
        <f>-'5.  2015-2020 LRAM'!AB947</f>
        <v>0</v>
      </c>
      <c r="H78" s="160">
        <f>-'5.  2015-2020 LRAM'!AC947</f>
        <v>0</v>
      </c>
      <c r="I78" s="160">
        <f>-'5.  2015-2020 LRAM'!AD947</f>
        <v>0</v>
      </c>
      <c r="J78" s="160">
        <f>-'5.  2015-2020 LRAM'!AE947</f>
        <v>0</v>
      </c>
      <c r="K78" s="160">
        <f>-'5.  2015-2020 LRAM'!AF947</f>
        <v>0</v>
      </c>
      <c r="L78" s="160">
        <f>-'5.  2015-2020 LRAM'!AG947</f>
        <v>0</v>
      </c>
      <c r="M78" s="160">
        <f>-'5.  2015-2020 LRAM'!AH947</f>
        <v>0</v>
      </c>
      <c r="N78" s="160">
        <f>-'5.  2015-2020 LRAM'!AI947</f>
        <v>0</v>
      </c>
      <c r="O78" s="160">
        <f>-'5.  2015-2020 LRAM'!AJ947</f>
        <v>0</v>
      </c>
      <c r="P78" s="160">
        <f>-'5.  2015-2020 LRAM'!AK947</f>
        <v>0</v>
      </c>
      <c r="Q78" s="160">
        <f>-'5.  2015-2020 LRAM'!AL947</f>
        <v>0</v>
      </c>
      <c r="R78" s="161">
        <f>SUM(D78:Q78)</f>
        <v>0</v>
      </c>
      <c r="S78" s="939"/>
      <c r="T78" s="157"/>
      <c r="U78" s="156"/>
      <c r="V78" s="157"/>
    </row>
    <row r="79" spans="2:22" s="138" customFormat="1">
      <c r="B79" s="662" t="s">
        <v>67</v>
      </c>
      <c r="C79" s="658"/>
      <c r="D79" s="164"/>
      <c r="E79" s="164"/>
      <c r="F79" s="164"/>
      <c r="G79" s="164"/>
      <c r="H79" s="164"/>
      <c r="I79" s="164"/>
      <c r="J79" s="164"/>
      <c r="K79" s="165"/>
      <c r="L79" s="165"/>
      <c r="M79" s="165"/>
      <c r="N79" s="165"/>
      <c r="O79" s="165"/>
      <c r="P79" s="165"/>
      <c r="Q79" s="165"/>
      <c r="R79" s="166"/>
      <c r="S79" s="937"/>
      <c r="T79" s="157"/>
      <c r="U79" s="163"/>
      <c r="V79" s="157"/>
    </row>
    <row r="80" spans="2:22" s="167" customFormat="1">
      <c r="B80" s="158" t="s">
        <v>236</v>
      </c>
      <c r="C80" s="563"/>
      <c r="D80" s="160">
        <f>'5.  2015-2020 LRAM'!Y1130</f>
        <v>0</v>
      </c>
      <c r="E80" s="160">
        <f>'5.  2015-2020 LRAM'!Z1130</f>
        <v>0</v>
      </c>
      <c r="F80" s="160">
        <f>'5.  2015-2020 LRAM'!AA1130</f>
        <v>0</v>
      </c>
      <c r="G80" s="160">
        <f>'5.  2015-2020 LRAM'!AB1130</f>
        <v>0</v>
      </c>
      <c r="H80" s="160">
        <f>'5.  2015-2020 LRAM'!AC1130</f>
        <v>0</v>
      </c>
      <c r="I80" s="160">
        <f>'5.  2015-2020 LRAM'!AD1130</f>
        <v>0</v>
      </c>
      <c r="J80" s="160">
        <f>'5.  2015-2020 LRAM'!AE1130</f>
        <v>0</v>
      </c>
      <c r="K80" s="160">
        <f>'5.  2015-2020 LRAM'!AF1130</f>
        <v>0</v>
      </c>
      <c r="L80" s="160">
        <f>'5.  2015-2020 LRAM'!AG1130</f>
        <v>0</v>
      </c>
      <c r="M80" s="160">
        <f>'5.  2015-2020 LRAM'!AH1130</f>
        <v>0</v>
      </c>
      <c r="N80" s="160">
        <f>'5.  2015-2020 LRAM'!AI1130</f>
        <v>0</v>
      </c>
      <c r="O80" s="160">
        <f>'5.  2015-2020 LRAM'!AJ1130</f>
        <v>0</v>
      </c>
      <c r="P80" s="160">
        <f>'5.  2015-2020 LRAM'!AK1130</f>
        <v>0</v>
      </c>
      <c r="Q80" s="160">
        <f>'5.  2015-2020 LRAM'!AL1130</f>
        <v>0</v>
      </c>
      <c r="R80" s="161">
        <f>SUM(D80:Q80)</f>
        <v>0</v>
      </c>
      <c r="T80" s="157"/>
      <c r="U80" s="156"/>
      <c r="V80" s="157"/>
    </row>
    <row r="81" spans="2:22" s="167" customFormat="1">
      <c r="B81" s="158" t="s">
        <v>235</v>
      </c>
      <c r="C81" s="159"/>
      <c r="D81" s="160">
        <f>-'5.  2015-2020 LRAM'!Y1131</f>
        <v>0</v>
      </c>
      <c r="E81" s="160">
        <f>-'5.  2015-2020 LRAM'!Z1131</f>
        <v>0</v>
      </c>
      <c r="F81" s="160">
        <f>-'5.  2015-2020 LRAM'!AA1131</f>
        <v>0</v>
      </c>
      <c r="G81" s="160">
        <f>-'5.  2015-2020 LRAM'!AB1131</f>
        <v>0</v>
      </c>
      <c r="H81" s="160">
        <f>-'5.  2015-2020 LRAM'!AC1131</f>
        <v>0</v>
      </c>
      <c r="I81" s="160">
        <f>-'5.  2015-2020 LRAM'!AD1131</f>
        <v>0</v>
      </c>
      <c r="J81" s="160">
        <f>-'5.  2015-2020 LRAM'!AE1131</f>
        <v>0</v>
      </c>
      <c r="K81" s="160">
        <f>-'5.  2015-2020 LRAM'!AF1131</f>
        <v>0</v>
      </c>
      <c r="L81" s="160">
        <f>-'5.  2015-2020 LRAM'!AG1131</f>
        <v>0</v>
      </c>
      <c r="M81" s="160">
        <f>-'5.  2015-2020 LRAM'!AH1131</f>
        <v>0</v>
      </c>
      <c r="N81" s="160">
        <f>-'5.  2015-2020 LRAM'!AI1131</f>
        <v>0</v>
      </c>
      <c r="O81" s="160">
        <f>-'5.  2015-2020 LRAM'!AJ1131</f>
        <v>0</v>
      </c>
      <c r="P81" s="160">
        <f>-'5.  2015-2020 LRAM'!AK1131</f>
        <v>0</v>
      </c>
      <c r="Q81" s="160">
        <f>-'5.  2015-2020 LRAM'!AL1131</f>
        <v>0</v>
      </c>
      <c r="R81" s="161">
        <f>SUM(D81:Q81)</f>
        <v>0</v>
      </c>
      <c r="S81" s="162"/>
      <c r="T81" s="157"/>
      <c r="U81" s="156"/>
      <c r="V81" s="157"/>
    </row>
    <row r="82" spans="2:22" s="138" customFormat="1">
      <c r="B82" s="662" t="s">
        <v>67</v>
      </c>
      <c r="C82" s="658"/>
      <c r="D82" s="164"/>
      <c r="E82" s="164"/>
      <c r="F82" s="164"/>
      <c r="G82" s="164"/>
      <c r="H82" s="164"/>
      <c r="I82" s="164"/>
      <c r="J82" s="164"/>
      <c r="K82" s="165"/>
      <c r="L82" s="165"/>
      <c r="M82" s="165"/>
      <c r="N82" s="165"/>
      <c r="O82" s="165"/>
      <c r="P82" s="165"/>
      <c r="Q82" s="165"/>
      <c r="R82" s="166"/>
      <c r="T82" s="157"/>
      <c r="U82" s="163"/>
      <c r="V82" s="157"/>
    </row>
    <row r="83" spans="2:22" s="17" customFormat="1" ht="20.25" customHeight="1">
      <c r="B83" s="659" t="s">
        <v>43</v>
      </c>
      <c r="C83" s="658"/>
      <c r="D83" s="169">
        <f>+'6.  Carrying Charges'!I147</f>
        <v>29207.071362228035</v>
      </c>
      <c r="E83" s="169">
        <f>+'6.  Carrying Charges'!J147</f>
        <v>17071.794503362657</v>
      </c>
      <c r="F83" s="169">
        <f>+'6.  Carrying Charges'!K147</f>
        <v>2860.4509136798242</v>
      </c>
      <c r="G83" s="169">
        <f>+'6.  Carrying Charges'!L147</f>
        <v>490.7703496216667</v>
      </c>
      <c r="H83" s="169">
        <f>+'6.  Carrying Charges'!M147</f>
        <v>822.38907118145278</v>
      </c>
      <c r="I83" s="169">
        <f>+'6.  Carrying Charges'!N147</f>
        <v>7302.4468494034254</v>
      </c>
      <c r="J83" s="169">
        <f>+'6.  Carrying Charges'!O147</f>
        <v>1152.5509738007104</v>
      </c>
      <c r="K83" s="169">
        <f>+'6.  Carrying Charges'!P147</f>
        <v>0</v>
      </c>
      <c r="L83" s="169">
        <f>+'6.  Carrying Charges'!Q147</f>
        <v>0</v>
      </c>
      <c r="M83" s="169">
        <f>+'6.  Carrying Charges'!R147</f>
        <v>0</v>
      </c>
      <c r="N83" s="169">
        <f>+'6.  Carrying Charges'!S147</f>
        <v>0</v>
      </c>
      <c r="O83" s="169">
        <f>+'6.  Carrying Charges'!T147</f>
        <v>0</v>
      </c>
      <c r="P83" s="169">
        <f>+'6.  Carrying Charges'!U147</f>
        <v>0</v>
      </c>
      <c r="Q83" s="169">
        <f>+'6.  Carrying Charges'!V147</f>
        <v>0</v>
      </c>
      <c r="R83" s="169">
        <f>+'6.  Carrying Charges'!W147</f>
        <v>58907.47402327774</v>
      </c>
      <c r="S83" s="875"/>
      <c r="T83" s="941"/>
      <c r="U83" s="156"/>
      <c r="V83" s="157"/>
    </row>
    <row r="84" spans="2:22" s="167" customFormat="1" ht="21.75" customHeight="1">
      <c r="B84" s="660" t="s">
        <v>243</v>
      </c>
      <c r="C84" s="661"/>
      <c r="D84" s="654">
        <f>SUM(D53:D81)+D83</f>
        <v>650964.84384180279</v>
      </c>
      <c r="E84" s="654">
        <f t="shared" ref="E84:Q84" si="3">SUM(E53:E81)+E83</f>
        <v>380494.77488362131</v>
      </c>
      <c r="F84" s="654">
        <f t="shared" si="3"/>
        <v>63753.498570514821</v>
      </c>
      <c r="G84" s="654">
        <f t="shared" si="3"/>
        <v>10938.2498519456</v>
      </c>
      <c r="H84" s="654">
        <f t="shared" si="3"/>
        <v>18329.341092074526</v>
      </c>
      <c r="I84" s="654">
        <f t="shared" si="3"/>
        <v>162756.34465469187</v>
      </c>
      <c r="J84" s="654">
        <f t="shared" si="3"/>
        <v>25687.962869505027</v>
      </c>
      <c r="K84" s="654">
        <f t="shared" si="3"/>
        <v>0</v>
      </c>
      <c r="L84" s="654">
        <f t="shared" si="3"/>
        <v>0</v>
      </c>
      <c r="M84" s="654">
        <f t="shared" si="3"/>
        <v>0</v>
      </c>
      <c r="N84" s="654">
        <f t="shared" si="3"/>
        <v>0</v>
      </c>
      <c r="O84" s="654">
        <f t="shared" si="3"/>
        <v>0</v>
      </c>
      <c r="P84" s="654">
        <f t="shared" si="3"/>
        <v>0</v>
      </c>
      <c r="Q84" s="654">
        <f t="shared" si="3"/>
        <v>0</v>
      </c>
      <c r="R84" s="654">
        <f>SUM(R53:R81)+R83</f>
        <v>1312925.0157641559</v>
      </c>
      <c r="S84" s="938"/>
      <c r="T84" s="938"/>
      <c r="U84" s="938"/>
      <c r="V84" s="938"/>
    </row>
    <row r="85" spans="2:22" ht="20.25" customHeight="1">
      <c r="B85" s="475" t="s">
        <v>604</v>
      </c>
      <c r="C85" s="628"/>
      <c r="D85" s="627"/>
      <c r="E85" s="627"/>
      <c r="F85" s="627"/>
      <c r="G85" s="627"/>
      <c r="H85" s="627"/>
      <c r="I85" s="627"/>
      <c r="J85" s="627"/>
      <c r="K85" s="627"/>
      <c r="L85" s="627"/>
      <c r="M85" s="627"/>
      <c r="N85" s="627"/>
      <c r="O85" s="627"/>
      <c r="P85" s="627"/>
      <c r="Q85" s="627"/>
      <c r="R85" s="627"/>
      <c r="S85" s="167"/>
      <c r="T85" s="977"/>
      <c r="U85" s="13"/>
    </row>
    <row r="86" spans="2:22" ht="20.25" customHeight="1">
      <c r="B86" s="657"/>
      <c r="C86" s="68"/>
      <c r="D86" s="13"/>
      <c r="E86" s="989"/>
      <c r="F86" s="13"/>
      <c r="G86" s="13"/>
      <c r="H86" s="13"/>
      <c r="I86" s="13"/>
      <c r="S86" s="167"/>
      <c r="U86" s="13"/>
    </row>
    <row r="87" spans="2:22" ht="14.4">
      <c r="E87" s="9"/>
      <c r="F87" s="13"/>
      <c r="G87" s="13"/>
      <c r="S87" s="8"/>
      <c r="U87" s="9"/>
    </row>
    <row r="88" spans="2:22" ht="21" customHeight="1">
      <c r="B88" s="119" t="s">
        <v>606</v>
      </c>
      <c r="F88" s="990">
        <f>+F86+F87</f>
        <v>0</v>
      </c>
      <c r="S88" s="13"/>
    </row>
    <row r="89" spans="2:22" s="577" customFormat="1" ht="27.75" customHeight="1">
      <c r="B89" s="598" t="s">
        <v>630</v>
      </c>
      <c r="C89" s="594"/>
      <c r="D89" s="594"/>
      <c r="E89" s="601"/>
      <c r="F89" s="594"/>
      <c r="G89" s="594"/>
      <c r="H89" s="594"/>
      <c r="I89" s="594"/>
      <c r="J89" s="594"/>
      <c r="S89" s="988"/>
      <c r="T89" s="578"/>
      <c r="U89" s="578"/>
    </row>
    <row r="90" spans="2:22" ht="11.25" customHeight="1">
      <c r="B90" s="111"/>
    </row>
    <row r="91" spans="2:22" s="590" customFormat="1" ht="25.5" customHeight="1">
      <c r="B91" s="592"/>
      <c r="C91" s="588">
        <v>2011</v>
      </c>
      <c r="D91" s="588">
        <v>2012</v>
      </c>
      <c r="E91" s="588">
        <v>2013</v>
      </c>
      <c r="F91" s="588">
        <v>2014</v>
      </c>
      <c r="G91" s="588">
        <v>2015</v>
      </c>
      <c r="H91" s="588">
        <v>2016</v>
      </c>
      <c r="I91" s="588">
        <v>2017</v>
      </c>
      <c r="J91" s="588">
        <v>2018</v>
      </c>
      <c r="K91" s="588">
        <v>2019</v>
      </c>
      <c r="L91" s="588">
        <v>2020</v>
      </c>
      <c r="M91" s="589" t="s">
        <v>26</v>
      </c>
      <c r="T91" s="591"/>
      <c r="U91" s="591"/>
    </row>
    <row r="92" spans="2:22" s="92" customFormat="1" ht="23.25" customHeight="1">
      <c r="B92" s="213">
        <v>2011</v>
      </c>
      <c r="C92" s="583">
        <f>'4.  2011-2014 LRAM'!AM131</f>
        <v>0</v>
      </c>
      <c r="D92" s="584">
        <f>SUM('4.  2011-2014 LRAM'!Y259:AL259)</f>
        <v>0</v>
      </c>
      <c r="E92" s="584">
        <f>SUM('4.  2011-2014 LRAM'!Y388:AL388)</f>
        <v>0</v>
      </c>
      <c r="F92" s="585">
        <f>SUM('4.  2011-2014 LRAM'!Y517:AL517)</f>
        <v>0</v>
      </c>
      <c r="G92" s="585">
        <f>SUM('5.  2015-2020 LRAM'!Y199:AL199)</f>
        <v>0</v>
      </c>
      <c r="H92" s="584">
        <f>SUM('5.  2015-2020 LRAM'!Y388:AL388)</f>
        <v>0</v>
      </c>
      <c r="I92" s="585">
        <f>SUM('5.  2015-2020 LRAM'!Y571:AL571)</f>
        <v>0</v>
      </c>
      <c r="J92" s="584">
        <f>SUM('5.  2015-2020 LRAM'!Y754:AL754)</f>
        <v>0</v>
      </c>
      <c r="K92" s="584">
        <f>SUM('5.  2015-2020 LRAM'!Y937:AL937)</f>
        <v>0</v>
      </c>
      <c r="L92" s="584">
        <f>SUM('5.  2015-2020 LRAM'!Y1120:AL1120)</f>
        <v>0</v>
      </c>
      <c r="M92" s="584">
        <f>SUM(C92:L92)</f>
        <v>0</v>
      </c>
      <c r="T92" s="212"/>
      <c r="U92" s="212"/>
    </row>
    <row r="93" spans="2:22" s="92" customFormat="1" ht="23.25" customHeight="1">
      <c r="B93" s="213">
        <v>2012</v>
      </c>
      <c r="C93" s="586"/>
      <c r="D93" s="585">
        <f>SUM('4.  2011-2014 LRAM'!Y260:AL260)</f>
        <v>0</v>
      </c>
      <c r="E93" s="584">
        <f>SUM('4.  2011-2014 LRAM'!Y389:AL389)</f>
        <v>0</v>
      </c>
      <c r="F93" s="585">
        <f>SUM('4.  2011-2014 LRAM'!Y518:AL518)</f>
        <v>0</v>
      </c>
      <c r="G93" s="585">
        <f>SUM('5.  2015-2020 LRAM'!Y200:AL200)</f>
        <v>0</v>
      </c>
      <c r="H93" s="584">
        <f>SUM('5.  2015-2020 LRAM'!Y389:AL389)</f>
        <v>0</v>
      </c>
      <c r="I93" s="585">
        <f>SUM('5.  2015-2020 LRAM'!Y572:AL572)</f>
        <v>0</v>
      </c>
      <c r="J93" s="584">
        <f>SUM('5.  2015-2020 LRAM'!Y755:AL755)</f>
        <v>0</v>
      </c>
      <c r="K93" s="584">
        <f>SUM('5.  2015-2020 LRAM'!Y938:AL938)</f>
        <v>0</v>
      </c>
      <c r="L93" s="584">
        <f>SUM('5.  2015-2020 LRAM'!Y1121:AL1121)</f>
        <v>0</v>
      </c>
      <c r="M93" s="584">
        <f>SUM(D93:L93)</f>
        <v>0</v>
      </c>
      <c r="T93" s="212"/>
      <c r="U93" s="212"/>
    </row>
    <row r="94" spans="2:22" s="92" customFormat="1" ht="23.25" customHeight="1">
      <c r="B94" s="213">
        <v>2013</v>
      </c>
      <c r="C94" s="587"/>
      <c r="D94" s="587"/>
      <c r="E94" s="585">
        <f>SUM('4.  2011-2014 LRAM'!Y390:AL390)</f>
        <v>0</v>
      </c>
      <c r="F94" s="585">
        <f>SUM('4.  2011-2014 LRAM'!Y519:AL519)</f>
        <v>0</v>
      </c>
      <c r="G94" s="585">
        <f>SUM('5.  2015-2020 LRAM'!Y201:AL201)</f>
        <v>0</v>
      </c>
      <c r="H94" s="584">
        <f>SUM('5.  2015-2020 LRAM'!Y390:AL390)</f>
        <v>0</v>
      </c>
      <c r="I94" s="585">
        <f>SUM('5.  2015-2020 LRAM'!Y573:AL573)</f>
        <v>0</v>
      </c>
      <c r="J94" s="584">
        <f>SUM('5.  2015-2020 LRAM'!Y756:AL756)</f>
        <v>0</v>
      </c>
      <c r="K94" s="584">
        <f>SUM('5.  2015-2020 LRAM'!Y939:AL939)</f>
        <v>0</v>
      </c>
      <c r="L94" s="584">
        <f>SUM('5.  2015-2020 LRAM'!Y1122:AL1122)</f>
        <v>0</v>
      </c>
      <c r="M94" s="584">
        <f>SUM(C94:L94)</f>
        <v>0</v>
      </c>
      <c r="T94" s="212"/>
      <c r="U94" s="212"/>
    </row>
    <row r="95" spans="2:22" s="92" customFormat="1" ht="23.25" customHeight="1">
      <c r="B95" s="213">
        <v>2014</v>
      </c>
      <c r="C95" s="587"/>
      <c r="D95" s="587"/>
      <c r="E95" s="587"/>
      <c r="F95" s="585">
        <f>SUM('4.  2011-2014 LRAM'!Y520:AL520)</f>
        <v>0</v>
      </c>
      <c r="G95" s="585">
        <f>SUM('5.  2015-2020 LRAM'!Y202:AL202)</f>
        <v>0</v>
      </c>
      <c r="H95" s="584">
        <f>SUM('5.  2015-2020 LRAM'!Y391:AL391)</f>
        <v>0</v>
      </c>
      <c r="I95" s="585">
        <f>SUM('5.  2015-2020 LRAM'!Y574:AL574)</f>
        <v>0</v>
      </c>
      <c r="J95" s="584">
        <f>SUM('5.  2015-2020 LRAM'!Y757:AL757)</f>
        <v>0</v>
      </c>
      <c r="K95" s="584">
        <f>SUM('5.  2015-2020 LRAM'!Y940:AL940)</f>
        <v>0</v>
      </c>
      <c r="L95" s="584">
        <f>SUM('5.  2015-2020 LRAM'!Y1123:AL1123)</f>
        <v>0</v>
      </c>
      <c r="M95" s="584">
        <f>SUM(F95:L95)</f>
        <v>0</v>
      </c>
      <c r="T95" s="212"/>
      <c r="U95" s="212"/>
    </row>
    <row r="96" spans="2:22" s="92" customFormat="1" ht="23.25" customHeight="1">
      <c r="B96" s="213">
        <v>2015</v>
      </c>
      <c r="C96" s="587"/>
      <c r="D96" s="587"/>
      <c r="E96" s="587"/>
      <c r="F96" s="587"/>
      <c r="G96" s="585">
        <f>SUM('5.  2015-2020 LRAM'!Y203:AL203)</f>
        <v>0</v>
      </c>
      <c r="H96" s="584">
        <f>SUM('5.  2015-2020 LRAM'!Y392:AL392)</f>
        <v>0</v>
      </c>
      <c r="I96" s="585">
        <f>SUM('5.  2015-2020 LRAM'!Y575:AL575)</f>
        <v>376410.36780664569</v>
      </c>
      <c r="J96" s="584">
        <f>SUM('5.  2015-2020 LRAM'!Y758:AL758)</f>
        <v>0</v>
      </c>
      <c r="K96" s="584">
        <f>SUM('5.  2015-2020 LRAM'!Y941:AL941)</f>
        <v>0</v>
      </c>
      <c r="L96" s="584">
        <f>SUM('5.  2015-2020 LRAM'!Y1124:AL1124)</f>
        <v>0</v>
      </c>
      <c r="M96" s="584">
        <f>SUM(G96:L96)</f>
        <v>376410.36780664569</v>
      </c>
      <c r="T96" s="212"/>
      <c r="U96" s="212"/>
    </row>
    <row r="97" spans="2:21" s="92" customFormat="1" ht="23.25" customHeight="1">
      <c r="B97" s="213">
        <v>2016</v>
      </c>
      <c r="C97" s="587"/>
      <c r="D97" s="587"/>
      <c r="E97" s="587"/>
      <c r="F97" s="587"/>
      <c r="G97" s="587"/>
      <c r="H97" s="584">
        <f>SUM('5.  2015-2020 LRAM'!Y393:AL393)</f>
        <v>0</v>
      </c>
      <c r="I97" s="585">
        <f>SUM('5.  2015-2020 LRAM'!Y576:AL576)</f>
        <v>349707.69121590967</v>
      </c>
      <c r="J97" s="584">
        <f>SUM('5.  2015-2020 LRAM'!Y759:AL759)</f>
        <v>0</v>
      </c>
      <c r="K97" s="584">
        <f>SUM('5.  2015-2020 LRAM'!Y942:AL942)</f>
        <v>0</v>
      </c>
      <c r="L97" s="584">
        <f>SUM('5.  2015-2020 LRAM'!Y1125:AL1125)</f>
        <v>0</v>
      </c>
      <c r="M97" s="584">
        <f>SUM(H97:L97)</f>
        <v>349707.69121590967</v>
      </c>
      <c r="T97" s="212"/>
      <c r="U97" s="212"/>
    </row>
    <row r="98" spans="2:21" s="92" customFormat="1" ht="23.25" customHeight="1">
      <c r="B98" s="213">
        <v>2017</v>
      </c>
      <c r="C98" s="587"/>
      <c r="D98" s="587"/>
      <c r="E98" s="587"/>
      <c r="F98" s="587"/>
      <c r="G98" s="587"/>
      <c r="H98" s="587"/>
      <c r="I98" s="584">
        <f>SUM('5.  2015-2020 LRAM'!Y577:AL577)</f>
        <v>651162.90771832305</v>
      </c>
      <c r="J98" s="584">
        <f>SUM('5.  2015-2020 LRAM'!Y760:AL760)</f>
        <v>0</v>
      </c>
      <c r="K98" s="584">
        <f>SUM('5.  2015-2020 LRAM'!Y943:AL943)</f>
        <v>0</v>
      </c>
      <c r="L98" s="584">
        <f>SUM('5.  2015-2020 LRAM'!Y1126:AL1126)</f>
        <v>0</v>
      </c>
      <c r="M98" s="584">
        <f>SUM(I98:L98)</f>
        <v>651162.90771832305</v>
      </c>
      <c r="T98" s="212"/>
      <c r="U98" s="212"/>
    </row>
    <row r="99" spans="2:21" s="92" customFormat="1" ht="23.25" customHeight="1">
      <c r="B99" s="213">
        <v>2018</v>
      </c>
      <c r="C99" s="587"/>
      <c r="D99" s="587"/>
      <c r="E99" s="587"/>
      <c r="F99" s="587"/>
      <c r="G99" s="587"/>
      <c r="H99" s="587"/>
      <c r="I99" s="587"/>
      <c r="J99" s="584">
        <f>SUM('5.  2015-2020 LRAM'!Y761:AL761)</f>
        <v>0</v>
      </c>
      <c r="K99" s="584">
        <f>SUM('5.  2015-2020 LRAM'!Y944:AL944)</f>
        <v>0</v>
      </c>
      <c r="L99" s="584">
        <f>SUM('5.  2015-2020 LRAM'!Y1127:AL1127)</f>
        <v>0</v>
      </c>
      <c r="M99" s="584">
        <f>SUM(J99:L99)</f>
        <v>0</v>
      </c>
      <c r="T99" s="212"/>
      <c r="U99" s="212"/>
    </row>
    <row r="100" spans="2:21" s="92" customFormat="1" ht="23.25" customHeight="1">
      <c r="B100" s="213">
        <v>2019</v>
      </c>
      <c r="C100" s="587"/>
      <c r="D100" s="587"/>
      <c r="E100" s="587"/>
      <c r="F100" s="587"/>
      <c r="G100" s="587"/>
      <c r="H100" s="587"/>
      <c r="I100" s="587"/>
      <c r="J100" s="587"/>
      <c r="K100" s="584">
        <f>SUM('5.  2015-2020 LRAM'!Y945:AL945)</f>
        <v>0</v>
      </c>
      <c r="L100" s="584">
        <f>SUM('5.  2015-2020 LRAM'!Y1128:AL1128)</f>
        <v>0</v>
      </c>
      <c r="M100" s="584">
        <f>SUM(K100:L100)</f>
        <v>0</v>
      </c>
      <c r="T100" s="212"/>
      <c r="U100" s="212"/>
    </row>
    <row r="101" spans="2:21" s="92" customFormat="1" ht="23.25" customHeight="1">
      <c r="B101" s="213">
        <v>2020</v>
      </c>
      <c r="C101" s="587"/>
      <c r="D101" s="587"/>
      <c r="E101" s="587"/>
      <c r="F101" s="587"/>
      <c r="G101" s="587"/>
      <c r="H101" s="587"/>
      <c r="I101" s="587"/>
      <c r="J101" s="587"/>
      <c r="K101" s="587"/>
      <c r="L101" s="586">
        <f>SUM('5.  2015-2020 LRAM'!Y1129:AL1129)</f>
        <v>0</v>
      </c>
      <c r="M101" s="586">
        <f>L101</f>
        <v>0</v>
      </c>
      <c r="T101" s="212"/>
      <c r="U101" s="212"/>
    </row>
    <row r="102" spans="2:21" s="211" customFormat="1" ht="24" customHeight="1">
      <c r="B102" s="599" t="s">
        <v>557</v>
      </c>
      <c r="C102" s="583">
        <f>C92</f>
        <v>0</v>
      </c>
      <c r="D102" s="584">
        <f>D92+D93</f>
        <v>0</v>
      </c>
      <c r="E102" s="584">
        <f>E92+E93+E94</f>
        <v>0</v>
      </c>
      <c r="F102" s="584">
        <f>F92+F93+F94+F95</f>
        <v>0</v>
      </c>
      <c r="G102" s="584">
        <f>G92+G93+G94+G95+G96</f>
        <v>0</v>
      </c>
      <c r="H102" s="584">
        <f>H92+H93+H94+H95+H96+H97</f>
        <v>0</v>
      </c>
      <c r="I102" s="584">
        <f>I92+I93+I94+I95+I96+I97+I98</f>
        <v>1377280.9667408783</v>
      </c>
      <c r="J102" s="584">
        <f>J92+J93+J94+J95+J96+J97+J98+J99</f>
        <v>0</v>
      </c>
      <c r="K102" s="584">
        <f>K92+K93+K94+K95+K96+K97+K98+K99+K100</f>
        <v>0</v>
      </c>
      <c r="L102" s="584">
        <f>SUM(L92:L101)</f>
        <v>0</v>
      </c>
      <c r="M102" s="584">
        <f>SUM(M92:M101)</f>
        <v>1377280.9667408783</v>
      </c>
      <c r="T102" s="214"/>
      <c r="U102" s="214"/>
    </row>
    <row r="103" spans="2:21" s="27" customFormat="1" ht="24.75" customHeight="1">
      <c r="B103" s="600" t="s">
        <v>556</v>
      </c>
      <c r="C103" s="582">
        <f>'4.  2011-2014 LRAM'!AM132</f>
        <v>0</v>
      </c>
      <c r="D103" s="582">
        <f>'4.  2011-2014 LRAM'!AM262</f>
        <v>0</v>
      </c>
      <c r="E103" s="582">
        <f>'4.  2011-2014 LRAM'!AM392</f>
        <v>0</v>
      </c>
      <c r="F103" s="582">
        <f>'4.  2011-2014 LRAM'!AM522</f>
        <v>0</v>
      </c>
      <c r="G103" s="582">
        <f>'5.  2015-2020 LRAM'!AM205</f>
        <v>0</v>
      </c>
      <c r="H103" s="582">
        <f>'5.  2015-2020 LRAM'!AM395</f>
        <v>0</v>
      </c>
      <c r="I103" s="582">
        <f>'5.  2015-2020 LRAM'!AM579</f>
        <v>123263.42499999999</v>
      </c>
      <c r="J103" s="582">
        <f>'5.  2015-2020 LRAM'!AM763</f>
        <v>0</v>
      </c>
      <c r="K103" s="582">
        <f>'5.  2015-2020 LRAM'!AM947</f>
        <v>0</v>
      </c>
      <c r="L103" s="582">
        <f>'5.  2015-2020 LRAM'!AM1131</f>
        <v>0</v>
      </c>
      <c r="M103" s="584">
        <f>SUM(C103:L103)</f>
        <v>123263.42499999999</v>
      </c>
      <c r="T103" s="91"/>
      <c r="U103" s="91"/>
    </row>
    <row r="104" spans="2:21" ht="24.75" customHeight="1">
      <c r="B104" s="600" t="s">
        <v>43</v>
      </c>
      <c r="C104" s="582">
        <f>'6.  Carrying Charges'!W27</f>
        <v>0</v>
      </c>
      <c r="D104" s="582">
        <f>'6.  Carrying Charges'!W42</f>
        <v>0</v>
      </c>
      <c r="E104" s="582">
        <f>'6.  Carrying Charges'!W57</f>
        <v>0</v>
      </c>
      <c r="F104" s="582">
        <f>'6.  Carrying Charges'!W72</f>
        <v>0</v>
      </c>
      <c r="G104" s="582">
        <f>'6.  Carrying Charges'!W87</f>
        <v>0</v>
      </c>
      <c r="H104" s="582">
        <f>'6.  Carrying Charges'!W102</f>
        <v>0</v>
      </c>
      <c r="I104" s="582">
        <f>'6.  Carrying Charges'!W117</f>
        <v>7367.3530577276588</v>
      </c>
      <c r="J104" s="582">
        <f>'6.  Carrying Charges'!W132</f>
        <v>30723.429772651521</v>
      </c>
      <c r="K104" s="582">
        <f>'6.  Carrying Charges'!W147</f>
        <v>58907.47402327774</v>
      </c>
      <c r="L104" s="582">
        <f>'6.  Carrying Charges'!W162</f>
        <v>58907.47402327774</v>
      </c>
      <c r="M104" s="584">
        <f>SUM(C104:L104)</f>
        <v>155905.73087693466</v>
      </c>
    </row>
    <row r="105" spans="2:21" ht="23.25" customHeight="1">
      <c r="B105" s="599" t="s">
        <v>26</v>
      </c>
      <c r="C105" s="582">
        <f>C102-C103+C104</f>
        <v>0</v>
      </c>
      <c r="D105" s="582">
        <f t="shared" ref="D105:J105" si="4">D102-D103+D104</f>
        <v>0</v>
      </c>
      <c r="E105" s="582">
        <f t="shared" si="4"/>
        <v>0</v>
      </c>
      <c r="F105" s="582">
        <f t="shared" si="4"/>
        <v>0</v>
      </c>
      <c r="G105" s="582">
        <f t="shared" si="4"/>
        <v>0</v>
      </c>
      <c r="H105" s="582">
        <f>H102-H103+H104</f>
        <v>0</v>
      </c>
      <c r="I105" s="582">
        <f t="shared" si="4"/>
        <v>1261384.8947986059</v>
      </c>
      <c r="J105" s="582">
        <f t="shared" si="4"/>
        <v>30723.429772651521</v>
      </c>
      <c r="K105" s="582">
        <f>K102-K103+K104</f>
        <v>58907.47402327774</v>
      </c>
      <c r="L105" s="582">
        <f>L102-L103+L104</f>
        <v>58907.47402327774</v>
      </c>
      <c r="M105" s="582">
        <f>M102-M103+M104</f>
        <v>1409923.272617813</v>
      </c>
    </row>
    <row r="106" spans="2:21" ht="18.75" customHeight="1">
      <c r="B106" s="475" t="s">
        <v>604</v>
      </c>
      <c r="C106" s="627"/>
      <c r="D106" s="627"/>
      <c r="E106" s="178"/>
      <c r="F106" s="627"/>
      <c r="G106" s="627"/>
      <c r="H106" s="627"/>
      <c r="I106" s="627"/>
      <c r="J106" s="627"/>
      <c r="K106" s="627"/>
      <c r="L106" s="627"/>
      <c r="M106" s="627"/>
    </row>
    <row r="108" spans="2:21">
      <c r="B108" s="615" t="s">
        <v>587</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45" fitToHeight="0" orientation="landscape" r:id="rId1"/>
  <headerFooter>
    <oddFooter>&amp;R&amp;P of &amp;N</oddFooter>
  </headerFooter>
  <rowBreaks count="2" manualBreakCount="2">
    <brk id="42" max="17" man="1"/>
    <brk id="87"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952500</xdr:colOff>
                    <xdr:row>52</xdr:row>
                    <xdr:rowOff>7620</xdr:rowOff>
                  </from>
                  <to>
                    <xdr:col>2</xdr:col>
                    <xdr:colOff>1371600</xdr:colOff>
                    <xdr:row>53</xdr:row>
                    <xdr:rowOff>144780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952500</xdr:colOff>
                    <xdr:row>55</xdr:row>
                    <xdr:rowOff>0</xdr:rowOff>
                  </from>
                  <to>
                    <xdr:col>2</xdr:col>
                    <xdr:colOff>1371600</xdr:colOff>
                    <xdr:row>56</xdr:row>
                    <xdr:rowOff>129540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952500</xdr:colOff>
                    <xdr:row>57</xdr:row>
                    <xdr:rowOff>182880</xdr:rowOff>
                  </from>
                  <to>
                    <xdr:col>2</xdr:col>
                    <xdr:colOff>1371600</xdr:colOff>
                    <xdr:row>59</xdr:row>
                    <xdr:rowOff>114300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952500</xdr:colOff>
                    <xdr:row>60</xdr:row>
                    <xdr:rowOff>167640</xdr:rowOff>
                  </from>
                  <to>
                    <xdr:col>2</xdr:col>
                    <xdr:colOff>1371600</xdr:colOff>
                    <xdr:row>62</xdr:row>
                    <xdr:rowOff>106680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952500</xdr:colOff>
                    <xdr:row>63</xdr:row>
                    <xdr:rowOff>160020</xdr:rowOff>
                  </from>
                  <to>
                    <xdr:col>2</xdr:col>
                    <xdr:colOff>1371600</xdr:colOff>
                    <xdr:row>65</xdr:row>
                    <xdr:rowOff>91440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6"/>
  <sheetViews>
    <sheetView topLeftCell="A10" workbookViewId="0">
      <selection activeCell="I24" sqref="I24"/>
    </sheetView>
  </sheetViews>
  <sheetFormatPr defaultRowHeight="14.4"/>
  <cols>
    <col min="1" max="1" width="23" customWidth="1"/>
    <col min="2" max="2" width="21.109375" customWidth="1"/>
    <col min="3" max="3" width="16.6640625" customWidth="1"/>
    <col min="4" max="4" width="28.44140625" bestFit="1" customWidth="1"/>
    <col min="5" max="5" width="15.33203125" customWidth="1"/>
    <col min="6" max="6" width="14" customWidth="1"/>
    <col min="7" max="7" width="17.109375" customWidth="1"/>
    <col min="8" max="8" width="25" bestFit="1" customWidth="1"/>
    <col min="9" max="9" width="22.44140625" customWidth="1"/>
    <col min="10" max="10" width="24.5546875" customWidth="1"/>
    <col min="16" max="16" width="5.44140625" bestFit="1" customWidth="1"/>
  </cols>
  <sheetData>
    <row r="1" spans="1:15">
      <c r="A1" s="953" t="s">
        <v>908</v>
      </c>
    </row>
    <row r="2" spans="1:15">
      <c r="A2" s="951" t="s">
        <v>34</v>
      </c>
      <c r="B2" s="951" t="s">
        <v>29</v>
      </c>
      <c r="C2" s="951" t="s">
        <v>375</v>
      </c>
      <c r="D2" s="951" t="s">
        <v>386</v>
      </c>
      <c r="E2" s="951" t="s">
        <v>400</v>
      </c>
      <c r="F2" s="951" t="s">
        <v>400</v>
      </c>
      <c r="G2" s="951" t="s">
        <v>31</v>
      </c>
      <c r="H2" s="951" t="s">
        <v>32</v>
      </c>
      <c r="I2" s="985" t="s">
        <v>26</v>
      </c>
      <c r="J2" t="s">
        <v>906</v>
      </c>
      <c r="K2" t="s">
        <v>906</v>
      </c>
      <c r="L2" t="s">
        <v>906</v>
      </c>
      <c r="M2" t="s">
        <v>906</v>
      </c>
      <c r="N2" t="s">
        <v>906</v>
      </c>
      <c r="O2" t="s">
        <v>906</v>
      </c>
    </row>
    <row r="3" spans="1:15">
      <c r="A3" s="953" t="s">
        <v>228</v>
      </c>
      <c r="B3" s="949">
        <v>445032.20653336245</v>
      </c>
      <c r="C3" s="949">
        <v>307165.07183093752</v>
      </c>
      <c r="D3" s="949">
        <v>116472.51874653238</v>
      </c>
      <c r="E3" s="949">
        <v>8256.0762546272454</v>
      </c>
      <c r="F3" s="949">
        <v>11440.889346135822</v>
      </c>
      <c r="G3" s="949">
        <v>123254.09814363476</v>
      </c>
      <c r="H3" s="949">
        <v>0</v>
      </c>
      <c r="I3" s="949">
        <f>SUM(B3:H3)</f>
        <v>1011620.8608552301</v>
      </c>
    </row>
    <row r="4" spans="1:15">
      <c r="A4" s="953" t="s">
        <v>227</v>
      </c>
      <c r="B4" s="949">
        <v>-37552.628299999997</v>
      </c>
      <c r="C4" s="949">
        <v>-8972.7621999999992</v>
      </c>
      <c r="D4" s="949">
        <v>-88254.266400000008</v>
      </c>
      <c r="E4" s="949">
        <v>0</v>
      </c>
      <c r="F4" s="949">
        <v>0</v>
      </c>
      <c r="G4" s="949">
        <v>0</v>
      </c>
      <c r="H4" s="949">
        <v>0</v>
      </c>
      <c r="I4" s="949">
        <f t="shared" ref="I4:I12" si="0">SUM(B4:H4)</f>
        <v>-134779.6569</v>
      </c>
    </row>
    <row r="5" spans="1:15">
      <c r="A5" s="953"/>
      <c r="B5" s="949"/>
      <c r="C5" s="949"/>
      <c r="D5" s="949"/>
      <c r="E5" s="949"/>
      <c r="F5" s="949"/>
      <c r="G5" s="949"/>
      <c r="H5" s="949"/>
      <c r="I5" s="949"/>
    </row>
    <row r="6" spans="1:15">
      <c r="A6" s="953" t="s">
        <v>230</v>
      </c>
      <c r="B6" s="949">
        <v>647292.78417957481</v>
      </c>
      <c r="C6" s="949">
        <v>372480.39128025866</v>
      </c>
      <c r="D6" s="949">
        <v>149564.050056835</v>
      </c>
      <c r="E6" s="949">
        <v>10447.479502323933</v>
      </c>
      <c r="F6" s="949">
        <v>17506.952020893073</v>
      </c>
      <c r="G6" s="949">
        <v>155453.89780528817</v>
      </c>
      <c r="H6" s="949">
        <v>24535.411895704317</v>
      </c>
      <c r="I6" s="949">
        <f t="shared" si="0"/>
        <v>1377280.9667408781</v>
      </c>
    </row>
    <row r="7" spans="1:15">
      <c r="A7" s="953" t="s">
        <v>229</v>
      </c>
      <c r="B7" s="949">
        <v>-25535.011699999999</v>
      </c>
      <c r="C7" s="949">
        <v>-9057.4108999999989</v>
      </c>
      <c r="D7" s="949">
        <v>-88671.002399999998</v>
      </c>
      <c r="E7" s="949">
        <v>0</v>
      </c>
      <c r="F7" s="949">
        <v>0</v>
      </c>
      <c r="G7" s="949">
        <v>0</v>
      </c>
      <c r="H7" s="949">
        <v>0</v>
      </c>
      <c r="I7" s="949">
        <f t="shared" si="0"/>
        <v>-123263.42499999999</v>
      </c>
    </row>
    <row r="8" spans="1:15">
      <c r="A8" s="953"/>
      <c r="B8" s="949"/>
      <c r="C8" s="949"/>
      <c r="D8" s="949"/>
      <c r="E8" s="949"/>
      <c r="F8" s="949"/>
      <c r="G8" s="949"/>
      <c r="H8" s="949"/>
      <c r="I8" s="949"/>
    </row>
    <row r="9" spans="1:15">
      <c r="A9" s="953" t="s">
        <v>232</v>
      </c>
      <c r="B9" s="949">
        <v>431135.56742868805</v>
      </c>
      <c r="C9" s="949">
        <v>429080.77305799583</v>
      </c>
      <c r="D9" s="949">
        <v>224008.61985575964</v>
      </c>
      <c r="E9" s="949">
        <v>13535.583668442217</v>
      </c>
      <c r="F9" s="949">
        <v>88973.404177019736</v>
      </c>
      <c r="G9" s="949">
        <v>236921.74814083605</v>
      </c>
      <c r="H9" s="949">
        <v>31021.800956509538</v>
      </c>
      <c r="I9" s="949">
        <f t="shared" si="0"/>
        <v>1454677.4972852513</v>
      </c>
    </row>
    <row r="10" spans="1:15">
      <c r="A10" s="953" t="s">
        <v>231</v>
      </c>
      <c r="B10" s="949">
        <v>-16249.552899999999</v>
      </c>
      <c r="C10" s="949">
        <v>-8972.7621999999992</v>
      </c>
      <c r="D10" s="949">
        <v>-88757.822400000005</v>
      </c>
      <c r="E10" s="949">
        <v>0</v>
      </c>
      <c r="F10" s="949">
        <v>0</v>
      </c>
      <c r="G10" s="949">
        <v>0</v>
      </c>
      <c r="H10" s="949">
        <v>0</v>
      </c>
      <c r="I10" s="949">
        <f t="shared" si="0"/>
        <v>-113980.13750000001</v>
      </c>
    </row>
    <row r="11" spans="1:15" s="952" customFormat="1">
      <c r="A11" s="953"/>
      <c r="B11" s="949"/>
      <c r="C11" s="949"/>
      <c r="D11" s="949"/>
      <c r="E11" s="949"/>
      <c r="F11" s="949"/>
      <c r="G11" s="949"/>
      <c r="H11" s="949"/>
      <c r="I11" s="949"/>
    </row>
    <row r="12" spans="1:15" s="952" customFormat="1">
      <c r="A12" s="953" t="s">
        <v>907</v>
      </c>
      <c r="B12" s="948">
        <f>+B3+B4+B6+B7+B9+B10</f>
        <v>1444123.3652416253</v>
      </c>
      <c r="C12" s="948">
        <f t="shared" ref="C12:H12" si="1">+C3+C4+C6+C7+C9+C10</f>
        <v>1081723.300869192</v>
      </c>
      <c r="D12" s="948">
        <f t="shared" si="1"/>
        <v>224362.09745912702</v>
      </c>
      <c r="E12" s="948">
        <f t="shared" si="1"/>
        <v>32239.139425393398</v>
      </c>
      <c r="F12" s="948">
        <f t="shared" si="1"/>
        <v>117921.24554404864</v>
      </c>
      <c r="G12" s="948">
        <f>+G3+G4+G6+G7+G9+G10</f>
        <v>515629.74408975895</v>
      </c>
      <c r="H12" s="948">
        <f t="shared" si="1"/>
        <v>55557.212852213852</v>
      </c>
      <c r="I12" s="948">
        <f t="shared" si="0"/>
        <v>3471556.1054813592</v>
      </c>
      <c r="J12" s="979">
        <f>+'1.  LRAMVA Summary'!R68+'1.  LRAMVA Summary'!R69+'1.  LRAMVA Summary'!R71+'1.  LRAMVA Summary'!R72+'1.  LRAMVA Summary'!R74+'1.  LRAMVA Summary'!R75</f>
        <v>1254017.5417408783</v>
      </c>
      <c r="K12" s="986">
        <f>I12-J12</f>
        <v>2217538.5637404807</v>
      </c>
      <c r="L12" s="963" t="s">
        <v>936</v>
      </c>
    </row>
    <row r="13" spans="1:15">
      <c r="A13" s="953"/>
      <c r="B13" s="949"/>
      <c r="C13" s="949"/>
      <c r="D13" s="949"/>
      <c r="E13" s="949"/>
      <c r="F13" s="949"/>
      <c r="G13" s="949"/>
      <c r="H13" s="949"/>
      <c r="I13" s="949"/>
    </row>
    <row r="14" spans="1:15">
      <c r="A14" s="953" t="s">
        <v>927</v>
      </c>
      <c r="B14" s="949">
        <f>+GETPIVOTDATA("Balance",'2018 Q3 GL'!$A$3,"Group",1)</f>
        <v>1241308.9500000002</v>
      </c>
      <c r="C14" s="949">
        <f>+GETPIVOTDATA("Balance",'2018 Q3 GL'!$A$3,"Group",2)</f>
        <v>891143.29</v>
      </c>
      <c r="D14" s="949">
        <f>+GETPIVOTDATA("Balance",'2018 Q3 GL'!$A$3,"Group",3)</f>
        <v>-272548.45</v>
      </c>
      <c r="E14" s="949">
        <f>+GETPIVOTDATA("Balance",'2018 Q3 GL'!$A$3,"Group",4)</f>
        <v>30424.100000000006</v>
      </c>
      <c r="F14" s="949">
        <f>+GETPIVOTDATA("Balance",'2018 Q3 GL'!$A$3,"Group",5)</f>
        <v>102933.34</v>
      </c>
      <c r="G14" s="949">
        <f>+GETPIVOTDATA("Balance",'2018 Q3 GL'!$A$3,"Group",6)</f>
        <v>318146.39</v>
      </c>
      <c r="H14" s="949">
        <f>+GETPIVOTDATA("Balance",'2018 Q3 GL'!$A$3,"Group",13)</f>
        <v>44527.47</v>
      </c>
      <c r="I14" s="949">
        <f>SUM(B14:H14)</f>
        <v>2355935.0900000008</v>
      </c>
    </row>
    <row r="15" spans="1:15">
      <c r="A15" s="953"/>
      <c r="B15" s="949"/>
      <c r="C15" s="949"/>
      <c r="D15" s="949"/>
      <c r="E15" s="949"/>
      <c r="F15" s="949"/>
      <c r="G15" s="949"/>
      <c r="H15" s="949"/>
      <c r="I15" s="949"/>
    </row>
    <row r="16" spans="1:15" ht="15" thickBot="1">
      <c r="A16" s="946" t="s">
        <v>929</v>
      </c>
      <c r="B16" s="945">
        <f>+B12-B14</f>
        <v>202814.41524162516</v>
      </c>
      <c r="C16" s="945">
        <f t="shared" ref="C16:I16" si="2">+C12-C14</f>
        <v>190580.01086919196</v>
      </c>
      <c r="D16" s="945">
        <f t="shared" si="2"/>
        <v>496910.54745912703</v>
      </c>
      <c r="E16" s="945">
        <f t="shared" si="2"/>
        <v>1815.0394253933919</v>
      </c>
      <c r="F16" s="945">
        <f t="shared" si="2"/>
        <v>14987.905544048641</v>
      </c>
      <c r="G16" s="945">
        <f t="shared" si="2"/>
        <v>197483.35408975894</v>
      </c>
      <c r="H16" s="945">
        <f t="shared" si="2"/>
        <v>11029.742852213851</v>
      </c>
      <c r="I16" s="945">
        <f t="shared" si="2"/>
        <v>1115621.0154813584</v>
      </c>
    </row>
    <row r="17" spans="1:12" ht="15" thickTop="1">
      <c r="A17" s="953"/>
    </row>
    <row r="18" spans="1:12">
      <c r="A18" s="953" t="s">
        <v>909</v>
      </c>
    </row>
    <row r="19" spans="1:12">
      <c r="A19" s="951" t="s">
        <v>34</v>
      </c>
      <c r="B19" s="951" t="s">
        <v>29</v>
      </c>
      <c r="C19" s="951" t="s">
        <v>375</v>
      </c>
      <c r="D19" s="951" t="s">
        <v>386</v>
      </c>
      <c r="E19" s="951" t="s">
        <v>400</v>
      </c>
      <c r="F19" s="951" t="s">
        <v>400</v>
      </c>
      <c r="G19" s="951" t="s">
        <v>31</v>
      </c>
      <c r="H19" s="951" t="s">
        <v>32</v>
      </c>
      <c r="I19" s="985" t="s">
        <v>26</v>
      </c>
    </row>
    <row r="20" spans="1:12">
      <c r="A20" s="953" t="s">
        <v>910</v>
      </c>
      <c r="B20" s="949">
        <v>33568.76117005555</v>
      </c>
      <c r="C20" s="949">
        <v>23389.503603995454</v>
      </c>
      <c r="D20" s="949">
        <v>3737.8478721352094</v>
      </c>
      <c r="E20" s="949">
        <v>674.47795205005252</v>
      </c>
      <c r="F20" s="949">
        <v>1652.3828882213702</v>
      </c>
      <c r="G20" s="949">
        <v>10375.972434334904</v>
      </c>
      <c r="H20" s="949">
        <v>885.41947146076723</v>
      </c>
      <c r="I20" s="949">
        <f>SUM(B20:H20)</f>
        <v>74284.365392253312</v>
      </c>
      <c r="J20" s="979">
        <f>+'1.  LRAMVA Summary'!R83</f>
        <v>58907.47402327774</v>
      </c>
      <c r="K20" s="986">
        <f>I20-J20</f>
        <v>15376.891368975572</v>
      </c>
      <c r="L20" s="963" t="s">
        <v>936</v>
      </c>
    </row>
    <row r="21" spans="1:12">
      <c r="B21" s="949"/>
      <c r="C21" s="949"/>
      <c r="D21" s="949"/>
      <c r="E21" s="949"/>
      <c r="F21" s="949"/>
      <c r="G21" s="949"/>
      <c r="H21" s="949"/>
      <c r="I21" s="949"/>
    </row>
    <row r="22" spans="1:12">
      <c r="A22" s="963" t="s">
        <v>927</v>
      </c>
      <c r="B22" s="949">
        <f>+GETPIVOTDATA("Balance",'2018 Q3 GL'!$A$3,"Group",7)</f>
        <v>28251.819999999982</v>
      </c>
      <c r="C22" s="949">
        <f>+GETPIVOTDATA("Balance",'2018 Q3 GL'!$A$3,"Group",8)</f>
        <v>19488.299999999996</v>
      </c>
      <c r="D22" s="949">
        <f>+GETPIVOTDATA("Balance",'2018 Q3 GL'!$A$3,"Group",9)</f>
        <v>-5523.9000000000015</v>
      </c>
      <c r="E22" s="949">
        <f>+GETPIVOTDATA("Balance",'2018 Q3 GL'!$A$3,"Group",10)</f>
        <v>611.51000000000022</v>
      </c>
      <c r="F22" s="949">
        <f>+GETPIVOTDATA("Balance",'2018 Q3 GL'!$A$3,"Group",11)</f>
        <v>1395.4199999999996</v>
      </c>
      <c r="G22" s="949">
        <f>+GETPIVOTDATA("Balance",'2018 Q3 GL'!$A$3,"Group",12)</f>
        <v>7440.2899999999972</v>
      </c>
      <c r="H22" s="949">
        <f>+GETPIVOTDATA("Balance",'2018 Q3 GL'!$A$3,"Group",14)</f>
        <v>161.04</v>
      </c>
      <c r="I22" s="949">
        <f>SUM(B22:H22)</f>
        <v>51824.479999999974</v>
      </c>
    </row>
    <row r="23" spans="1:12">
      <c r="B23" s="949"/>
      <c r="C23" s="949"/>
      <c r="D23" s="949"/>
      <c r="E23" s="949"/>
      <c r="F23" s="949"/>
      <c r="G23" s="949"/>
      <c r="H23" s="949"/>
      <c r="I23" s="949"/>
    </row>
    <row r="24" spans="1:12" s="952" customFormat="1" ht="15" thickBot="1">
      <c r="A24" s="946" t="s">
        <v>928</v>
      </c>
      <c r="B24" s="945">
        <f>+B20-B22</f>
        <v>5316.9411700555684</v>
      </c>
      <c r="C24" s="945">
        <f t="shared" ref="C24:I24" si="3">+C20-C22</f>
        <v>3901.2036039954583</v>
      </c>
      <c r="D24" s="945">
        <f t="shared" si="3"/>
        <v>9261.7478721352109</v>
      </c>
      <c r="E24" s="945">
        <f t="shared" si="3"/>
        <v>62.967952050052304</v>
      </c>
      <c r="F24" s="945">
        <f t="shared" si="3"/>
        <v>256.96288822137058</v>
      </c>
      <c r="G24" s="945">
        <f t="shared" si="3"/>
        <v>2935.6824343349072</v>
      </c>
      <c r="H24" s="945">
        <f t="shared" si="3"/>
        <v>724.37947146076726</v>
      </c>
      <c r="I24" s="945">
        <f t="shared" si="3"/>
        <v>22459.885392253338</v>
      </c>
      <c r="J24" s="947"/>
    </row>
    <row r="25" spans="1:12" ht="15" thickTop="1">
      <c r="B25" s="950"/>
      <c r="C25" s="950"/>
      <c r="D25" s="950"/>
      <c r="E25" s="950"/>
      <c r="F25" s="950"/>
      <c r="G25" s="950"/>
      <c r="H25" s="950"/>
      <c r="I25" s="950"/>
    </row>
    <row r="26" spans="1:12">
      <c r="I26" s="947"/>
    </row>
    <row r="27" spans="1:12">
      <c r="G27" t="s">
        <v>912</v>
      </c>
      <c r="I27" s="947">
        <f>+I14+I22</f>
        <v>2407759.5700000008</v>
      </c>
    </row>
    <row r="28" spans="1:12">
      <c r="G28" t="s">
        <v>913</v>
      </c>
      <c r="I28" s="962">
        <f>+GETPIVOTDATA("Balance",'2018 Q3 GL'!$A$3)</f>
        <v>2407759.5699999994</v>
      </c>
    </row>
    <row r="29" spans="1:12" ht="15" thickBot="1">
      <c r="G29" s="963" t="s">
        <v>911</v>
      </c>
      <c r="H29" s="963"/>
      <c r="I29" s="958">
        <f>+I27-I28</f>
        <v>0</v>
      </c>
    </row>
    <row r="30" spans="1:12" ht="15" thickTop="1">
      <c r="G30" t="s">
        <v>914</v>
      </c>
      <c r="I30" s="962">
        <f>+I12+I20</f>
        <v>3545840.4708736124</v>
      </c>
    </row>
    <row r="31" spans="1:12">
      <c r="G31" t="s">
        <v>915</v>
      </c>
      <c r="I31" s="962">
        <f>+'1.  LRAMVA Summary'!R84</f>
        <v>1312925.0157641559</v>
      </c>
    </row>
    <row r="32" spans="1:12" ht="15" thickBot="1">
      <c r="G32" s="963" t="s">
        <v>911</v>
      </c>
      <c r="H32" s="963"/>
      <c r="I32" s="958">
        <f>+I30-I31</f>
        <v>2232915.4551094566</v>
      </c>
    </row>
    <row r="33" spans="1:11" ht="15" thickTop="1"/>
    <row r="34" spans="1:11" ht="15" thickBot="1">
      <c r="G34" s="963" t="s">
        <v>916</v>
      </c>
      <c r="I34" s="958">
        <f>+I16+I24</f>
        <v>1138080.9008736117</v>
      </c>
    </row>
    <row r="35" spans="1:11" ht="15.6" thickTop="1" thickBot="1">
      <c r="A35" s="984"/>
      <c r="B35" s="984"/>
      <c r="C35" s="984"/>
      <c r="D35" s="984"/>
      <c r="E35" s="984"/>
      <c r="F35" s="984"/>
      <c r="G35" s="984"/>
      <c r="H35" s="984"/>
      <c r="I35" s="984"/>
      <c r="J35" s="987"/>
      <c r="K35" s="987"/>
    </row>
    <row r="36" spans="1:11" ht="10.5" customHeight="1"/>
    <row r="37" spans="1:11">
      <c r="A37" s="982" t="s">
        <v>940</v>
      </c>
      <c r="B37" s="983"/>
      <c r="C37" s="983"/>
    </row>
    <row r="38" spans="1:11">
      <c r="A38" s="983" t="s">
        <v>930</v>
      </c>
      <c r="B38" s="983"/>
      <c r="C38" s="983"/>
    </row>
    <row r="39" spans="1:11">
      <c r="A39" s="983" t="s">
        <v>931</v>
      </c>
      <c r="B39" s="983"/>
      <c r="C39" s="983"/>
    </row>
    <row r="40" spans="1:11">
      <c r="A40" s="983" t="s">
        <v>932</v>
      </c>
      <c r="B40" s="983"/>
      <c r="C40" s="983"/>
    </row>
    <row r="41" spans="1:11">
      <c r="A41" s="983" t="s">
        <v>933</v>
      </c>
      <c r="B41" s="983"/>
      <c r="C41" s="983"/>
    </row>
    <row r="42" spans="1:11">
      <c r="A42" s="983" t="s">
        <v>934</v>
      </c>
      <c r="B42" s="983"/>
      <c r="C42" s="983"/>
    </row>
    <row r="43" spans="1:11">
      <c r="A43" s="983" t="s">
        <v>935</v>
      </c>
      <c r="B43" s="983"/>
      <c r="C43" s="983"/>
    </row>
    <row r="44" spans="1:11" s="959" customFormat="1">
      <c r="A44" s="983" t="s">
        <v>937</v>
      </c>
      <c r="B44" s="983"/>
      <c r="C44" s="983"/>
    </row>
    <row r="45" spans="1:11">
      <c r="A45" s="983" t="s">
        <v>938</v>
      </c>
      <c r="B45" s="983"/>
      <c r="C45" s="983"/>
    </row>
    <row r="46" spans="1:11">
      <c r="A46" s="983" t="s">
        <v>939</v>
      </c>
      <c r="B46" s="983"/>
      <c r="C46" s="983"/>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7"/>
  <sheetViews>
    <sheetView topLeftCell="A106" workbookViewId="0">
      <selection activeCell="J29" sqref="J29"/>
    </sheetView>
  </sheetViews>
  <sheetFormatPr defaultRowHeight="14.4"/>
  <cols>
    <col min="1" max="1" width="9.109375" style="957"/>
    <col min="5" max="5" width="53.5546875" bestFit="1" customWidth="1"/>
    <col min="7" max="7" width="26.88671875" customWidth="1"/>
    <col min="11" max="11" width="10.5546875" bestFit="1" customWidth="1"/>
  </cols>
  <sheetData>
    <row r="1" spans="1:11">
      <c r="A1" s="957" t="s">
        <v>893</v>
      </c>
      <c r="B1" s="957" t="s">
        <v>237</v>
      </c>
      <c r="C1" s="957" t="s">
        <v>506</v>
      </c>
      <c r="D1" s="957" t="s">
        <v>841</v>
      </c>
      <c r="E1" s="957" t="s">
        <v>842</v>
      </c>
      <c r="F1" s="957" t="s">
        <v>843</v>
      </c>
      <c r="G1" s="957" t="s">
        <v>844</v>
      </c>
      <c r="H1" s="957" t="s">
        <v>845</v>
      </c>
      <c r="I1" s="957" t="s">
        <v>846</v>
      </c>
      <c r="J1" s="957" t="s">
        <v>847</v>
      </c>
      <c r="K1" s="957" t="s">
        <v>848</v>
      </c>
    </row>
    <row r="2" spans="1:11">
      <c r="A2" s="957">
        <f>VLOOKUP(D2,Group!A:C,3,FALSE)</f>
        <v>3</v>
      </c>
      <c r="B2" s="957">
        <v>2018</v>
      </c>
      <c r="C2" s="957">
        <v>0</v>
      </c>
      <c r="D2" s="957">
        <v>270507</v>
      </c>
      <c r="E2" s="957" t="s">
        <v>862</v>
      </c>
      <c r="F2" s="957">
        <v>1568</v>
      </c>
      <c r="G2" s="957" t="s">
        <v>850</v>
      </c>
      <c r="H2" s="957" t="b">
        <v>0</v>
      </c>
      <c r="I2" s="957">
        <v>0</v>
      </c>
      <c r="J2" s="957">
        <v>210092.73</v>
      </c>
      <c r="K2" s="957">
        <v>-210092.73</v>
      </c>
    </row>
    <row r="3" spans="1:11">
      <c r="A3" s="959">
        <f>VLOOKUP(D3,Group!A:C,3,FALSE)</f>
        <v>3</v>
      </c>
      <c r="B3" s="957">
        <v>2018</v>
      </c>
      <c r="C3" s="957">
        <v>1</v>
      </c>
      <c r="D3" s="957">
        <v>270507</v>
      </c>
      <c r="E3" s="957" t="s">
        <v>862</v>
      </c>
      <c r="F3" s="957">
        <v>1568</v>
      </c>
      <c r="G3" s="957" t="s">
        <v>850</v>
      </c>
      <c r="H3" s="957" t="b">
        <v>0</v>
      </c>
      <c r="I3" s="957">
        <v>210092.73</v>
      </c>
      <c r="J3" s="957">
        <v>0</v>
      </c>
      <c r="K3" s="957">
        <v>210092.73</v>
      </c>
    </row>
    <row r="4" spans="1:11">
      <c r="A4" s="959">
        <f>VLOOKUP(D4,Group!A:C,3,FALSE)</f>
        <v>3</v>
      </c>
      <c r="B4" s="957">
        <v>2018</v>
      </c>
      <c r="C4" s="957">
        <v>2</v>
      </c>
      <c r="D4" s="957">
        <v>270507</v>
      </c>
      <c r="E4" s="957" t="s">
        <v>862</v>
      </c>
      <c r="F4" s="957">
        <v>1568</v>
      </c>
      <c r="G4" s="957" t="s">
        <v>850</v>
      </c>
      <c r="H4" s="957" t="b">
        <v>0</v>
      </c>
      <c r="I4" s="957">
        <v>210092.73</v>
      </c>
      <c r="J4" s="957">
        <v>210092.73</v>
      </c>
      <c r="K4" s="957">
        <v>0</v>
      </c>
    </row>
    <row r="5" spans="1:11">
      <c r="A5" s="959">
        <f>VLOOKUP(D5,Group!A:C,3,FALSE)</f>
        <v>3</v>
      </c>
      <c r="B5" s="957">
        <v>2018</v>
      </c>
      <c r="C5" s="957">
        <v>3</v>
      </c>
      <c r="D5" s="957">
        <v>270507</v>
      </c>
      <c r="E5" s="957" t="s">
        <v>862</v>
      </c>
      <c r="F5" s="957">
        <v>1568</v>
      </c>
      <c r="G5" s="957" t="s">
        <v>850</v>
      </c>
      <c r="H5" s="957" t="b">
        <v>0</v>
      </c>
      <c r="I5" s="957">
        <v>210092.73</v>
      </c>
      <c r="J5" s="957">
        <v>210092.73</v>
      </c>
      <c r="K5" s="957">
        <v>0</v>
      </c>
    </row>
    <row r="6" spans="1:11">
      <c r="A6" s="959">
        <f>VLOOKUP(D6,Group!A:C,3,FALSE)</f>
        <v>3</v>
      </c>
      <c r="B6" s="957">
        <v>2018</v>
      </c>
      <c r="C6" s="957">
        <v>4</v>
      </c>
      <c r="D6" s="957">
        <v>270507</v>
      </c>
      <c r="E6" s="957" t="s">
        <v>862</v>
      </c>
      <c r="F6" s="957">
        <v>1568</v>
      </c>
      <c r="G6" s="957" t="s">
        <v>850</v>
      </c>
      <c r="H6" s="957" t="b">
        <v>0</v>
      </c>
      <c r="I6" s="957">
        <v>210092.73</v>
      </c>
      <c r="J6" s="957">
        <v>210092.73</v>
      </c>
      <c r="K6" s="957">
        <v>0</v>
      </c>
    </row>
    <row r="7" spans="1:11">
      <c r="A7" s="959">
        <f>VLOOKUP(D7,Group!A:C,3,FALSE)</f>
        <v>3</v>
      </c>
      <c r="B7" s="957">
        <v>2018</v>
      </c>
      <c r="C7" s="957">
        <v>5</v>
      </c>
      <c r="D7" s="957">
        <v>270507</v>
      </c>
      <c r="E7" s="957" t="s">
        <v>862</v>
      </c>
      <c r="F7" s="957">
        <v>1568</v>
      </c>
      <c r="G7" s="957" t="s">
        <v>850</v>
      </c>
      <c r="H7" s="957" t="b">
        <v>0</v>
      </c>
      <c r="I7" s="957">
        <v>210092.73</v>
      </c>
      <c r="J7" s="957">
        <v>210092.73</v>
      </c>
      <c r="K7" s="957">
        <v>0</v>
      </c>
    </row>
    <row r="8" spans="1:11">
      <c r="A8" s="959">
        <f>VLOOKUP(D8,Group!A:C,3,FALSE)</f>
        <v>3</v>
      </c>
      <c r="B8" s="957">
        <v>2018</v>
      </c>
      <c r="C8" s="957">
        <v>6</v>
      </c>
      <c r="D8" s="957">
        <v>270507</v>
      </c>
      <c r="E8" s="957" t="s">
        <v>862</v>
      </c>
      <c r="F8" s="957">
        <v>1568</v>
      </c>
      <c r="G8" s="957" t="s">
        <v>850</v>
      </c>
      <c r="H8" s="957" t="b">
        <v>0</v>
      </c>
      <c r="I8" s="957">
        <v>210092.73</v>
      </c>
      <c r="J8" s="957">
        <v>210092.73</v>
      </c>
      <c r="K8" s="957">
        <v>0</v>
      </c>
    </row>
    <row r="9" spans="1:11">
      <c r="A9" s="959">
        <f>VLOOKUP(D9,Group!A:C,3,FALSE)</f>
        <v>3</v>
      </c>
      <c r="B9" s="957">
        <v>2018</v>
      </c>
      <c r="C9" s="957">
        <v>7</v>
      </c>
      <c r="D9" s="957">
        <v>270507</v>
      </c>
      <c r="E9" s="957" t="s">
        <v>862</v>
      </c>
      <c r="F9" s="957">
        <v>1568</v>
      </c>
      <c r="G9" s="957" t="s">
        <v>850</v>
      </c>
      <c r="H9" s="957" t="b">
        <v>0</v>
      </c>
      <c r="I9" s="957">
        <v>187959.77</v>
      </c>
      <c r="J9" s="957">
        <v>477265.73</v>
      </c>
      <c r="K9" s="957">
        <v>-289305.96000000002</v>
      </c>
    </row>
    <row r="10" spans="1:11">
      <c r="A10" s="959">
        <f>VLOOKUP(D10,Group!A:C,3,FALSE)</f>
        <v>3</v>
      </c>
      <c r="B10" s="957">
        <v>2018</v>
      </c>
      <c r="C10" s="957">
        <v>8</v>
      </c>
      <c r="D10" s="957">
        <v>270507</v>
      </c>
      <c r="E10" s="957" t="s">
        <v>862</v>
      </c>
      <c r="F10" s="957">
        <v>1568</v>
      </c>
      <c r="G10" s="957" t="s">
        <v>850</v>
      </c>
      <c r="H10" s="957" t="b">
        <v>0</v>
      </c>
      <c r="I10" s="957">
        <v>187959.77</v>
      </c>
      <c r="J10" s="957">
        <v>187959.77</v>
      </c>
      <c r="K10" s="957">
        <v>0</v>
      </c>
    </row>
    <row r="11" spans="1:11">
      <c r="A11" s="959">
        <f>VLOOKUP(D11,Group!A:C,3,FALSE)</f>
        <v>3</v>
      </c>
      <c r="B11" s="957">
        <v>2018</v>
      </c>
      <c r="C11" s="957">
        <v>9</v>
      </c>
      <c r="D11" s="957">
        <v>270507</v>
      </c>
      <c r="E11" s="957" t="s">
        <v>862</v>
      </c>
      <c r="F11" s="957">
        <v>1568</v>
      </c>
      <c r="G11" s="957" t="s">
        <v>850</v>
      </c>
      <c r="H11" s="957" t="b">
        <v>0</v>
      </c>
      <c r="I11" s="957">
        <v>187936.51</v>
      </c>
      <c r="J11" s="957">
        <v>187959.77</v>
      </c>
      <c r="K11" s="957">
        <v>-23.26</v>
      </c>
    </row>
    <row r="12" spans="1:11">
      <c r="A12" s="959">
        <f>VLOOKUP(D12,Group!A:C,3,FALSE)</f>
        <v>3</v>
      </c>
      <c r="B12" s="957">
        <v>2018</v>
      </c>
      <c r="C12" s="957">
        <v>10</v>
      </c>
      <c r="D12" s="957">
        <v>270507</v>
      </c>
      <c r="E12" s="957" t="s">
        <v>862</v>
      </c>
      <c r="F12" s="957">
        <v>1568</v>
      </c>
      <c r="G12" s="957" t="s">
        <v>850</v>
      </c>
      <c r="H12" s="957" t="b">
        <v>0</v>
      </c>
      <c r="I12" s="957">
        <v>187936.51</v>
      </c>
      <c r="J12" s="957">
        <v>187936.51</v>
      </c>
      <c r="K12" s="957">
        <v>0</v>
      </c>
    </row>
    <row r="13" spans="1:11">
      <c r="A13" s="959">
        <f>VLOOKUP(D13,Group!A:C,3,FALSE)</f>
        <v>3</v>
      </c>
      <c r="B13" s="957">
        <v>2018</v>
      </c>
      <c r="C13" s="957">
        <v>11</v>
      </c>
      <c r="D13" s="957">
        <v>270507</v>
      </c>
      <c r="E13" s="957" t="s">
        <v>862</v>
      </c>
      <c r="F13" s="957">
        <v>1568</v>
      </c>
      <c r="G13" s="957" t="s">
        <v>850</v>
      </c>
      <c r="H13" s="957" t="b">
        <v>0</v>
      </c>
      <c r="I13" s="957">
        <v>187936.51</v>
      </c>
      <c r="J13" s="957">
        <v>187936.51</v>
      </c>
      <c r="K13" s="957">
        <v>0</v>
      </c>
    </row>
    <row r="14" spans="1:11">
      <c r="A14" s="959">
        <f>VLOOKUP(D14,Group!A:C,3,FALSE)</f>
        <v>3</v>
      </c>
      <c r="B14" s="957">
        <v>2018</v>
      </c>
      <c r="C14" s="957">
        <v>0</v>
      </c>
      <c r="D14" s="957">
        <v>170507</v>
      </c>
      <c r="E14" s="957" t="s">
        <v>852</v>
      </c>
      <c r="F14" s="957">
        <v>1568</v>
      </c>
      <c r="G14" s="957" t="s">
        <v>850</v>
      </c>
      <c r="H14" s="957" t="b">
        <v>0</v>
      </c>
      <c r="I14" s="957">
        <v>280746.65000000002</v>
      </c>
      <c r="J14" s="957">
        <v>0</v>
      </c>
      <c r="K14" s="957">
        <v>280746.65000000002</v>
      </c>
    </row>
    <row r="15" spans="1:11">
      <c r="A15" s="959">
        <f>VLOOKUP(D15,Group!A:C,3,FALSE)</f>
        <v>3</v>
      </c>
      <c r="B15" s="957">
        <v>2018</v>
      </c>
      <c r="C15" s="957">
        <v>1</v>
      </c>
      <c r="D15" s="957">
        <v>170507</v>
      </c>
      <c r="E15" s="957" t="s">
        <v>852</v>
      </c>
      <c r="F15" s="957">
        <v>1568</v>
      </c>
      <c r="G15" s="957" t="s">
        <v>850</v>
      </c>
      <c r="H15" s="957" t="b">
        <v>0</v>
      </c>
      <c r="I15" s="957">
        <v>0</v>
      </c>
      <c r="J15" s="957">
        <v>210092.73</v>
      </c>
      <c r="K15" s="957">
        <v>-210092.73</v>
      </c>
    </row>
    <row r="16" spans="1:11">
      <c r="A16" s="959">
        <f>VLOOKUP(D16,Group!A:C,3,FALSE)</f>
        <v>3</v>
      </c>
      <c r="B16" s="957">
        <v>2018</v>
      </c>
      <c r="C16" s="957">
        <v>2</v>
      </c>
      <c r="D16" s="957">
        <v>170507</v>
      </c>
      <c r="E16" s="957" t="s">
        <v>852</v>
      </c>
      <c r="F16" s="957">
        <v>1568</v>
      </c>
      <c r="G16" s="957" t="s">
        <v>850</v>
      </c>
      <c r="H16" s="957" t="b">
        <v>0</v>
      </c>
      <c r="I16" s="957">
        <v>210092.73</v>
      </c>
      <c r="J16" s="957">
        <v>210092.73</v>
      </c>
      <c r="K16" s="957">
        <v>0</v>
      </c>
    </row>
    <row r="17" spans="1:11">
      <c r="A17" s="959">
        <f>VLOOKUP(D17,Group!A:C,3,FALSE)</f>
        <v>3</v>
      </c>
      <c r="B17" s="957">
        <v>2018</v>
      </c>
      <c r="C17" s="957">
        <v>3</v>
      </c>
      <c r="D17" s="957">
        <v>170507</v>
      </c>
      <c r="E17" s="957" t="s">
        <v>852</v>
      </c>
      <c r="F17" s="957">
        <v>1568</v>
      </c>
      <c r="G17" s="957" t="s">
        <v>850</v>
      </c>
      <c r="H17" s="957" t="b">
        <v>0</v>
      </c>
      <c r="I17" s="957">
        <v>210092.73</v>
      </c>
      <c r="J17" s="957">
        <v>264109.40999999997</v>
      </c>
      <c r="K17" s="957">
        <v>-54016.68</v>
      </c>
    </row>
    <row r="18" spans="1:11">
      <c r="A18" s="959">
        <f>VLOOKUP(D18,Group!A:C,3,FALSE)</f>
        <v>3</v>
      </c>
      <c r="B18" s="957">
        <v>2018</v>
      </c>
      <c r="C18" s="957">
        <v>4</v>
      </c>
      <c r="D18" s="957">
        <v>170507</v>
      </c>
      <c r="E18" s="957" t="s">
        <v>852</v>
      </c>
      <c r="F18" s="957">
        <v>1568</v>
      </c>
      <c r="G18" s="957" t="s">
        <v>850</v>
      </c>
      <c r="H18" s="957" t="b">
        <v>0</v>
      </c>
      <c r="I18" s="957">
        <v>210092.73</v>
      </c>
      <c r="J18" s="957">
        <v>210092.73</v>
      </c>
      <c r="K18" s="957">
        <v>0</v>
      </c>
    </row>
    <row r="19" spans="1:11">
      <c r="A19" s="959">
        <f>VLOOKUP(D19,Group!A:C,3,FALSE)</f>
        <v>3</v>
      </c>
      <c r="B19" s="957">
        <v>2018</v>
      </c>
      <c r="C19" s="957">
        <v>5</v>
      </c>
      <c r="D19" s="957">
        <v>170507</v>
      </c>
      <c r="E19" s="957" t="s">
        <v>852</v>
      </c>
      <c r="F19" s="957">
        <v>1568</v>
      </c>
      <c r="G19" s="957" t="s">
        <v>850</v>
      </c>
      <c r="H19" s="957" t="b">
        <v>0</v>
      </c>
      <c r="I19" s="957">
        <v>210092.73</v>
      </c>
      <c r="J19" s="957">
        <v>210092.73</v>
      </c>
      <c r="K19" s="957">
        <v>0</v>
      </c>
    </row>
    <row r="20" spans="1:11">
      <c r="A20" s="959">
        <f>VLOOKUP(D20,Group!A:C,3,FALSE)</f>
        <v>3</v>
      </c>
      <c r="B20" s="957">
        <v>2018</v>
      </c>
      <c r="C20" s="957">
        <v>6</v>
      </c>
      <c r="D20" s="957">
        <v>170507</v>
      </c>
      <c r="E20" s="957" t="s">
        <v>852</v>
      </c>
      <c r="F20" s="957">
        <v>1568</v>
      </c>
      <c r="G20" s="957" t="s">
        <v>850</v>
      </c>
      <c r="H20" s="957" t="b">
        <v>0</v>
      </c>
      <c r="I20" s="957">
        <v>232082.16</v>
      </c>
      <c r="J20" s="957">
        <v>232082.16</v>
      </c>
      <c r="K20" s="957">
        <v>0</v>
      </c>
    </row>
    <row r="21" spans="1:11">
      <c r="A21" s="959">
        <f>VLOOKUP(D21,Group!A:C,3,FALSE)</f>
        <v>3</v>
      </c>
      <c r="B21" s="957">
        <v>2018</v>
      </c>
      <c r="C21" s="957">
        <v>7</v>
      </c>
      <c r="D21" s="957">
        <v>170507</v>
      </c>
      <c r="E21" s="957" t="s">
        <v>852</v>
      </c>
      <c r="F21" s="957">
        <v>1568</v>
      </c>
      <c r="G21" s="957" t="s">
        <v>850</v>
      </c>
      <c r="H21" s="957" t="b">
        <v>0</v>
      </c>
      <c r="I21" s="957">
        <v>217785.38</v>
      </c>
      <c r="J21" s="957">
        <v>217785.38</v>
      </c>
      <c r="K21" s="957">
        <v>0</v>
      </c>
    </row>
    <row r="22" spans="1:11">
      <c r="A22" s="959">
        <f>VLOOKUP(D22,Group!A:C,3,FALSE)</f>
        <v>3</v>
      </c>
      <c r="B22" s="957">
        <v>2018</v>
      </c>
      <c r="C22" s="957">
        <v>8</v>
      </c>
      <c r="D22" s="957">
        <v>170507</v>
      </c>
      <c r="E22" s="957" t="s">
        <v>852</v>
      </c>
      <c r="F22" s="957">
        <v>1568</v>
      </c>
      <c r="G22" s="957" t="s">
        <v>850</v>
      </c>
      <c r="H22" s="957" t="b">
        <v>0</v>
      </c>
      <c r="I22" s="957">
        <v>188103.3</v>
      </c>
      <c r="J22" s="957">
        <v>187959.77</v>
      </c>
      <c r="K22" s="957">
        <v>143.53</v>
      </c>
    </row>
    <row r="23" spans="1:11">
      <c r="A23" s="959">
        <f>VLOOKUP(D23,Group!A:C,3,FALSE)</f>
        <v>3</v>
      </c>
      <c r="B23" s="957">
        <v>2018</v>
      </c>
      <c r="C23" s="957">
        <v>9</v>
      </c>
      <c r="D23" s="957">
        <v>170507</v>
      </c>
      <c r="E23" s="957" t="s">
        <v>852</v>
      </c>
      <c r="F23" s="957">
        <v>1568</v>
      </c>
      <c r="G23" s="957" t="s">
        <v>850</v>
      </c>
      <c r="H23" s="957" t="b">
        <v>0</v>
      </c>
      <c r="I23" s="957">
        <v>223925.15</v>
      </c>
      <c r="J23" s="957">
        <v>223925.15</v>
      </c>
      <c r="K23" s="957">
        <v>0</v>
      </c>
    </row>
    <row r="24" spans="1:11">
      <c r="A24" s="959">
        <f>VLOOKUP(D24,Group!A:C,3,FALSE)</f>
        <v>3</v>
      </c>
      <c r="B24" s="957">
        <v>2018</v>
      </c>
      <c r="C24" s="957">
        <v>10</v>
      </c>
      <c r="D24" s="957">
        <v>170507</v>
      </c>
      <c r="E24" s="957" t="s">
        <v>852</v>
      </c>
      <c r="F24" s="957">
        <v>1568</v>
      </c>
      <c r="G24" s="957" t="s">
        <v>850</v>
      </c>
      <c r="H24" s="957" t="b">
        <v>0</v>
      </c>
      <c r="I24" s="957">
        <v>187936.51</v>
      </c>
      <c r="J24" s="957">
        <v>187936.51</v>
      </c>
      <c r="K24" s="957">
        <v>0</v>
      </c>
    </row>
    <row r="25" spans="1:11">
      <c r="A25" s="959">
        <f>VLOOKUP(D25,Group!A:C,3,FALSE)</f>
        <v>3</v>
      </c>
      <c r="B25" s="957">
        <v>2018</v>
      </c>
      <c r="C25" s="957">
        <v>11</v>
      </c>
      <c r="D25" s="957">
        <v>170507</v>
      </c>
      <c r="E25" s="957" t="s">
        <v>852</v>
      </c>
      <c r="F25" s="957">
        <v>1568</v>
      </c>
      <c r="G25" s="957" t="s">
        <v>850</v>
      </c>
      <c r="H25" s="957" t="b">
        <v>0</v>
      </c>
      <c r="I25" s="957">
        <v>187936.51</v>
      </c>
      <c r="J25" s="957">
        <v>187936.51</v>
      </c>
      <c r="K25" s="957">
        <v>0</v>
      </c>
    </row>
    <row r="26" spans="1:11">
      <c r="A26" s="959">
        <f>VLOOKUP(D26,Group!A:C,3,FALSE)</f>
        <v>2</v>
      </c>
      <c r="B26" s="957">
        <v>2018</v>
      </c>
      <c r="C26" s="957">
        <v>0</v>
      </c>
      <c r="D26" s="957">
        <v>170506</v>
      </c>
      <c r="E26" s="957" t="s">
        <v>851</v>
      </c>
      <c r="F26" s="957">
        <v>1568</v>
      </c>
      <c r="G26" s="957" t="s">
        <v>850</v>
      </c>
      <c r="H26" s="957" t="b">
        <v>0</v>
      </c>
      <c r="I26" s="957">
        <v>895637.11</v>
      </c>
      <c r="J26" s="957">
        <v>0</v>
      </c>
      <c r="K26" s="957">
        <v>895637.11</v>
      </c>
    </row>
    <row r="27" spans="1:11">
      <c r="A27" s="959">
        <f>VLOOKUP(D27,Group!A:C,3,FALSE)</f>
        <v>2</v>
      </c>
      <c r="B27" s="957">
        <v>2018</v>
      </c>
      <c r="C27" s="957">
        <v>3</v>
      </c>
      <c r="D27" s="957">
        <v>170506</v>
      </c>
      <c r="E27" s="957" t="s">
        <v>851</v>
      </c>
      <c r="F27" s="957">
        <v>1568</v>
      </c>
      <c r="G27" s="957" t="s">
        <v>850</v>
      </c>
      <c r="H27" s="957" t="b">
        <v>0</v>
      </c>
      <c r="I27" s="957">
        <v>98479.44</v>
      </c>
      <c r="J27" s="957">
        <v>0</v>
      </c>
      <c r="K27" s="957">
        <v>98479.44</v>
      </c>
    </row>
    <row r="28" spans="1:11">
      <c r="A28" s="959">
        <f>VLOOKUP(D28,Group!A:C,3,FALSE)</f>
        <v>2</v>
      </c>
      <c r="B28" s="957">
        <v>2018</v>
      </c>
      <c r="C28" s="957">
        <v>6</v>
      </c>
      <c r="D28" s="957">
        <v>170506</v>
      </c>
      <c r="E28" s="957" t="s">
        <v>851</v>
      </c>
      <c r="F28" s="957">
        <v>1568</v>
      </c>
      <c r="G28" s="957" t="s">
        <v>850</v>
      </c>
      <c r="H28" s="957" t="b">
        <v>0</v>
      </c>
      <c r="I28" s="957">
        <v>119672.4</v>
      </c>
      <c r="J28" s="957">
        <v>0</v>
      </c>
      <c r="K28" s="957">
        <v>119672.4</v>
      </c>
    </row>
    <row r="29" spans="1:11">
      <c r="A29" s="959">
        <f>VLOOKUP(D29,Group!A:C,3,FALSE)</f>
        <v>2</v>
      </c>
      <c r="B29" s="957">
        <v>2018</v>
      </c>
      <c r="C29" s="957">
        <v>7</v>
      </c>
      <c r="D29" s="957">
        <v>170506</v>
      </c>
      <c r="E29" s="957" t="s">
        <v>851</v>
      </c>
      <c r="F29" s="957">
        <v>1568</v>
      </c>
      <c r="G29" s="957" t="s">
        <v>850</v>
      </c>
      <c r="H29" s="957" t="b">
        <v>0</v>
      </c>
      <c r="I29" s="957">
        <v>226709.18</v>
      </c>
      <c r="J29" s="957">
        <v>226709.18</v>
      </c>
      <c r="K29" s="957">
        <v>0</v>
      </c>
    </row>
    <row r="30" spans="1:11">
      <c r="A30" s="959">
        <f>VLOOKUP(D30,Group!A:C,3,FALSE)</f>
        <v>2</v>
      </c>
      <c r="B30" s="957">
        <v>2018</v>
      </c>
      <c r="C30" s="957">
        <v>7</v>
      </c>
      <c r="D30" s="957">
        <v>270506</v>
      </c>
      <c r="E30" s="957" t="s">
        <v>864</v>
      </c>
      <c r="F30" s="957">
        <v>1568</v>
      </c>
      <c r="G30" s="957" t="s">
        <v>850</v>
      </c>
      <c r="H30" s="957" t="b">
        <v>0</v>
      </c>
      <c r="I30" s="957">
        <v>0</v>
      </c>
      <c r="J30" s="957">
        <v>293077.68</v>
      </c>
      <c r="K30" s="957">
        <v>-293077.68</v>
      </c>
    </row>
    <row r="31" spans="1:11">
      <c r="A31" s="959">
        <f>VLOOKUP(D31,Group!A:C,3,FALSE)</f>
        <v>2</v>
      </c>
      <c r="B31" s="957">
        <v>2018</v>
      </c>
      <c r="C31" s="957">
        <v>8</v>
      </c>
      <c r="D31" s="957">
        <v>170506</v>
      </c>
      <c r="E31" s="957" t="s">
        <v>851</v>
      </c>
      <c r="F31" s="957">
        <v>1568</v>
      </c>
      <c r="G31" s="957" t="s">
        <v>850</v>
      </c>
      <c r="H31" s="957" t="b">
        <v>0</v>
      </c>
      <c r="I31" s="957">
        <v>4377.3599999999997</v>
      </c>
      <c r="J31" s="957">
        <v>2188.6799999999998</v>
      </c>
      <c r="K31" s="957">
        <v>2188.6799999999998</v>
      </c>
    </row>
    <row r="32" spans="1:11">
      <c r="A32" s="959">
        <f>VLOOKUP(D32,Group!A:C,3,FALSE)</f>
        <v>2</v>
      </c>
      <c r="B32" s="957">
        <v>2018</v>
      </c>
      <c r="C32" s="957">
        <v>8</v>
      </c>
      <c r="D32" s="957">
        <v>270506</v>
      </c>
      <c r="E32" s="957" t="s">
        <v>864</v>
      </c>
      <c r="F32" s="957">
        <v>1568</v>
      </c>
      <c r="G32" s="957" t="s">
        <v>850</v>
      </c>
      <c r="H32" s="957" t="b">
        <v>0</v>
      </c>
      <c r="I32" s="957">
        <v>2188.6799999999998</v>
      </c>
      <c r="J32" s="957">
        <v>2188.6799999999998</v>
      </c>
      <c r="K32" s="957">
        <v>0</v>
      </c>
    </row>
    <row r="33" spans="1:11">
      <c r="A33" s="959">
        <f>VLOOKUP(D33,Group!A:C,3,FALSE)</f>
        <v>2</v>
      </c>
      <c r="B33" s="957">
        <v>2018</v>
      </c>
      <c r="C33" s="957">
        <v>9</v>
      </c>
      <c r="D33" s="957">
        <v>170506</v>
      </c>
      <c r="E33" s="957" t="s">
        <v>851</v>
      </c>
      <c r="F33" s="957">
        <v>1568</v>
      </c>
      <c r="G33" s="957" t="s">
        <v>850</v>
      </c>
      <c r="H33" s="957" t="b">
        <v>0</v>
      </c>
      <c r="I33" s="957">
        <v>158790.76999999999</v>
      </c>
      <c r="J33" s="957">
        <v>90547.43</v>
      </c>
      <c r="K33" s="957">
        <v>68243.34</v>
      </c>
    </row>
    <row r="34" spans="1:11">
      <c r="A34" s="959">
        <f>VLOOKUP(D34,Group!A:C,3,FALSE)</f>
        <v>2</v>
      </c>
      <c r="B34" s="957">
        <v>2018</v>
      </c>
      <c r="C34" s="957">
        <v>9</v>
      </c>
      <c r="D34" s="957">
        <v>270506</v>
      </c>
      <c r="E34" s="957" t="s">
        <v>864</v>
      </c>
      <c r="F34" s="957">
        <v>1568</v>
      </c>
      <c r="G34" s="957" t="s">
        <v>850</v>
      </c>
      <c r="H34" s="957" t="b">
        <v>0</v>
      </c>
      <c r="I34" s="957">
        <v>2188.6799999999998</v>
      </c>
      <c r="J34" s="957">
        <v>2188.6799999999998</v>
      </c>
      <c r="K34" s="957">
        <v>0</v>
      </c>
    </row>
    <row r="35" spans="1:11">
      <c r="A35" s="959">
        <f>VLOOKUP(D35,Group!A:C,3,FALSE)</f>
        <v>2</v>
      </c>
      <c r="B35" s="957">
        <v>2018</v>
      </c>
      <c r="C35" s="957">
        <v>10</v>
      </c>
      <c r="D35" s="957">
        <v>170506</v>
      </c>
      <c r="E35" s="957" t="s">
        <v>851</v>
      </c>
      <c r="F35" s="957">
        <v>1568</v>
      </c>
      <c r="G35" s="957" t="s">
        <v>850</v>
      </c>
      <c r="H35" s="957" t="b">
        <v>0</v>
      </c>
      <c r="I35" s="957">
        <v>2188.6799999999998</v>
      </c>
      <c r="J35" s="957">
        <v>2188.6799999999998</v>
      </c>
      <c r="K35" s="957">
        <v>0</v>
      </c>
    </row>
    <row r="36" spans="1:11">
      <c r="A36" s="959">
        <f>VLOOKUP(D36,Group!A:C,3,FALSE)</f>
        <v>2</v>
      </c>
      <c r="B36" s="957">
        <v>2018</v>
      </c>
      <c r="C36" s="957">
        <v>10</v>
      </c>
      <c r="D36" s="957">
        <v>270506</v>
      </c>
      <c r="E36" s="957" t="s">
        <v>864</v>
      </c>
      <c r="F36" s="957">
        <v>1568</v>
      </c>
      <c r="G36" s="957" t="s">
        <v>850</v>
      </c>
      <c r="H36" s="957" t="b">
        <v>0</v>
      </c>
      <c r="I36" s="957">
        <v>2188.6799999999998</v>
      </c>
      <c r="J36" s="957">
        <v>2188.6799999999998</v>
      </c>
      <c r="K36" s="957">
        <v>0</v>
      </c>
    </row>
    <row r="37" spans="1:11">
      <c r="A37" s="959">
        <f>VLOOKUP(D37,Group!A:C,3,FALSE)</f>
        <v>2</v>
      </c>
      <c r="B37" s="957">
        <v>2018</v>
      </c>
      <c r="C37" s="957">
        <v>11</v>
      </c>
      <c r="D37" s="957">
        <v>170506</v>
      </c>
      <c r="E37" s="957" t="s">
        <v>851</v>
      </c>
      <c r="F37" s="957">
        <v>1568</v>
      </c>
      <c r="G37" s="957" t="s">
        <v>850</v>
      </c>
      <c r="H37" s="957" t="b">
        <v>0</v>
      </c>
      <c r="I37" s="957">
        <v>2188.6799999999998</v>
      </c>
      <c r="J37" s="957">
        <v>2188.6799999999998</v>
      </c>
      <c r="K37" s="957">
        <v>0</v>
      </c>
    </row>
    <row r="38" spans="1:11">
      <c r="A38" s="959">
        <f>VLOOKUP(D38,Group!A:C,3,FALSE)</f>
        <v>2</v>
      </c>
      <c r="B38" s="957">
        <v>2018</v>
      </c>
      <c r="C38" s="957">
        <v>11</v>
      </c>
      <c r="D38" s="957">
        <v>270506</v>
      </c>
      <c r="E38" s="957" t="s">
        <v>864</v>
      </c>
      <c r="F38" s="957">
        <v>1568</v>
      </c>
      <c r="G38" s="957" t="s">
        <v>850</v>
      </c>
      <c r="H38" s="957" t="b">
        <v>0</v>
      </c>
      <c r="I38" s="957">
        <v>2188.6799999999998</v>
      </c>
      <c r="J38" s="957">
        <v>2188.6799999999998</v>
      </c>
      <c r="K38" s="957">
        <v>0</v>
      </c>
    </row>
    <row r="39" spans="1:11">
      <c r="A39" s="959">
        <f>VLOOKUP(D39,Group!A:C,3,FALSE)</f>
        <v>8</v>
      </c>
      <c r="B39" s="957">
        <v>2018</v>
      </c>
      <c r="C39" s="957">
        <v>0</v>
      </c>
      <c r="D39" s="957">
        <v>170516</v>
      </c>
      <c r="E39" s="957" t="s">
        <v>857</v>
      </c>
      <c r="F39" s="957">
        <v>1568</v>
      </c>
      <c r="G39" s="957" t="s">
        <v>850</v>
      </c>
      <c r="H39" s="957" t="b">
        <v>0</v>
      </c>
      <c r="I39" s="957">
        <v>16866.66</v>
      </c>
      <c r="J39" s="957">
        <v>0</v>
      </c>
      <c r="K39" s="957">
        <v>16866.66</v>
      </c>
    </row>
    <row r="40" spans="1:11">
      <c r="A40" s="959">
        <f>VLOOKUP(D40,Group!A:C,3,FALSE)</f>
        <v>8</v>
      </c>
      <c r="B40" s="957">
        <v>2018</v>
      </c>
      <c r="C40" s="957">
        <v>1</v>
      </c>
      <c r="D40" s="957">
        <v>170516</v>
      </c>
      <c r="E40" s="957" t="s">
        <v>857</v>
      </c>
      <c r="F40" s="957">
        <v>1568</v>
      </c>
      <c r="G40" s="957" t="s">
        <v>850</v>
      </c>
      <c r="H40" s="957" t="b">
        <v>0</v>
      </c>
      <c r="I40" s="957">
        <v>1119.55</v>
      </c>
      <c r="J40" s="957">
        <v>0</v>
      </c>
      <c r="K40" s="957">
        <v>1119.55</v>
      </c>
    </row>
    <row r="41" spans="1:11">
      <c r="A41" s="959">
        <f>VLOOKUP(D41,Group!A:C,3,FALSE)</f>
        <v>8</v>
      </c>
      <c r="B41" s="957">
        <v>2018</v>
      </c>
      <c r="C41" s="957">
        <v>2</v>
      </c>
      <c r="D41" s="957">
        <v>170516</v>
      </c>
      <c r="E41" s="957" t="s">
        <v>857</v>
      </c>
      <c r="F41" s="957">
        <v>1568</v>
      </c>
      <c r="G41" s="957" t="s">
        <v>850</v>
      </c>
      <c r="H41" s="957" t="b">
        <v>0</v>
      </c>
      <c r="I41" s="957">
        <v>1119.55</v>
      </c>
      <c r="J41" s="957">
        <v>0</v>
      </c>
      <c r="K41" s="957">
        <v>1119.55</v>
      </c>
    </row>
    <row r="42" spans="1:11">
      <c r="A42" s="959">
        <f>VLOOKUP(D42,Group!A:C,3,FALSE)</f>
        <v>8</v>
      </c>
      <c r="B42" s="957">
        <v>2018</v>
      </c>
      <c r="C42" s="957">
        <v>3</v>
      </c>
      <c r="D42" s="957">
        <v>170516</v>
      </c>
      <c r="E42" s="957" t="s">
        <v>857</v>
      </c>
      <c r="F42" s="957">
        <v>1568</v>
      </c>
      <c r="G42" s="957" t="s">
        <v>850</v>
      </c>
      <c r="H42" s="957" t="b">
        <v>0</v>
      </c>
      <c r="I42" s="957">
        <v>1150.32</v>
      </c>
      <c r="J42" s="957">
        <v>0</v>
      </c>
      <c r="K42" s="957">
        <v>1150.32</v>
      </c>
    </row>
    <row r="43" spans="1:11">
      <c r="A43" s="959">
        <f>VLOOKUP(D43,Group!A:C,3,FALSE)</f>
        <v>8</v>
      </c>
      <c r="B43" s="957">
        <v>2018</v>
      </c>
      <c r="C43" s="957">
        <v>4</v>
      </c>
      <c r="D43" s="957">
        <v>170516</v>
      </c>
      <c r="E43" s="957" t="s">
        <v>857</v>
      </c>
      <c r="F43" s="957">
        <v>1568</v>
      </c>
      <c r="G43" s="957" t="s">
        <v>850</v>
      </c>
      <c r="H43" s="957" t="b">
        <v>0</v>
      </c>
      <c r="I43" s="957">
        <v>1565.73</v>
      </c>
      <c r="J43" s="957">
        <v>0</v>
      </c>
      <c r="K43" s="957">
        <v>1565.73</v>
      </c>
    </row>
    <row r="44" spans="1:11">
      <c r="A44" s="959">
        <f>VLOOKUP(D44,Group!A:C,3,FALSE)</f>
        <v>8</v>
      </c>
      <c r="B44" s="957">
        <v>2018</v>
      </c>
      <c r="C44" s="957">
        <v>5</v>
      </c>
      <c r="D44" s="957">
        <v>170516</v>
      </c>
      <c r="E44" s="957" t="s">
        <v>857</v>
      </c>
      <c r="F44" s="957">
        <v>1568</v>
      </c>
      <c r="G44" s="957" t="s">
        <v>850</v>
      </c>
      <c r="H44" s="957" t="b">
        <v>0</v>
      </c>
      <c r="I44" s="957">
        <v>1565.73</v>
      </c>
      <c r="J44" s="957">
        <v>0</v>
      </c>
      <c r="K44" s="957">
        <v>1565.73</v>
      </c>
    </row>
    <row r="45" spans="1:11">
      <c r="A45" s="959">
        <f>VLOOKUP(D45,Group!A:C,3,FALSE)</f>
        <v>8</v>
      </c>
      <c r="B45" s="957">
        <v>2018</v>
      </c>
      <c r="C45" s="957">
        <v>6</v>
      </c>
      <c r="D45" s="957">
        <v>170516</v>
      </c>
      <c r="E45" s="957" t="s">
        <v>857</v>
      </c>
      <c r="F45" s="957">
        <v>1568</v>
      </c>
      <c r="G45" s="957" t="s">
        <v>850</v>
      </c>
      <c r="H45" s="957" t="b">
        <v>0</v>
      </c>
      <c r="I45" s="957">
        <v>1481.4</v>
      </c>
      <c r="J45" s="957">
        <v>0</v>
      </c>
      <c r="K45" s="957">
        <v>1481.4</v>
      </c>
    </row>
    <row r="46" spans="1:11">
      <c r="A46" s="959">
        <f>VLOOKUP(D46,Group!A:C,3,FALSE)</f>
        <v>8</v>
      </c>
      <c r="B46" s="957">
        <v>2018</v>
      </c>
      <c r="C46" s="957">
        <v>7</v>
      </c>
      <c r="D46" s="957">
        <v>170516</v>
      </c>
      <c r="E46" s="957" t="s">
        <v>857</v>
      </c>
      <c r="F46" s="957">
        <v>1568</v>
      </c>
      <c r="G46" s="957" t="s">
        <v>850</v>
      </c>
      <c r="H46" s="957" t="b">
        <v>0</v>
      </c>
      <c r="I46" s="957">
        <v>7178.56</v>
      </c>
      <c r="J46" s="957">
        <v>7178.56</v>
      </c>
      <c r="K46" s="957">
        <v>0</v>
      </c>
    </row>
    <row r="47" spans="1:11">
      <c r="A47" s="959">
        <f>VLOOKUP(D47,Group!A:C,3,FALSE)</f>
        <v>8</v>
      </c>
      <c r="B47" s="957">
        <v>2018</v>
      </c>
      <c r="C47" s="957">
        <v>7</v>
      </c>
      <c r="D47" s="957">
        <v>270516</v>
      </c>
      <c r="E47" s="957" t="s">
        <v>857</v>
      </c>
      <c r="F47" s="957">
        <v>1568</v>
      </c>
      <c r="G47" s="957" t="s">
        <v>850</v>
      </c>
      <c r="H47" s="957" t="b">
        <v>0</v>
      </c>
      <c r="I47" s="957">
        <v>3589.28</v>
      </c>
      <c r="J47" s="957">
        <v>11870</v>
      </c>
      <c r="K47" s="957">
        <v>-8280.7199999999993</v>
      </c>
    </row>
    <row r="48" spans="1:11">
      <c r="A48" s="959">
        <f>VLOOKUP(D48,Group!A:C,3,FALSE)</f>
        <v>8</v>
      </c>
      <c r="B48" s="957">
        <v>2018</v>
      </c>
      <c r="C48" s="957">
        <v>8</v>
      </c>
      <c r="D48" s="957">
        <v>170516</v>
      </c>
      <c r="E48" s="957" t="s">
        <v>857</v>
      </c>
      <c r="F48" s="957">
        <v>1568</v>
      </c>
      <c r="G48" s="957" t="s">
        <v>850</v>
      </c>
      <c r="H48" s="957" t="b">
        <v>0</v>
      </c>
      <c r="I48" s="957">
        <v>4989.88</v>
      </c>
      <c r="J48" s="957">
        <v>5777.96</v>
      </c>
      <c r="K48" s="957">
        <v>-788.08</v>
      </c>
    </row>
    <row r="49" spans="1:11">
      <c r="A49" s="959">
        <f>VLOOKUP(D49,Group!A:C,3,FALSE)</f>
        <v>8</v>
      </c>
      <c r="B49" s="957">
        <v>2018</v>
      </c>
      <c r="C49" s="957">
        <v>8</v>
      </c>
      <c r="D49" s="957">
        <v>270516</v>
      </c>
      <c r="E49" s="957" t="s">
        <v>857</v>
      </c>
      <c r="F49" s="957">
        <v>1568</v>
      </c>
      <c r="G49" s="957" t="s">
        <v>850</v>
      </c>
      <c r="H49" s="957" t="b">
        <v>0</v>
      </c>
      <c r="I49" s="957">
        <v>3589.28</v>
      </c>
      <c r="J49" s="957">
        <v>3589.28</v>
      </c>
      <c r="K49" s="957">
        <v>0</v>
      </c>
    </row>
    <row r="50" spans="1:11">
      <c r="A50" s="959">
        <f>VLOOKUP(D50,Group!A:C,3,FALSE)</f>
        <v>8</v>
      </c>
      <c r="B50" s="957">
        <v>2018</v>
      </c>
      <c r="C50" s="957">
        <v>9</v>
      </c>
      <c r="D50" s="957">
        <v>170516</v>
      </c>
      <c r="E50" s="957" t="s">
        <v>857</v>
      </c>
      <c r="F50" s="957">
        <v>1568</v>
      </c>
      <c r="G50" s="957" t="s">
        <v>850</v>
      </c>
      <c r="H50" s="957" t="b">
        <v>0</v>
      </c>
      <c r="I50" s="957">
        <v>4673.87</v>
      </c>
      <c r="J50" s="957">
        <v>4208.67</v>
      </c>
      <c r="K50" s="957">
        <v>465.2</v>
      </c>
    </row>
    <row r="51" spans="1:11">
      <c r="A51" s="959">
        <f>VLOOKUP(D51,Group!A:C,3,FALSE)</f>
        <v>8</v>
      </c>
      <c r="B51" s="957">
        <v>2018</v>
      </c>
      <c r="C51" s="957">
        <v>9</v>
      </c>
      <c r="D51" s="957">
        <v>270516</v>
      </c>
      <c r="E51" s="957" t="s">
        <v>857</v>
      </c>
      <c r="F51" s="957">
        <v>1568</v>
      </c>
      <c r="G51" s="957" t="s">
        <v>850</v>
      </c>
      <c r="H51" s="957" t="b">
        <v>0</v>
      </c>
      <c r="I51" s="957">
        <v>3589.28</v>
      </c>
      <c r="J51" s="957">
        <v>3589.28</v>
      </c>
      <c r="K51" s="957">
        <v>0</v>
      </c>
    </row>
    <row r="52" spans="1:11">
      <c r="A52" s="959">
        <f>VLOOKUP(D52,Group!A:C,3,FALSE)</f>
        <v>8</v>
      </c>
      <c r="B52" s="957">
        <v>2018</v>
      </c>
      <c r="C52" s="957">
        <v>10</v>
      </c>
      <c r="D52" s="957">
        <v>170516</v>
      </c>
      <c r="E52" s="957" t="s">
        <v>857</v>
      </c>
      <c r="F52" s="957">
        <v>1568</v>
      </c>
      <c r="G52" s="957" t="s">
        <v>850</v>
      </c>
      <c r="H52" s="957" t="b">
        <v>0</v>
      </c>
      <c r="I52" s="957">
        <v>5200.76</v>
      </c>
      <c r="J52" s="957">
        <v>3589.28</v>
      </c>
      <c r="K52" s="957">
        <v>1611.48</v>
      </c>
    </row>
    <row r="53" spans="1:11">
      <c r="A53" s="959">
        <f>VLOOKUP(D53,Group!A:C,3,FALSE)</f>
        <v>8</v>
      </c>
      <c r="B53" s="957">
        <v>2018</v>
      </c>
      <c r="C53" s="957">
        <v>10</v>
      </c>
      <c r="D53" s="957">
        <v>270516</v>
      </c>
      <c r="E53" s="957" t="s">
        <v>857</v>
      </c>
      <c r="F53" s="957">
        <v>1568</v>
      </c>
      <c r="G53" s="957" t="s">
        <v>850</v>
      </c>
      <c r="H53" s="957" t="b">
        <v>0</v>
      </c>
      <c r="I53" s="957">
        <v>3589.28</v>
      </c>
      <c r="J53" s="957">
        <v>3589.28</v>
      </c>
      <c r="K53" s="957">
        <v>0</v>
      </c>
    </row>
    <row r="54" spans="1:11">
      <c r="A54" s="959">
        <f>VLOOKUP(D54,Group!A:C,3,FALSE)</f>
        <v>8</v>
      </c>
      <c r="B54" s="957">
        <v>2018</v>
      </c>
      <c r="C54" s="957">
        <v>11</v>
      </c>
      <c r="D54" s="957">
        <v>170516</v>
      </c>
      <c r="E54" s="957" t="s">
        <v>857</v>
      </c>
      <c r="F54" s="957">
        <v>1568</v>
      </c>
      <c r="G54" s="957" t="s">
        <v>850</v>
      </c>
      <c r="H54" s="957" t="b">
        <v>0</v>
      </c>
      <c r="I54" s="957">
        <v>5200.76</v>
      </c>
      <c r="J54" s="957">
        <v>3589.28</v>
      </c>
      <c r="K54" s="957">
        <v>1611.48</v>
      </c>
    </row>
    <row r="55" spans="1:11">
      <c r="A55" s="959">
        <f>VLOOKUP(D55,Group!A:C,3,FALSE)</f>
        <v>8</v>
      </c>
      <c r="B55" s="957">
        <v>2018</v>
      </c>
      <c r="C55" s="957">
        <v>11</v>
      </c>
      <c r="D55" s="957">
        <v>270516</v>
      </c>
      <c r="E55" s="957" t="s">
        <v>857</v>
      </c>
      <c r="F55" s="957">
        <v>1568</v>
      </c>
      <c r="G55" s="957" t="s">
        <v>850</v>
      </c>
      <c r="H55" s="957" t="b">
        <v>0</v>
      </c>
      <c r="I55" s="957">
        <v>3589.28</v>
      </c>
      <c r="J55" s="957">
        <v>3589.28</v>
      </c>
      <c r="K55" s="957">
        <v>0</v>
      </c>
    </row>
    <row r="56" spans="1:11">
      <c r="A56" s="959">
        <f>VLOOKUP(D56,Group!A:C,3,FALSE)</f>
        <v>9</v>
      </c>
      <c r="B56" s="957">
        <v>2018</v>
      </c>
      <c r="C56" s="957">
        <v>0</v>
      </c>
      <c r="D56" s="957">
        <v>170517</v>
      </c>
      <c r="E56" s="957" t="s">
        <v>858</v>
      </c>
      <c r="F56" s="957">
        <v>1568</v>
      </c>
      <c r="G56" s="957" t="s">
        <v>850</v>
      </c>
      <c r="H56" s="957" t="b">
        <v>0</v>
      </c>
      <c r="I56" s="957">
        <v>11213.48</v>
      </c>
      <c r="J56" s="957">
        <v>0</v>
      </c>
      <c r="K56" s="957">
        <v>11213.48</v>
      </c>
    </row>
    <row r="57" spans="1:11">
      <c r="A57" s="959">
        <f>VLOOKUP(D57,Group!A:C,3,FALSE)</f>
        <v>9</v>
      </c>
      <c r="B57" s="957">
        <v>2018</v>
      </c>
      <c r="C57" s="957">
        <v>1</v>
      </c>
      <c r="D57" s="957">
        <v>170517</v>
      </c>
      <c r="E57" s="957" t="s">
        <v>858</v>
      </c>
      <c r="F57" s="957">
        <v>1568</v>
      </c>
      <c r="G57" s="957" t="s">
        <v>850</v>
      </c>
      <c r="H57" s="957" t="b">
        <v>0</v>
      </c>
      <c r="I57" s="957">
        <v>88.32</v>
      </c>
      <c r="J57" s="957">
        <v>0</v>
      </c>
      <c r="K57" s="957">
        <v>88.32</v>
      </c>
    </row>
    <row r="58" spans="1:11">
      <c r="A58" s="959">
        <f>VLOOKUP(D58,Group!A:C,3,FALSE)</f>
        <v>9</v>
      </c>
      <c r="B58" s="957">
        <v>2018</v>
      </c>
      <c r="C58" s="957">
        <v>2</v>
      </c>
      <c r="D58" s="957">
        <v>170517</v>
      </c>
      <c r="E58" s="957" t="s">
        <v>858</v>
      </c>
      <c r="F58" s="957">
        <v>1568</v>
      </c>
      <c r="G58" s="957" t="s">
        <v>850</v>
      </c>
      <c r="H58" s="957" t="b">
        <v>0</v>
      </c>
      <c r="I58" s="957">
        <v>88.32</v>
      </c>
      <c r="J58" s="957">
        <v>0</v>
      </c>
      <c r="K58" s="957">
        <v>88.32</v>
      </c>
    </row>
    <row r="59" spans="1:11">
      <c r="A59" s="959">
        <f>VLOOKUP(D59,Group!A:C,3,FALSE)</f>
        <v>9</v>
      </c>
      <c r="B59" s="957">
        <v>2018</v>
      </c>
      <c r="C59" s="957">
        <v>3</v>
      </c>
      <c r="D59" s="957">
        <v>170517</v>
      </c>
      <c r="E59" s="957" t="s">
        <v>858</v>
      </c>
      <c r="F59" s="957">
        <v>1568</v>
      </c>
      <c r="G59" s="957" t="s">
        <v>850</v>
      </c>
      <c r="H59" s="957" t="b">
        <v>0</v>
      </c>
      <c r="I59" s="957">
        <v>71.44</v>
      </c>
      <c r="J59" s="957">
        <v>0</v>
      </c>
      <c r="K59" s="957">
        <v>71.44</v>
      </c>
    </row>
    <row r="60" spans="1:11">
      <c r="A60" s="959">
        <f>VLOOKUP(D60,Group!A:C,3,FALSE)</f>
        <v>9</v>
      </c>
      <c r="B60" s="957">
        <v>2018</v>
      </c>
      <c r="C60" s="957">
        <v>4</v>
      </c>
      <c r="D60" s="957">
        <v>170517</v>
      </c>
      <c r="E60" s="957" t="s">
        <v>858</v>
      </c>
      <c r="F60" s="957">
        <v>1568</v>
      </c>
      <c r="G60" s="957" t="s">
        <v>850</v>
      </c>
      <c r="H60" s="957" t="b">
        <v>0</v>
      </c>
      <c r="I60" s="957">
        <v>26.2</v>
      </c>
      <c r="J60" s="957">
        <v>0</v>
      </c>
      <c r="K60" s="957">
        <v>26.2</v>
      </c>
    </row>
    <row r="61" spans="1:11">
      <c r="A61" s="959">
        <f>VLOOKUP(D61,Group!A:C,3,FALSE)</f>
        <v>9</v>
      </c>
      <c r="B61" s="957">
        <v>2018</v>
      </c>
      <c r="C61" s="957">
        <v>5</v>
      </c>
      <c r="D61" s="957">
        <v>170517</v>
      </c>
      <c r="E61" s="957" t="s">
        <v>858</v>
      </c>
      <c r="F61" s="957">
        <v>1568</v>
      </c>
      <c r="G61" s="957" t="s">
        <v>850</v>
      </c>
      <c r="H61" s="957" t="b">
        <v>0</v>
      </c>
      <c r="I61" s="957">
        <v>26.2</v>
      </c>
      <c r="J61" s="957">
        <v>0</v>
      </c>
      <c r="K61" s="957">
        <v>26.2</v>
      </c>
    </row>
    <row r="62" spans="1:11">
      <c r="A62" s="959">
        <f>VLOOKUP(D62,Group!A:C,3,FALSE)</f>
        <v>9</v>
      </c>
      <c r="B62" s="957">
        <v>2018</v>
      </c>
      <c r="C62" s="957">
        <v>6</v>
      </c>
      <c r="D62" s="957">
        <v>170517</v>
      </c>
      <c r="E62" s="957" t="s">
        <v>858</v>
      </c>
      <c r="F62" s="957">
        <v>1568</v>
      </c>
      <c r="G62" s="957" t="s">
        <v>850</v>
      </c>
      <c r="H62" s="957" t="b">
        <v>0</v>
      </c>
      <c r="I62" s="957">
        <v>154.84</v>
      </c>
      <c r="J62" s="957">
        <v>0</v>
      </c>
      <c r="K62" s="957">
        <v>154.84</v>
      </c>
    </row>
    <row r="63" spans="1:11">
      <c r="A63" s="959">
        <f>VLOOKUP(D63,Group!A:C,3,FALSE)</f>
        <v>9</v>
      </c>
      <c r="B63" s="957">
        <v>2018</v>
      </c>
      <c r="C63" s="957">
        <v>7</v>
      </c>
      <c r="D63" s="957">
        <v>170517</v>
      </c>
      <c r="E63" s="957" t="s">
        <v>858</v>
      </c>
      <c r="F63" s="957">
        <v>1568</v>
      </c>
      <c r="G63" s="957" t="s">
        <v>850</v>
      </c>
      <c r="H63" s="957" t="b">
        <v>0</v>
      </c>
      <c r="I63" s="957">
        <v>266.51</v>
      </c>
      <c r="J63" s="957">
        <v>266.51</v>
      </c>
      <c r="K63" s="957">
        <v>0</v>
      </c>
    </row>
    <row r="64" spans="1:11">
      <c r="A64" s="959">
        <f>VLOOKUP(D64,Group!A:C,3,FALSE)</f>
        <v>9</v>
      </c>
      <c r="B64" s="957">
        <v>2018</v>
      </c>
      <c r="C64" s="957">
        <v>7</v>
      </c>
      <c r="D64" s="957">
        <v>270517</v>
      </c>
      <c r="E64" s="957" t="s">
        <v>858</v>
      </c>
      <c r="F64" s="957">
        <v>1568</v>
      </c>
      <c r="G64" s="957" t="s">
        <v>850</v>
      </c>
      <c r="H64" s="957" t="b">
        <v>0</v>
      </c>
      <c r="I64" s="957">
        <v>122.98</v>
      </c>
      <c r="J64" s="957">
        <v>14500</v>
      </c>
      <c r="K64" s="957">
        <v>-14377.02</v>
      </c>
    </row>
    <row r="65" spans="1:11">
      <c r="A65" s="959">
        <f>VLOOKUP(D65,Group!A:C,3,FALSE)</f>
        <v>9</v>
      </c>
      <c r="B65" s="957">
        <v>2018</v>
      </c>
      <c r="C65" s="957">
        <v>8</v>
      </c>
      <c r="D65" s="957">
        <v>170517</v>
      </c>
      <c r="E65" s="957" t="s">
        <v>858</v>
      </c>
      <c r="F65" s="957">
        <v>1568</v>
      </c>
      <c r="G65" s="957" t="s">
        <v>850</v>
      </c>
      <c r="H65" s="957" t="b">
        <v>0</v>
      </c>
      <c r="I65" s="957">
        <v>122.98</v>
      </c>
      <c r="J65" s="957">
        <v>287.06</v>
      </c>
      <c r="K65" s="957">
        <v>-164.08</v>
      </c>
    </row>
    <row r="66" spans="1:11">
      <c r="A66" s="959">
        <f>VLOOKUP(D66,Group!A:C,3,FALSE)</f>
        <v>9</v>
      </c>
      <c r="B66" s="957">
        <v>2018</v>
      </c>
      <c r="C66" s="957">
        <v>8</v>
      </c>
      <c r="D66" s="957">
        <v>270517</v>
      </c>
      <c r="E66" s="957" t="s">
        <v>858</v>
      </c>
      <c r="F66" s="957">
        <v>1568</v>
      </c>
      <c r="G66" s="957" t="s">
        <v>850</v>
      </c>
      <c r="H66" s="957" t="b">
        <v>0</v>
      </c>
      <c r="I66" s="957">
        <v>122.98</v>
      </c>
      <c r="J66" s="957">
        <v>122.98</v>
      </c>
      <c r="K66" s="957">
        <v>0</v>
      </c>
    </row>
    <row r="67" spans="1:11">
      <c r="A67" s="959">
        <f>VLOOKUP(D67,Group!A:C,3,FALSE)</f>
        <v>9</v>
      </c>
      <c r="B67" s="957">
        <v>2018</v>
      </c>
      <c r="C67" s="957">
        <v>9</v>
      </c>
      <c r="D67" s="957">
        <v>170517</v>
      </c>
      <c r="E67" s="957" t="s">
        <v>858</v>
      </c>
      <c r="F67" s="957">
        <v>1568</v>
      </c>
      <c r="G67" s="957" t="s">
        <v>850</v>
      </c>
      <c r="H67" s="957" t="b">
        <v>0</v>
      </c>
      <c r="I67" s="957">
        <v>1665.88</v>
      </c>
      <c r="J67" s="957">
        <v>1665.88</v>
      </c>
      <c r="K67" s="957">
        <v>0</v>
      </c>
    </row>
    <row r="68" spans="1:11">
      <c r="A68" s="959">
        <f>VLOOKUP(D68,Group!A:C,3,FALSE)</f>
        <v>9</v>
      </c>
      <c r="B68" s="957">
        <v>2018</v>
      </c>
      <c r="C68" s="957">
        <v>9</v>
      </c>
      <c r="D68" s="957">
        <v>270517</v>
      </c>
      <c r="E68" s="957" t="s">
        <v>858</v>
      </c>
      <c r="F68" s="957">
        <v>1568</v>
      </c>
      <c r="G68" s="957" t="s">
        <v>850</v>
      </c>
      <c r="H68" s="957" t="b">
        <v>0</v>
      </c>
      <c r="I68" s="957">
        <v>0</v>
      </c>
      <c r="J68" s="957">
        <v>1665.88</v>
      </c>
      <c r="K68" s="957">
        <v>-1665.88</v>
      </c>
    </row>
    <row r="69" spans="1:11">
      <c r="A69" s="959">
        <f>VLOOKUP(D69,Group!A:C,3,FALSE)</f>
        <v>9</v>
      </c>
      <c r="B69" s="957">
        <v>2018</v>
      </c>
      <c r="C69" s="957">
        <v>10</v>
      </c>
      <c r="D69" s="957">
        <v>170517</v>
      </c>
      <c r="E69" s="957" t="s">
        <v>858</v>
      </c>
      <c r="F69" s="957">
        <v>1568</v>
      </c>
      <c r="G69" s="957" t="s">
        <v>850</v>
      </c>
      <c r="H69" s="957" t="b">
        <v>0</v>
      </c>
      <c r="I69" s="957">
        <v>1542.9</v>
      </c>
      <c r="J69" s="957">
        <v>2035.76</v>
      </c>
      <c r="K69" s="957">
        <v>-492.86</v>
      </c>
    </row>
    <row r="70" spans="1:11">
      <c r="A70" s="959">
        <f>VLOOKUP(D70,Group!A:C,3,FALSE)</f>
        <v>9</v>
      </c>
      <c r="B70" s="957">
        <v>2018</v>
      </c>
      <c r="C70" s="957">
        <v>10</v>
      </c>
      <c r="D70" s="957">
        <v>270517</v>
      </c>
      <c r="E70" s="957" t="s">
        <v>858</v>
      </c>
      <c r="F70" s="957">
        <v>1568</v>
      </c>
      <c r="G70" s="957" t="s">
        <v>850</v>
      </c>
      <c r="H70" s="957" t="b">
        <v>0</v>
      </c>
      <c r="I70" s="957">
        <v>1542.9</v>
      </c>
      <c r="J70" s="957">
        <v>1542.9</v>
      </c>
      <c r="K70" s="957">
        <v>0</v>
      </c>
    </row>
    <row r="71" spans="1:11">
      <c r="A71" s="959">
        <f>VLOOKUP(D71,Group!A:C,3,FALSE)</f>
        <v>9</v>
      </c>
      <c r="B71" s="957">
        <v>2018</v>
      </c>
      <c r="C71" s="957">
        <v>11</v>
      </c>
      <c r="D71" s="957">
        <v>170517</v>
      </c>
      <c r="E71" s="957" t="s">
        <v>858</v>
      </c>
      <c r="F71" s="957">
        <v>1568</v>
      </c>
      <c r="G71" s="957" t="s">
        <v>850</v>
      </c>
      <c r="H71" s="957" t="b">
        <v>0</v>
      </c>
      <c r="I71" s="957">
        <v>2035.76</v>
      </c>
      <c r="J71" s="957">
        <v>2035.76</v>
      </c>
      <c r="K71" s="957">
        <v>0</v>
      </c>
    </row>
    <row r="72" spans="1:11">
      <c r="A72" s="959">
        <f>VLOOKUP(D72,Group!A:C,3,FALSE)</f>
        <v>9</v>
      </c>
      <c r="B72" s="957">
        <v>2018</v>
      </c>
      <c r="C72" s="957">
        <v>11</v>
      </c>
      <c r="D72" s="957">
        <v>270517</v>
      </c>
      <c r="E72" s="957" t="s">
        <v>858</v>
      </c>
      <c r="F72" s="957">
        <v>1568</v>
      </c>
      <c r="G72" s="957" t="s">
        <v>850</v>
      </c>
      <c r="H72" s="957" t="b">
        <v>0</v>
      </c>
      <c r="I72" s="957">
        <v>1542.9</v>
      </c>
      <c r="J72" s="957">
        <v>2035.76</v>
      </c>
      <c r="K72" s="957">
        <v>-492.86</v>
      </c>
    </row>
    <row r="73" spans="1:11">
      <c r="A73" s="959">
        <f>VLOOKUP(D73,Group!A:C,3,FALSE)</f>
        <v>4</v>
      </c>
      <c r="B73" s="957">
        <v>2018</v>
      </c>
      <c r="C73" s="957">
        <v>0</v>
      </c>
      <c r="D73" s="957">
        <v>170508</v>
      </c>
      <c r="E73" s="957" t="s">
        <v>853</v>
      </c>
      <c r="F73" s="957">
        <v>1568</v>
      </c>
      <c r="G73" s="957" t="s">
        <v>850</v>
      </c>
      <c r="H73" s="957" t="b">
        <v>0</v>
      </c>
      <c r="I73" s="957">
        <v>132659.74</v>
      </c>
      <c r="J73" s="957">
        <v>0</v>
      </c>
      <c r="K73" s="957">
        <v>132659.74</v>
      </c>
    </row>
    <row r="74" spans="1:11">
      <c r="A74" s="959">
        <f>VLOOKUP(D74,Group!A:C,3,FALSE)</f>
        <v>4</v>
      </c>
      <c r="B74" s="957">
        <v>2018</v>
      </c>
      <c r="C74" s="957">
        <v>3</v>
      </c>
      <c r="D74" s="957">
        <v>170508</v>
      </c>
      <c r="E74" s="957" t="s">
        <v>853</v>
      </c>
      <c r="F74" s="957">
        <v>1568</v>
      </c>
      <c r="G74" s="957" t="s">
        <v>850</v>
      </c>
      <c r="H74" s="957" t="b">
        <v>0</v>
      </c>
      <c r="I74" s="957">
        <v>3030.76</v>
      </c>
      <c r="J74" s="957">
        <v>0</v>
      </c>
      <c r="K74" s="957">
        <v>3030.76</v>
      </c>
    </row>
    <row r="75" spans="1:11">
      <c r="A75" s="959">
        <f>VLOOKUP(D75,Group!A:C,3,FALSE)</f>
        <v>4</v>
      </c>
      <c r="B75" s="957">
        <v>2018</v>
      </c>
      <c r="C75" s="957">
        <v>6</v>
      </c>
      <c r="D75" s="957">
        <v>170508</v>
      </c>
      <c r="E75" s="957" t="s">
        <v>853</v>
      </c>
      <c r="F75" s="957">
        <v>1568</v>
      </c>
      <c r="G75" s="957" t="s">
        <v>850</v>
      </c>
      <c r="H75" s="957" t="b">
        <v>0</v>
      </c>
      <c r="I75" s="957">
        <v>7085.6</v>
      </c>
      <c r="J75" s="957">
        <v>0</v>
      </c>
      <c r="K75" s="957">
        <v>7085.6</v>
      </c>
    </row>
    <row r="76" spans="1:11">
      <c r="A76" s="959">
        <f>VLOOKUP(D76,Group!A:C,3,FALSE)</f>
        <v>4</v>
      </c>
      <c r="B76" s="957">
        <v>2018</v>
      </c>
      <c r="C76" s="957">
        <v>7</v>
      </c>
      <c r="D76" s="957">
        <v>170508</v>
      </c>
      <c r="E76" s="957" t="s">
        <v>853</v>
      </c>
      <c r="F76" s="957">
        <v>1568</v>
      </c>
      <c r="G76" s="957" t="s">
        <v>850</v>
      </c>
      <c r="H76" s="957" t="b">
        <v>0</v>
      </c>
      <c r="I76" s="957">
        <v>16755.96</v>
      </c>
      <c r="J76" s="957">
        <v>16755.96</v>
      </c>
      <c r="K76" s="957">
        <v>0</v>
      </c>
    </row>
    <row r="77" spans="1:11">
      <c r="A77" s="959">
        <f>VLOOKUP(D77,Group!A:C,3,FALSE)</f>
        <v>4</v>
      </c>
      <c r="B77" s="957">
        <v>2018</v>
      </c>
      <c r="C77" s="957">
        <v>7</v>
      </c>
      <c r="D77" s="957">
        <v>270508</v>
      </c>
      <c r="E77" s="957" t="s">
        <v>865</v>
      </c>
      <c r="F77" s="957">
        <v>1568</v>
      </c>
      <c r="G77" s="957" t="s">
        <v>850</v>
      </c>
      <c r="H77" s="957" t="b">
        <v>0</v>
      </c>
      <c r="I77" s="957">
        <v>0</v>
      </c>
      <c r="J77" s="957">
        <v>113785.19</v>
      </c>
      <c r="K77" s="957">
        <v>-113785.19</v>
      </c>
    </row>
    <row r="78" spans="1:11">
      <c r="A78" s="959">
        <f>VLOOKUP(D78,Group!A:C,3,FALSE)</f>
        <v>4</v>
      </c>
      <c r="B78" s="957">
        <v>2018</v>
      </c>
      <c r="C78" s="957">
        <v>8</v>
      </c>
      <c r="D78" s="957">
        <v>170508</v>
      </c>
      <c r="E78" s="957" t="s">
        <v>853</v>
      </c>
      <c r="F78" s="957">
        <v>1568</v>
      </c>
      <c r="G78" s="957" t="s">
        <v>850</v>
      </c>
      <c r="H78" s="957" t="b">
        <v>0</v>
      </c>
      <c r="I78" s="957">
        <v>136.38</v>
      </c>
      <c r="J78" s="957">
        <v>68.19</v>
      </c>
      <c r="K78" s="957">
        <v>68.19</v>
      </c>
    </row>
    <row r="79" spans="1:11">
      <c r="A79" s="959">
        <f>VLOOKUP(D79,Group!A:C,3,FALSE)</f>
        <v>4</v>
      </c>
      <c r="B79" s="957">
        <v>2018</v>
      </c>
      <c r="C79" s="957">
        <v>8</v>
      </c>
      <c r="D79" s="957">
        <v>270508</v>
      </c>
      <c r="E79" s="957" t="s">
        <v>865</v>
      </c>
      <c r="F79" s="957">
        <v>1568</v>
      </c>
      <c r="G79" s="957" t="s">
        <v>850</v>
      </c>
      <c r="H79" s="957" t="b">
        <v>0</v>
      </c>
      <c r="I79" s="957">
        <v>68.19</v>
      </c>
      <c r="J79" s="957">
        <v>68.19</v>
      </c>
      <c r="K79" s="957">
        <v>0</v>
      </c>
    </row>
    <row r="80" spans="1:11">
      <c r="A80" s="959">
        <f>VLOOKUP(D80,Group!A:C,3,FALSE)</f>
        <v>4</v>
      </c>
      <c r="B80" s="957">
        <v>2018</v>
      </c>
      <c r="C80" s="957">
        <v>9</v>
      </c>
      <c r="D80" s="957">
        <v>170508</v>
      </c>
      <c r="E80" s="957" t="s">
        <v>853</v>
      </c>
      <c r="F80" s="957">
        <v>1568</v>
      </c>
      <c r="G80" s="957" t="s">
        <v>850</v>
      </c>
      <c r="H80" s="957" t="b">
        <v>0</v>
      </c>
      <c r="I80" s="957">
        <v>4008.84</v>
      </c>
      <c r="J80" s="957">
        <v>2643.84</v>
      </c>
      <c r="K80" s="957">
        <v>1365</v>
      </c>
    </row>
    <row r="81" spans="1:11">
      <c r="A81" s="959">
        <f>VLOOKUP(D81,Group!A:C,3,FALSE)</f>
        <v>4</v>
      </c>
      <c r="B81" s="957">
        <v>2018</v>
      </c>
      <c r="C81" s="957">
        <v>9</v>
      </c>
      <c r="D81" s="957">
        <v>270508</v>
      </c>
      <c r="E81" s="957" t="s">
        <v>865</v>
      </c>
      <c r="F81" s="957">
        <v>1568</v>
      </c>
      <c r="G81" s="957" t="s">
        <v>850</v>
      </c>
      <c r="H81" s="957" t="b">
        <v>0</v>
      </c>
      <c r="I81" s="957">
        <v>68.19</v>
      </c>
      <c r="J81" s="957">
        <v>68.19</v>
      </c>
      <c r="K81" s="957">
        <v>0</v>
      </c>
    </row>
    <row r="82" spans="1:11">
      <c r="A82" s="959">
        <f>VLOOKUP(D82,Group!A:C,3,FALSE)</f>
        <v>4</v>
      </c>
      <c r="B82" s="957">
        <v>2018</v>
      </c>
      <c r="C82" s="957">
        <v>10</v>
      </c>
      <c r="D82" s="957">
        <v>170508</v>
      </c>
      <c r="E82" s="957" t="s">
        <v>853</v>
      </c>
      <c r="F82" s="957">
        <v>1568</v>
      </c>
      <c r="G82" s="957" t="s">
        <v>850</v>
      </c>
      <c r="H82" s="957" t="b">
        <v>0</v>
      </c>
      <c r="I82" s="957">
        <v>68.19</v>
      </c>
      <c r="J82" s="957">
        <v>68.19</v>
      </c>
      <c r="K82" s="957">
        <v>0</v>
      </c>
    </row>
    <row r="83" spans="1:11">
      <c r="A83" s="959">
        <f>VLOOKUP(D83,Group!A:C,3,FALSE)</f>
        <v>4</v>
      </c>
      <c r="B83" s="957">
        <v>2018</v>
      </c>
      <c r="C83" s="957">
        <v>10</v>
      </c>
      <c r="D83" s="957">
        <v>270508</v>
      </c>
      <c r="E83" s="957" t="s">
        <v>865</v>
      </c>
      <c r="F83" s="957">
        <v>1568</v>
      </c>
      <c r="G83" s="957" t="s">
        <v>850</v>
      </c>
      <c r="H83" s="957" t="b">
        <v>0</v>
      </c>
      <c r="I83" s="957">
        <v>68.19</v>
      </c>
      <c r="J83" s="957">
        <v>68.19</v>
      </c>
      <c r="K83" s="957">
        <v>0</v>
      </c>
    </row>
    <row r="84" spans="1:11">
      <c r="A84" s="959">
        <f>VLOOKUP(D84,Group!A:C,3,FALSE)</f>
        <v>4</v>
      </c>
      <c r="B84" s="957">
        <v>2018</v>
      </c>
      <c r="C84" s="957">
        <v>11</v>
      </c>
      <c r="D84" s="957">
        <v>170508</v>
      </c>
      <c r="E84" s="957" t="s">
        <v>853</v>
      </c>
      <c r="F84" s="957">
        <v>1568</v>
      </c>
      <c r="G84" s="957" t="s">
        <v>850</v>
      </c>
      <c r="H84" s="957" t="b">
        <v>0</v>
      </c>
      <c r="I84" s="957">
        <v>68.19</v>
      </c>
      <c r="J84" s="957">
        <v>68.19</v>
      </c>
      <c r="K84" s="957">
        <v>0</v>
      </c>
    </row>
    <row r="85" spans="1:11">
      <c r="A85" s="959">
        <f>VLOOKUP(D85,Group!A:C,3,FALSE)</f>
        <v>4</v>
      </c>
      <c r="B85" s="957">
        <v>2018</v>
      </c>
      <c r="C85" s="957">
        <v>11</v>
      </c>
      <c r="D85" s="957">
        <v>270508</v>
      </c>
      <c r="E85" s="957" t="s">
        <v>865</v>
      </c>
      <c r="F85" s="957">
        <v>1568</v>
      </c>
      <c r="G85" s="957" t="s">
        <v>850</v>
      </c>
      <c r="H85" s="957" t="b">
        <v>0</v>
      </c>
      <c r="I85" s="957">
        <v>68.19</v>
      </c>
      <c r="J85" s="957">
        <v>68.19</v>
      </c>
      <c r="K85" s="957">
        <v>0</v>
      </c>
    </row>
    <row r="86" spans="1:11">
      <c r="A86" s="959">
        <f>VLOOKUP(D86,Group!A:C,3,FALSE)</f>
        <v>5</v>
      </c>
      <c r="B86" s="957">
        <v>2018</v>
      </c>
      <c r="C86" s="957">
        <v>0</v>
      </c>
      <c r="D86" s="957">
        <v>170509</v>
      </c>
      <c r="E86" s="957" t="s">
        <v>854</v>
      </c>
      <c r="F86" s="957">
        <v>1568</v>
      </c>
      <c r="G86" s="957" t="s">
        <v>850</v>
      </c>
      <c r="H86" s="957" t="b">
        <v>0</v>
      </c>
      <c r="I86" s="957">
        <v>35868.129999999997</v>
      </c>
      <c r="J86" s="957">
        <v>0</v>
      </c>
      <c r="K86" s="957">
        <v>35868.129999999997</v>
      </c>
    </row>
    <row r="87" spans="1:11">
      <c r="A87" s="959">
        <f>VLOOKUP(D87,Group!A:C,3,FALSE)</f>
        <v>5</v>
      </c>
      <c r="B87" s="957">
        <v>2018</v>
      </c>
      <c r="C87" s="957">
        <v>3</v>
      </c>
      <c r="D87" s="957">
        <v>170509</v>
      </c>
      <c r="E87" s="957" t="s">
        <v>854</v>
      </c>
      <c r="F87" s="957">
        <v>1568</v>
      </c>
      <c r="G87" s="957" t="s">
        <v>850</v>
      </c>
      <c r="H87" s="957" t="b">
        <v>0</v>
      </c>
      <c r="I87" s="957">
        <v>3805.9</v>
      </c>
      <c r="J87" s="957">
        <v>0</v>
      </c>
      <c r="K87" s="957">
        <v>3805.9</v>
      </c>
    </row>
    <row r="88" spans="1:11">
      <c r="A88" s="959">
        <f>VLOOKUP(D88,Group!A:C,3,FALSE)</f>
        <v>5</v>
      </c>
      <c r="B88" s="957">
        <v>2018</v>
      </c>
      <c r="C88" s="957">
        <v>6</v>
      </c>
      <c r="D88" s="957">
        <v>170509</v>
      </c>
      <c r="E88" s="957" t="s">
        <v>854</v>
      </c>
      <c r="F88" s="957">
        <v>1568</v>
      </c>
      <c r="G88" s="957" t="s">
        <v>850</v>
      </c>
      <c r="H88" s="957" t="b">
        <v>0</v>
      </c>
      <c r="I88" s="957">
        <v>4678.16</v>
      </c>
      <c r="J88" s="957">
        <v>0</v>
      </c>
      <c r="K88" s="957">
        <v>4678.16</v>
      </c>
    </row>
    <row r="89" spans="1:11">
      <c r="A89" s="959">
        <f>VLOOKUP(D89,Group!A:C,3,FALSE)</f>
        <v>5</v>
      </c>
      <c r="B89" s="957">
        <v>2018</v>
      </c>
      <c r="C89" s="957">
        <v>7</v>
      </c>
      <c r="D89" s="957">
        <v>170509</v>
      </c>
      <c r="E89" s="957" t="s">
        <v>854</v>
      </c>
      <c r="F89" s="957">
        <v>1568</v>
      </c>
      <c r="G89" s="957" t="s">
        <v>850</v>
      </c>
      <c r="H89" s="957" t="b">
        <v>0</v>
      </c>
      <c r="I89" s="957">
        <v>9112.14</v>
      </c>
      <c r="J89" s="957">
        <v>9112.14</v>
      </c>
      <c r="K89" s="957">
        <v>0</v>
      </c>
    </row>
    <row r="90" spans="1:11">
      <c r="A90" s="959">
        <f>VLOOKUP(D90,Group!A:C,3,FALSE)</f>
        <v>5</v>
      </c>
      <c r="B90" s="957">
        <v>2018</v>
      </c>
      <c r="C90" s="957">
        <v>7</v>
      </c>
      <c r="D90" s="957">
        <v>270509</v>
      </c>
      <c r="E90" s="957" t="s">
        <v>854</v>
      </c>
      <c r="F90" s="957">
        <v>1568</v>
      </c>
      <c r="G90" s="957" t="s">
        <v>850</v>
      </c>
      <c r="H90" s="957" t="b">
        <v>0</v>
      </c>
      <c r="I90" s="957">
        <v>0</v>
      </c>
      <c r="J90" s="957">
        <v>9112.61</v>
      </c>
      <c r="K90" s="957">
        <v>-9112.61</v>
      </c>
    </row>
    <row r="91" spans="1:11">
      <c r="A91" s="959">
        <f>VLOOKUP(D91,Group!A:C,3,FALSE)</f>
        <v>5</v>
      </c>
      <c r="B91" s="957">
        <v>2018</v>
      </c>
      <c r="C91" s="957">
        <v>8</v>
      </c>
      <c r="D91" s="957">
        <v>170509</v>
      </c>
      <c r="E91" s="957" t="s">
        <v>854</v>
      </c>
      <c r="F91" s="957">
        <v>1568</v>
      </c>
      <c r="G91" s="957" t="s">
        <v>850</v>
      </c>
      <c r="H91" s="957" t="b">
        <v>0</v>
      </c>
      <c r="I91" s="957">
        <v>177.22</v>
      </c>
      <c r="J91" s="957">
        <v>88.61</v>
      </c>
      <c r="K91" s="957">
        <v>88.61</v>
      </c>
    </row>
    <row r="92" spans="1:11">
      <c r="A92" s="959">
        <f>VLOOKUP(D92,Group!A:C,3,FALSE)</f>
        <v>5</v>
      </c>
      <c r="B92" s="957">
        <v>2018</v>
      </c>
      <c r="C92" s="957">
        <v>8</v>
      </c>
      <c r="D92" s="957">
        <v>270509</v>
      </c>
      <c r="E92" s="957" t="s">
        <v>854</v>
      </c>
      <c r="F92" s="957">
        <v>1568</v>
      </c>
      <c r="G92" s="957" t="s">
        <v>850</v>
      </c>
      <c r="H92" s="957" t="b">
        <v>0</v>
      </c>
      <c r="I92" s="957">
        <v>88.61</v>
      </c>
      <c r="J92" s="957">
        <v>88.61</v>
      </c>
      <c r="K92" s="957">
        <v>0</v>
      </c>
    </row>
    <row r="93" spans="1:11">
      <c r="A93" s="959">
        <f>VLOOKUP(D93,Group!A:C,3,FALSE)</f>
        <v>5</v>
      </c>
      <c r="B93" s="957">
        <v>2018</v>
      </c>
      <c r="C93" s="957">
        <v>9</v>
      </c>
      <c r="D93" s="957">
        <v>170509</v>
      </c>
      <c r="E93" s="957" t="s">
        <v>854</v>
      </c>
      <c r="F93" s="957">
        <v>1568</v>
      </c>
      <c r="G93" s="957" t="s">
        <v>850</v>
      </c>
      <c r="H93" s="957" t="b">
        <v>0</v>
      </c>
      <c r="I93" s="957">
        <v>86085.09</v>
      </c>
      <c r="J93" s="957">
        <v>18479.939999999999</v>
      </c>
      <c r="K93" s="957">
        <v>67605.149999999994</v>
      </c>
    </row>
    <row r="94" spans="1:11">
      <c r="A94" s="959">
        <f>VLOOKUP(D94,Group!A:C,3,FALSE)</f>
        <v>5</v>
      </c>
      <c r="B94" s="957">
        <v>2018</v>
      </c>
      <c r="C94" s="957">
        <v>9</v>
      </c>
      <c r="D94" s="957">
        <v>270509</v>
      </c>
      <c r="E94" s="957" t="s">
        <v>854</v>
      </c>
      <c r="F94" s="957">
        <v>1568</v>
      </c>
      <c r="G94" s="957" t="s">
        <v>850</v>
      </c>
      <c r="H94" s="957" t="b">
        <v>0</v>
      </c>
      <c r="I94" s="957">
        <v>88.61</v>
      </c>
      <c r="J94" s="957">
        <v>88.61</v>
      </c>
      <c r="K94" s="957">
        <v>0</v>
      </c>
    </row>
    <row r="95" spans="1:11">
      <c r="A95" s="959">
        <f>VLOOKUP(D95,Group!A:C,3,FALSE)</f>
        <v>5</v>
      </c>
      <c r="B95" s="957">
        <v>2018</v>
      </c>
      <c r="C95" s="957">
        <v>10</v>
      </c>
      <c r="D95" s="957">
        <v>170509</v>
      </c>
      <c r="E95" s="957" t="s">
        <v>854</v>
      </c>
      <c r="F95" s="957">
        <v>1568</v>
      </c>
      <c r="G95" s="957" t="s">
        <v>850</v>
      </c>
      <c r="H95" s="957" t="b">
        <v>0</v>
      </c>
      <c r="I95" s="957">
        <v>88.61</v>
      </c>
      <c r="J95" s="957">
        <v>88.61</v>
      </c>
      <c r="K95" s="957">
        <v>0</v>
      </c>
    </row>
    <row r="96" spans="1:11">
      <c r="A96" s="959">
        <f>VLOOKUP(D96,Group!A:C,3,FALSE)</f>
        <v>5</v>
      </c>
      <c r="B96" s="957">
        <v>2018</v>
      </c>
      <c r="C96" s="957">
        <v>10</v>
      </c>
      <c r="D96" s="957">
        <v>270509</v>
      </c>
      <c r="E96" s="957" t="s">
        <v>854</v>
      </c>
      <c r="F96" s="957">
        <v>1568</v>
      </c>
      <c r="G96" s="957" t="s">
        <v>850</v>
      </c>
      <c r="H96" s="957" t="b">
        <v>0</v>
      </c>
      <c r="I96" s="957">
        <v>88.61</v>
      </c>
      <c r="J96" s="957">
        <v>88.61</v>
      </c>
      <c r="K96" s="957">
        <v>0</v>
      </c>
    </row>
    <row r="97" spans="1:11">
      <c r="A97" s="959">
        <f>VLOOKUP(D97,Group!A:C,3,FALSE)</f>
        <v>5</v>
      </c>
      <c r="B97" s="957">
        <v>2018</v>
      </c>
      <c r="C97" s="957">
        <v>11</v>
      </c>
      <c r="D97" s="957">
        <v>170509</v>
      </c>
      <c r="E97" s="957" t="s">
        <v>854</v>
      </c>
      <c r="F97" s="957">
        <v>1568</v>
      </c>
      <c r="G97" s="957" t="s">
        <v>850</v>
      </c>
      <c r="H97" s="957" t="b">
        <v>0</v>
      </c>
      <c r="I97" s="957">
        <v>88.61</v>
      </c>
      <c r="J97" s="957">
        <v>88.61</v>
      </c>
      <c r="K97" s="957">
        <v>0</v>
      </c>
    </row>
    <row r="98" spans="1:11">
      <c r="A98" s="959">
        <f>VLOOKUP(D98,Group!A:C,3,FALSE)</f>
        <v>5</v>
      </c>
      <c r="B98" s="957">
        <v>2018</v>
      </c>
      <c r="C98" s="957">
        <v>11</v>
      </c>
      <c r="D98" s="957">
        <v>270509</v>
      </c>
      <c r="E98" s="957" t="s">
        <v>854</v>
      </c>
      <c r="F98" s="957">
        <v>1568</v>
      </c>
      <c r="G98" s="957" t="s">
        <v>850</v>
      </c>
      <c r="H98" s="957" t="b">
        <v>0</v>
      </c>
      <c r="I98" s="957">
        <v>88.61</v>
      </c>
      <c r="J98" s="957">
        <v>88.61</v>
      </c>
      <c r="K98" s="957">
        <v>0</v>
      </c>
    </row>
    <row r="99" spans="1:11">
      <c r="A99" s="959">
        <f>VLOOKUP(D99,Group!A:C,3,FALSE)</f>
        <v>10</v>
      </c>
      <c r="B99" s="957">
        <v>2018</v>
      </c>
      <c r="C99" s="957">
        <v>0</v>
      </c>
      <c r="D99" s="957">
        <v>170518</v>
      </c>
      <c r="E99" s="957" t="s">
        <v>859</v>
      </c>
      <c r="F99" s="957">
        <v>1568</v>
      </c>
      <c r="G99" s="957" t="s">
        <v>850</v>
      </c>
      <c r="H99" s="957" t="b">
        <v>0</v>
      </c>
      <c r="I99" s="957">
        <v>5664.4</v>
      </c>
      <c r="J99" s="957">
        <v>0</v>
      </c>
      <c r="K99" s="957">
        <v>5664.4</v>
      </c>
    </row>
    <row r="100" spans="1:11">
      <c r="A100" s="959">
        <f>VLOOKUP(D100,Group!A:C,3,FALSE)</f>
        <v>10</v>
      </c>
      <c r="B100" s="957">
        <v>2018</v>
      </c>
      <c r="C100" s="957">
        <v>1</v>
      </c>
      <c r="D100" s="957">
        <v>170518</v>
      </c>
      <c r="E100" s="957" t="s">
        <v>859</v>
      </c>
      <c r="F100" s="957">
        <v>1568</v>
      </c>
      <c r="G100" s="957" t="s">
        <v>850</v>
      </c>
      <c r="H100" s="957" t="b">
        <v>0</v>
      </c>
      <c r="I100" s="957">
        <v>165.82</v>
      </c>
      <c r="J100" s="957">
        <v>0</v>
      </c>
      <c r="K100" s="957">
        <v>165.82</v>
      </c>
    </row>
    <row r="101" spans="1:11">
      <c r="A101" s="959">
        <f>VLOOKUP(D101,Group!A:C,3,FALSE)</f>
        <v>10</v>
      </c>
      <c r="B101" s="957">
        <v>2018</v>
      </c>
      <c r="C101" s="957">
        <v>2</v>
      </c>
      <c r="D101" s="957">
        <v>170518</v>
      </c>
      <c r="E101" s="957" t="s">
        <v>859</v>
      </c>
      <c r="F101" s="957">
        <v>1568</v>
      </c>
      <c r="G101" s="957" t="s">
        <v>850</v>
      </c>
      <c r="H101" s="957" t="b">
        <v>0</v>
      </c>
      <c r="I101" s="957">
        <v>165.82</v>
      </c>
      <c r="J101" s="957">
        <v>0</v>
      </c>
      <c r="K101" s="957">
        <v>165.82</v>
      </c>
    </row>
    <row r="102" spans="1:11">
      <c r="A102" s="959">
        <f>VLOOKUP(D102,Group!A:C,3,FALSE)</f>
        <v>10</v>
      </c>
      <c r="B102" s="957">
        <v>2018</v>
      </c>
      <c r="C102" s="957">
        <v>3</v>
      </c>
      <c r="D102" s="957">
        <v>170518</v>
      </c>
      <c r="E102" s="957" t="s">
        <v>859</v>
      </c>
      <c r="F102" s="957">
        <v>1568</v>
      </c>
      <c r="G102" s="957" t="s">
        <v>850</v>
      </c>
      <c r="H102" s="957" t="b">
        <v>0</v>
      </c>
      <c r="I102" s="957">
        <v>166.77</v>
      </c>
      <c r="J102" s="957">
        <v>0</v>
      </c>
      <c r="K102" s="957">
        <v>166.77</v>
      </c>
    </row>
    <row r="103" spans="1:11">
      <c r="A103" s="959">
        <f>VLOOKUP(D103,Group!A:C,3,FALSE)</f>
        <v>10</v>
      </c>
      <c r="B103" s="957">
        <v>2018</v>
      </c>
      <c r="C103" s="957">
        <v>4</v>
      </c>
      <c r="D103" s="957">
        <v>170518</v>
      </c>
      <c r="E103" s="957" t="s">
        <v>859</v>
      </c>
      <c r="F103" s="957">
        <v>1568</v>
      </c>
      <c r="G103" s="957" t="s">
        <v>850</v>
      </c>
      <c r="H103" s="957" t="b">
        <v>0</v>
      </c>
      <c r="I103" s="957">
        <v>213.71</v>
      </c>
      <c r="J103" s="957">
        <v>0</v>
      </c>
      <c r="K103" s="957">
        <v>213.71</v>
      </c>
    </row>
    <row r="104" spans="1:11">
      <c r="A104" s="959">
        <f>VLOOKUP(D104,Group!A:C,3,FALSE)</f>
        <v>10</v>
      </c>
      <c r="B104" s="957">
        <v>2018</v>
      </c>
      <c r="C104" s="957">
        <v>5</v>
      </c>
      <c r="D104" s="957">
        <v>170518</v>
      </c>
      <c r="E104" s="957" t="s">
        <v>859</v>
      </c>
      <c r="F104" s="957">
        <v>1568</v>
      </c>
      <c r="G104" s="957" t="s">
        <v>850</v>
      </c>
      <c r="H104" s="957" t="b">
        <v>0</v>
      </c>
      <c r="I104" s="957">
        <v>213.71</v>
      </c>
      <c r="J104" s="957">
        <v>0</v>
      </c>
      <c r="K104" s="957">
        <v>213.71</v>
      </c>
    </row>
    <row r="105" spans="1:11">
      <c r="A105" s="959">
        <f>VLOOKUP(D105,Group!A:C,3,FALSE)</f>
        <v>10</v>
      </c>
      <c r="B105" s="957">
        <v>2018</v>
      </c>
      <c r="C105" s="957">
        <v>6</v>
      </c>
      <c r="D105" s="957">
        <v>170518</v>
      </c>
      <c r="E105" s="957" t="s">
        <v>859</v>
      </c>
      <c r="F105" s="957">
        <v>1568</v>
      </c>
      <c r="G105" s="957" t="s">
        <v>850</v>
      </c>
      <c r="H105" s="957" t="b">
        <v>0</v>
      </c>
      <c r="I105" s="957">
        <v>217.56</v>
      </c>
      <c r="J105" s="957">
        <v>0</v>
      </c>
      <c r="K105" s="957">
        <v>217.56</v>
      </c>
    </row>
    <row r="106" spans="1:11">
      <c r="A106" s="959">
        <f>VLOOKUP(D106,Group!A:C,3,FALSE)</f>
        <v>10</v>
      </c>
      <c r="B106" s="957">
        <v>2018</v>
      </c>
      <c r="C106" s="957">
        <v>7</v>
      </c>
      <c r="D106" s="957">
        <v>170518</v>
      </c>
      <c r="E106" s="957" t="s">
        <v>859</v>
      </c>
      <c r="F106" s="957">
        <v>1568</v>
      </c>
      <c r="G106" s="957" t="s">
        <v>850</v>
      </c>
      <c r="H106" s="957" t="b">
        <v>0</v>
      </c>
      <c r="I106" s="957">
        <v>533.55999999999995</v>
      </c>
      <c r="J106" s="957">
        <v>533.55999999999995</v>
      </c>
      <c r="K106" s="957">
        <v>0</v>
      </c>
    </row>
    <row r="107" spans="1:11">
      <c r="A107" s="959">
        <f>VLOOKUP(D107,Group!A:C,3,FALSE)</f>
        <v>10</v>
      </c>
      <c r="B107" s="957">
        <v>2018</v>
      </c>
      <c r="C107" s="957">
        <v>7</v>
      </c>
      <c r="D107" s="957">
        <v>270518</v>
      </c>
      <c r="E107" s="957" t="s">
        <v>859</v>
      </c>
      <c r="F107" s="957">
        <v>1568</v>
      </c>
      <c r="G107" s="957" t="s">
        <v>850</v>
      </c>
      <c r="H107" s="957" t="b">
        <v>0</v>
      </c>
      <c r="I107" s="957">
        <v>266.77999999999997</v>
      </c>
      <c r="J107" s="957">
        <v>6072</v>
      </c>
      <c r="K107" s="957">
        <v>-5805.22</v>
      </c>
    </row>
    <row r="108" spans="1:11">
      <c r="A108" s="959">
        <f>VLOOKUP(D108,Group!A:C,3,FALSE)</f>
        <v>10</v>
      </c>
      <c r="B108" s="957">
        <v>2018</v>
      </c>
      <c r="C108" s="957">
        <v>8</v>
      </c>
      <c r="D108" s="957">
        <v>170518</v>
      </c>
      <c r="E108" s="957" t="s">
        <v>859</v>
      </c>
      <c r="F108" s="957">
        <v>1568</v>
      </c>
      <c r="G108" s="957" t="s">
        <v>850</v>
      </c>
      <c r="H108" s="957" t="b">
        <v>0</v>
      </c>
      <c r="I108" s="957">
        <v>465.37</v>
      </c>
      <c r="J108" s="957">
        <v>334.97</v>
      </c>
      <c r="K108" s="957">
        <v>130.4</v>
      </c>
    </row>
    <row r="109" spans="1:11">
      <c r="A109" s="959">
        <f>VLOOKUP(D109,Group!A:C,3,FALSE)</f>
        <v>10</v>
      </c>
      <c r="B109" s="957">
        <v>2018</v>
      </c>
      <c r="C109" s="957">
        <v>8</v>
      </c>
      <c r="D109" s="957">
        <v>270518</v>
      </c>
      <c r="E109" s="957" t="s">
        <v>859</v>
      </c>
      <c r="F109" s="957">
        <v>1568</v>
      </c>
      <c r="G109" s="957" t="s">
        <v>850</v>
      </c>
      <c r="H109" s="957" t="b">
        <v>0</v>
      </c>
      <c r="I109" s="957">
        <v>266.77999999999997</v>
      </c>
      <c r="J109" s="957">
        <v>266.77999999999997</v>
      </c>
      <c r="K109" s="957">
        <v>0</v>
      </c>
    </row>
    <row r="110" spans="1:11">
      <c r="A110" s="959">
        <f>VLOOKUP(D110,Group!A:C,3,FALSE)</f>
        <v>10</v>
      </c>
      <c r="B110" s="957">
        <v>2018</v>
      </c>
      <c r="C110" s="957">
        <v>9</v>
      </c>
      <c r="D110" s="957">
        <v>170518</v>
      </c>
      <c r="E110" s="957" t="s">
        <v>859</v>
      </c>
      <c r="F110" s="957">
        <v>1568</v>
      </c>
      <c r="G110" s="957" t="s">
        <v>850</v>
      </c>
      <c r="H110" s="957" t="b">
        <v>0</v>
      </c>
      <c r="I110" s="957">
        <v>631.5</v>
      </c>
      <c r="J110" s="957">
        <v>631.5</v>
      </c>
      <c r="K110" s="957">
        <v>0</v>
      </c>
    </row>
    <row r="111" spans="1:11">
      <c r="A111" s="959">
        <f>VLOOKUP(D111,Group!A:C,3,FALSE)</f>
        <v>10</v>
      </c>
      <c r="B111" s="957">
        <v>2018</v>
      </c>
      <c r="C111" s="957">
        <v>9</v>
      </c>
      <c r="D111" s="957">
        <v>270518</v>
      </c>
      <c r="E111" s="957" t="s">
        <v>859</v>
      </c>
      <c r="F111" s="957">
        <v>1568</v>
      </c>
      <c r="G111" s="957" t="s">
        <v>850</v>
      </c>
      <c r="H111" s="957" t="b">
        <v>0</v>
      </c>
      <c r="I111" s="957">
        <v>0</v>
      </c>
      <c r="J111" s="957">
        <v>631.5</v>
      </c>
      <c r="K111" s="957">
        <v>-631.5</v>
      </c>
    </row>
    <row r="112" spans="1:11">
      <c r="A112" s="959">
        <f>VLOOKUP(D112,Group!A:C,3,FALSE)</f>
        <v>10</v>
      </c>
      <c r="B112" s="957">
        <v>2018</v>
      </c>
      <c r="C112" s="957">
        <v>10</v>
      </c>
      <c r="D112" s="957">
        <v>170518</v>
      </c>
      <c r="E112" s="957" t="s">
        <v>859</v>
      </c>
      <c r="F112" s="957">
        <v>1568</v>
      </c>
      <c r="G112" s="957" t="s">
        <v>850</v>
      </c>
      <c r="H112" s="957" t="b">
        <v>0</v>
      </c>
      <c r="I112" s="957">
        <v>419.74</v>
      </c>
      <c r="J112" s="957">
        <v>364.72</v>
      </c>
      <c r="K112" s="957">
        <v>55.02</v>
      </c>
    </row>
    <row r="113" spans="1:11">
      <c r="A113" s="959">
        <f>VLOOKUP(D113,Group!A:C,3,FALSE)</f>
        <v>10</v>
      </c>
      <c r="B113" s="957">
        <v>2018</v>
      </c>
      <c r="C113" s="957">
        <v>10</v>
      </c>
      <c r="D113" s="957">
        <v>270518</v>
      </c>
      <c r="E113" s="957" t="s">
        <v>859</v>
      </c>
      <c r="F113" s="957">
        <v>1568</v>
      </c>
      <c r="G113" s="957" t="s">
        <v>850</v>
      </c>
      <c r="H113" s="957" t="b">
        <v>0</v>
      </c>
      <c r="I113" s="957">
        <v>364.72</v>
      </c>
      <c r="J113" s="957">
        <v>364.72</v>
      </c>
      <c r="K113" s="957">
        <v>0</v>
      </c>
    </row>
    <row r="114" spans="1:11">
      <c r="A114" s="959">
        <f>VLOOKUP(D114,Group!A:C,3,FALSE)</f>
        <v>10</v>
      </c>
      <c r="B114" s="957">
        <v>2018</v>
      </c>
      <c r="C114" s="957">
        <v>11</v>
      </c>
      <c r="D114" s="957">
        <v>170518</v>
      </c>
      <c r="E114" s="957" t="s">
        <v>859</v>
      </c>
      <c r="F114" s="957">
        <v>1568</v>
      </c>
      <c r="G114" s="957" t="s">
        <v>850</v>
      </c>
      <c r="H114" s="957" t="b">
        <v>0</v>
      </c>
      <c r="I114" s="957">
        <v>419.74</v>
      </c>
      <c r="J114" s="957">
        <v>364.72</v>
      </c>
      <c r="K114" s="957">
        <v>55.02</v>
      </c>
    </row>
    <row r="115" spans="1:11">
      <c r="A115" s="959">
        <f>VLOOKUP(D115,Group!A:C,3,FALSE)</f>
        <v>10</v>
      </c>
      <c r="B115" s="957">
        <v>2018</v>
      </c>
      <c r="C115" s="957">
        <v>11</v>
      </c>
      <c r="D115" s="957">
        <v>270518</v>
      </c>
      <c r="E115" s="957" t="s">
        <v>859</v>
      </c>
      <c r="F115" s="957">
        <v>1568</v>
      </c>
      <c r="G115" s="957" t="s">
        <v>850</v>
      </c>
      <c r="H115" s="957" t="b">
        <v>0</v>
      </c>
      <c r="I115" s="957">
        <v>364.72</v>
      </c>
      <c r="J115" s="957">
        <v>364.72</v>
      </c>
      <c r="K115" s="957">
        <v>0</v>
      </c>
    </row>
    <row r="116" spans="1:11">
      <c r="A116" s="959">
        <f>VLOOKUP(D116,Group!A:C,3,FALSE)</f>
        <v>11</v>
      </c>
      <c r="B116" s="957">
        <v>2018</v>
      </c>
      <c r="C116" s="957">
        <v>0</v>
      </c>
      <c r="D116" s="957">
        <v>170519</v>
      </c>
      <c r="E116" s="957" t="s">
        <v>860</v>
      </c>
      <c r="F116" s="957">
        <v>1568</v>
      </c>
      <c r="G116" s="957" t="s">
        <v>850</v>
      </c>
      <c r="H116" s="957" t="b">
        <v>0</v>
      </c>
      <c r="I116" s="957">
        <v>538.30999999999995</v>
      </c>
      <c r="J116" s="957">
        <v>0</v>
      </c>
      <c r="K116" s="957">
        <v>538.30999999999995</v>
      </c>
    </row>
    <row r="117" spans="1:11">
      <c r="A117" s="959">
        <f>VLOOKUP(D117,Group!A:C,3,FALSE)</f>
        <v>11</v>
      </c>
      <c r="B117" s="957">
        <v>2018</v>
      </c>
      <c r="C117" s="957">
        <v>1</v>
      </c>
      <c r="D117" s="957">
        <v>170519</v>
      </c>
      <c r="E117" s="957" t="s">
        <v>860</v>
      </c>
      <c r="F117" s="957">
        <v>1568</v>
      </c>
      <c r="G117" s="957" t="s">
        <v>850</v>
      </c>
      <c r="H117" s="957" t="b">
        <v>0</v>
      </c>
      <c r="I117" s="957">
        <v>44.84</v>
      </c>
      <c r="J117" s="957">
        <v>0</v>
      </c>
      <c r="K117" s="957">
        <v>44.84</v>
      </c>
    </row>
    <row r="118" spans="1:11">
      <c r="A118" s="959">
        <f>VLOOKUP(D118,Group!A:C,3,FALSE)</f>
        <v>11</v>
      </c>
      <c r="B118" s="957">
        <v>2018</v>
      </c>
      <c r="C118" s="957">
        <v>2</v>
      </c>
      <c r="D118" s="957">
        <v>170519</v>
      </c>
      <c r="E118" s="957" t="s">
        <v>860</v>
      </c>
      <c r="F118" s="957">
        <v>1568</v>
      </c>
      <c r="G118" s="957" t="s">
        <v>850</v>
      </c>
      <c r="H118" s="957" t="b">
        <v>0</v>
      </c>
      <c r="I118" s="957">
        <v>44.84</v>
      </c>
      <c r="J118" s="957">
        <v>0</v>
      </c>
      <c r="K118" s="957">
        <v>44.84</v>
      </c>
    </row>
    <row r="119" spans="1:11">
      <c r="A119" s="959">
        <f>VLOOKUP(D119,Group!A:C,3,FALSE)</f>
        <v>11</v>
      </c>
      <c r="B119" s="957">
        <v>2018</v>
      </c>
      <c r="C119" s="957">
        <v>3</v>
      </c>
      <c r="D119" s="957">
        <v>170519</v>
      </c>
      <c r="E119" s="957" t="s">
        <v>860</v>
      </c>
      <c r="F119" s="957">
        <v>1568</v>
      </c>
      <c r="G119" s="957" t="s">
        <v>850</v>
      </c>
      <c r="H119" s="957" t="b">
        <v>0</v>
      </c>
      <c r="I119" s="957">
        <v>46.02</v>
      </c>
      <c r="J119" s="957">
        <v>0</v>
      </c>
      <c r="K119" s="957">
        <v>46.02</v>
      </c>
    </row>
    <row r="120" spans="1:11">
      <c r="A120" s="959">
        <f>VLOOKUP(D120,Group!A:C,3,FALSE)</f>
        <v>11</v>
      </c>
      <c r="B120" s="957">
        <v>2018</v>
      </c>
      <c r="C120" s="957">
        <v>4</v>
      </c>
      <c r="D120" s="957">
        <v>170519</v>
      </c>
      <c r="E120" s="957" t="s">
        <v>860</v>
      </c>
      <c r="F120" s="957">
        <v>1568</v>
      </c>
      <c r="G120" s="957" t="s">
        <v>850</v>
      </c>
      <c r="H120" s="957" t="b">
        <v>0</v>
      </c>
      <c r="I120" s="957">
        <v>62.49</v>
      </c>
      <c r="J120" s="957">
        <v>0</v>
      </c>
      <c r="K120" s="957">
        <v>62.49</v>
      </c>
    </row>
    <row r="121" spans="1:11">
      <c r="A121" s="959">
        <f>VLOOKUP(D121,Group!A:C,3,FALSE)</f>
        <v>11</v>
      </c>
      <c r="B121" s="957">
        <v>2018</v>
      </c>
      <c r="C121" s="957">
        <v>5</v>
      </c>
      <c r="D121" s="957">
        <v>170519</v>
      </c>
      <c r="E121" s="957" t="s">
        <v>860</v>
      </c>
      <c r="F121" s="957">
        <v>1568</v>
      </c>
      <c r="G121" s="957" t="s">
        <v>850</v>
      </c>
      <c r="H121" s="957" t="b">
        <v>0</v>
      </c>
      <c r="I121" s="957">
        <v>62.49</v>
      </c>
      <c r="J121" s="957">
        <v>0</v>
      </c>
      <c r="K121" s="957">
        <v>62.49</v>
      </c>
    </row>
    <row r="122" spans="1:11">
      <c r="A122" s="959">
        <f>VLOOKUP(D122,Group!A:C,3,FALSE)</f>
        <v>11</v>
      </c>
      <c r="B122" s="957">
        <v>2018</v>
      </c>
      <c r="C122" s="957">
        <v>6</v>
      </c>
      <c r="D122" s="957">
        <v>170519</v>
      </c>
      <c r="E122" s="957" t="s">
        <v>860</v>
      </c>
      <c r="F122" s="957">
        <v>1568</v>
      </c>
      <c r="G122" s="957" t="s">
        <v>850</v>
      </c>
      <c r="H122" s="957" t="b">
        <v>0</v>
      </c>
      <c r="I122" s="957">
        <v>59.31</v>
      </c>
      <c r="J122" s="957">
        <v>0</v>
      </c>
      <c r="K122" s="957">
        <v>59.31</v>
      </c>
    </row>
    <row r="123" spans="1:11">
      <c r="A123" s="959">
        <f>VLOOKUP(D123,Group!A:C,3,FALSE)</f>
        <v>11</v>
      </c>
      <c r="B123" s="957">
        <v>2018</v>
      </c>
      <c r="C123" s="957">
        <v>7</v>
      </c>
      <c r="D123" s="957">
        <v>170519</v>
      </c>
      <c r="E123" s="957" t="s">
        <v>860</v>
      </c>
      <c r="F123" s="957">
        <v>1568</v>
      </c>
      <c r="G123" s="957" t="s">
        <v>850</v>
      </c>
      <c r="H123" s="957" t="b">
        <v>0</v>
      </c>
      <c r="I123" s="957">
        <v>288.5</v>
      </c>
      <c r="J123" s="957">
        <v>288.5</v>
      </c>
      <c r="K123" s="957">
        <v>0</v>
      </c>
    </row>
    <row r="124" spans="1:11">
      <c r="A124" s="959">
        <f>VLOOKUP(D124,Group!A:C,3,FALSE)</f>
        <v>11</v>
      </c>
      <c r="B124" s="957">
        <v>2018</v>
      </c>
      <c r="C124" s="957">
        <v>7</v>
      </c>
      <c r="D124" s="957">
        <v>270519</v>
      </c>
      <c r="E124" s="957" t="s">
        <v>860</v>
      </c>
      <c r="F124" s="957">
        <v>1568</v>
      </c>
      <c r="G124" s="957" t="s">
        <v>850</v>
      </c>
      <c r="H124" s="957" t="b">
        <v>0</v>
      </c>
      <c r="I124" s="957">
        <v>144.25</v>
      </c>
      <c r="J124" s="957">
        <v>302</v>
      </c>
      <c r="K124" s="957">
        <v>-157.75</v>
      </c>
    </row>
    <row r="125" spans="1:11">
      <c r="A125" s="959">
        <f>VLOOKUP(D125,Group!A:C,3,FALSE)</f>
        <v>11</v>
      </c>
      <c r="B125" s="957">
        <v>2018</v>
      </c>
      <c r="C125" s="957">
        <v>8</v>
      </c>
      <c r="D125" s="957">
        <v>170519</v>
      </c>
      <c r="E125" s="957" t="s">
        <v>860</v>
      </c>
      <c r="F125" s="957">
        <v>1568</v>
      </c>
      <c r="G125" s="957" t="s">
        <v>850</v>
      </c>
      <c r="H125" s="957" t="b">
        <v>0</v>
      </c>
      <c r="I125" s="957">
        <v>199.89</v>
      </c>
      <c r="J125" s="957">
        <v>232.86</v>
      </c>
      <c r="K125" s="957">
        <v>-32.97</v>
      </c>
    </row>
    <row r="126" spans="1:11">
      <c r="A126" s="959">
        <f>VLOOKUP(D126,Group!A:C,3,FALSE)</f>
        <v>11</v>
      </c>
      <c r="B126" s="957">
        <v>2018</v>
      </c>
      <c r="C126" s="957">
        <v>8</v>
      </c>
      <c r="D126" s="957">
        <v>270519</v>
      </c>
      <c r="E126" s="957" t="s">
        <v>860</v>
      </c>
      <c r="F126" s="957">
        <v>1568</v>
      </c>
      <c r="G126" s="957" t="s">
        <v>850</v>
      </c>
      <c r="H126" s="957" t="b">
        <v>0</v>
      </c>
      <c r="I126" s="957">
        <v>144.25</v>
      </c>
      <c r="J126" s="957">
        <v>144.25</v>
      </c>
      <c r="K126" s="957">
        <v>0</v>
      </c>
    </row>
    <row r="127" spans="1:11">
      <c r="A127" s="959">
        <f>VLOOKUP(D127,Group!A:C,3,FALSE)</f>
        <v>11</v>
      </c>
      <c r="B127" s="957">
        <v>2018</v>
      </c>
      <c r="C127" s="957">
        <v>9</v>
      </c>
      <c r="D127" s="957">
        <v>170519</v>
      </c>
      <c r="E127" s="957" t="s">
        <v>860</v>
      </c>
      <c r="F127" s="957">
        <v>1568</v>
      </c>
      <c r="G127" s="957" t="s">
        <v>850</v>
      </c>
      <c r="H127" s="957" t="b">
        <v>0</v>
      </c>
      <c r="I127" s="957">
        <v>585.21</v>
      </c>
      <c r="J127" s="957">
        <v>229.65</v>
      </c>
      <c r="K127" s="957">
        <v>355.56</v>
      </c>
    </row>
    <row r="128" spans="1:11">
      <c r="A128" s="959">
        <f>VLOOKUP(D128,Group!A:C,3,FALSE)</f>
        <v>11</v>
      </c>
      <c r="B128" s="957">
        <v>2018</v>
      </c>
      <c r="C128" s="957">
        <v>9</v>
      </c>
      <c r="D128" s="957">
        <v>270519</v>
      </c>
      <c r="E128" s="957" t="s">
        <v>860</v>
      </c>
      <c r="F128" s="957">
        <v>1568</v>
      </c>
      <c r="G128" s="957" t="s">
        <v>850</v>
      </c>
      <c r="H128" s="957" t="b">
        <v>0</v>
      </c>
      <c r="I128" s="957">
        <v>144.25</v>
      </c>
      <c r="J128" s="957">
        <v>144.25</v>
      </c>
      <c r="K128" s="957">
        <v>0</v>
      </c>
    </row>
    <row r="129" spans="1:11">
      <c r="A129" s="959">
        <f>VLOOKUP(D129,Group!A:C,3,FALSE)</f>
        <v>11</v>
      </c>
      <c r="B129" s="957">
        <v>2018</v>
      </c>
      <c r="C129" s="957">
        <v>10</v>
      </c>
      <c r="D129" s="957">
        <v>170519</v>
      </c>
      <c r="E129" s="957" t="s">
        <v>860</v>
      </c>
      <c r="F129" s="957">
        <v>1568</v>
      </c>
      <c r="G129" s="957" t="s">
        <v>850</v>
      </c>
      <c r="H129" s="957" t="b">
        <v>0</v>
      </c>
      <c r="I129" s="957">
        <v>330.39</v>
      </c>
      <c r="J129" s="957">
        <v>144.25</v>
      </c>
      <c r="K129" s="957">
        <v>186.14</v>
      </c>
    </row>
    <row r="130" spans="1:11">
      <c r="A130" s="959">
        <f>VLOOKUP(D130,Group!A:C,3,FALSE)</f>
        <v>11</v>
      </c>
      <c r="B130" s="957">
        <v>2018</v>
      </c>
      <c r="C130" s="957">
        <v>10</v>
      </c>
      <c r="D130" s="957">
        <v>270519</v>
      </c>
      <c r="E130" s="957" t="s">
        <v>860</v>
      </c>
      <c r="F130" s="957">
        <v>1568</v>
      </c>
      <c r="G130" s="957" t="s">
        <v>850</v>
      </c>
      <c r="H130" s="957" t="b">
        <v>0</v>
      </c>
      <c r="I130" s="957">
        <v>144.25</v>
      </c>
      <c r="J130" s="957">
        <v>144.25</v>
      </c>
      <c r="K130" s="957">
        <v>0</v>
      </c>
    </row>
    <row r="131" spans="1:11">
      <c r="A131" s="959">
        <f>VLOOKUP(D131,Group!A:C,3,FALSE)</f>
        <v>11</v>
      </c>
      <c r="B131" s="957">
        <v>2018</v>
      </c>
      <c r="C131" s="957">
        <v>11</v>
      </c>
      <c r="D131" s="957">
        <v>170519</v>
      </c>
      <c r="E131" s="957" t="s">
        <v>860</v>
      </c>
      <c r="F131" s="957">
        <v>1568</v>
      </c>
      <c r="G131" s="957" t="s">
        <v>850</v>
      </c>
      <c r="H131" s="957" t="b">
        <v>0</v>
      </c>
      <c r="I131" s="957">
        <v>330.39</v>
      </c>
      <c r="J131" s="957">
        <v>144.25</v>
      </c>
      <c r="K131" s="957">
        <v>186.14</v>
      </c>
    </row>
    <row r="132" spans="1:11">
      <c r="A132" s="959">
        <f>VLOOKUP(D132,Group!A:C,3,FALSE)</f>
        <v>11</v>
      </c>
      <c r="B132" s="957">
        <v>2018</v>
      </c>
      <c r="C132" s="957">
        <v>11</v>
      </c>
      <c r="D132" s="957">
        <v>270519</v>
      </c>
      <c r="E132" s="957" t="s">
        <v>860</v>
      </c>
      <c r="F132" s="957">
        <v>1568</v>
      </c>
      <c r="G132" s="957" t="s">
        <v>850</v>
      </c>
      <c r="H132" s="957" t="b">
        <v>0</v>
      </c>
      <c r="I132" s="957">
        <v>144.25</v>
      </c>
      <c r="J132" s="957">
        <v>144.25</v>
      </c>
      <c r="K132" s="957">
        <v>0</v>
      </c>
    </row>
    <row r="133" spans="1:11">
      <c r="A133" s="959">
        <f>VLOOKUP(D133,Group!A:C,3,FALSE)</f>
        <v>1</v>
      </c>
      <c r="B133" s="957">
        <v>2018</v>
      </c>
      <c r="C133" s="957">
        <v>0</v>
      </c>
      <c r="D133" s="957">
        <v>170505</v>
      </c>
      <c r="E133" s="957" t="s">
        <v>849</v>
      </c>
      <c r="F133" s="957">
        <v>1568</v>
      </c>
      <c r="G133" s="957" t="s">
        <v>850</v>
      </c>
      <c r="H133" s="957" t="b">
        <v>0</v>
      </c>
      <c r="I133" s="957">
        <v>1212607.72</v>
      </c>
      <c r="J133" s="957">
        <v>0</v>
      </c>
      <c r="K133" s="957">
        <v>1212607.72</v>
      </c>
    </row>
    <row r="134" spans="1:11">
      <c r="A134" s="959">
        <f>VLOOKUP(D134,Group!A:C,3,FALSE)</f>
        <v>1</v>
      </c>
      <c r="B134" s="957">
        <v>2018</v>
      </c>
      <c r="C134" s="957">
        <v>3</v>
      </c>
      <c r="D134" s="957">
        <v>170505</v>
      </c>
      <c r="E134" s="957" t="s">
        <v>849</v>
      </c>
      <c r="F134" s="957">
        <v>1568</v>
      </c>
      <c r="G134" s="957" t="s">
        <v>850</v>
      </c>
      <c r="H134" s="957" t="b">
        <v>0</v>
      </c>
      <c r="I134" s="957">
        <v>105999.86</v>
      </c>
      <c r="J134" s="957">
        <v>0</v>
      </c>
      <c r="K134" s="957">
        <v>105999.86</v>
      </c>
    </row>
    <row r="135" spans="1:11">
      <c r="A135" s="959">
        <f>VLOOKUP(D135,Group!A:C,3,FALSE)</f>
        <v>1</v>
      </c>
      <c r="B135" s="957">
        <v>2018</v>
      </c>
      <c r="C135" s="957">
        <v>6</v>
      </c>
      <c r="D135" s="957">
        <v>170505</v>
      </c>
      <c r="E135" s="957" t="s">
        <v>849</v>
      </c>
      <c r="F135" s="957">
        <v>1568</v>
      </c>
      <c r="G135" s="957" t="s">
        <v>850</v>
      </c>
      <c r="H135" s="957" t="b">
        <v>0</v>
      </c>
      <c r="I135" s="957">
        <v>54361.279999999999</v>
      </c>
      <c r="J135" s="957">
        <v>21989.43</v>
      </c>
      <c r="K135" s="957">
        <v>32371.85</v>
      </c>
    </row>
    <row r="136" spans="1:11">
      <c r="A136" s="959">
        <f>VLOOKUP(D136,Group!A:C,3,FALSE)</f>
        <v>1</v>
      </c>
      <c r="B136" s="957">
        <v>2018</v>
      </c>
      <c r="C136" s="957">
        <v>7</v>
      </c>
      <c r="D136" s="957">
        <v>170505</v>
      </c>
      <c r="E136" s="957" t="s">
        <v>849</v>
      </c>
      <c r="F136" s="957">
        <v>1568</v>
      </c>
      <c r="G136" s="957" t="s">
        <v>850</v>
      </c>
      <c r="H136" s="957" t="b">
        <v>0</v>
      </c>
      <c r="I136" s="957">
        <v>95662</v>
      </c>
      <c r="J136" s="957">
        <v>95662</v>
      </c>
      <c r="K136" s="957">
        <v>0</v>
      </c>
    </row>
    <row r="137" spans="1:11">
      <c r="A137" s="959">
        <f>VLOOKUP(D137,Group!A:C,3,FALSE)</f>
        <v>1</v>
      </c>
      <c r="B137" s="957">
        <v>2018</v>
      </c>
      <c r="C137" s="957">
        <v>7</v>
      </c>
      <c r="D137" s="957">
        <v>270505</v>
      </c>
      <c r="E137" s="957" t="s">
        <v>863</v>
      </c>
      <c r="F137" s="957">
        <v>1568</v>
      </c>
      <c r="G137" s="957" t="s">
        <v>850</v>
      </c>
      <c r="H137" s="957" t="b">
        <v>0</v>
      </c>
      <c r="I137" s="957">
        <v>24119.68</v>
      </c>
      <c r="J137" s="957">
        <v>542587</v>
      </c>
      <c r="K137" s="957">
        <v>-518467.32</v>
      </c>
    </row>
    <row r="138" spans="1:11">
      <c r="A138" s="959">
        <f>VLOOKUP(D138,Group!A:C,3,FALSE)</f>
        <v>1</v>
      </c>
      <c r="B138" s="957">
        <v>2018</v>
      </c>
      <c r="C138" s="957">
        <v>8</v>
      </c>
      <c r="D138" s="957">
        <v>170505</v>
      </c>
      <c r="E138" s="957" t="s">
        <v>849</v>
      </c>
      <c r="F138" s="957">
        <v>1568</v>
      </c>
      <c r="G138" s="957" t="s">
        <v>850</v>
      </c>
      <c r="H138" s="957" t="b">
        <v>0</v>
      </c>
      <c r="I138" s="957">
        <v>24119.68</v>
      </c>
      <c r="J138" s="957">
        <v>26249.93</v>
      </c>
      <c r="K138" s="957">
        <v>-2130.25</v>
      </c>
    </row>
    <row r="139" spans="1:11">
      <c r="A139" s="959">
        <f>VLOOKUP(D139,Group!A:C,3,FALSE)</f>
        <v>1</v>
      </c>
      <c r="B139" s="957">
        <v>2018</v>
      </c>
      <c r="C139" s="957">
        <v>8</v>
      </c>
      <c r="D139" s="957">
        <v>270505</v>
      </c>
      <c r="E139" s="957" t="s">
        <v>863</v>
      </c>
      <c r="F139" s="957">
        <v>1568</v>
      </c>
      <c r="G139" s="957" t="s">
        <v>850</v>
      </c>
      <c r="H139" s="957" t="b">
        <v>0</v>
      </c>
      <c r="I139" s="957">
        <v>24119.68</v>
      </c>
      <c r="J139" s="957">
        <v>24119.68</v>
      </c>
      <c r="K139" s="957">
        <v>0</v>
      </c>
    </row>
    <row r="140" spans="1:11">
      <c r="A140" s="959">
        <f>VLOOKUP(D140,Group!A:C,3,FALSE)</f>
        <v>1</v>
      </c>
      <c r="B140" s="957">
        <v>2018</v>
      </c>
      <c r="C140" s="957">
        <v>9</v>
      </c>
      <c r="D140" s="957">
        <v>170505</v>
      </c>
      <c r="E140" s="957" t="s">
        <v>849</v>
      </c>
      <c r="F140" s="957">
        <v>1568</v>
      </c>
      <c r="G140" s="957" t="s">
        <v>850</v>
      </c>
      <c r="H140" s="957" t="b">
        <v>0</v>
      </c>
      <c r="I140" s="957">
        <v>531833.99</v>
      </c>
      <c r="J140" s="957">
        <v>120906.9</v>
      </c>
      <c r="K140" s="957">
        <v>410927.09</v>
      </c>
    </row>
    <row r="141" spans="1:11">
      <c r="A141" s="959">
        <f>VLOOKUP(D141,Group!A:C,3,FALSE)</f>
        <v>1</v>
      </c>
      <c r="B141" s="957">
        <v>2018</v>
      </c>
      <c r="C141" s="957">
        <v>9</v>
      </c>
      <c r="D141" s="957">
        <v>270505</v>
      </c>
      <c r="E141" s="957" t="s">
        <v>863</v>
      </c>
      <c r="F141" s="957">
        <v>1568</v>
      </c>
      <c r="G141" s="957" t="s">
        <v>850</v>
      </c>
      <c r="H141" s="957" t="b">
        <v>0</v>
      </c>
      <c r="I141" s="957">
        <v>24119.68</v>
      </c>
      <c r="J141" s="957">
        <v>24119.68</v>
      </c>
      <c r="K141" s="957">
        <v>0</v>
      </c>
    </row>
    <row r="142" spans="1:11">
      <c r="A142" s="959">
        <f>VLOOKUP(D142,Group!A:C,3,FALSE)</f>
        <v>1</v>
      </c>
      <c r="B142" s="957">
        <v>2018</v>
      </c>
      <c r="C142" s="957">
        <v>10</v>
      </c>
      <c r="D142" s="957">
        <v>170505</v>
      </c>
      <c r="E142" s="957" t="s">
        <v>849</v>
      </c>
      <c r="F142" s="957">
        <v>1568</v>
      </c>
      <c r="G142" s="957" t="s">
        <v>850</v>
      </c>
      <c r="H142" s="957" t="b">
        <v>0</v>
      </c>
      <c r="I142" s="957">
        <v>24119.68</v>
      </c>
      <c r="J142" s="957">
        <v>24119.68</v>
      </c>
      <c r="K142" s="957">
        <v>0</v>
      </c>
    </row>
    <row r="143" spans="1:11">
      <c r="A143" s="959">
        <f>VLOOKUP(D143,Group!A:C,3,FALSE)</f>
        <v>1</v>
      </c>
      <c r="B143" s="957">
        <v>2018</v>
      </c>
      <c r="C143" s="957">
        <v>10</v>
      </c>
      <c r="D143" s="957">
        <v>270505</v>
      </c>
      <c r="E143" s="957" t="s">
        <v>863</v>
      </c>
      <c r="F143" s="957">
        <v>1568</v>
      </c>
      <c r="G143" s="957" t="s">
        <v>850</v>
      </c>
      <c r="H143" s="957" t="b">
        <v>0</v>
      </c>
      <c r="I143" s="957">
        <v>24119.68</v>
      </c>
      <c r="J143" s="957">
        <v>24119.68</v>
      </c>
      <c r="K143" s="957">
        <v>0</v>
      </c>
    </row>
    <row r="144" spans="1:11">
      <c r="A144" s="959">
        <f>VLOOKUP(D144,Group!A:C,3,FALSE)</f>
        <v>1</v>
      </c>
      <c r="B144" s="957">
        <v>2018</v>
      </c>
      <c r="C144" s="957">
        <v>11</v>
      </c>
      <c r="D144" s="957">
        <v>170505</v>
      </c>
      <c r="E144" s="957" t="s">
        <v>849</v>
      </c>
      <c r="F144" s="957">
        <v>1568</v>
      </c>
      <c r="G144" s="957" t="s">
        <v>850</v>
      </c>
      <c r="H144" s="957" t="b">
        <v>0</v>
      </c>
      <c r="I144" s="957">
        <v>24119.68</v>
      </c>
      <c r="J144" s="957">
        <v>24119.68</v>
      </c>
      <c r="K144" s="957">
        <v>0</v>
      </c>
    </row>
    <row r="145" spans="1:11">
      <c r="A145" s="959">
        <f>VLOOKUP(D145,Group!A:C,3,FALSE)</f>
        <v>1</v>
      </c>
      <c r="B145" s="957">
        <v>2018</v>
      </c>
      <c r="C145" s="957">
        <v>11</v>
      </c>
      <c r="D145" s="957">
        <v>270505</v>
      </c>
      <c r="E145" s="957" t="s">
        <v>863</v>
      </c>
      <c r="F145" s="957">
        <v>1568</v>
      </c>
      <c r="G145" s="957" t="s">
        <v>850</v>
      </c>
      <c r="H145" s="957" t="b">
        <v>0</v>
      </c>
      <c r="I145" s="957">
        <v>24119.68</v>
      </c>
      <c r="J145" s="957">
        <v>24119.68</v>
      </c>
      <c r="K145" s="957">
        <v>0</v>
      </c>
    </row>
    <row r="146" spans="1:11">
      <c r="A146" s="959">
        <f>VLOOKUP(D146,Group!A:C,3,FALSE)</f>
        <v>7</v>
      </c>
      <c r="B146" s="957">
        <v>2018</v>
      </c>
      <c r="C146" s="957">
        <v>0</v>
      </c>
      <c r="D146" s="957">
        <v>170515</v>
      </c>
      <c r="E146" s="957" t="s">
        <v>856</v>
      </c>
      <c r="F146" s="957">
        <v>1568</v>
      </c>
      <c r="G146" s="957" t="s">
        <v>850</v>
      </c>
      <c r="H146" s="957" t="b">
        <v>0</v>
      </c>
      <c r="I146" s="957">
        <v>29392.85</v>
      </c>
      <c r="J146" s="957">
        <v>0</v>
      </c>
      <c r="K146" s="957">
        <v>29392.85</v>
      </c>
    </row>
    <row r="147" spans="1:11">
      <c r="A147" s="957">
        <f>VLOOKUP(D147,Group!A:C,3,FALSE)</f>
        <v>7</v>
      </c>
      <c r="B147" s="957">
        <v>2018</v>
      </c>
      <c r="C147" s="957">
        <v>0</v>
      </c>
      <c r="D147" s="957">
        <v>270515</v>
      </c>
      <c r="E147" s="957" t="s">
        <v>856</v>
      </c>
      <c r="F147" s="957">
        <v>1568</v>
      </c>
      <c r="G147" s="957" t="s">
        <v>850</v>
      </c>
      <c r="H147" s="957" t="b">
        <v>0</v>
      </c>
      <c r="I147" s="957">
        <v>0</v>
      </c>
      <c r="J147" s="957">
        <v>514.23</v>
      </c>
      <c r="K147" s="957">
        <v>-514.23</v>
      </c>
    </row>
    <row r="148" spans="1:11">
      <c r="A148" s="957">
        <f>VLOOKUP(D148,Group!A:C,3,FALSE)</f>
        <v>7</v>
      </c>
      <c r="B148">
        <v>2018</v>
      </c>
      <c r="C148">
        <v>1</v>
      </c>
      <c r="D148">
        <v>170515</v>
      </c>
      <c r="E148" t="s">
        <v>856</v>
      </c>
      <c r="F148">
        <v>1568</v>
      </c>
      <c r="G148" t="s">
        <v>850</v>
      </c>
      <c r="H148" t="b">
        <v>0</v>
      </c>
      <c r="I148">
        <v>1515.76</v>
      </c>
      <c r="J148">
        <v>514.23</v>
      </c>
      <c r="K148">
        <v>1001.53</v>
      </c>
    </row>
    <row r="149" spans="1:11">
      <c r="A149" s="957">
        <f>VLOOKUP(D149,Group!A:C,3,FALSE)</f>
        <v>7</v>
      </c>
      <c r="B149">
        <v>2018</v>
      </c>
      <c r="C149">
        <v>1</v>
      </c>
      <c r="D149">
        <v>270515</v>
      </c>
      <c r="E149" t="s">
        <v>856</v>
      </c>
      <c r="F149">
        <v>1568</v>
      </c>
      <c r="G149" t="s">
        <v>850</v>
      </c>
      <c r="H149" t="b">
        <v>0</v>
      </c>
      <c r="I149">
        <v>514.23</v>
      </c>
      <c r="J149">
        <v>0</v>
      </c>
      <c r="K149">
        <v>514.23</v>
      </c>
    </row>
    <row r="150" spans="1:11">
      <c r="A150" s="957">
        <f>VLOOKUP(D150,Group!A:C,3,FALSE)</f>
        <v>7</v>
      </c>
      <c r="B150">
        <v>2018</v>
      </c>
      <c r="C150">
        <v>2</v>
      </c>
      <c r="D150">
        <v>170515</v>
      </c>
      <c r="E150" t="s">
        <v>856</v>
      </c>
      <c r="F150">
        <v>1568</v>
      </c>
      <c r="G150" t="s">
        <v>850</v>
      </c>
      <c r="H150" t="b">
        <v>0</v>
      </c>
      <c r="I150">
        <v>2029.99</v>
      </c>
      <c r="J150">
        <v>514.23</v>
      </c>
      <c r="K150">
        <v>1515.76</v>
      </c>
    </row>
    <row r="151" spans="1:11">
      <c r="A151" s="957">
        <f>VLOOKUP(D151,Group!A:C,3,FALSE)</f>
        <v>7</v>
      </c>
      <c r="B151">
        <v>2018</v>
      </c>
      <c r="C151">
        <v>2</v>
      </c>
      <c r="D151">
        <v>270515</v>
      </c>
      <c r="E151" t="s">
        <v>856</v>
      </c>
      <c r="F151">
        <v>1568</v>
      </c>
      <c r="G151" t="s">
        <v>850</v>
      </c>
      <c r="H151" t="b">
        <v>0</v>
      </c>
      <c r="I151">
        <v>514.23</v>
      </c>
      <c r="J151">
        <v>514.23</v>
      </c>
      <c r="K151">
        <v>0</v>
      </c>
    </row>
    <row r="152" spans="1:11">
      <c r="A152" s="957">
        <f>VLOOKUP(D152,Group!A:C,3,FALSE)</f>
        <v>7</v>
      </c>
      <c r="B152">
        <v>2018</v>
      </c>
      <c r="C152">
        <v>3</v>
      </c>
      <c r="D152">
        <v>170515</v>
      </c>
      <c r="E152" t="s">
        <v>856</v>
      </c>
      <c r="F152">
        <v>1568</v>
      </c>
      <c r="G152" t="s">
        <v>850</v>
      </c>
      <c r="H152" t="b">
        <v>0</v>
      </c>
      <c r="I152">
        <v>2063.12</v>
      </c>
      <c r="J152">
        <v>514.23</v>
      </c>
      <c r="K152">
        <v>1548.89</v>
      </c>
    </row>
    <row r="153" spans="1:11">
      <c r="A153" s="957">
        <f>VLOOKUP(D153,Group!A:C,3,FALSE)</f>
        <v>7</v>
      </c>
      <c r="B153">
        <v>2018</v>
      </c>
      <c r="C153">
        <v>3</v>
      </c>
      <c r="D153">
        <v>270515</v>
      </c>
      <c r="E153" t="s">
        <v>856</v>
      </c>
      <c r="F153">
        <v>1568</v>
      </c>
      <c r="G153" t="s">
        <v>850</v>
      </c>
      <c r="H153" t="b">
        <v>0</v>
      </c>
      <c r="I153">
        <v>514.23</v>
      </c>
      <c r="J153">
        <v>514.23</v>
      </c>
      <c r="K153">
        <v>0</v>
      </c>
    </row>
    <row r="154" spans="1:11">
      <c r="A154" s="957">
        <f>VLOOKUP(D154,Group!A:C,3,FALSE)</f>
        <v>7</v>
      </c>
      <c r="B154">
        <v>2018</v>
      </c>
      <c r="C154">
        <v>4</v>
      </c>
      <c r="D154">
        <v>170515</v>
      </c>
      <c r="E154" t="s">
        <v>856</v>
      </c>
      <c r="F154">
        <v>1568</v>
      </c>
      <c r="G154" t="s">
        <v>850</v>
      </c>
      <c r="H154" t="b">
        <v>0</v>
      </c>
      <c r="I154">
        <v>2591.04</v>
      </c>
      <c r="J154">
        <v>514.23</v>
      </c>
      <c r="K154">
        <v>2076.81</v>
      </c>
    </row>
    <row r="155" spans="1:11">
      <c r="A155" s="957">
        <f>VLOOKUP(D155,Group!A:C,3,FALSE)</f>
        <v>7</v>
      </c>
      <c r="B155">
        <v>2018</v>
      </c>
      <c r="C155">
        <v>4</v>
      </c>
      <c r="D155">
        <v>270515</v>
      </c>
      <c r="E155" t="s">
        <v>856</v>
      </c>
      <c r="F155">
        <v>1568</v>
      </c>
      <c r="G155" t="s">
        <v>850</v>
      </c>
      <c r="H155" t="b">
        <v>0</v>
      </c>
      <c r="I155">
        <v>514.23</v>
      </c>
      <c r="J155">
        <v>514.23</v>
      </c>
      <c r="K155">
        <v>0</v>
      </c>
    </row>
    <row r="156" spans="1:11">
      <c r="A156" s="957">
        <f>VLOOKUP(D156,Group!A:C,3,FALSE)</f>
        <v>7</v>
      </c>
      <c r="B156">
        <v>2018</v>
      </c>
      <c r="C156">
        <v>5</v>
      </c>
      <c r="D156">
        <v>170515</v>
      </c>
      <c r="E156" t="s">
        <v>856</v>
      </c>
      <c r="F156">
        <v>1568</v>
      </c>
      <c r="G156" t="s">
        <v>850</v>
      </c>
      <c r="H156" t="b">
        <v>0</v>
      </c>
      <c r="I156">
        <v>2591.04</v>
      </c>
      <c r="J156">
        <v>514.23</v>
      </c>
      <c r="K156">
        <v>2076.81</v>
      </c>
    </row>
    <row r="157" spans="1:11">
      <c r="A157" s="957">
        <f>VLOOKUP(D157,Group!A:C,3,FALSE)</f>
        <v>7</v>
      </c>
      <c r="B157">
        <v>2018</v>
      </c>
      <c r="C157">
        <v>5</v>
      </c>
      <c r="D157">
        <v>270515</v>
      </c>
      <c r="E157" t="s">
        <v>856</v>
      </c>
      <c r="F157">
        <v>1568</v>
      </c>
      <c r="G157" t="s">
        <v>850</v>
      </c>
      <c r="H157" t="b">
        <v>0</v>
      </c>
      <c r="I157">
        <v>514.23</v>
      </c>
      <c r="J157">
        <v>514.23</v>
      </c>
      <c r="K157">
        <v>0</v>
      </c>
    </row>
    <row r="158" spans="1:11">
      <c r="A158" s="957">
        <f>VLOOKUP(D158,Group!A:C,3,FALSE)</f>
        <v>7</v>
      </c>
      <c r="B158">
        <v>2018</v>
      </c>
      <c r="C158">
        <v>6</v>
      </c>
      <c r="D158">
        <v>170515</v>
      </c>
      <c r="E158" t="s">
        <v>856</v>
      </c>
      <c r="F158">
        <v>1568</v>
      </c>
      <c r="G158" t="s">
        <v>850</v>
      </c>
      <c r="H158" t="b">
        <v>0</v>
      </c>
      <c r="I158">
        <v>2359.73</v>
      </c>
      <c r="J158">
        <v>514.23</v>
      </c>
      <c r="K158">
        <v>1845.5</v>
      </c>
    </row>
    <row r="159" spans="1:11">
      <c r="A159" s="957">
        <f>VLOOKUP(D159,Group!A:C,3,FALSE)</f>
        <v>7</v>
      </c>
      <c r="B159">
        <v>2018</v>
      </c>
      <c r="C159">
        <v>6</v>
      </c>
      <c r="D159">
        <v>270515</v>
      </c>
      <c r="E159" t="s">
        <v>856</v>
      </c>
      <c r="F159">
        <v>1568</v>
      </c>
      <c r="G159" t="s">
        <v>850</v>
      </c>
      <c r="H159" t="b">
        <v>0</v>
      </c>
      <c r="I159">
        <v>514.23</v>
      </c>
      <c r="J159">
        <v>514.23</v>
      </c>
      <c r="K159">
        <v>0</v>
      </c>
    </row>
    <row r="160" spans="1:11">
      <c r="A160" s="957">
        <f>VLOOKUP(D160,Group!A:C,3,FALSE)</f>
        <v>7</v>
      </c>
      <c r="B160">
        <v>2018</v>
      </c>
      <c r="C160">
        <v>7</v>
      </c>
      <c r="D160">
        <v>170515</v>
      </c>
      <c r="E160" t="s">
        <v>856</v>
      </c>
      <c r="F160">
        <v>1568</v>
      </c>
      <c r="G160" t="s">
        <v>850</v>
      </c>
      <c r="H160" t="b">
        <v>0</v>
      </c>
      <c r="I160">
        <v>3707.69</v>
      </c>
      <c r="J160">
        <v>3707.69</v>
      </c>
      <c r="K160">
        <v>0</v>
      </c>
    </row>
    <row r="161" spans="1:11">
      <c r="A161" s="957">
        <f>VLOOKUP(D161,Group!A:C,3,FALSE)</f>
        <v>7</v>
      </c>
      <c r="B161">
        <v>2018</v>
      </c>
      <c r="C161">
        <v>7</v>
      </c>
      <c r="D161">
        <v>270515</v>
      </c>
      <c r="E161" t="s">
        <v>856</v>
      </c>
      <c r="F161">
        <v>1568</v>
      </c>
      <c r="G161" t="s">
        <v>850</v>
      </c>
      <c r="H161" t="b">
        <v>0</v>
      </c>
      <c r="I161">
        <v>1143.71</v>
      </c>
      <c r="J161">
        <v>24956.23</v>
      </c>
      <c r="K161">
        <v>-23812.52</v>
      </c>
    </row>
    <row r="162" spans="1:11">
      <c r="A162" s="957">
        <f>VLOOKUP(D162,Group!A:C,3,FALSE)</f>
        <v>7</v>
      </c>
      <c r="B162">
        <v>2018</v>
      </c>
      <c r="C162">
        <v>8</v>
      </c>
      <c r="D162">
        <v>170515</v>
      </c>
      <c r="E162" t="s">
        <v>856</v>
      </c>
      <c r="F162">
        <v>1568</v>
      </c>
      <c r="G162" t="s">
        <v>850</v>
      </c>
      <c r="H162" t="b">
        <v>0</v>
      </c>
      <c r="I162">
        <v>4613.7299999999996</v>
      </c>
      <c r="J162">
        <v>1143.71</v>
      </c>
      <c r="K162">
        <v>3470.02</v>
      </c>
    </row>
    <row r="163" spans="1:11">
      <c r="A163" s="957">
        <f>VLOOKUP(D163,Group!A:C,3,FALSE)</f>
        <v>7</v>
      </c>
      <c r="B163">
        <v>2018</v>
      </c>
      <c r="C163">
        <v>8</v>
      </c>
      <c r="D163">
        <v>270515</v>
      </c>
      <c r="E163" t="s">
        <v>856</v>
      </c>
      <c r="F163">
        <v>1568</v>
      </c>
      <c r="G163" t="s">
        <v>850</v>
      </c>
      <c r="H163" t="b">
        <v>0</v>
      </c>
      <c r="I163">
        <v>1143.71</v>
      </c>
      <c r="J163">
        <v>1143.71</v>
      </c>
      <c r="K163">
        <v>0</v>
      </c>
    </row>
    <row r="164" spans="1:11">
      <c r="A164" s="957">
        <f>VLOOKUP(D164,Group!A:C,3,FALSE)</f>
        <v>7</v>
      </c>
      <c r="B164">
        <v>2018</v>
      </c>
      <c r="C164">
        <v>9</v>
      </c>
      <c r="D164">
        <v>170515</v>
      </c>
      <c r="E164" t="s">
        <v>856</v>
      </c>
      <c r="F164">
        <v>1568</v>
      </c>
      <c r="G164" t="s">
        <v>850</v>
      </c>
      <c r="H164" t="b">
        <v>0</v>
      </c>
      <c r="I164">
        <v>7723.74</v>
      </c>
      <c r="J164">
        <v>3076.97</v>
      </c>
      <c r="K164">
        <v>4646.7700000000004</v>
      </c>
    </row>
    <row r="165" spans="1:11">
      <c r="A165" s="957">
        <f>VLOOKUP(D165,Group!A:C,3,FALSE)</f>
        <v>7</v>
      </c>
      <c r="B165">
        <v>2018</v>
      </c>
      <c r="C165">
        <v>9</v>
      </c>
      <c r="D165">
        <v>270515</v>
      </c>
      <c r="E165" t="s">
        <v>856</v>
      </c>
      <c r="F165">
        <v>1568</v>
      </c>
      <c r="G165" t="s">
        <v>850</v>
      </c>
      <c r="H165" t="b">
        <v>0</v>
      </c>
      <c r="I165">
        <v>1143.71</v>
      </c>
      <c r="J165">
        <v>1143.71</v>
      </c>
      <c r="K165">
        <v>0</v>
      </c>
    </row>
    <row r="166" spans="1:11">
      <c r="A166" s="959">
        <f>VLOOKUP(D166,Group!A:C,3,FALSE)</f>
        <v>7</v>
      </c>
      <c r="B166">
        <v>2018</v>
      </c>
      <c r="C166">
        <v>10</v>
      </c>
      <c r="D166">
        <v>170515</v>
      </c>
      <c r="E166" t="s">
        <v>856</v>
      </c>
      <c r="F166">
        <v>1568</v>
      </c>
      <c r="G166" t="s">
        <v>850</v>
      </c>
      <c r="H166" t="b">
        <v>0</v>
      </c>
      <c r="I166">
        <v>3388.41</v>
      </c>
      <c r="J166">
        <v>1143.71</v>
      </c>
      <c r="K166">
        <v>2244.6999999999998</v>
      </c>
    </row>
    <row r="167" spans="1:11">
      <c r="A167" s="959">
        <f>VLOOKUP(D167,Group!A:C,3,FALSE)</f>
        <v>7</v>
      </c>
      <c r="B167">
        <v>2018</v>
      </c>
      <c r="C167">
        <v>10</v>
      </c>
      <c r="D167">
        <v>270515</v>
      </c>
      <c r="E167" t="s">
        <v>856</v>
      </c>
      <c r="F167">
        <v>1568</v>
      </c>
      <c r="G167" t="s">
        <v>850</v>
      </c>
      <c r="H167" t="b">
        <v>0</v>
      </c>
      <c r="I167">
        <v>1143.71</v>
      </c>
      <c r="J167">
        <v>1143.71</v>
      </c>
      <c r="K167">
        <v>0</v>
      </c>
    </row>
    <row r="168" spans="1:11">
      <c r="A168" s="959">
        <f>VLOOKUP(D168,Group!A:C,3,FALSE)</f>
        <v>7</v>
      </c>
      <c r="B168">
        <v>2018</v>
      </c>
      <c r="C168">
        <v>11</v>
      </c>
      <c r="D168">
        <v>170515</v>
      </c>
      <c r="E168" t="s">
        <v>856</v>
      </c>
      <c r="F168">
        <v>1568</v>
      </c>
      <c r="G168" t="s">
        <v>850</v>
      </c>
      <c r="H168" t="b">
        <v>0</v>
      </c>
      <c r="I168">
        <v>3388.41</v>
      </c>
      <c r="J168">
        <v>1143.71</v>
      </c>
      <c r="K168">
        <v>2244.6999999999998</v>
      </c>
    </row>
    <row r="169" spans="1:11">
      <c r="A169" s="959">
        <f>VLOOKUP(D169,Group!A:C,3,FALSE)</f>
        <v>7</v>
      </c>
      <c r="B169">
        <v>2018</v>
      </c>
      <c r="C169">
        <v>11</v>
      </c>
      <c r="D169">
        <v>270515</v>
      </c>
      <c r="E169" t="s">
        <v>856</v>
      </c>
      <c r="F169">
        <v>1568</v>
      </c>
      <c r="G169" t="s">
        <v>850</v>
      </c>
      <c r="H169" t="b">
        <v>0</v>
      </c>
      <c r="I169">
        <v>1143.71</v>
      </c>
      <c r="J169">
        <v>1143.71</v>
      </c>
      <c r="K169">
        <v>0</v>
      </c>
    </row>
    <row r="170" spans="1:11">
      <c r="A170" s="957">
        <f>VLOOKUP(D170,Group!A:C,3,FALSE)</f>
        <v>6</v>
      </c>
      <c r="B170">
        <v>2018</v>
      </c>
      <c r="C170">
        <v>0</v>
      </c>
      <c r="D170">
        <v>170511</v>
      </c>
      <c r="E170" t="s">
        <v>855</v>
      </c>
      <c r="F170">
        <v>1568</v>
      </c>
      <c r="G170" t="s">
        <v>850</v>
      </c>
      <c r="H170" t="b">
        <v>0</v>
      </c>
      <c r="I170">
        <v>265090.7</v>
      </c>
      <c r="J170">
        <v>0</v>
      </c>
      <c r="K170">
        <v>265090.7</v>
      </c>
    </row>
    <row r="171" spans="1:11">
      <c r="A171" s="957">
        <f>VLOOKUP(D171,Group!A:C,3,FALSE)</f>
        <v>6</v>
      </c>
      <c r="B171">
        <v>2018</v>
      </c>
      <c r="C171">
        <v>3</v>
      </c>
      <c r="D171">
        <v>170511</v>
      </c>
      <c r="E171" t="s">
        <v>855</v>
      </c>
      <c r="F171">
        <v>1568</v>
      </c>
      <c r="G171" t="s">
        <v>850</v>
      </c>
      <c r="H171" t="b">
        <v>0</v>
      </c>
      <c r="I171">
        <v>116087.54</v>
      </c>
      <c r="J171">
        <v>0</v>
      </c>
      <c r="K171">
        <v>116087.54</v>
      </c>
    </row>
    <row r="172" spans="1:11">
      <c r="A172" s="957">
        <f>VLOOKUP(D172,Group!A:C,3,FALSE)</f>
        <v>6</v>
      </c>
      <c r="B172">
        <v>2018</v>
      </c>
      <c r="C172">
        <v>6</v>
      </c>
      <c r="D172">
        <v>170511</v>
      </c>
      <c r="E172" t="s">
        <v>855</v>
      </c>
      <c r="F172">
        <v>1568</v>
      </c>
      <c r="G172" t="s">
        <v>850</v>
      </c>
      <c r="H172" t="b">
        <v>0</v>
      </c>
      <c r="I172">
        <v>69603.009999999995</v>
      </c>
      <c r="J172">
        <v>0</v>
      </c>
      <c r="K172">
        <v>69603.009999999995</v>
      </c>
    </row>
    <row r="173" spans="1:11">
      <c r="A173" s="957">
        <f>VLOOKUP(D173,Group!A:C,3,FALSE)</f>
        <v>6</v>
      </c>
      <c r="B173">
        <v>2018</v>
      </c>
      <c r="C173">
        <v>7</v>
      </c>
      <c r="D173">
        <v>270511</v>
      </c>
      <c r="E173" t="s">
        <v>855</v>
      </c>
      <c r="F173">
        <v>1568</v>
      </c>
      <c r="G173" t="s">
        <v>850</v>
      </c>
      <c r="H173" t="b">
        <v>0</v>
      </c>
      <c r="I173">
        <v>0</v>
      </c>
      <c r="J173">
        <v>65323</v>
      </c>
      <c r="K173">
        <v>-65323</v>
      </c>
    </row>
    <row r="174" spans="1:11">
      <c r="A174" s="957">
        <f>VLOOKUP(D174,Group!A:C,3,FALSE)</f>
        <v>6</v>
      </c>
      <c r="B174">
        <v>2018</v>
      </c>
      <c r="C174">
        <v>9</v>
      </c>
      <c r="D174">
        <v>170511</v>
      </c>
      <c r="E174" t="s">
        <v>855</v>
      </c>
      <c r="F174">
        <v>1568</v>
      </c>
      <c r="G174" t="s">
        <v>850</v>
      </c>
      <c r="H174" t="b">
        <v>0</v>
      </c>
      <c r="I174">
        <v>22784.39</v>
      </c>
      <c r="J174">
        <v>22784.39</v>
      </c>
      <c r="K174">
        <v>0</v>
      </c>
    </row>
    <row r="175" spans="1:11">
      <c r="A175" s="957">
        <f>VLOOKUP(D175,Group!A:C,3,FALSE)</f>
        <v>6</v>
      </c>
      <c r="B175">
        <v>2018</v>
      </c>
      <c r="C175">
        <v>9</v>
      </c>
      <c r="D175">
        <v>270511</v>
      </c>
      <c r="E175" t="s">
        <v>855</v>
      </c>
      <c r="F175">
        <v>1568</v>
      </c>
      <c r="G175" t="s">
        <v>850</v>
      </c>
      <c r="H175" t="b">
        <v>0</v>
      </c>
      <c r="I175">
        <v>0</v>
      </c>
      <c r="J175">
        <v>22784.39</v>
      </c>
      <c r="K175">
        <v>-22784.39</v>
      </c>
    </row>
    <row r="176" spans="1:11">
      <c r="A176" s="959">
        <f>VLOOKUP(D176,Group!A:C,3,FALSE)</f>
        <v>6</v>
      </c>
      <c r="B176">
        <v>2018</v>
      </c>
      <c r="C176">
        <v>10</v>
      </c>
      <c r="D176">
        <v>170511</v>
      </c>
      <c r="E176" t="s">
        <v>855</v>
      </c>
      <c r="F176">
        <v>1568</v>
      </c>
      <c r="G176" t="s">
        <v>850</v>
      </c>
      <c r="H176" t="b">
        <v>0</v>
      </c>
      <c r="I176">
        <v>67311.86</v>
      </c>
      <c r="J176">
        <v>67311.86</v>
      </c>
      <c r="K176">
        <v>0</v>
      </c>
    </row>
    <row r="177" spans="1:11">
      <c r="A177" s="959">
        <f>VLOOKUP(D177,Group!A:C,3,FALSE)</f>
        <v>6</v>
      </c>
      <c r="B177">
        <v>2018</v>
      </c>
      <c r="C177">
        <v>10</v>
      </c>
      <c r="D177">
        <v>270511</v>
      </c>
      <c r="E177" t="s">
        <v>855</v>
      </c>
      <c r="F177">
        <v>1568</v>
      </c>
      <c r="G177" t="s">
        <v>850</v>
      </c>
      <c r="H177" t="b">
        <v>0</v>
      </c>
      <c r="I177">
        <v>22784.39</v>
      </c>
      <c r="J177">
        <v>67311.86</v>
      </c>
      <c r="K177">
        <v>-44527.47</v>
      </c>
    </row>
    <row r="178" spans="1:11">
      <c r="A178" s="959">
        <f>VLOOKUP(D178,Group!A:C,3,FALSE)</f>
        <v>6</v>
      </c>
      <c r="B178">
        <v>2018</v>
      </c>
      <c r="C178">
        <v>11</v>
      </c>
      <c r="D178">
        <v>170511</v>
      </c>
      <c r="E178" t="s">
        <v>855</v>
      </c>
      <c r="F178">
        <v>1568</v>
      </c>
      <c r="G178" t="s">
        <v>850</v>
      </c>
      <c r="H178" t="b">
        <v>0</v>
      </c>
      <c r="I178">
        <v>67311.86</v>
      </c>
      <c r="J178">
        <v>67311.86</v>
      </c>
      <c r="K178">
        <v>0</v>
      </c>
    </row>
    <row r="179" spans="1:11">
      <c r="A179" s="959">
        <f>VLOOKUP(D179,Group!A:C,3,FALSE)</f>
        <v>6</v>
      </c>
      <c r="B179">
        <v>2018</v>
      </c>
      <c r="C179">
        <v>11</v>
      </c>
      <c r="D179">
        <v>270511</v>
      </c>
      <c r="E179" t="s">
        <v>855</v>
      </c>
      <c r="F179">
        <v>1568</v>
      </c>
      <c r="G179" t="s">
        <v>850</v>
      </c>
      <c r="H179" t="b">
        <v>0</v>
      </c>
      <c r="I179">
        <v>67311.86</v>
      </c>
      <c r="J179">
        <v>67311.86</v>
      </c>
      <c r="K179">
        <v>0</v>
      </c>
    </row>
    <row r="180" spans="1:11">
      <c r="A180" s="957">
        <f>VLOOKUP(D180,Group!A:C,3,FALSE)</f>
        <v>12</v>
      </c>
      <c r="B180">
        <v>2018</v>
      </c>
      <c r="C180">
        <v>0</v>
      </c>
      <c r="D180">
        <v>170521</v>
      </c>
      <c r="E180" t="s">
        <v>861</v>
      </c>
      <c r="F180">
        <v>1568</v>
      </c>
      <c r="G180" t="s">
        <v>850</v>
      </c>
      <c r="H180" t="b">
        <v>0</v>
      </c>
      <c r="I180">
        <v>4135.53</v>
      </c>
      <c r="J180">
        <v>0</v>
      </c>
      <c r="K180">
        <v>4135.53</v>
      </c>
    </row>
    <row r="181" spans="1:11">
      <c r="A181" s="957">
        <f>VLOOKUP(D181,Group!A:C,3,FALSE)</f>
        <v>12</v>
      </c>
      <c r="B181">
        <v>2018</v>
      </c>
      <c r="C181">
        <v>1</v>
      </c>
      <c r="D181">
        <v>170521</v>
      </c>
      <c r="E181" t="s">
        <v>861</v>
      </c>
      <c r="F181">
        <v>1568</v>
      </c>
      <c r="G181" t="s">
        <v>850</v>
      </c>
      <c r="H181" t="b">
        <v>0</v>
      </c>
      <c r="I181">
        <v>331.36</v>
      </c>
      <c r="J181">
        <v>0</v>
      </c>
      <c r="K181">
        <v>331.36</v>
      </c>
    </row>
    <row r="182" spans="1:11">
      <c r="A182" s="957">
        <f>VLOOKUP(D182,Group!A:C,3,FALSE)</f>
        <v>12</v>
      </c>
      <c r="B182">
        <v>2018</v>
      </c>
      <c r="C182">
        <v>2</v>
      </c>
      <c r="D182">
        <v>170521</v>
      </c>
      <c r="E182" t="s">
        <v>861</v>
      </c>
      <c r="F182">
        <v>1568</v>
      </c>
      <c r="G182" t="s">
        <v>850</v>
      </c>
      <c r="H182" t="b">
        <v>0</v>
      </c>
      <c r="I182">
        <v>331.36</v>
      </c>
      <c r="J182">
        <v>0</v>
      </c>
      <c r="K182">
        <v>331.36</v>
      </c>
    </row>
    <row r="183" spans="1:11">
      <c r="A183" s="957">
        <f>VLOOKUP(D183,Group!A:C,3,FALSE)</f>
        <v>12</v>
      </c>
      <c r="B183">
        <v>2018</v>
      </c>
      <c r="C183">
        <v>3</v>
      </c>
      <c r="D183">
        <v>170521</v>
      </c>
      <c r="E183" t="s">
        <v>861</v>
      </c>
      <c r="F183">
        <v>1568</v>
      </c>
      <c r="G183" t="s">
        <v>850</v>
      </c>
      <c r="H183" t="b">
        <v>0</v>
      </c>
      <c r="I183">
        <v>367.64</v>
      </c>
      <c r="J183">
        <v>0</v>
      </c>
      <c r="K183">
        <v>367.64</v>
      </c>
    </row>
    <row r="184" spans="1:11">
      <c r="A184" s="957">
        <f>VLOOKUP(D184,Group!A:C,3,FALSE)</f>
        <v>12</v>
      </c>
      <c r="B184">
        <v>2018</v>
      </c>
      <c r="C184">
        <v>4</v>
      </c>
      <c r="D184">
        <v>170521</v>
      </c>
      <c r="E184" t="s">
        <v>861</v>
      </c>
      <c r="F184">
        <v>1568</v>
      </c>
      <c r="G184" t="s">
        <v>850</v>
      </c>
      <c r="H184" t="b">
        <v>0</v>
      </c>
      <c r="I184">
        <v>600.36</v>
      </c>
      <c r="J184">
        <v>0</v>
      </c>
      <c r="K184">
        <v>600.36</v>
      </c>
    </row>
    <row r="185" spans="1:11">
      <c r="A185" s="957">
        <f>VLOOKUP(D185,Group!A:C,3,FALSE)</f>
        <v>12</v>
      </c>
      <c r="B185">
        <v>2018</v>
      </c>
      <c r="C185">
        <v>5</v>
      </c>
      <c r="D185">
        <v>170521</v>
      </c>
      <c r="E185" t="s">
        <v>861</v>
      </c>
      <c r="F185">
        <v>1568</v>
      </c>
      <c r="G185" t="s">
        <v>850</v>
      </c>
      <c r="H185" t="b">
        <v>0</v>
      </c>
      <c r="I185">
        <v>600.36</v>
      </c>
      <c r="J185">
        <v>0</v>
      </c>
      <c r="K185">
        <v>600.36</v>
      </c>
    </row>
    <row r="186" spans="1:11">
      <c r="A186" s="957">
        <f>VLOOKUP(D186,Group!A:C,3,FALSE)</f>
        <v>12</v>
      </c>
      <c r="B186">
        <v>2018</v>
      </c>
      <c r="C186">
        <v>6</v>
      </c>
      <c r="D186">
        <v>170521</v>
      </c>
      <c r="E186" t="s">
        <v>861</v>
      </c>
      <c r="F186">
        <v>1568</v>
      </c>
      <c r="G186" t="s">
        <v>850</v>
      </c>
      <c r="H186" t="b">
        <v>0</v>
      </c>
      <c r="I186">
        <v>366.05</v>
      </c>
      <c r="J186">
        <v>0</v>
      </c>
      <c r="K186">
        <v>366.05</v>
      </c>
    </row>
    <row r="187" spans="1:11">
      <c r="A187" s="957">
        <f>VLOOKUP(D187,Group!A:C,3,FALSE)</f>
        <v>12</v>
      </c>
      <c r="B187">
        <v>2018</v>
      </c>
      <c r="C187">
        <v>7</v>
      </c>
      <c r="D187">
        <v>170521</v>
      </c>
      <c r="E187" t="s">
        <v>861</v>
      </c>
      <c r="F187">
        <v>1568</v>
      </c>
      <c r="G187" t="s">
        <v>850</v>
      </c>
      <c r="H187" t="b">
        <v>0</v>
      </c>
      <c r="I187">
        <v>709.98</v>
      </c>
      <c r="J187">
        <v>709.98</v>
      </c>
      <c r="K187">
        <v>0</v>
      </c>
    </row>
    <row r="188" spans="1:11">
      <c r="A188" s="957">
        <f>VLOOKUP(D188,Group!A:C,3,FALSE)</f>
        <v>12</v>
      </c>
      <c r="B188">
        <v>2018</v>
      </c>
      <c r="C188">
        <v>7</v>
      </c>
      <c r="D188">
        <v>270521</v>
      </c>
      <c r="E188" t="s">
        <v>861</v>
      </c>
      <c r="F188">
        <v>1568</v>
      </c>
      <c r="G188" t="s">
        <v>850</v>
      </c>
      <c r="H188" t="b">
        <v>0</v>
      </c>
      <c r="I188">
        <v>0</v>
      </c>
      <c r="J188">
        <v>2185</v>
      </c>
      <c r="K188">
        <v>-2185</v>
      </c>
    </row>
    <row r="189" spans="1:11">
      <c r="A189" s="957">
        <f>VLOOKUP(D189,Group!A:C,3,FALSE)</f>
        <v>12</v>
      </c>
      <c r="B189">
        <v>2018</v>
      </c>
      <c r="C189">
        <v>8</v>
      </c>
      <c r="D189">
        <v>170521</v>
      </c>
      <c r="E189" t="s">
        <v>861</v>
      </c>
      <c r="F189">
        <v>1568</v>
      </c>
      <c r="G189" t="s">
        <v>850</v>
      </c>
      <c r="H189" t="b">
        <v>0</v>
      </c>
      <c r="I189">
        <v>1419.96</v>
      </c>
      <c r="J189">
        <v>0</v>
      </c>
      <c r="K189">
        <v>1419.96</v>
      </c>
    </row>
    <row r="190" spans="1:11">
      <c r="A190" s="957">
        <f>VLOOKUP(D190,Group!A:C,3,FALSE)</f>
        <v>12</v>
      </c>
      <c r="B190">
        <v>2018</v>
      </c>
      <c r="C190">
        <v>9</v>
      </c>
      <c r="D190">
        <v>170521</v>
      </c>
      <c r="E190" t="s">
        <v>861</v>
      </c>
      <c r="F190">
        <v>1568</v>
      </c>
      <c r="G190" t="s">
        <v>850</v>
      </c>
      <c r="H190" t="b">
        <v>0</v>
      </c>
      <c r="I190">
        <v>527.65</v>
      </c>
      <c r="J190">
        <v>205.6</v>
      </c>
      <c r="K190">
        <v>322.05</v>
      </c>
    </row>
    <row r="191" spans="1:11">
      <c r="A191" s="959">
        <f>VLOOKUP(D191,Group!A:C,3,FALSE)</f>
        <v>12</v>
      </c>
      <c r="B191">
        <v>2018</v>
      </c>
      <c r="C191">
        <v>10</v>
      </c>
      <c r="D191">
        <v>170521</v>
      </c>
      <c r="E191" t="s">
        <v>861</v>
      </c>
      <c r="F191">
        <v>1568</v>
      </c>
      <c r="G191" t="s">
        <v>850</v>
      </c>
      <c r="H191" t="b">
        <v>0</v>
      </c>
      <c r="I191">
        <v>575.30999999999995</v>
      </c>
      <c r="J191">
        <v>0</v>
      </c>
      <c r="K191">
        <v>575.30999999999995</v>
      </c>
    </row>
    <row r="192" spans="1:11">
      <c r="A192" s="959">
        <f>VLOOKUP(D192,Group!A:C,3,FALSE)</f>
        <v>12</v>
      </c>
      <c r="B192">
        <v>2018</v>
      </c>
      <c r="C192">
        <v>11</v>
      </c>
      <c r="D192">
        <v>170521</v>
      </c>
      <c r="E192" t="s">
        <v>861</v>
      </c>
      <c r="F192">
        <v>1568</v>
      </c>
      <c r="G192" t="s">
        <v>850</v>
      </c>
      <c r="H192" t="b">
        <v>0</v>
      </c>
      <c r="I192">
        <v>575.30999999999995</v>
      </c>
      <c r="J192">
        <v>0</v>
      </c>
      <c r="K192">
        <v>575.30999999999995</v>
      </c>
    </row>
    <row r="193" spans="1:11">
      <c r="A193" s="957">
        <v>13</v>
      </c>
      <c r="B193">
        <v>2018</v>
      </c>
      <c r="C193">
        <v>10</v>
      </c>
      <c r="D193">
        <v>170522</v>
      </c>
      <c r="E193" t="s">
        <v>921</v>
      </c>
      <c r="F193">
        <v>1568</v>
      </c>
      <c r="G193" t="s">
        <v>850</v>
      </c>
      <c r="H193" t="b">
        <v>0</v>
      </c>
      <c r="I193">
        <v>44607.99</v>
      </c>
      <c r="J193">
        <v>0</v>
      </c>
      <c r="K193">
        <v>44607.99</v>
      </c>
    </row>
    <row r="194" spans="1:11">
      <c r="A194" s="957">
        <v>13</v>
      </c>
      <c r="B194">
        <v>2018</v>
      </c>
      <c r="C194">
        <v>11</v>
      </c>
      <c r="D194">
        <v>170522</v>
      </c>
      <c r="E194" t="s">
        <v>921</v>
      </c>
      <c r="F194">
        <v>1568</v>
      </c>
      <c r="G194" t="s">
        <v>850</v>
      </c>
      <c r="H194" t="b">
        <v>0</v>
      </c>
      <c r="I194">
        <v>0</v>
      </c>
      <c r="J194">
        <v>80.52</v>
      </c>
      <c r="K194">
        <v>-80.52</v>
      </c>
    </row>
    <row r="195" spans="1:11">
      <c r="A195" s="957">
        <v>14</v>
      </c>
      <c r="B195">
        <v>2018</v>
      </c>
      <c r="C195">
        <v>11</v>
      </c>
      <c r="D195">
        <v>170523</v>
      </c>
      <c r="E195" t="s">
        <v>922</v>
      </c>
      <c r="F195">
        <v>1568</v>
      </c>
      <c r="G195" t="s">
        <v>850</v>
      </c>
      <c r="H195" t="b">
        <v>0</v>
      </c>
      <c r="I195">
        <v>161.04</v>
      </c>
      <c r="J195">
        <v>0</v>
      </c>
      <c r="K195">
        <v>161.04</v>
      </c>
    </row>
    <row r="197" spans="1:11">
      <c r="K197" s="975">
        <f>SUM(K2:K196)</f>
        <v>2407759.5699999989</v>
      </c>
    </row>
  </sheetData>
  <sortState ref="A2:K195">
    <sortCondition ref="E2:E19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F34" sqref="F34"/>
    </sheetView>
  </sheetViews>
  <sheetFormatPr defaultColWidth="9.109375" defaultRowHeight="14.4"/>
  <cols>
    <col min="1" max="1" width="9.109375" style="957"/>
    <col min="2" max="2" width="53.88671875" style="957" customWidth="1"/>
    <col min="3" max="16384" width="9.109375" style="957"/>
  </cols>
  <sheetData>
    <row r="1" spans="1:3">
      <c r="A1" s="957">
        <v>170505</v>
      </c>
      <c r="B1" s="957" t="s">
        <v>849</v>
      </c>
      <c r="C1" s="957">
        <v>1</v>
      </c>
    </row>
    <row r="2" spans="1:3">
      <c r="A2" s="957">
        <v>170506</v>
      </c>
      <c r="B2" s="957" t="s">
        <v>851</v>
      </c>
      <c r="C2" s="957">
        <v>2</v>
      </c>
    </row>
    <row r="3" spans="1:3">
      <c r="A3" s="957">
        <v>170507</v>
      </c>
      <c r="B3" s="957" t="s">
        <v>852</v>
      </c>
      <c r="C3" s="957">
        <v>3</v>
      </c>
    </row>
    <row r="4" spans="1:3">
      <c r="A4" s="957">
        <v>170508</v>
      </c>
      <c r="B4" s="957" t="s">
        <v>853</v>
      </c>
      <c r="C4" s="957">
        <v>4</v>
      </c>
    </row>
    <row r="5" spans="1:3">
      <c r="A5" s="957">
        <v>170509</v>
      </c>
      <c r="B5" s="957" t="s">
        <v>854</v>
      </c>
      <c r="C5" s="957">
        <v>5</v>
      </c>
    </row>
    <row r="6" spans="1:3">
      <c r="A6" s="957">
        <v>170511</v>
      </c>
      <c r="B6" s="957" t="s">
        <v>855</v>
      </c>
      <c r="C6" s="957">
        <v>6</v>
      </c>
    </row>
    <row r="7" spans="1:3">
      <c r="A7" s="957">
        <v>170515</v>
      </c>
      <c r="B7" s="957" t="s">
        <v>856</v>
      </c>
      <c r="C7" s="957">
        <v>7</v>
      </c>
    </row>
    <row r="8" spans="1:3">
      <c r="A8" s="957">
        <v>170516</v>
      </c>
      <c r="B8" s="957" t="s">
        <v>857</v>
      </c>
      <c r="C8" s="957">
        <v>8</v>
      </c>
    </row>
    <row r="9" spans="1:3">
      <c r="A9" s="957">
        <v>170517</v>
      </c>
      <c r="B9" s="957" t="s">
        <v>858</v>
      </c>
      <c r="C9" s="957">
        <v>9</v>
      </c>
    </row>
    <row r="10" spans="1:3">
      <c r="A10" s="957">
        <v>170518</v>
      </c>
      <c r="B10" s="957" t="s">
        <v>859</v>
      </c>
      <c r="C10" s="957">
        <v>10</v>
      </c>
    </row>
    <row r="11" spans="1:3">
      <c r="A11" s="957">
        <v>170519</v>
      </c>
      <c r="B11" s="957" t="s">
        <v>860</v>
      </c>
      <c r="C11" s="957">
        <v>11</v>
      </c>
    </row>
    <row r="12" spans="1:3">
      <c r="A12" s="957">
        <v>170521</v>
      </c>
      <c r="B12" s="957" t="s">
        <v>861</v>
      </c>
      <c r="C12" s="957">
        <v>12</v>
      </c>
    </row>
    <row r="13" spans="1:3">
      <c r="A13" s="957">
        <v>270505</v>
      </c>
      <c r="B13" s="957" t="s">
        <v>863</v>
      </c>
      <c r="C13" s="957">
        <v>1</v>
      </c>
    </row>
    <row r="14" spans="1:3">
      <c r="A14" s="957">
        <v>270506</v>
      </c>
      <c r="B14" s="957" t="s">
        <v>864</v>
      </c>
      <c r="C14" s="957">
        <v>2</v>
      </c>
    </row>
    <row r="15" spans="1:3">
      <c r="A15" s="957">
        <v>270507</v>
      </c>
      <c r="B15" s="957" t="s">
        <v>862</v>
      </c>
      <c r="C15" s="957">
        <v>3</v>
      </c>
    </row>
    <row r="16" spans="1:3">
      <c r="A16" s="957">
        <v>270508</v>
      </c>
      <c r="B16" s="957" t="s">
        <v>865</v>
      </c>
      <c r="C16" s="957">
        <v>4</v>
      </c>
    </row>
    <row r="17" spans="1:3">
      <c r="A17" s="957">
        <v>270509</v>
      </c>
      <c r="B17" s="957" t="s">
        <v>854</v>
      </c>
      <c r="C17" s="957">
        <v>5</v>
      </c>
    </row>
    <row r="18" spans="1:3">
      <c r="A18" s="957">
        <v>270511</v>
      </c>
      <c r="B18" s="957" t="s">
        <v>855</v>
      </c>
      <c r="C18" s="957">
        <v>6</v>
      </c>
    </row>
    <row r="19" spans="1:3">
      <c r="A19" s="957">
        <v>270515</v>
      </c>
      <c r="B19" s="957" t="s">
        <v>856</v>
      </c>
      <c r="C19" s="957">
        <v>7</v>
      </c>
    </row>
    <row r="20" spans="1:3">
      <c r="A20" s="957">
        <v>270516</v>
      </c>
      <c r="B20" s="957" t="s">
        <v>857</v>
      </c>
      <c r="C20" s="957">
        <v>8</v>
      </c>
    </row>
    <row r="21" spans="1:3">
      <c r="A21" s="957">
        <v>270517</v>
      </c>
      <c r="B21" s="957" t="s">
        <v>858</v>
      </c>
      <c r="C21" s="957">
        <v>9</v>
      </c>
    </row>
    <row r="22" spans="1:3">
      <c r="A22" s="957">
        <v>270518</v>
      </c>
      <c r="B22" s="957" t="s">
        <v>859</v>
      </c>
      <c r="C22" s="957">
        <v>10</v>
      </c>
    </row>
    <row r="23" spans="1:3">
      <c r="A23" s="957">
        <v>270519</v>
      </c>
      <c r="B23" s="957" t="s">
        <v>860</v>
      </c>
      <c r="C23" s="957">
        <v>11</v>
      </c>
    </row>
    <row r="24" spans="1:3">
      <c r="A24" s="959">
        <v>270521</v>
      </c>
      <c r="B24" s="959" t="s">
        <v>861</v>
      </c>
      <c r="C24" s="957">
        <v>12</v>
      </c>
    </row>
    <row r="25" spans="1:3">
      <c r="A25" s="957">
        <v>170522</v>
      </c>
      <c r="B25" s="957" t="s">
        <v>921</v>
      </c>
      <c r="C25" s="957">
        <v>13</v>
      </c>
    </row>
    <row r="26" spans="1:3">
      <c r="A26" s="957">
        <v>170523</v>
      </c>
      <c r="B26" s="957" t="s">
        <v>922</v>
      </c>
      <c r="C26" s="957">
        <v>14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topLeftCell="A49" workbookViewId="0">
      <selection activeCell="B77" sqref="B77"/>
    </sheetView>
  </sheetViews>
  <sheetFormatPr defaultRowHeight="14.4"/>
  <cols>
    <col min="1" max="1" width="59.33203125" customWidth="1"/>
    <col min="2" max="3" width="53.5546875" customWidth="1"/>
    <col min="4" max="4" width="14.5546875" customWidth="1"/>
    <col min="5" max="10" width="11.6640625" customWidth="1"/>
    <col min="11" max="11" width="11.6640625" bestFit="1" customWidth="1"/>
    <col min="12" max="12" width="11.33203125" customWidth="1"/>
  </cols>
  <sheetData>
    <row r="1" spans="1:14">
      <c r="L1" t="s">
        <v>868</v>
      </c>
      <c r="N1">
        <v>1339931</v>
      </c>
    </row>
    <row r="3" spans="1:14">
      <c r="A3" s="960" t="s">
        <v>893</v>
      </c>
      <c r="B3" s="960" t="s">
        <v>841</v>
      </c>
      <c r="C3" s="960" t="s">
        <v>842</v>
      </c>
      <c r="D3" t="s">
        <v>867</v>
      </c>
      <c r="N3" t="e">
        <f>#REF!+N1</f>
        <v>#REF!</v>
      </c>
    </row>
    <row r="4" spans="1:14">
      <c r="A4" s="959">
        <v>1</v>
      </c>
      <c r="B4" s="959">
        <v>170505</v>
      </c>
      <c r="C4" s="959" t="s">
        <v>849</v>
      </c>
      <c r="D4" s="961">
        <v>1759776.2700000003</v>
      </c>
    </row>
    <row r="5" spans="1:14">
      <c r="B5" s="959" t="s">
        <v>869</v>
      </c>
      <c r="C5" s="959"/>
      <c r="D5" s="961">
        <v>1759776.2700000003</v>
      </c>
    </row>
    <row r="6" spans="1:14">
      <c r="B6" s="959">
        <v>270505</v>
      </c>
      <c r="C6" s="959" t="s">
        <v>849</v>
      </c>
      <c r="D6" s="961">
        <v>-518467.32</v>
      </c>
    </row>
    <row r="7" spans="1:14">
      <c r="B7" s="959" t="s">
        <v>881</v>
      </c>
      <c r="C7" s="959"/>
      <c r="D7" s="961">
        <v>-518467.32</v>
      </c>
    </row>
    <row r="8" spans="1:14">
      <c r="A8" s="959" t="s">
        <v>894</v>
      </c>
      <c r="B8" s="959"/>
      <c r="C8" s="959"/>
      <c r="D8" s="961">
        <v>1241308.9500000002</v>
      </c>
    </row>
    <row r="9" spans="1:14">
      <c r="A9" s="959">
        <v>2</v>
      </c>
      <c r="B9" s="959">
        <v>170506</v>
      </c>
      <c r="C9" s="959" t="s">
        <v>851</v>
      </c>
      <c r="D9" s="961">
        <v>1184220.97</v>
      </c>
    </row>
    <row r="10" spans="1:14">
      <c r="B10" s="959" t="s">
        <v>870</v>
      </c>
      <c r="C10" s="959"/>
      <c r="D10" s="961">
        <v>1184220.97</v>
      </c>
    </row>
    <row r="11" spans="1:14">
      <c r="B11" s="959">
        <v>270506</v>
      </c>
      <c r="C11" s="959" t="s">
        <v>851</v>
      </c>
      <c r="D11" s="961">
        <v>-293077.68</v>
      </c>
    </row>
    <row r="12" spans="1:14">
      <c r="B12" s="959" t="s">
        <v>882</v>
      </c>
      <c r="C12" s="959"/>
      <c r="D12" s="961">
        <v>-293077.68</v>
      </c>
    </row>
    <row r="13" spans="1:14">
      <c r="A13" s="959" t="s">
        <v>895</v>
      </c>
      <c r="B13" s="959"/>
      <c r="C13" s="959"/>
      <c r="D13" s="961">
        <v>891143.29</v>
      </c>
    </row>
    <row r="14" spans="1:14">
      <c r="A14" s="959">
        <v>3</v>
      </c>
      <c r="B14" s="959">
        <v>170507</v>
      </c>
      <c r="C14" s="959" t="s">
        <v>852</v>
      </c>
      <c r="D14" s="961">
        <v>16780.770000000011</v>
      </c>
    </row>
    <row r="15" spans="1:14">
      <c r="B15" s="959" t="s">
        <v>871</v>
      </c>
      <c r="C15" s="959"/>
      <c r="D15" s="961">
        <v>16780.770000000011</v>
      </c>
    </row>
    <row r="16" spans="1:14">
      <c r="B16" s="959">
        <v>270507</v>
      </c>
      <c r="C16" s="959" t="s">
        <v>862</v>
      </c>
      <c r="D16" s="961">
        <v>-289329.22000000003</v>
      </c>
    </row>
    <row r="17" spans="1:4">
      <c r="B17" s="959" t="s">
        <v>883</v>
      </c>
      <c r="C17" s="959"/>
      <c r="D17" s="961">
        <v>-289329.22000000003</v>
      </c>
    </row>
    <row r="18" spans="1:4">
      <c r="A18" s="959" t="s">
        <v>896</v>
      </c>
      <c r="B18" s="959"/>
      <c r="C18" s="959"/>
      <c r="D18" s="961">
        <v>-272548.45</v>
      </c>
    </row>
    <row r="19" spans="1:4">
      <c r="A19" s="959">
        <v>4</v>
      </c>
      <c r="B19" s="959">
        <v>170508</v>
      </c>
      <c r="C19" s="959" t="s">
        <v>853</v>
      </c>
      <c r="D19" s="961">
        <v>144209.29</v>
      </c>
    </row>
    <row r="20" spans="1:4">
      <c r="B20" s="959" t="s">
        <v>872</v>
      </c>
      <c r="C20" s="959"/>
      <c r="D20" s="961">
        <v>144209.29</v>
      </c>
    </row>
    <row r="21" spans="1:4">
      <c r="B21" s="959">
        <v>270508</v>
      </c>
      <c r="C21" s="959" t="s">
        <v>853</v>
      </c>
      <c r="D21" s="961">
        <v>-113785.19</v>
      </c>
    </row>
    <row r="22" spans="1:4">
      <c r="B22" s="959" t="s">
        <v>884</v>
      </c>
      <c r="C22" s="959"/>
      <c r="D22" s="961">
        <v>-113785.19</v>
      </c>
    </row>
    <row r="23" spans="1:4">
      <c r="A23" s="959" t="s">
        <v>897</v>
      </c>
      <c r="B23" s="959"/>
      <c r="C23" s="959"/>
      <c r="D23" s="961">
        <v>30424.100000000006</v>
      </c>
    </row>
    <row r="24" spans="1:4">
      <c r="A24" s="959">
        <v>5</v>
      </c>
      <c r="B24" s="959">
        <v>170509</v>
      </c>
      <c r="C24" s="959" t="s">
        <v>854</v>
      </c>
      <c r="D24" s="961">
        <v>112045.95</v>
      </c>
    </row>
    <row r="25" spans="1:4">
      <c r="B25" s="959" t="s">
        <v>873</v>
      </c>
      <c r="C25" s="959"/>
      <c r="D25" s="961">
        <v>112045.95</v>
      </c>
    </row>
    <row r="26" spans="1:4">
      <c r="B26" s="959">
        <v>270509</v>
      </c>
      <c r="C26" s="959" t="s">
        <v>854</v>
      </c>
      <c r="D26" s="961">
        <v>-9112.61</v>
      </c>
    </row>
    <row r="27" spans="1:4">
      <c r="B27" s="959" t="s">
        <v>885</v>
      </c>
      <c r="C27" s="959"/>
      <c r="D27" s="961">
        <v>-9112.61</v>
      </c>
    </row>
    <row r="28" spans="1:4">
      <c r="A28" s="959" t="s">
        <v>898</v>
      </c>
      <c r="B28" s="959"/>
      <c r="C28" s="959"/>
      <c r="D28" s="961">
        <v>102933.34</v>
      </c>
    </row>
    <row r="29" spans="1:4">
      <c r="A29" s="959">
        <v>6</v>
      </c>
      <c r="B29" s="959">
        <v>170511</v>
      </c>
      <c r="C29" s="959" t="s">
        <v>855</v>
      </c>
      <c r="D29" s="961">
        <v>450781.25</v>
      </c>
    </row>
    <row r="30" spans="1:4">
      <c r="B30" s="959" t="s">
        <v>874</v>
      </c>
      <c r="C30" s="959"/>
      <c r="D30" s="961">
        <v>450781.25</v>
      </c>
    </row>
    <row r="31" spans="1:4">
      <c r="B31" s="959">
        <v>270511</v>
      </c>
      <c r="C31" s="959" t="s">
        <v>855</v>
      </c>
      <c r="D31" s="961">
        <v>-132634.85999999999</v>
      </c>
    </row>
    <row r="32" spans="1:4">
      <c r="B32" s="959" t="s">
        <v>886</v>
      </c>
      <c r="C32" s="959"/>
      <c r="D32" s="961">
        <v>-132634.85999999999</v>
      </c>
    </row>
    <row r="33" spans="1:4">
      <c r="A33" s="959" t="s">
        <v>899</v>
      </c>
      <c r="B33" s="959"/>
      <c r="C33" s="959"/>
      <c r="D33" s="961">
        <v>318146.39</v>
      </c>
    </row>
    <row r="34" spans="1:4">
      <c r="A34" s="959">
        <v>7</v>
      </c>
      <c r="B34" s="959">
        <v>170515</v>
      </c>
      <c r="C34" s="959" t="s">
        <v>856</v>
      </c>
      <c r="D34" s="961">
        <v>52064.339999999982</v>
      </c>
    </row>
    <row r="35" spans="1:4">
      <c r="B35" s="959" t="s">
        <v>875</v>
      </c>
      <c r="C35" s="959"/>
      <c r="D35" s="961">
        <v>52064.339999999982</v>
      </c>
    </row>
    <row r="36" spans="1:4">
      <c r="B36" s="959">
        <v>270515</v>
      </c>
      <c r="C36" s="959" t="s">
        <v>856</v>
      </c>
      <c r="D36" s="961">
        <v>-23812.52</v>
      </c>
    </row>
    <row r="37" spans="1:4">
      <c r="B37" s="959" t="s">
        <v>887</v>
      </c>
      <c r="C37" s="959"/>
      <c r="D37" s="961">
        <v>-23812.52</v>
      </c>
    </row>
    <row r="38" spans="1:4">
      <c r="A38" s="959" t="s">
        <v>900</v>
      </c>
      <c r="B38" s="959"/>
      <c r="C38" s="959"/>
      <c r="D38" s="961">
        <v>28251.819999999982</v>
      </c>
    </row>
    <row r="39" spans="1:4">
      <c r="A39" s="959">
        <v>8</v>
      </c>
      <c r="B39" s="959">
        <v>170516</v>
      </c>
      <c r="C39" s="959" t="s">
        <v>857</v>
      </c>
      <c r="D39" s="961">
        <v>27769.019999999997</v>
      </c>
    </row>
    <row r="40" spans="1:4">
      <c r="B40" s="959" t="s">
        <v>876</v>
      </c>
      <c r="C40" s="959"/>
      <c r="D40" s="961">
        <v>27769.019999999997</v>
      </c>
    </row>
    <row r="41" spans="1:4">
      <c r="B41" s="959">
        <v>270516</v>
      </c>
      <c r="C41" s="959" t="s">
        <v>857</v>
      </c>
      <c r="D41" s="961">
        <v>-8280.7199999999993</v>
      </c>
    </row>
    <row r="42" spans="1:4">
      <c r="B42" s="959" t="s">
        <v>888</v>
      </c>
      <c r="C42" s="959"/>
      <c r="D42" s="961">
        <v>-8280.7199999999993</v>
      </c>
    </row>
    <row r="43" spans="1:4">
      <c r="A43" s="959" t="s">
        <v>901</v>
      </c>
      <c r="B43" s="959"/>
      <c r="C43" s="959"/>
      <c r="D43" s="961">
        <v>19488.299999999996</v>
      </c>
    </row>
    <row r="44" spans="1:4">
      <c r="A44" s="959">
        <v>9</v>
      </c>
      <c r="B44" s="959">
        <v>170517</v>
      </c>
      <c r="C44" s="959" t="s">
        <v>858</v>
      </c>
      <c r="D44" s="961">
        <v>11011.86</v>
      </c>
    </row>
    <row r="45" spans="1:4">
      <c r="B45" s="959" t="s">
        <v>877</v>
      </c>
      <c r="C45" s="959"/>
      <c r="D45" s="961">
        <v>11011.86</v>
      </c>
    </row>
    <row r="46" spans="1:4">
      <c r="B46" s="959">
        <v>270517</v>
      </c>
      <c r="C46" s="959" t="s">
        <v>858</v>
      </c>
      <c r="D46" s="961">
        <v>-16535.760000000002</v>
      </c>
    </row>
    <row r="47" spans="1:4">
      <c r="B47" s="959" t="s">
        <v>889</v>
      </c>
      <c r="C47" s="959"/>
      <c r="D47" s="961">
        <v>-16535.760000000002</v>
      </c>
    </row>
    <row r="48" spans="1:4">
      <c r="A48" s="959" t="s">
        <v>902</v>
      </c>
      <c r="B48" s="959"/>
      <c r="C48" s="959"/>
      <c r="D48" s="961">
        <v>-5523.9000000000015</v>
      </c>
    </row>
    <row r="49" spans="1:4">
      <c r="A49" s="959">
        <v>10</v>
      </c>
      <c r="B49" s="959">
        <v>170518</v>
      </c>
      <c r="C49" s="959" t="s">
        <v>859</v>
      </c>
      <c r="D49" s="961">
        <v>7048.2300000000005</v>
      </c>
    </row>
    <row r="50" spans="1:4">
      <c r="B50" s="959" t="s">
        <v>878</v>
      </c>
      <c r="C50" s="959"/>
      <c r="D50" s="961">
        <v>7048.2300000000005</v>
      </c>
    </row>
    <row r="51" spans="1:4">
      <c r="B51" s="959">
        <v>270518</v>
      </c>
      <c r="C51" s="959" t="s">
        <v>859</v>
      </c>
      <c r="D51" s="961">
        <v>-6436.72</v>
      </c>
    </row>
    <row r="52" spans="1:4">
      <c r="B52" s="959" t="s">
        <v>890</v>
      </c>
      <c r="C52" s="959"/>
      <c r="D52" s="961">
        <v>-6436.72</v>
      </c>
    </row>
    <row r="53" spans="1:4">
      <c r="A53" s="959" t="s">
        <v>903</v>
      </c>
      <c r="B53" s="959"/>
      <c r="C53" s="959"/>
      <c r="D53" s="961">
        <v>611.51000000000022</v>
      </c>
    </row>
    <row r="54" spans="1:4">
      <c r="A54" s="959">
        <v>11</v>
      </c>
      <c r="B54" s="959">
        <v>170519</v>
      </c>
      <c r="C54" s="959" t="s">
        <v>860</v>
      </c>
      <c r="D54" s="961">
        <v>1553.1699999999996</v>
      </c>
    </row>
    <row r="55" spans="1:4">
      <c r="B55" s="959" t="s">
        <v>879</v>
      </c>
      <c r="C55" s="959"/>
      <c r="D55" s="961">
        <v>1553.1699999999996</v>
      </c>
    </row>
    <row r="56" spans="1:4">
      <c r="B56" s="959">
        <v>270519</v>
      </c>
      <c r="C56" s="959" t="s">
        <v>860</v>
      </c>
      <c r="D56" s="961">
        <v>-157.75</v>
      </c>
    </row>
    <row r="57" spans="1:4">
      <c r="B57" s="959" t="s">
        <v>891</v>
      </c>
      <c r="C57" s="959"/>
      <c r="D57" s="961">
        <v>-157.75</v>
      </c>
    </row>
    <row r="58" spans="1:4">
      <c r="A58" s="959" t="s">
        <v>904</v>
      </c>
      <c r="B58" s="959"/>
      <c r="C58" s="959"/>
      <c r="D58" s="961">
        <v>1395.4199999999996</v>
      </c>
    </row>
    <row r="59" spans="1:4">
      <c r="A59" s="959">
        <v>12</v>
      </c>
      <c r="B59" s="959">
        <v>170521</v>
      </c>
      <c r="C59" s="959" t="s">
        <v>861</v>
      </c>
      <c r="D59" s="961">
        <v>9625.2899999999972</v>
      </c>
    </row>
    <row r="60" spans="1:4">
      <c r="B60" s="959" t="s">
        <v>880</v>
      </c>
      <c r="C60" s="959"/>
      <c r="D60" s="961">
        <v>9625.2899999999972</v>
      </c>
    </row>
    <row r="61" spans="1:4">
      <c r="B61" s="959">
        <v>270521</v>
      </c>
      <c r="C61" s="959" t="s">
        <v>861</v>
      </c>
      <c r="D61" s="961">
        <v>-2185</v>
      </c>
    </row>
    <row r="62" spans="1:4">
      <c r="B62" s="959" t="s">
        <v>892</v>
      </c>
      <c r="C62" s="959"/>
      <c r="D62" s="961">
        <v>-2185</v>
      </c>
    </row>
    <row r="63" spans="1:4">
      <c r="A63" s="959" t="s">
        <v>905</v>
      </c>
      <c r="B63" s="959"/>
      <c r="C63" s="959"/>
      <c r="D63" s="961">
        <v>7440.2899999999972</v>
      </c>
    </row>
    <row r="64" spans="1:4">
      <c r="A64" s="959">
        <v>13</v>
      </c>
      <c r="B64" s="959">
        <v>170522</v>
      </c>
      <c r="C64" s="959" t="s">
        <v>921</v>
      </c>
      <c r="D64" s="961">
        <v>44527.47</v>
      </c>
    </row>
    <row r="65" spans="1:4">
      <c r="B65" s="959" t="s">
        <v>923</v>
      </c>
      <c r="C65" s="959"/>
      <c r="D65" s="961">
        <v>44527.47</v>
      </c>
    </row>
    <row r="66" spans="1:4">
      <c r="A66" s="959" t="s">
        <v>924</v>
      </c>
      <c r="B66" s="959"/>
      <c r="C66" s="959"/>
      <c r="D66" s="961">
        <v>44527.47</v>
      </c>
    </row>
    <row r="67" spans="1:4">
      <c r="A67" s="959">
        <v>14</v>
      </c>
      <c r="B67" s="959">
        <v>170523</v>
      </c>
      <c r="C67" s="959" t="s">
        <v>922</v>
      </c>
      <c r="D67" s="961">
        <v>161.04</v>
      </c>
    </row>
    <row r="68" spans="1:4">
      <c r="B68" s="959" t="s">
        <v>925</v>
      </c>
      <c r="C68" s="959"/>
      <c r="D68" s="961">
        <v>161.04</v>
      </c>
    </row>
    <row r="69" spans="1:4">
      <c r="A69" s="959" t="s">
        <v>926</v>
      </c>
      <c r="B69" s="959"/>
      <c r="C69" s="959"/>
      <c r="D69" s="961">
        <v>161.04</v>
      </c>
    </row>
    <row r="70" spans="1:4">
      <c r="A70" s="959" t="s">
        <v>866</v>
      </c>
      <c r="D70" s="961">
        <v>2407759.5699999994</v>
      </c>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37" zoomScaleNormal="100" workbookViewId="0">
      <selection activeCell="B21" sqref="B21:H21"/>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65" t="s">
        <v>172</v>
      </c>
      <c r="C14" s="128" t="s">
        <v>176</v>
      </c>
    </row>
    <row r="15" spans="2:3" ht="26.25" customHeight="1" thickBot="1">
      <c r="C15" s="130" t="s">
        <v>410</v>
      </c>
    </row>
    <row r="16" spans="2:3" ht="27" customHeight="1" thickBot="1">
      <c r="C16" s="597" t="s">
        <v>623</v>
      </c>
    </row>
    <row r="19" spans="2:8" ht="15.6">
      <c r="B19" s="565" t="s">
        <v>659</v>
      </c>
    </row>
    <row r="20" spans="2:8" ht="13.5" customHeight="1"/>
    <row r="21" spans="2:8" ht="50.25" customHeight="1">
      <c r="B21" s="1040" t="s">
        <v>640</v>
      </c>
      <c r="C21" s="1040"/>
      <c r="D21" s="1040"/>
      <c r="E21" s="1040"/>
      <c r="F21" s="1040"/>
      <c r="G21" s="1040"/>
      <c r="H21" s="1040"/>
    </row>
    <row r="23" spans="2:8" s="644" customFormat="1" ht="15.6">
      <c r="B23" s="656" t="s">
        <v>618</v>
      </c>
      <c r="C23" s="656" t="s">
        <v>642</v>
      </c>
      <c r="D23" s="656" t="s">
        <v>617</v>
      </c>
      <c r="E23" s="1049" t="s">
        <v>34</v>
      </c>
      <c r="F23" s="1050"/>
      <c r="G23" s="1049" t="s">
        <v>616</v>
      </c>
      <c r="H23" s="1050"/>
    </row>
    <row r="24" spans="2:8">
      <c r="B24" s="643">
        <v>1</v>
      </c>
      <c r="C24" s="641"/>
      <c r="D24" s="642"/>
      <c r="E24" s="1045"/>
      <c r="F24" s="1046"/>
      <c r="G24" s="1047"/>
      <c r="H24" s="1048"/>
    </row>
    <row r="25" spans="2:8">
      <c r="B25" s="643">
        <v>2</v>
      </c>
      <c r="C25" s="641"/>
      <c r="D25" s="642"/>
      <c r="E25" s="1045"/>
      <c r="F25" s="1046"/>
      <c r="G25" s="1047"/>
      <c r="H25" s="1048"/>
    </row>
    <row r="26" spans="2:8">
      <c r="B26" s="643">
        <v>3</v>
      </c>
      <c r="C26" s="641"/>
      <c r="D26" s="642"/>
      <c r="E26" s="1045"/>
      <c r="F26" s="1046"/>
      <c r="G26" s="1047"/>
      <c r="H26" s="1048"/>
    </row>
    <row r="27" spans="2:8">
      <c r="B27" s="643">
        <v>4</v>
      </c>
      <c r="C27" s="641"/>
      <c r="D27" s="642"/>
      <c r="E27" s="1045"/>
      <c r="F27" s="1046"/>
      <c r="G27" s="1047"/>
      <c r="H27" s="1048"/>
    </row>
    <row r="28" spans="2:8">
      <c r="B28" s="643">
        <v>5</v>
      </c>
      <c r="C28" s="641"/>
      <c r="D28" s="642"/>
      <c r="E28" s="1045"/>
      <c r="F28" s="1046"/>
      <c r="G28" s="1047"/>
      <c r="H28" s="1048"/>
    </row>
    <row r="29" spans="2:8">
      <c r="B29" s="643">
        <v>6</v>
      </c>
      <c r="C29" s="641"/>
      <c r="D29" s="642"/>
      <c r="E29" s="1045"/>
      <c r="F29" s="1046"/>
      <c r="G29" s="1047"/>
      <c r="H29" s="1048"/>
    </row>
    <row r="30" spans="2:8">
      <c r="B30" s="643">
        <v>7</v>
      </c>
      <c r="C30" s="641"/>
      <c r="D30" s="642"/>
      <c r="E30" s="1045"/>
      <c r="F30" s="1046"/>
      <c r="G30" s="1047"/>
      <c r="H30" s="1048"/>
    </row>
    <row r="31" spans="2:8">
      <c r="B31" s="643">
        <v>8</v>
      </c>
      <c r="C31" s="641"/>
      <c r="D31" s="642"/>
      <c r="E31" s="1045"/>
      <c r="F31" s="1046"/>
      <c r="G31" s="1047"/>
      <c r="H31" s="1048"/>
    </row>
    <row r="32" spans="2:8">
      <c r="B32" s="643">
        <v>9</v>
      </c>
      <c r="C32" s="641"/>
      <c r="D32" s="642"/>
      <c r="E32" s="1045"/>
      <c r="F32" s="1046"/>
      <c r="G32" s="1047"/>
      <c r="H32" s="1048"/>
    </row>
    <row r="33" spans="2:8">
      <c r="B33" s="643">
        <v>10</v>
      </c>
      <c r="C33" s="641"/>
      <c r="D33" s="642"/>
      <c r="E33" s="1045"/>
      <c r="F33" s="1046"/>
      <c r="G33" s="1047"/>
      <c r="H33" s="1048"/>
    </row>
    <row r="34" spans="2:8">
      <c r="B34" s="643">
        <v>11</v>
      </c>
      <c r="C34" s="641"/>
      <c r="D34" s="642"/>
      <c r="E34" s="1045"/>
      <c r="F34" s="1046"/>
      <c r="G34" s="1047"/>
      <c r="H34" s="1048"/>
    </row>
    <row r="35" spans="2:8">
      <c r="B35" s="643">
        <v>12</v>
      </c>
      <c r="C35" s="641"/>
      <c r="D35" s="642"/>
      <c r="E35" s="1045"/>
      <c r="F35" s="1046"/>
      <c r="G35" s="1047"/>
      <c r="H35" s="1048"/>
    </row>
    <row r="36" spans="2:8">
      <c r="B36" s="643">
        <v>13</v>
      </c>
      <c r="C36" s="641"/>
      <c r="D36" s="642"/>
      <c r="E36" s="1045"/>
      <c r="F36" s="1046"/>
      <c r="G36" s="1047"/>
      <c r="H36" s="1048"/>
    </row>
    <row r="37" spans="2:8">
      <c r="B37" s="643">
        <v>14</v>
      </c>
      <c r="C37" s="641"/>
      <c r="D37" s="642"/>
      <c r="E37" s="1045"/>
      <c r="F37" s="1046"/>
      <c r="G37" s="1047"/>
      <c r="H37" s="1048"/>
    </row>
    <row r="38" spans="2:8">
      <c r="B38" s="643" t="s">
        <v>492</v>
      </c>
      <c r="C38" s="641"/>
      <c r="D38" s="642"/>
      <c r="E38" s="1045"/>
      <c r="F38" s="1046"/>
      <c r="G38" s="1047"/>
      <c r="H38" s="1048"/>
    </row>
    <row r="40" spans="2:8" ht="30.75" customHeight="1">
      <c r="B40" s="565" t="s">
        <v>641</v>
      </c>
    </row>
    <row r="41" spans="2:8" ht="23.25" customHeight="1">
      <c r="B41" s="596" t="s">
        <v>639</v>
      </c>
      <c r="C41" s="639"/>
      <c r="D41" s="639"/>
      <c r="E41" s="639"/>
      <c r="F41" s="639"/>
      <c r="G41" s="639"/>
      <c r="H41" s="639"/>
    </row>
    <row r="43" spans="2:8" s="92" customFormat="1" ht="15.6">
      <c r="B43" s="656" t="s">
        <v>618</v>
      </c>
      <c r="C43" s="656" t="s">
        <v>642</v>
      </c>
      <c r="D43" s="656" t="s">
        <v>617</v>
      </c>
      <c r="E43" s="1049" t="s">
        <v>34</v>
      </c>
      <c r="F43" s="1050"/>
      <c r="G43" s="1049" t="s">
        <v>616</v>
      </c>
      <c r="H43" s="1050"/>
    </row>
    <row r="44" spans="2:8">
      <c r="B44" s="643">
        <v>1</v>
      </c>
      <c r="C44" s="641"/>
      <c r="D44" s="642"/>
      <c r="E44" s="1045"/>
      <c r="F44" s="1046"/>
      <c r="G44" s="1047"/>
      <c r="H44" s="1048"/>
    </row>
    <row r="45" spans="2:8" ht="15" customHeight="1">
      <c r="B45" s="643">
        <v>2</v>
      </c>
      <c r="C45" s="641"/>
      <c r="D45" s="642"/>
      <c r="E45" s="1045"/>
      <c r="F45" s="1046"/>
      <c r="G45" s="1047"/>
      <c r="H45" s="1048"/>
    </row>
    <row r="46" spans="2:8">
      <c r="B46" s="643">
        <v>3</v>
      </c>
      <c r="C46" s="641"/>
      <c r="D46" s="642"/>
      <c r="E46" s="1045"/>
      <c r="F46" s="1046"/>
      <c r="G46" s="1047"/>
      <c r="H46" s="1048"/>
    </row>
    <row r="47" spans="2:8">
      <c r="B47" s="643">
        <v>4</v>
      </c>
      <c r="C47" s="641"/>
      <c r="D47" s="642"/>
      <c r="E47" s="1045"/>
      <c r="F47" s="1046"/>
      <c r="G47" s="1047"/>
      <c r="H47" s="1048"/>
    </row>
    <row r="48" spans="2:8">
      <c r="B48" s="643">
        <v>5</v>
      </c>
      <c r="C48" s="641"/>
      <c r="D48" s="642"/>
      <c r="E48" s="1045"/>
      <c r="F48" s="1046"/>
      <c r="G48" s="1047"/>
      <c r="H48" s="1048"/>
    </row>
    <row r="49" spans="2:8">
      <c r="B49" s="643">
        <v>6</v>
      </c>
      <c r="C49" s="641"/>
      <c r="D49" s="642"/>
      <c r="E49" s="1045"/>
      <c r="F49" s="1046"/>
      <c r="G49" s="1047"/>
      <c r="H49" s="1048"/>
    </row>
    <row r="50" spans="2:8">
      <c r="B50" s="643">
        <v>7</v>
      </c>
      <c r="C50" s="641"/>
      <c r="D50" s="642"/>
      <c r="E50" s="1045"/>
      <c r="F50" s="1046"/>
      <c r="G50" s="1047"/>
      <c r="H50" s="1048"/>
    </row>
    <row r="51" spans="2:8">
      <c r="B51" s="643">
        <v>8</v>
      </c>
      <c r="C51" s="641"/>
      <c r="D51" s="642"/>
      <c r="E51" s="1045"/>
      <c r="F51" s="1046"/>
      <c r="G51" s="1047"/>
      <c r="H51" s="1048"/>
    </row>
    <row r="52" spans="2:8">
      <c r="B52" s="643">
        <v>9</v>
      </c>
      <c r="C52" s="641"/>
      <c r="D52" s="642"/>
      <c r="E52" s="1045"/>
      <c r="F52" s="1046"/>
      <c r="G52" s="1047"/>
      <c r="H52" s="1048"/>
    </row>
    <row r="53" spans="2:8">
      <c r="B53" s="643">
        <v>10</v>
      </c>
      <c r="C53" s="641"/>
      <c r="D53" s="642"/>
      <c r="E53" s="1045"/>
      <c r="F53" s="1046"/>
      <c r="G53" s="1047"/>
      <c r="H53" s="1048"/>
    </row>
    <row r="54" spans="2:8">
      <c r="B54" s="643">
        <v>11</v>
      </c>
      <c r="C54" s="641"/>
      <c r="D54" s="642"/>
      <c r="E54" s="1045"/>
      <c r="F54" s="1046"/>
      <c r="G54" s="1047"/>
      <c r="H54" s="1048"/>
    </row>
    <row r="55" spans="2:8">
      <c r="B55" s="643">
        <v>12</v>
      </c>
      <c r="C55" s="641"/>
      <c r="D55" s="642"/>
      <c r="E55" s="1045"/>
      <c r="F55" s="1046"/>
      <c r="G55" s="1047"/>
      <c r="H55" s="1048"/>
    </row>
    <row r="56" spans="2:8">
      <c r="B56" s="643">
        <v>13</v>
      </c>
      <c r="C56" s="641"/>
      <c r="D56" s="642"/>
      <c r="E56" s="1045"/>
      <c r="F56" s="1046"/>
      <c r="G56" s="1047"/>
      <c r="H56" s="1048"/>
    </row>
    <row r="57" spans="2:8">
      <c r="B57" s="643">
        <v>14</v>
      </c>
      <c r="C57" s="641"/>
      <c r="D57" s="642"/>
      <c r="E57" s="1045"/>
      <c r="F57" s="1046"/>
      <c r="G57" s="1047"/>
      <c r="H57" s="1048"/>
    </row>
    <row r="58" spans="2:8">
      <c r="B58" s="643" t="s">
        <v>492</v>
      </c>
      <c r="C58" s="641"/>
      <c r="D58" s="642"/>
      <c r="E58" s="1045"/>
      <c r="F58" s="1046"/>
      <c r="G58" s="1047"/>
      <c r="H58" s="1048"/>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50" orientation="landscape" verticalDpi="9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C24:C38 C44:C58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4" ma:contentTypeDescription="Create a new document." ma:contentTypeScope="" ma:versionID="cd836efc06b95b323159f4e65df5269c">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6b3309542ef24b8ba8d273685ad379e3"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9A407C-2B7F-48AD-B7A7-DBFA7039BEE8}">
  <ds:schemaRefs>
    <ds:schemaRef ds:uri="http://schemas.microsoft.com/sharepoint/v3/contenttype/forms"/>
  </ds:schemaRefs>
</ds:datastoreItem>
</file>

<file path=customXml/itemProps2.xml><?xml version="1.0" encoding="utf-8"?>
<ds:datastoreItem xmlns:ds="http://schemas.openxmlformats.org/officeDocument/2006/customXml" ds:itemID="{F733FA96-0167-4FC4-8139-DF04C3421F59}">
  <ds:schemaRefs>
    <ds:schemaRef ds:uri="c7144278-a604-49a7-8187-9642ca59cb21"/>
    <ds:schemaRef ds:uri="http://schemas.microsoft.com/office/2006/metadata/propertie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01f4ed2e-8ed5-4f01-addc-53cbf92106b5"/>
    <ds:schemaRef ds:uri="http://purl.org/dc/terms/"/>
  </ds:schemaRefs>
</ds:datastoreItem>
</file>

<file path=customXml/itemProps3.xml><?xml version="1.0" encoding="utf-8"?>
<ds:datastoreItem xmlns:ds="http://schemas.openxmlformats.org/officeDocument/2006/customXml" ds:itemID="{1C3DAE7B-B752-4918-BAC3-C17E06C675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27</vt:i4>
      </vt:variant>
    </vt:vector>
  </HeadingPairs>
  <TitlesOfParts>
    <vt:vector size="56" baseType="lpstr">
      <vt:lpstr>Contents Navigator</vt:lpstr>
      <vt:lpstr>LRAMVA Schematic</vt:lpstr>
      <vt:lpstr>DropDownList</vt:lpstr>
      <vt:lpstr>1.  LRAMVA Summary</vt:lpstr>
      <vt:lpstr>Dec JE</vt:lpstr>
      <vt:lpstr>GL Download</vt:lpstr>
      <vt:lpstr>Group</vt:lpstr>
      <vt:lpstr>2018 Q3 GL</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LDC Savings Persistence</vt:lpstr>
      <vt:lpstr>9.HRZ 2017 Forecasting</vt:lpstr>
      <vt:lpstr>10. Street lighting</vt:lpstr>
      <vt:lpstr>7-g.  2017</vt:lpstr>
      <vt:lpstr>7-h.  2018</vt:lpstr>
      <vt:lpstr>7-i.  2019</vt:lpstr>
      <vt:lpstr>7-j.  2020</vt:lpstr>
      <vt:lpstr>Updated</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'9.HRZ 2017 Forecasting'!Print_Area</vt:lpstr>
      <vt:lpstr>'Contents Navigator'!Print_Area</vt:lpstr>
      <vt:lpstr>'LDC Savings Persistence'!Print_Area</vt:lpstr>
      <vt:lpstr>'LRAMVA Schematic'!Print_Area</vt:lpstr>
      <vt:lpstr>'4.  2011-2014 LRAM'!Print_Titles</vt:lpstr>
      <vt:lpstr>'6.  Carrying Charges'!Print_Titles</vt:lpstr>
      <vt:lpstr>'7-a.  2011'!Print_Titles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Angela Yan</cp:lastModifiedBy>
  <cp:lastPrinted>2019-05-27T16:17:31Z</cp:lastPrinted>
  <dcterms:created xsi:type="dcterms:W3CDTF">2012-03-05T18:56:04Z</dcterms:created>
  <dcterms:modified xsi:type="dcterms:W3CDTF">2019-05-27T16:18:20Z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